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C:\sxq\ws_Gungnir_S\1p6_sian3_fw_h5\v0_1\SES\default_nvr\"/>
    </mc:Choice>
  </mc:AlternateContent>
  <xr:revisionPtr revIDLastSave="0" documentId="13_ncr:1_{35727380-BD54-4A69-920C-BED199DE9057}" xr6:coauthVersionLast="47" xr6:coauthVersionMax="47" xr10:uidLastSave="{00000000-0000-0000-0000-000000000000}"/>
  <bookViews>
    <workbookView xWindow="67080" yWindow="1470" windowWidth="29040" windowHeight="15720" tabRatio="738" activeTab="2" xr2:uid="{00000000-000D-0000-FFFF-FFFF00000000}"/>
  </bookViews>
  <sheets>
    <sheet name="Cover" sheetId="1" r:id="rId1"/>
    <sheet name="Product" sheetId="2" r:id="rId2"/>
    <sheet name="0_254" sheetId="3" r:id="rId3"/>
    <sheet name="1_254" sheetId="4" r:id="rId4"/>
    <sheet name="2_254" sheetId="5" r:id="rId5"/>
    <sheet name="3_254" sheetId="6" r:id="rId6"/>
    <sheet name="4_254" sheetId="7" r:id="rId7"/>
    <sheet name="5_254" sheetId="76" r:id="rId8"/>
    <sheet name="8_254_Low" sheetId="77" r:id="rId9"/>
    <sheet name="9_254_Pg00" sheetId="78" r:id="rId10"/>
    <sheet name="10_254_Pg01" sheetId="79" r:id="rId11"/>
    <sheet name="11_254_Pg02" sheetId="80" r:id="rId12"/>
    <sheet name="12_254_Pg04" sheetId="81" r:id="rId13"/>
    <sheet name="24_254_Pg10h" sheetId="85" r:id="rId14"/>
    <sheet name="25_254_Pg11h" sheetId="86" r:id="rId15"/>
    <sheet name="27_254_Pg13h" sheetId="82" r:id="rId16"/>
    <sheet name="28_254_Pg14h" sheetId="83" r:id="rId17"/>
    <sheet name="32_254" sheetId="15" r:id="rId18"/>
    <sheet name="33_254" sheetId="84" r:id="rId19"/>
    <sheet name="34_254" sheetId="87" r:id="rId20"/>
    <sheet name="35_254" sheetId="88" r:id="rId21"/>
    <sheet name="36_254" sheetId="16" r:id="rId22"/>
    <sheet name="37_254" sheetId="17" r:id="rId23"/>
    <sheet name="38_254" sheetId="89" r:id="rId24"/>
    <sheet name="39_254" sheetId="90" r:id="rId25"/>
    <sheet name="40_254" sheetId="91" r:id="rId26"/>
    <sheet name="41_254" sheetId="92" r:id="rId27"/>
    <sheet name="42_254" sheetId="18" r:id="rId28"/>
    <sheet name="43_254" sheetId="19" r:id="rId29"/>
    <sheet name="44_254" sheetId="95" r:id="rId30"/>
    <sheet name="45_254" sheetId="96" r:id="rId31"/>
    <sheet name="46_254" sheetId="93" r:id="rId32"/>
    <sheet name="47_254" sheetId="94" r:id="rId33"/>
    <sheet name="48_254" sheetId="20" r:id="rId34"/>
    <sheet name="49_254" sheetId="21" r:id="rId35"/>
    <sheet name="50_254" sheetId="97" r:id="rId36"/>
    <sheet name="51_254" sheetId="98" r:id="rId37"/>
    <sheet name="52_254" sheetId="22" r:id="rId38"/>
    <sheet name="P250_0_DspCommon" sheetId="50" r:id="rId39"/>
    <sheet name="P250_1_DspCommon" sheetId="51" r:id="rId40"/>
    <sheet name="P250_2_DspTx" sheetId="52" r:id="rId41"/>
    <sheet name="P250_3_DspTx" sheetId="53" r:id="rId42"/>
    <sheet name="P250_4_DspTx" sheetId="54" r:id="rId43"/>
    <sheet name="P250_5_DspTx" sheetId="55" r:id="rId44"/>
    <sheet name="P250_6_DspTx" sheetId="56" r:id="rId45"/>
    <sheet name="P250_7_DspTx" sheetId="57" r:id="rId46"/>
    <sheet name="P250_8_DspTx" sheetId="58" r:id="rId47"/>
    <sheet name="P250_9_DspTx" sheetId="59" r:id="rId48"/>
    <sheet name="P250_10_DspRx" sheetId="60" r:id="rId49"/>
    <sheet name="P250_11_DspRx" sheetId="61" r:id="rId50"/>
    <sheet name="P250_12_DspRx" sheetId="62" r:id="rId51"/>
    <sheet name="P250_13_DspRx" sheetId="63" r:id="rId52"/>
    <sheet name="P250_14_DspRx" sheetId="64" r:id="rId53"/>
    <sheet name="P250_15_DspRx" sheetId="65" r:id="rId54"/>
    <sheet name="P250_16_DspRx" sheetId="66" r:id="rId55"/>
    <sheet name="P250_17_DspRx" sheetId="67" r:id="rId56"/>
    <sheet name="P250_18_DspRx" sheetId="68" r:id="rId57"/>
    <sheet name="P250_19_DspRx" sheetId="69" r:id="rId58"/>
    <sheet name="P250_20_DspRx" sheetId="70" r:id="rId59"/>
    <sheet name="P250_21_DspRx" sheetId="71" r:id="rId60"/>
    <sheet name="P250_22_DspRx" sheetId="72" r:id="rId61"/>
    <sheet name="P250_23_DspRx" sheetId="73" r:id="rId62"/>
    <sheet name="P250_24_DspRx" sheetId="74" r:id="rId63"/>
    <sheet name="P250_25_DspRx" sheetId="75" r:id="rId64"/>
    <sheet name="P250_26_Dsp" sheetId="101" r:id="rId65"/>
    <sheet name="P250_27_Dsp" sheetId="100" r:id="rId66"/>
    <sheet name="Spec" sheetId="49" r:id="rId67"/>
  </sheets>
  <definedNames>
    <definedName name="_xlnm._FilterDatabase" localSheetId="10" hidden="1">'10_254_Pg01'!$A$1:$N$207</definedName>
    <definedName name="_xleta.MAX"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19" i="7" l="1"/>
  <c r="AE19" i="7" s="1"/>
  <c r="AD17" i="7"/>
  <c r="AE17" i="7" s="1"/>
  <c r="AD15" i="7"/>
  <c r="AE15" i="7" s="1"/>
  <c r="R50" i="80"/>
  <c r="R49" i="80"/>
  <c r="R48" i="80"/>
  <c r="R47" i="80"/>
  <c r="R46" i="80"/>
  <c r="R45" i="80"/>
  <c r="R44" i="80"/>
  <c r="R43" i="80"/>
  <c r="Q49" i="80"/>
  <c r="Q47" i="80"/>
  <c r="Q45" i="80"/>
  <c r="Q43" i="80"/>
  <c r="Q41" i="80"/>
  <c r="Q39" i="80"/>
  <c r="Q37" i="80"/>
  <c r="Q35" i="80"/>
  <c r="Q33" i="80"/>
  <c r="R34" i="80" s="1"/>
  <c r="Q31" i="80"/>
  <c r="R32" i="80" s="1"/>
  <c r="Q29" i="80"/>
  <c r="Q27" i="80"/>
  <c r="Q9" i="80"/>
  <c r="Q7" i="80"/>
  <c r="Q3" i="80"/>
  <c r="Q5" i="80"/>
  <c r="R25" i="80"/>
  <c r="Q25" i="80"/>
  <c r="R26" i="80" s="1"/>
  <c r="Q23" i="80"/>
  <c r="R24" i="80" s="1"/>
  <c r="Q21" i="80"/>
  <c r="R22" i="80" s="1"/>
  <c r="Q19" i="80"/>
  <c r="R42" i="80"/>
  <c r="R40" i="80"/>
  <c r="R38" i="80"/>
  <c r="R36" i="80"/>
  <c r="R30" i="80"/>
  <c r="Q11" i="80"/>
  <c r="Q13" i="80"/>
  <c r="Q15" i="80"/>
  <c r="Q17" i="80"/>
  <c r="R18" i="80"/>
  <c r="R17" i="80"/>
  <c r="R28" i="80"/>
  <c r="G75" i="79"/>
  <c r="G203" i="79"/>
  <c r="F28" i="79"/>
  <c r="AF19" i="7" l="1"/>
  <c r="AF20" i="7"/>
  <c r="AF18" i="7"/>
  <c r="AF17" i="7"/>
  <c r="AF16" i="7"/>
  <c r="AF15" i="7"/>
  <c r="R23" i="80"/>
  <c r="R20" i="80"/>
  <c r="R21" i="80"/>
  <c r="R19" i="80"/>
  <c r="R35" i="80"/>
  <c r="R37" i="80"/>
  <c r="R39" i="80"/>
  <c r="R41" i="80"/>
  <c r="R27" i="80"/>
  <c r="R29" i="80"/>
  <c r="R31" i="80"/>
  <c r="R33" i="80"/>
  <c r="G7" i="80"/>
  <c r="G87" i="78"/>
  <c r="G130" i="101"/>
  <c r="F130" i="101"/>
  <c r="G129" i="101"/>
  <c r="F129" i="101"/>
  <c r="G128" i="101"/>
  <c r="F128" i="101"/>
  <c r="G127" i="101"/>
  <c r="F127" i="101"/>
  <c r="G126" i="101"/>
  <c r="F126" i="101"/>
  <c r="G125" i="101"/>
  <c r="F125" i="101"/>
  <c r="G124" i="101"/>
  <c r="F124" i="101"/>
  <c r="G123" i="101"/>
  <c r="F123" i="101"/>
  <c r="G122" i="101"/>
  <c r="F122" i="101"/>
  <c r="G121" i="101"/>
  <c r="F121" i="101"/>
  <c r="G120" i="101"/>
  <c r="F120" i="101"/>
  <c r="G119" i="101"/>
  <c r="F119" i="101"/>
  <c r="G118" i="101"/>
  <c r="F118" i="101"/>
  <c r="G117" i="101"/>
  <c r="F117" i="101"/>
  <c r="G116" i="101"/>
  <c r="F116" i="101"/>
  <c r="G115" i="101"/>
  <c r="F115" i="101"/>
  <c r="G114" i="101"/>
  <c r="F114" i="101"/>
  <c r="G113" i="101"/>
  <c r="F113" i="101"/>
  <c r="G112" i="101"/>
  <c r="F112" i="101"/>
  <c r="G111" i="101"/>
  <c r="F111" i="101"/>
  <c r="G110" i="101"/>
  <c r="F110" i="101"/>
  <c r="G109" i="101"/>
  <c r="F109" i="101"/>
  <c r="G108" i="101"/>
  <c r="F108" i="101"/>
  <c r="G107" i="101"/>
  <c r="F107" i="101"/>
  <c r="G106" i="101"/>
  <c r="F106" i="101"/>
  <c r="G105" i="101"/>
  <c r="F105" i="101"/>
  <c r="G104" i="101"/>
  <c r="F104" i="101"/>
  <c r="G103" i="101"/>
  <c r="F103" i="101"/>
  <c r="G102" i="101"/>
  <c r="F102" i="101"/>
  <c r="G101" i="101"/>
  <c r="F101" i="101"/>
  <c r="G100" i="101"/>
  <c r="F100" i="101"/>
  <c r="G99" i="101"/>
  <c r="F99" i="101"/>
  <c r="G98" i="101"/>
  <c r="F98" i="101"/>
  <c r="G97" i="101"/>
  <c r="F97" i="101"/>
  <c r="G96" i="101"/>
  <c r="F96" i="101"/>
  <c r="G95" i="101"/>
  <c r="F95" i="101"/>
  <c r="G94" i="101"/>
  <c r="F94" i="101"/>
  <c r="G93" i="101"/>
  <c r="F93" i="101"/>
  <c r="G92" i="101"/>
  <c r="F92" i="101"/>
  <c r="G91" i="101"/>
  <c r="F91" i="101"/>
  <c r="G90" i="101"/>
  <c r="F90" i="101"/>
  <c r="G89" i="101"/>
  <c r="F89" i="101"/>
  <c r="G88" i="101"/>
  <c r="F88" i="101"/>
  <c r="G87" i="101"/>
  <c r="F87" i="101"/>
  <c r="G86" i="101"/>
  <c r="F86" i="101"/>
  <c r="G85" i="101"/>
  <c r="F85" i="101"/>
  <c r="G84" i="101"/>
  <c r="F84" i="101"/>
  <c r="G83" i="101"/>
  <c r="F83" i="101"/>
  <c r="G82" i="101"/>
  <c r="F82" i="101"/>
  <c r="G81" i="101"/>
  <c r="F81" i="101"/>
  <c r="G80" i="101"/>
  <c r="F80" i="101"/>
  <c r="G79" i="101"/>
  <c r="F79" i="101"/>
  <c r="G78" i="101"/>
  <c r="F78" i="101"/>
  <c r="G77" i="101"/>
  <c r="F77" i="101"/>
  <c r="G76" i="101"/>
  <c r="F76" i="101"/>
  <c r="G75" i="101"/>
  <c r="F75" i="101"/>
  <c r="G74" i="101"/>
  <c r="F74" i="101"/>
  <c r="G73" i="101"/>
  <c r="F73" i="101"/>
  <c r="G72" i="101"/>
  <c r="F72" i="101"/>
  <c r="G71" i="101"/>
  <c r="F71" i="101"/>
  <c r="G70" i="101"/>
  <c r="F70" i="101"/>
  <c r="G69" i="101"/>
  <c r="F69" i="101"/>
  <c r="G68" i="101"/>
  <c r="F68" i="101"/>
  <c r="G67" i="101"/>
  <c r="F67" i="101"/>
  <c r="G66" i="101"/>
  <c r="F66" i="101"/>
  <c r="G65" i="101"/>
  <c r="F65" i="101"/>
  <c r="G64" i="101"/>
  <c r="F64" i="101"/>
  <c r="G63" i="101"/>
  <c r="F63" i="101"/>
  <c r="G62" i="101"/>
  <c r="F62" i="101"/>
  <c r="G61" i="101"/>
  <c r="F61" i="101"/>
  <c r="G60" i="101"/>
  <c r="F60" i="101"/>
  <c r="G59" i="101"/>
  <c r="F59" i="101"/>
  <c r="G58" i="101"/>
  <c r="F58" i="101"/>
  <c r="G57" i="101"/>
  <c r="F57" i="101"/>
  <c r="G56" i="101"/>
  <c r="F56" i="101"/>
  <c r="G55" i="101"/>
  <c r="F55" i="101"/>
  <c r="G54" i="101"/>
  <c r="F54" i="101"/>
  <c r="G53" i="101"/>
  <c r="F53" i="101"/>
  <c r="G52" i="101"/>
  <c r="F52" i="101"/>
  <c r="G51" i="101"/>
  <c r="F51" i="101"/>
  <c r="G50" i="101"/>
  <c r="F50" i="101"/>
  <c r="G49" i="101"/>
  <c r="F49" i="101"/>
  <c r="G48" i="101"/>
  <c r="F48" i="101"/>
  <c r="G47" i="101"/>
  <c r="F47" i="101"/>
  <c r="G46" i="101"/>
  <c r="F46" i="101"/>
  <c r="G45" i="101"/>
  <c r="F45" i="101"/>
  <c r="G44" i="101"/>
  <c r="F44" i="101"/>
  <c r="G43" i="101"/>
  <c r="F43" i="101"/>
  <c r="G42" i="101"/>
  <c r="F42" i="101"/>
  <c r="G41" i="101"/>
  <c r="F41" i="101"/>
  <c r="G40" i="101"/>
  <c r="F40" i="101"/>
  <c r="G39" i="101"/>
  <c r="F39" i="101"/>
  <c r="G38" i="101"/>
  <c r="F38" i="101"/>
  <c r="G37" i="101"/>
  <c r="F37" i="101"/>
  <c r="G36" i="101"/>
  <c r="F36" i="101"/>
  <c r="G35" i="101"/>
  <c r="F35" i="101"/>
  <c r="G34" i="101"/>
  <c r="F34" i="101"/>
  <c r="G33" i="101"/>
  <c r="F33" i="101"/>
  <c r="G32" i="101"/>
  <c r="F32" i="101"/>
  <c r="G31" i="101"/>
  <c r="F31" i="101"/>
  <c r="G30" i="101"/>
  <c r="F30" i="101"/>
  <c r="G29" i="101"/>
  <c r="F29" i="101"/>
  <c r="G28" i="101"/>
  <c r="F28" i="101"/>
  <c r="G27" i="101"/>
  <c r="F27" i="101"/>
  <c r="G26" i="101"/>
  <c r="F26" i="101"/>
  <c r="G25" i="101"/>
  <c r="F25" i="101"/>
  <c r="G24" i="101"/>
  <c r="F24" i="101"/>
  <c r="G23" i="101"/>
  <c r="F23" i="101"/>
  <c r="G22" i="101"/>
  <c r="F22" i="101"/>
  <c r="G21" i="101"/>
  <c r="F21" i="101"/>
  <c r="G20" i="101"/>
  <c r="F20" i="101"/>
  <c r="G19" i="101"/>
  <c r="F19" i="101"/>
  <c r="G18" i="101"/>
  <c r="F18" i="101"/>
  <c r="G17" i="101"/>
  <c r="F17" i="101"/>
  <c r="G16" i="101"/>
  <c r="F16" i="101"/>
  <c r="G15" i="101"/>
  <c r="F15" i="101"/>
  <c r="G14" i="101"/>
  <c r="F14" i="101"/>
  <c r="G13" i="101"/>
  <c r="F13" i="101"/>
  <c r="G12" i="101"/>
  <c r="F12" i="101"/>
  <c r="G11" i="101"/>
  <c r="F11" i="101"/>
  <c r="G10" i="101"/>
  <c r="F10" i="101"/>
  <c r="G9" i="101"/>
  <c r="F9" i="101"/>
  <c r="G8" i="101"/>
  <c r="F8" i="101"/>
  <c r="G7" i="101"/>
  <c r="F7" i="101"/>
  <c r="G6" i="101"/>
  <c r="F6" i="101"/>
  <c r="G5" i="101"/>
  <c r="F5" i="101"/>
  <c r="G4" i="101"/>
  <c r="F4" i="101"/>
  <c r="G3" i="101"/>
  <c r="F3" i="101"/>
  <c r="G129" i="100"/>
  <c r="F129" i="100"/>
  <c r="G128" i="100"/>
  <c r="F128" i="100"/>
  <c r="G127" i="100"/>
  <c r="F127" i="100"/>
  <c r="G126" i="100"/>
  <c r="F126" i="100"/>
  <c r="G125" i="100"/>
  <c r="F125" i="100"/>
  <c r="G124" i="100"/>
  <c r="F124" i="100"/>
  <c r="G123" i="100"/>
  <c r="F123" i="100"/>
  <c r="G122" i="100"/>
  <c r="F122" i="100"/>
  <c r="G121" i="100"/>
  <c r="F121" i="100"/>
  <c r="G120" i="100"/>
  <c r="F120" i="100"/>
  <c r="G119" i="100"/>
  <c r="F119" i="100"/>
  <c r="G118" i="100"/>
  <c r="F118" i="100"/>
  <c r="G117" i="100"/>
  <c r="F117" i="100"/>
  <c r="G116" i="100"/>
  <c r="F116" i="100"/>
  <c r="G115" i="100"/>
  <c r="F115" i="100"/>
  <c r="G114" i="100"/>
  <c r="F114" i="100"/>
  <c r="G113" i="100"/>
  <c r="F113" i="100"/>
  <c r="G112" i="100"/>
  <c r="F112" i="100"/>
  <c r="G111" i="100"/>
  <c r="F111" i="100"/>
  <c r="G110" i="100"/>
  <c r="F110" i="100"/>
  <c r="G109" i="100"/>
  <c r="F109" i="100"/>
  <c r="G99" i="100"/>
  <c r="F99" i="100"/>
  <c r="G98" i="100"/>
  <c r="F98" i="100"/>
  <c r="G97" i="100"/>
  <c r="F97" i="100"/>
  <c r="G96" i="100"/>
  <c r="F96" i="100"/>
  <c r="G95" i="100"/>
  <c r="F95" i="100"/>
  <c r="G94" i="100"/>
  <c r="F94" i="100"/>
  <c r="G93" i="100"/>
  <c r="F93" i="100"/>
  <c r="G92" i="100"/>
  <c r="F92" i="100"/>
  <c r="G91" i="100"/>
  <c r="F91" i="100"/>
  <c r="G102" i="100"/>
  <c r="F102" i="100"/>
  <c r="G101" i="100"/>
  <c r="F101" i="100"/>
  <c r="G100" i="100"/>
  <c r="F100" i="100"/>
  <c r="G105" i="100"/>
  <c r="F105" i="100"/>
  <c r="G104" i="100"/>
  <c r="F104" i="100"/>
  <c r="G103" i="100"/>
  <c r="F103" i="100"/>
  <c r="G130" i="100"/>
  <c r="F130" i="100"/>
  <c r="G108" i="100"/>
  <c r="F108" i="100"/>
  <c r="G107" i="100"/>
  <c r="F107" i="100"/>
  <c r="G106" i="100"/>
  <c r="F106" i="100"/>
  <c r="G90" i="100"/>
  <c r="F90" i="100"/>
  <c r="G89" i="100"/>
  <c r="F89" i="100"/>
  <c r="G88" i="100"/>
  <c r="F88" i="100"/>
  <c r="K87" i="100"/>
  <c r="G87" i="100"/>
  <c r="F87" i="100"/>
  <c r="G86" i="100"/>
  <c r="F86" i="100"/>
  <c r="G85" i="100"/>
  <c r="F85" i="100"/>
  <c r="G84" i="100"/>
  <c r="F84" i="100"/>
  <c r="K83" i="100"/>
  <c r="G83" i="100"/>
  <c r="F83" i="100"/>
  <c r="G82" i="100"/>
  <c r="F82" i="100"/>
  <c r="G81" i="100"/>
  <c r="F81" i="100"/>
  <c r="G80" i="100"/>
  <c r="F80" i="100"/>
  <c r="K79" i="100"/>
  <c r="G79" i="100"/>
  <c r="F79" i="100"/>
  <c r="G78" i="100"/>
  <c r="F78" i="100"/>
  <c r="G77" i="100"/>
  <c r="F77" i="100"/>
  <c r="G76" i="100"/>
  <c r="F76" i="100"/>
  <c r="K75" i="100"/>
  <c r="G75" i="100"/>
  <c r="F75" i="100"/>
  <c r="G74" i="100"/>
  <c r="F74" i="100"/>
  <c r="G73" i="100"/>
  <c r="F73" i="100"/>
  <c r="G72" i="100"/>
  <c r="F72" i="100"/>
  <c r="K71" i="100"/>
  <c r="G71" i="100"/>
  <c r="F71" i="100"/>
  <c r="G70" i="100"/>
  <c r="F70" i="100"/>
  <c r="G69" i="100"/>
  <c r="F69" i="100"/>
  <c r="G68" i="100"/>
  <c r="F68" i="100"/>
  <c r="K67" i="100"/>
  <c r="G67" i="100"/>
  <c r="F67" i="100"/>
  <c r="G66" i="100"/>
  <c r="F66" i="100"/>
  <c r="G65" i="100"/>
  <c r="F65" i="100"/>
  <c r="G64" i="100"/>
  <c r="F64" i="100"/>
  <c r="K63" i="100"/>
  <c r="G63" i="100"/>
  <c r="F63" i="100"/>
  <c r="G62" i="100"/>
  <c r="F62" i="100"/>
  <c r="G61" i="100"/>
  <c r="F61" i="100"/>
  <c r="G60" i="100"/>
  <c r="F60" i="100"/>
  <c r="K59" i="100"/>
  <c r="G59" i="100"/>
  <c r="F59" i="100"/>
  <c r="G58" i="100"/>
  <c r="F58" i="100"/>
  <c r="G57" i="100"/>
  <c r="F57" i="100"/>
  <c r="G56" i="100"/>
  <c r="F56" i="100"/>
  <c r="K55" i="100"/>
  <c r="G55" i="100"/>
  <c r="F55" i="100"/>
  <c r="G54" i="100"/>
  <c r="F54" i="100"/>
  <c r="G53" i="100"/>
  <c r="F53" i="100"/>
  <c r="G52" i="100"/>
  <c r="F52" i="100"/>
  <c r="K51" i="100"/>
  <c r="G51" i="100"/>
  <c r="F51" i="100"/>
  <c r="G50" i="100"/>
  <c r="F50" i="100"/>
  <c r="G49" i="100"/>
  <c r="F49" i="100"/>
  <c r="G48" i="100"/>
  <c r="F48" i="100"/>
  <c r="K47" i="100"/>
  <c r="G47" i="100"/>
  <c r="F47" i="100"/>
  <c r="G46" i="100"/>
  <c r="F46" i="100"/>
  <c r="G45" i="100"/>
  <c r="F45" i="100"/>
  <c r="G44" i="100"/>
  <c r="F44" i="100"/>
  <c r="K43" i="100"/>
  <c r="G43" i="100"/>
  <c r="F43" i="100"/>
  <c r="G42" i="100"/>
  <c r="F42" i="100"/>
  <c r="G41" i="100"/>
  <c r="F41" i="100"/>
  <c r="G40" i="100"/>
  <c r="F40" i="100"/>
  <c r="K39" i="100"/>
  <c r="G39" i="100"/>
  <c r="F39" i="100"/>
  <c r="G38" i="100"/>
  <c r="F38" i="100"/>
  <c r="G37" i="100"/>
  <c r="F37" i="100"/>
  <c r="G36" i="100"/>
  <c r="F36" i="100"/>
  <c r="K35" i="100"/>
  <c r="G35" i="100"/>
  <c r="F35" i="100"/>
  <c r="G34" i="100"/>
  <c r="F34" i="100"/>
  <c r="G33" i="100"/>
  <c r="F33" i="100"/>
  <c r="G32" i="100"/>
  <c r="F32" i="100"/>
  <c r="K31" i="100"/>
  <c r="G31" i="100"/>
  <c r="F31" i="100"/>
  <c r="G30" i="100"/>
  <c r="F30" i="100"/>
  <c r="G29" i="100"/>
  <c r="F29" i="100"/>
  <c r="G28" i="100"/>
  <c r="F28" i="100"/>
  <c r="K27" i="100"/>
  <c r="G27" i="100"/>
  <c r="F27" i="100"/>
  <c r="G26" i="100"/>
  <c r="F26" i="100"/>
  <c r="G25" i="100"/>
  <c r="F25" i="100"/>
  <c r="G24" i="100"/>
  <c r="F24" i="100"/>
  <c r="K23" i="100"/>
  <c r="G23" i="100"/>
  <c r="F23" i="100"/>
  <c r="G22" i="100"/>
  <c r="F22" i="100"/>
  <c r="G21" i="100"/>
  <c r="F21" i="100"/>
  <c r="G20" i="100"/>
  <c r="F20" i="100"/>
  <c r="K19" i="100"/>
  <c r="G19" i="100"/>
  <c r="F19" i="100"/>
  <c r="G18" i="100"/>
  <c r="F18" i="100"/>
  <c r="G17" i="100"/>
  <c r="F17" i="100"/>
  <c r="G16" i="100"/>
  <c r="F16" i="100"/>
  <c r="K15" i="100"/>
  <c r="G15" i="100"/>
  <c r="F15" i="100"/>
  <c r="G14" i="100"/>
  <c r="F14" i="100"/>
  <c r="G13" i="100"/>
  <c r="F13" i="100"/>
  <c r="G12" i="100"/>
  <c r="F12" i="100"/>
  <c r="K11" i="100"/>
  <c r="G11" i="100"/>
  <c r="F11" i="100"/>
  <c r="G10" i="100"/>
  <c r="F10" i="100"/>
  <c r="G9" i="100"/>
  <c r="F9" i="100"/>
  <c r="G8" i="100"/>
  <c r="F8" i="100"/>
  <c r="K7" i="100"/>
  <c r="G7" i="100"/>
  <c r="F7" i="100"/>
  <c r="G6" i="100"/>
  <c r="F6" i="100"/>
  <c r="G5" i="100"/>
  <c r="F5" i="100"/>
  <c r="G4" i="100"/>
  <c r="F4" i="100"/>
  <c r="K3" i="100"/>
  <c r="G3" i="100"/>
  <c r="F3" i="100"/>
  <c r="V82" i="7"/>
  <c r="V81" i="7"/>
  <c r="T82" i="7"/>
  <c r="T81" i="7"/>
  <c r="V80" i="7"/>
  <c r="T80" i="7"/>
  <c r="L9" i="3"/>
  <c r="Q14" i="7"/>
  <c r="Q13" i="7"/>
  <c r="Q12" i="7"/>
  <c r="Q11" i="7"/>
  <c r="Q10" i="7"/>
  <c r="Q9" i="7"/>
  <c r="N13" i="7"/>
  <c r="N11" i="7"/>
  <c r="N9" i="7"/>
  <c r="K13" i="7"/>
  <c r="L13" i="7" s="1"/>
  <c r="K11" i="7"/>
  <c r="L11" i="7" s="1"/>
  <c r="K9" i="7"/>
  <c r="L9" i="7" s="1"/>
  <c r="N66" i="84"/>
  <c r="M66" i="84"/>
  <c r="K66" i="84"/>
  <c r="N65" i="84"/>
  <c r="M64" i="84"/>
  <c r="N64" i="84" s="1"/>
  <c r="K64" i="84"/>
  <c r="N63" i="84"/>
  <c r="M62" i="84"/>
  <c r="N62" i="84" s="1"/>
  <c r="K62" i="84"/>
  <c r="M60" i="84"/>
  <c r="N60" i="84" s="1"/>
  <c r="K60" i="84"/>
  <c r="N59" i="84"/>
  <c r="M58" i="84"/>
  <c r="N58" i="84" s="1"/>
  <c r="K58" i="84"/>
  <c r="N57" i="84"/>
  <c r="M56" i="84"/>
  <c r="N56" i="84" s="1"/>
  <c r="K56" i="84"/>
  <c r="N55" i="84"/>
  <c r="M54" i="84"/>
  <c r="N54" i="84" s="1"/>
  <c r="K54" i="84"/>
  <c r="N53" i="84"/>
  <c r="N52" i="84"/>
  <c r="M52" i="84"/>
  <c r="K52" i="84"/>
  <c r="N51" i="84"/>
  <c r="M50" i="84"/>
  <c r="N50" i="84" s="1"/>
  <c r="K50" i="84"/>
  <c r="N49" i="84"/>
  <c r="M48" i="84"/>
  <c r="N48" i="84" s="1"/>
  <c r="K48" i="84"/>
  <c r="N47" i="84"/>
  <c r="M46" i="84"/>
  <c r="N45" i="84" s="1"/>
  <c r="K46" i="84"/>
  <c r="M44" i="84"/>
  <c r="N44" i="84" s="1"/>
  <c r="K44" i="84"/>
  <c r="N43" i="84"/>
  <c r="M42" i="84"/>
  <c r="N42" i="84" s="1"/>
  <c r="K42" i="84"/>
  <c r="N41" i="84"/>
  <c r="M40" i="84"/>
  <c r="N40" i="84" s="1"/>
  <c r="K40" i="84"/>
  <c r="N39" i="84"/>
  <c r="M38" i="84"/>
  <c r="N38" i="84" s="1"/>
  <c r="K38" i="84"/>
  <c r="N37" i="84"/>
  <c r="M36" i="84"/>
  <c r="N36" i="84" s="1"/>
  <c r="K36" i="84"/>
  <c r="N35" i="84"/>
  <c r="M34" i="84"/>
  <c r="N34" i="84" s="1"/>
  <c r="N33" i="84"/>
  <c r="M32" i="84"/>
  <c r="N32" i="84" s="1"/>
  <c r="N31" i="84"/>
  <c r="M30" i="84"/>
  <c r="N30" i="84" s="1"/>
  <c r="M28" i="84"/>
  <c r="N28" i="84" s="1"/>
  <c r="N27" i="84"/>
  <c r="M26" i="84"/>
  <c r="N26" i="84" s="1"/>
  <c r="N25" i="84"/>
  <c r="M24" i="84"/>
  <c r="N24" i="84" s="1"/>
  <c r="N23" i="84"/>
  <c r="M22" i="84"/>
  <c r="N22" i="84" s="1"/>
  <c r="N21" i="84"/>
  <c r="M20" i="84"/>
  <c r="N20" i="84" s="1"/>
  <c r="Q73" i="80"/>
  <c r="R74" i="80" s="1"/>
  <c r="Q71" i="80"/>
  <c r="R72" i="80" s="1"/>
  <c r="Q69" i="80"/>
  <c r="R70" i="80" s="1"/>
  <c r="Q67" i="80"/>
  <c r="R67" i="80" s="1"/>
  <c r="Q57" i="80"/>
  <c r="R58" i="80" s="1"/>
  <c r="Q55" i="80"/>
  <c r="R56" i="80" s="1"/>
  <c r="Q53" i="80"/>
  <c r="R54" i="80" s="1"/>
  <c r="Q51" i="80"/>
  <c r="R52" i="80" s="1"/>
  <c r="K99" i="82"/>
  <c r="J107" i="79"/>
  <c r="F77" i="79"/>
  <c r="U57" i="78"/>
  <c r="U58" i="78"/>
  <c r="U59" i="78"/>
  <c r="U60" i="78"/>
  <c r="U61" i="78"/>
  <c r="U62" i="78"/>
  <c r="U63" i="78"/>
  <c r="U64" i="78"/>
  <c r="U65" i="78"/>
  <c r="U66" i="78"/>
  <c r="U67" i="78"/>
  <c r="U68" i="78"/>
  <c r="U69" i="78"/>
  <c r="U70" i="78"/>
  <c r="U71" i="78"/>
  <c r="U72" i="78"/>
  <c r="U73" i="78"/>
  <c r="U74" i="78"/>
  <c r="U75" i="78"/>
  <c r="U76" i="78"/>
  <c r="U77" i="78"/>
  <c r="U78" i="78"/>
  <c r="U79" i="78"/>
  <c r="U80" i="78"/>
  <c r="U81" i="78"/>
  <c r="U82" i="78"/>
  <c r="U83" i="78"/>
  <c r="U84" i="78"/>
  <c r="U85" i="78"/>
  <c r="U86" i="78"/>
  <c r="U87" i="78"/>
  <c r="U88" i="78"/>
  <c r="U89" i="78"/>
  <c r="U90" i="78"/>
  <c r="U91" i="78"/>
  <c r="U92" i="78"/>
  <c r="U93" i="78"/>
  <c r="U94" i="78"/>
  <c r="U95" i="78"/>
  <c r="U96" i="78"/>
  <c r="U97" i="78"/>
  <c r="U98" i="78"/>
  <c r="U99" i="78"/>
  <c r="U100" i="78"/>
  <c r="U101" i="78"/>
  <c r="U102" i="78"/>
  <c r="U103" i="78"/>
  <c r="U104" i="78"/>
  <c r="U105" i="78"/>
  <c r="U106" i="78"/>
  <c r="U107" i="78"/>
  <c r="U108" i="78"/>
  <c r="U109" i="78"/>
  <c r="U110" i="78"/>
  <c r="U111" i="78"/>
  <c r="U112" i="78"/>
  <c r="U113" i="78"/>
  <c r="U114" i="78"/>
  <c r="U115" i="78"/>
  <c r="U116" i="78"/>
  <c r="U117" i="78"/>
  <c r="U118" i="78"/>
  <c r="U119" i="78"/>
  <c r="U120" i="78"/>
  <c r="U121" i="78"/>
  <c r="U122" i="78"/>
  <c r="U123" i="78"/>
  <c r="U124" i="78"/>
  <c r="U125" i="78"/>
  <c r="U126" i="78"/>
  <c r="U127" i="78"/>
  <c r="U128" i="78"/>
  <c r="U129" i="78"/>
  <c r="U130" i="78"/>
  <c r="U131" i="78"/>
  <c r="U132" i="78"/>
  <c r="U133" i="78"/>
  <c r="U134" i="78"/>
  <c r="U135" i="78"/>
  <c r="U136" i="78"/>
  <c r="U137" i="78"/>
  <c r="U138" i="78"/>
  <c r="U139" i="78"/>
  <c r="U140" i="78"/>
  <c r="U56" i="77"/>
  <c r="U55" i="77"/>
  <c r="U54" i="77"/>
  <c r="U53" i="77"/>
  <c r="U52" i="77"/>
  <c r="U51" i="77"/>
  <c r="U50" i="77"/>
  <c r="U49" i="77"/>
  <c r="U48" i="77"/>
  <c r="U47" i="77"/>
  <c r="U46" i="77"/>
  <c r="U45" i="77"/>
  <c r="U44" i="77"/>
  <c r="U43" i="77"/>
  <c r="U42" i="77"/>
  <c r="U41" i="77"/>
  <c r="U40" i="77"/>
  <c r="U39" i="77"/>
  <c r="U38" i="77"/>
  <c r="U37" i="77"/>
  <c r="U36" i="77"/>
  <c r="U35" i="77"/>
  <c r="U34" i="77"/>
  <c r="U33" i="77"/>
  <c r="U32" i="77"/>
  <c r="U31" i="77"/>
  <c r="U30" i="77"/>
  <c r="U29" i="77"/>
  <c r="U28" i="77"/>
  <c r="U27" i="77"/>
  <c r="U26" i="77"/>
  <c r="U25" i="77"/>
  <c r="U24" i="77"/>
  <c r="U23" i="77"/>
  <c r="U22" i="77"/>
  <c r="U21" i="77"/>
  <c r="U20" i="77"/>
  <c r="U19" i="77"/>
  <c r="U18" i="77"/>
  <c r="U17" i="77"/>
  <c r="U16" i="77"/>
  <c r="U15" i="77"/>
  <c r="U14" i="77"/>
  <c r="U13" i="77"/>
  <c r="U12" i="77"/>
  <c r="U11" i="77"/>
  <c r="U10" i="77"/>
  <c r="U9" i="77"/>
  <c r="U8" i="77"/>
  <c r="U7" i="77"/>
  <c r="U6" i="77"/>
  <c r="U5" i="77"/>
  <c r="U4" i="77"/>
  <c r="U5" i="78"/>
  <c r="U6" i="78"/>
  <c r="U7" i="78"/>
  <c r="U8" i="78"/>
  <c r="U9" i="78"/>
  <c r="U10" i="78"/>
  <c r="U11" i="78"/>
  <c r="U12" i="78"/>
  <c r="U13" i="78"/>
  <c r="U14" i="78"/>
  <c r="U15" i="78"/>
  <c r="U16" i="78"/>
  <c r="U17" i="78"/>
  <c r="U18" i="78"/>
  <c r="U19" i="78"/>
  <c r="U20" i="78"/>
  <c r="U21" i="78"/>
  <c r="U22" i="78"/>
  <c r="U23" i="78"/>
  <c r="U24" i="78"/>
  <c r="U25" i="78"/>
  <c r="U26" i="78"/>
  <c r="U27" i="78"/>
  <c r="U28" i="78"/>
  <c r="U29" i="78"/>
  <c r="U30" i="78"/>
  <c r="U31" i="78"/>
  <c r="U32" i="78"/>
  <c r="U33" i="78"/>
  <c r="U34" i="78"/>
  <c r="U35" i="78"/>
  <c r="U36" i="78"/>
  <c r="U37" i="78"/>
  <c r="U38" i="78"/>
  <c r="U39" i="78"/>
  <c r="U40" i="78"/>
  <c r="U41" i="78"/>
  <c r="U42" i="78"/>
  <c r="U43" i="78"/>
  <c r="U44" i="78"/>
  <c r="U45" i="78"/>
  <c r="U46" i="78"/>
  <c r="U47" i="78"/>
  <c r="U48" i="78"/>
  <c r="U49" i="78"/>
  <c r="U50" i="78"/>
  <c r="U51" i="78"/>
  <c r="U52" i="78"/>
  <c r="U53" i="78"/>
  <c r="U54" i="78"/>
  <c r="U55" i="78"/>
  <c r="U56" i="78"/>
  <c r="U4" i="78"/>
  <c r="F188" i="77"/>
  <c r="N61" i="84" l="1"/>
  <c r="N46" i="84"/>
  <c r="N29" i="84"/>
  <c r="N19" i="84"/>
  <c r="R51" i="80"/>
  <c r="R68" i="80"/>
  <c r="R69" i="80"/>
  <c r="R71" i="80"/>
  <c r="R73" i="80"/>
  <c r="R57" i="80"/>
  <c r="R55" i="80"/>
  <c r="R53" i="80"/>
  <c r="N18" i="3"/>
  <c r="G202" i="79"/>
  <c r="F201" i="79"/>
  <c r="G200" i="79"/>
  <c r="F200" i="79"/>
  <c r="G199" i="79"/>
  <c r="G198" i="79"/>
  <c r="G197" i="79"/>
  <c r="F196" i="79"/>
  <c r="G195" i="79"/>
  <c r="F195" i="79"/>
  <c r="G194" i="79"/>
  <c r="G193" i="79"/>
  <c r="G192" i="79"/>
  <c r="F191" i="79"/>
  <c r="G190" i="79"/>
  <c r="F190" i="79"/>
  <c r="G189" i="79"/>
  <c r="G188" i="79"/>
  <c r="G187" i="79"/>
  <c r="F186" i="79"/>
  <c r="G185" i="79"/>
  <c r="F185" i="79"/>
  <c r="G184" i="79"/>
  <c r="G183" i="79"/>
  <c r="G182" i="79"/>
  <c r="F181" i="79"/>
  <c r="G180" i="79"/>
  <c r="F180" i="79"/>
  <c r="G179" i="79"/>
  <c r="G178" i="79"/>
  <c r="G177" i="79"/>
  <c r="F176" i="79"/>
  <c r="G175" i="79"/>
  <c r="F175" i="79"/>
  <c r="G174" i="79"/>
  <c r="G173" i="79"/>
  <c r="G172" i="79"/>
  <c r="F171" i="79"/>
  <c r="G170" i="79"/>
  <c r="F170" i="79"/>
  <c r="G169" i="79"/>
  <c r="G168" i="79"/>
  <c r="G220" i="77"/>
  <c r="F220" i="77" s="1"/>
  <c r="F219" i="77"/>
  <c r="G218" i="77"/>
  <c r="F218" i="77"/>
  <c r="G217" i="77"/>
  <c r="F217" i="77" s="1"/>
  <c r="G216" i="77"/>
  <c r="F216" i="77" s="1"/>
  <c r="G215" i="77"/>
  <c r="F215" i="77" s="1"/>
  <c r="F214" i="77"/>
  <c r="G213" i="77"/>
  <c r="F213" i="77"/>
  <c r="G212" i="77"/>
  <c r="F212" i="77" s="1"/>
  <c r="G211" i="77"/>
  <c r="F211" i="77" s="1"/>
  <c r="G210" i="77"/>
  <c r="F210" i="77" s="1"/>
  <c r="F209" i="77"/>
  <c r="G208" i="77"/>
  <c r="F208" i="77"/>
  <c r="G207" i="77"/>
  <c r="F207" i="77" s="1"/>
  <c r="G206" i="77"/>
  <c r="F206" i="77" s="1"/>
  <c r="G205" i="77"/>
  <c r="F205" i="77" s="1"/>
  <c r="F204" i="77"/>
  <c r="G203" i="77"/>
  <c r="F203" i="77"/>
  <c r="G202" i="77"/>
  <c r="F202" i="77" s="1"/>
  <c r="G201" i="77"/>
  <c r="F201" i="77" s="1"/>
  <c r="G200" i="77"/>
  <c r="F200" i="77" s="1"/>
  <c r="F199" i="77"/>
  <c r="G198" i="77"/>
  <c r="F198" i="77"/>
  <c r="G197" i="77"/>
  <c r="F197" i="77" s="1"/>
  <c r="G196" i="77"/>
  <c r="F196" i="77" s="1"/>
  <c r="G195" i="77"/>
  <c r="F195" i="77" s="1"/>
  <c r="F194" i="77"/>
  <c r="G193" i="77"/>
  <c r="F193" i="77"/>
  <c r="G192" i="77"/>
  <c r="F192" i="77" s="1"/>
  <c r="G191" i="77"/>
  <c r="F191" i="77" s="1"/>
  <c r="G190" i="77"/>
  <c r="F190" i="77" s="1"/>
  <c r="F189" i="77"/>
  <c r="G188" i="77"/>
  <c r="G187" i="77"/>
  <c r="F187" i="77" s="1"/>
  <c r="G186" i="77"/>
  <c r="F186" i="77" s="1"/>
  <c r="G185" i="77"/>
  <c r="F185" i="77" s="1"/>
  <c r="F184" i="77"/>
  <c r="G183" i="77"/>
  <c r="F183" i="77"/>
  <c r="G182" i="77"/>
  <c r="F182" i="77" s="1"/>
  <c r="G181" i="77"/>
  <c r="F181" i="77" s="1"/>
  <c r="O49" i="7" l="1"/>
  <c r="P50" i="7"/>
  <c r="O47" i="7"/>
  <c r="P48" i="7" s="1"/>
  <c r="O45" i="7"/>
  <c r="P46" i="7" s="1"/>
  <c r="O43" i="7"/>
  <c r="P44" i="7" s="1"/>
  <c r="O41" i="7"/>
  <c r="P42" i="7" s="1"/>
  <c r="O39" i="7"/>
  <c r="P40" i="7" s="1"/>
  <c r="O37" i="7"/>
  <c r="P38" i="7" s="1"/>
  <c r="P36" i="7"/>
  <c r="P35" i="7"/>
  <c r="O35" i="7"/>
  <c r="O33" i="7"/>
  <c r="P34" i="7" s="1"/>
  <c r="O31" i="7"/>
  <c r="P32" i="7" s="1"/>
  <c r="P30" i="7"/>
  <c r="O29" i="7"/>
  <c r="P29" i="7" s="1"/>
  <c r="O27" i="7"/>
  <c r="P28" i="7" s="1"/>
  <c r="P26" i="7"/>
  <c r="O25" i="7"/>
  <c r="P25" i="7" s="1"/>
  <c r="O23" i="7"/>
  <c r="P24" i="7" s="1"/>
  <c r="O21" i="7"/>
  <c r="P22" i="7" s="1"/>
  <c r="M130" i="7"/>
  <c r="M128" i="7"/>
  <c r="M126" i="7"/>
  <c r="M124" i="7"/>
  <c r="M122" i="7"/>
  <c r="M120" i="7"/>
  <c r="M118" i="7"/>
  <c r="M116" i="7"/>
  <c r="M114" i="7"/>
  <c r="M112" i="7"/>
  <c r="M110" i="7"/>
  <c r="M108" i="7"/>
  <c r="M106" i="7"/>
  <c r="M104" i="7"/>
  <c r="M102" i="7"/>
  <c r="M100" i="7"/>
  <c r="M98" i="7"/>
  <c r="M96" i="7"/>
  <c r="M94" i="7"/>
  <c r="M92" i="7"/>
  <c r="M90" i="7"/>
  <c r="M88" i="7"/>
  <c r="M86" i="7"/>
  <c r="M84" i="7"/>
  <c r="O55" i="7"/>
  <c r="P56" i="7" s="1"/>
  <c r="O53" i="7"/>
  <c r="P54" i="7" s="1"/>
  <c r="O51" i="7"/>
  <c r="P51" i="7" s="1"/>
  <c r="P37" i="7" l="1"/>
  <c r="P39" i="7"/>
  <c r="P21" i="7"/>
  <c r="P41" i="7"/>
  <c r="P23" i="7"/>
  <c r="P49" i="7"/>
  <c r="P31" i="7"/>
  <c r="P33" i="7"/>
  <c r="P43" i="7"/>
  <c r="P45" i="7"/>
  <c r="P27" i="7"/>
  <c r="P47" i="7"/>
  <c r="P55" i="7"/>
  <c r="P53" i="7"/>
  <c r="P52" i="7"/>
  <c r="P45" i="4"/>
  <c r="N45" i="4"/>
  <c r="L45" i="4"/>
  <c r="G45" i="4"/>
  <c r="Q38" i="6"/>
  <c r="S38" i="6" s="1"/>
  <c r="P38" i="6"/>
  <c r="R38" i="6" s="1"/>
  <c r="Q46" i="6"/>
  <c r="S46" i="6" s="1"/>
  <c r="P46" i="6"/>
  <c r="R46" i="6" s="1"/>
  <c r="V38" i="6" l="1"/>
  <c r="V37" i="6"/>
  <c r="V36" i="6"/>
  <c r="V35" i="6"/>
  <c r="V45" i="6"/>
  <c r="V46" i="6"/>
  <c r="V44" i="6"/>
  <c r="V43" i="6"/>
  <c r="G50" i="6" l="1"/>
  <c r="K49" i="6"/>
  <c r="L49" i="6" s="1"/>
  <c r="G49" i="6"/>
  <c r="G48" i="6"/>
  <c r="K47" i="6"/>
  <c r="L47" i="6" s="1"/>
  <c r="G47" i="6"/>
  <c r="G46" i="6"/>
  <c r="K45" i="6"/>
  <c r="L45" i="6" s="1"/>
  <c r="G45" i="6"/>
  <c r="G44" i="6"/>
  <c r="K43" i="6"/>
  <c r="L43" i="6" s="1"/>
  <c r="G43" i="6"/>
  <c r="R12" i="6"/>
  <c r="S12" i="6"/>
  <c r="P130" i="98"/>
  <c r="G130" i="98"/>
  <c r="P129" i="98"/>
  <c r="K129" i="98"/>
  <c r="L129" i="98" s="1"/>
  <c r="M129" i="98" s="1"/>
  <c r="G129" i="98"/>
  <c r="P128" i="98"/>
  <c r="G128" i="98"/>
  <c r="P127" i="98"/>
  <c r="K127" i="98"/>
  <c r="L127" i="98" s="1"/>
  <c r="M127" i="98" s="1"/>
  <c r="G127" i="98"/>
  <c r="P126" i="98"/>
  <c r="G126" i="98"/>
  <c r="P125" i="98"/>
  <c r="K125" i="98"/>
  <c r="L125" i="98" s="1"/>
  <c r="M125" i="98" s="1"/>
  <c r="G125" i="98"/>
  <c r="P124" i="98"/>
  <c r="G124" i="98"/>
  <c r="P123" i="98"/>
  <c r="K123" i="98"/>
  <c r="L123" i="98" s="1"/>
  <c r="M123" i="98" s="1"/>
  <c r="G123" i="98"/>
  <c r="P122" i="98"/>
  <c r="G122" i="98"/>
  <c r="P121" i="98"/>
  <c r="K121" i="98"/>
  <c r="L121" i="98" s="1"/>
  <c r="M121" i="98" s="1"/>
  <c r="G121" i="98"/>
  <c r="P120" i="98"/>
  <c r="G120" i="98"/>
  <c r="P119" i="98"/>
  <c r="K119" i="98"/>
  <c r="L119" i="98" s="1"/>
  <c r="M119" i="98" s="1"/>
  <c r="G119" i="98"/>
  <c r="P118" i="98"/>
  <c r="G118" i="98"/>
  <c r="P117" i="98"/>
  <c r="K117" i="98"/>
  <c r="L117" i="98" s="1"/>
  <c r="M117" i="98" s="1"/>
  <c r="G117" i="98"/>
  <c r="P116" i="98"/>
  <c r="G116" i="98"/>
  <c r="P115" i="98"/>
  <c r="K115" i="98"/>
  <c r="L115" i="98" s="1"/>
  <c r="M115" i="98" s="1"/>
  <c r="G115" i="98"/>
  <c r="P114" i="98"/>
  <c r="G114" i="98"/>
  <c r="P113" i="98"/>
  <c r="K113" i="98"/>
  <c r="L113" i="98" s="1"/>
  <c r="M113" i="98" s="1"/>
  <c r="G113" i="98"/>
  <c r="P112" i="98"/>
  <c r="G112" i="98"/>
  <c r="P111" i="98"/>
  <c r="K111" i="98"/>
  <c r="L111" i="98" s="1"/>
  <c r="M111" i="98" s="1"/>
  <c r="G111" i="98"/>
  <c r="P110" i="98"/>
  <c r="G110" i="98"/>
  <c r="P109" i="98"/>
  <c r="K109" i="98"/>
  <c r="L109" i="98" s="1"/>
  <c r="M109" i="98" s="1"/>
  <c r="G109" i="98"/>
  <c r="P108" i="98"/>
  <c r="G108" i="98"/>
  <c r="P107" i="98"/>
  <c r="K107" i="98"/>
  <c r="L107" i="98" s="1"/>
  <c r="M107" i="98" s="1"/>
  <c r="G107" i="98"/>
  <c r="P106" i="98"/>
  <c r="G106" i="98"/>
  <c r="P105" i="98"/>
  <c r="K105" i="98"/>
  <c r="L105" i="98" s="1"/>
  <c r="M105" i="98" s="1"/>
  <c r="G105" i="98"/>
  <c r="P104" i="98"/>
  <c r="G104" i="98"/>
  <c r="P103" i="98"/>
  <c r="K103" i="98"/>
  <c r="L103" i="98" s="1"/>
  <c r="M103" i="98" s="1"/>
  <c r="G103" i="98"/>
  <c r="P102" i="98"/>
  <c r="G102" i="98"/>
  <c r="P101" i="98"/>
  <c r="K101" i="98"/>
  <c r="L101" i="98" s="1"/>
  <c r="M101" i="98" s="1"/>
  <c r="G101" i="98"/>
  <c r="P100" i="98"/>
  <c r="G100" i="98"/>
  <c r="P99" i="98"/>
  <c r="K99" i="98"/>
  <c r="L99" i="98" s="1"/>
  <c r="M99" i="98" s="1"/>
  <c r="G99" i="98"/>
  <c r="P98" i="98"/>
  <c r="G98" i="98"/>
  <c r="P97" i="98"/>
  <c r="K97" i="98"/>
  <c r="L97" i="98" s="1"/>
  <c r="M97" i="98" s="1"/>
  <c r="G97" i="98"/>
  <c r="P96" i="98"/>
  <c r="G96" i="98"/>
  <c r="P95" i="98"/>
  <c r="K95" i="98"/>
  <c r="L95" i="98" s="1"/>
  <c r="M95" i="98" s="1"/>
  <c r="G95" i="98"/>
  <c r="P94" i="98"/>
  <c r="G94" i="98"/>
  <c r="P93" i="98"/>
  <c r="K93" i="98"/>
  <c r="L93" i="98" s="1"/>
  <c r="M93" i="98" s="1"/>
  <c r="G93" i="98"/>
  <c r="P92" i="98"/>
  <c r="G92" i="98"/>
  <c r="P91" i="98"/>
  <c r="K91" i="98"/>
  <c r="L91" i="98" s="1"/>
  <c r="M91" i="98" s="1"/>
  <c r="G91" i="98"/>
  <c r="P90" i="98"/>
  <c r="G90" i="98"/>
  <c r="P89" i="98"/>
  <c r="K89" i="98"/>
  <c r="L89" i="98" s="1"/>
  <c r="M89" i="98" s="1"/>
  <c r="G89" i="98"/>
  <c r="P88" i="98"/>
  <c r="G88" i="98"/>
  <c r="P87" i="98"/>
  <c r="K87" i="98"/>
  <c r="L87" i="98" s="1"/>
  <c r="M87" i="98" s="1"/>
  <c r="G87" i="98"/>
  <c r="P86" i="98"/>
  <c r="G86" i="98"/>
  <c r="P85" i="98"/>
  <c r="K85" i="98"/>
  <c r="L85" i="98" s="1"/>
  <c r="M85" i="98" s="1"/>
  <c r="G85" i="98"/>
  <c r="P84" i="98"/>
  <c r="G84" i="98"/>
  <c r="P83" i="98"/>
  <c r="K83" i="98"/>
  <c r="L83" i="98" s="1"/>
  <c r="M83" i="98" s="1"/>
  <c r="G83" i="98"/>
  <c r="P82" i="98"/>
  <c r="G82" i="98"/>
  <c r="P81" i="98"/>
  <c r="K81" i="98"/>
  <c r="L81" i="98" s="1"/>
  <c r="M81" i="98" s="1"/>
  <c r="G81" i="98"/>
  <c r="P80" i="98"/>
  <c r="G80" i="98"/>
  <c r="P79" i="98"/>
  <c r="K79" i="98"/>
  <c r="L79" i="98" s="1"/>
  <c r="M79" i="98" s="1"/>
  <c r="G79" i="98"/>
  <c r="P78" i="98"/>
  <c r="G78" i="98"/>
  <c r="P77" i="98"/>
  <c r="K77" i="98"/>
  <c r="L77" i="98" s="1"/>
  <c r="M77" i="98" s="1"/>
  <c r="G77" i="98"/>
  <c r="P76" i="98"/>
  <c r="G76" i="98"/>
  <c r="P75" i="98"/>
  <c r="K75" i="98"/>
  <c r="L75" i="98" s="1"/>
  <c r="M75" i="98" s="1"/>
  <c r="G75" i="98"/>
  <c r="P74" i="98"/>
  <c r="G74" i="98"/>
  <c r="P73" i="98"/>
  <c r="K73" i="98"/>
  <c r="L73" i="98" s="1"/>
  <c r="M73" i="98" s="1"/>
  <c r="G73" i="98"/>
  <c r="P72" i="98"/>
  <c r="G72" i="98"/>
  <c r="P71" i="98"/>
  <c r="K71" i="98"/>
  <c r="L71" i="98" s="1"/>
  <c r="M71" i="98" s="1"/>
  <c r="G71" i="98"/>
  <c r="P70" i="98"/>
  <c r="G70" i="98"/>
  <c r="P69" i="98"/>
  <c r="K69" i="98"/>
  <c r="L69" i="98" s="1"/>
  <c r="M69" i="98" s="1"/>
  <c r="G69" i="98"/>
  <c r="P68" i="98"/>
  <c r="G68" i="98"/>
  <c r="P67" i="98"/>
  <c r="K67" i="98"/>
  <c r="L67" i="98" s="1"/>
  <c r="M67" i="98" s="1"/>
  <c r="G67" i="98"/>
  <c r="P66" i="98"/>
  <c r="G66" i="98"/>
  <c r="P65" i="98"/>
  <c r="K65" i="98"/>
  <c r="L65" i="98" s="1"/>
  <c r="M65" i="98" s="1"/>
  <c r="G65" i="98"/>
  <c r="P64" i="98"/>
  <c r="G64" i="98"/>
  <c r="P63" i="98"/>
  <c r="K63" i="98"/>
  <c r="L63" i="98" s="1"/>
  <c r="M63" i="98" s="1"/>
  <c r="G63" i="98"/>
  <c r="P62" i="98"/>
  <c r="G62" i="98"/>
  <c r="P61" i="98"/>
  <c r="K61" i="98"/>
  <c r="L61" i="98" s="1"/>
  <c r="M61" i="98" s="1"/>
  <c r="G61" i="98"/>
  <c r="P60" i="98"/>
  <c r="G60" i="98"/>
  <c r="P59" i="98"/>
  <c r="K59" i="98"/>
  <c r="L59" i="98" s="1"/>
  <c r="M59" i="98" s="1"/>
  <c r="G59" i="98"/>
  <c r="P58" i="98"/>
  <c r="G58" i="98"/>
  <c r="P57" i="98"/>
  <c r="K57" i="98"/>
  <c r="L57" i="98" s="1"/>
  <c r="M57" i="98" s="1"/>
  <c r="G57" i="98"/>
  <c r="P56" i="98"/>
  <c r="G56" i="98"/>
  <c r="P55" i="98"/>
  <c r="K55" i="98"/>
  <c r="L55" i="98" s="1"/>
  <c r="M55" i="98" s="1"/>
  <c r="G55" i="98"/>
  <c r="P54" i="98"/>
  <c r="G54" i="98"/>
  <c r="P53" i="98"/>
  <c r="K53" i="98"/>
  <c r="L53" i="98" s="1"/>
  <c r="M53" i="98" s="1"/>
  <c r="G53" i="98"/>
  <c r="P52" i="98"/>
  <c r="G52" i="98"/>
  <c r="P51" i="98"/>
  <c r="K51" i="98"/>
  <c r="L51" i="98" s="1"/>
  <c r="M51" i="98" s="1"/>
  <c r="G51" i="98"/>
  <c r="P50" i="98"/>
  <c r="G50" i="98"/>
  <c r="P49" i="98"/>
  <c r="K49" i="98"/>
  <c r="L49" i="98" s="1"/>
  <c r="M49" i="98" s="1"/>
  <c r="G49" i="98"/>
  <c r="P48" i="98"/>
  <c r="G48" i="98"/>
  <c r="P47" i="98"/>
  <c r="K47" i="98"/>
  <c r="L47" i="98" s="1"/>
  <c r="M47" i="98" s="1"/>
  <c r="G47" i="98"/>
  <c r="P46" i="98"/>
  <c r="G46" i="98"/>
  <c r="P45" i="98"/>
  <c r="K45" i="98"/>
  <c r="L45" i="98" s="1"/>
  <c r="M45" i="98" s="1"/>
  <c r="G45" i="98"/>
  <c r="P44" i="98"/>
  <c r="G44" i="98"/>
  <c r="P43" i="98"/>
  <c r="K43" i="98"/>
  <c r="L43" i="98" s="1"/>
  <c r="M43" i="98" s="1"/>
  <c r="G43" i="98"/>
  <c r="P42" i="98"/>
  <c r="G42" i="98"/>
  <c r="P41" i="98"/>
  <c r="K41" i="98"/>
  <c r="L41" i="98" s="1"/>
  <c r="M41" i="98" s="1"/>
  <c r="G41" i="98"/>
  <c r="P40" i="98"/>
  <c r="G40" i="98"/>
  <c r="P39" i="98"/>
  <c r="K39" i="98"/>
  <c r="L39" i="98" s="1"/>
  <c r="M39" i="98" s="1"/>
  <c r="G39" i="98"/>
  <c r="P38" i="98"/>
  <c r="G38" i="98"/>
  <c r="P37" i="98"/>
  <c r="K37" i="98"/>
  <c r="L37" i="98" s="1"/>
  <c r="M37" i="98" s="1"/>
  <c r="G37" i="98"/>
  <c r="P36" i="98"/>
  <c r="G36" i="98"/>
  <c r="P35" i="98"/>
  <c r="K35" i="98"/>
  <c r="L35" i="98" s="1"/>
  <c r="M35" i="98" s="1"/>
  <c r="G35" i="98"/>
  <c r="P34" i="98"/>
  <c r="G34" i="98"/>
  <c r="P33" i="98"/>
  <c r="K33" i="98"/>
  <c r="L33" i="98" s="1"/>
  <c r="M33" i="98" s="1"/>
  <c r="G33" i="98"/>
  <c r="P32" i="98"/>
  <c r="G32" i="98"/>
  <c r="P31" i="98"/>
  <c r="K31" i="98"/>
  <c r="L31" i="98" s="1"/>
  <c r="M31" i="98" s="1"/>
  <c r="G31" i="98"/>
  <c r="P30" i="98"/>
  <c r="G30" i="98"/>
  <c r="P29" i="98"/>
  <c r="K29" i="98"/>
  <c r="L29" i="98" s="1"/>
  <c r="M29" i="98" s="1"/>
  <c r="G29" i="98"/>
  <c r="P28" i="98"/>
  <c r="G28" i="98"/>
  <c r="P27" i="98"/>
  <c r="K27" i="98"/>
  <c r="L27" i="98" s="1"/>
  <c r="M27" i="98" s="1"/>
  <c r="G27" i="98"/>
  <c r="P26" i="98"/>
  <c r="G26" i="98"/>
  <c r="P25" i="98"/>
  <c r="K25" i="98"/>
  <c r="L25" i="98" s="1"/>
  <c r="M25" i="98" s="1"/>
  <c r="G25" i="98"/>
  <c r="P24" i="98"/>
  <c r="G24" i="98"/>
  <c r="P23" i="98"/>
  <c r="K23" i="98"/>
  <c r="L23" i="98" s="1"/>
  <c r="M23" i="98" s="1"/>
  <c r="G23" i="98"/>
  <c r="P22" i="98"/>
  <c r="G22" i="98"/>
  <c r="P21" i="98"/>
  <c r="K21" i="98"/>
  <c r="L21" i="98" s="1"/>
  <c r="M21" i="98" s="1"/>
  <c r="G21" i="98"/>
  <c r="P20" i="98"/>
  <c r="G20" i="98"/>
  <c r="P19" i="98"/>
  <c r="K19" i="98"/>
  <c r="L19" i="98" s="1"/>
  <c r="M19" i="98" s="1"/>
  <c r="G19" i="98"/>
  <c r="P18" i="98"/>
  <c r="G18" i="98"/>
  <c r="P17" i="98"/>
  <c r="K17" i="98"/>
  <c r="L17" i="98" s="1"/>
  <c r="M17" i="98" s="1"/>
  <c r="G17" i="98"/>
  <c r="P16" i="98"/>
  <c r="G16" i="98"/>
  <c r="P15" i="98"/>
  <c r="K15" i="98"/>
  <c r="L15" i="98" s="1"/>
  <c r="M15" i="98" s="1"/>
  <c r="G15" i="98"/>
  <c r="P14" i="98"/>
  <c r="G14" i="98"/>
  <c r="P13" i="98"/>
  <c r="K13" i="98"/>
  <c r="L13" i="98" s="1"/>
  <c r="M13" i="98" s="1"/>
  <c r="G13" i="98"/>
  <c r="P12" i="98"/>
  <c r="G12" i="98"/>
  <c r="P11" i="98"/>
  <c r="K11" i="98"/>
  <c r="L11" i="98" s="1"/>
  <c r="M11" i="98" s="1"/>
  <c r="G11" i="98"/>
  <c r="P10" i="98"/>
  <c r="G10" i="98"/>
  <c r="P9" i="98"/>
  <c r="K9" i="98"/>
  <c r="L9" i="98" s="1"/>
  <c r="M9" i="98" s="1"/>
  <c r="G9" i="98"/>
  <c r="P8" i="98"/>
  <c r="G8" i="98"/>
  <c r="P7" i="98"/>
  <c r="K7" i="98"/>
  <c r="L7" i="98" s="1"/>
  <c r="M7" i="98" s="1"/>
  <c r="G7" i="98"/>
  <c r="P6" i="98"/>
  <c r="G6" i="98"/>
  <c r="P5" i="98"/>
  <c r="K5" i="98"/>
  <c r="L5" i="98" s="1"/>
  <c r="M5" i="98" s="1"/>
  <c r="G5" i="98"/>
  <c r="P4" i="98"/>
  <c r="G4" i="98"/>
  <c r="P3" i="98"/>
  <c r="K3" i="98"/>
  <c r="L3" i="98" s="1"/>
  <c r="M3" i="98" s="1"/>
  <c r="G3" i="98"/>
  <c r="M130" i="97"/>
  <c r="G130" i="97"/>
  <c r="M129" i="97"/>
  <c r="K129" i="97"/>
  <c r="G129" i="97"/>
  <c r="M128" i="97"/>
  <c r="G128" i="97"/>
  <c r="M127" i="97"/>
  <c r="K127" i="97"/>
  <c r="G127" i="97"/>
  <c r="M126" i="97"/>
  <c r="G126" i="97"/>
  <c r="M125" i="97"/>
  <c r="K125" i="97"/>
  <c r="G125" i="97"/>
  <c r="M124" i="97"/>
  <c r="G124" i="97"/>
  <c r="M123" i="97"/>
  <c r="K123" i="97"/>
  <c r="G123" i="97"/>
  <c r="M122" i="97"/>
  <c r="G122" i="97"/>
  <c r="M121" i="97"/>
  <c r="K121" i="97"/>
  <c r="G121" i="97"/>
  <c r="M120" i="97"/>
  <c r="G120" i="97"/>
  <c r="M119" i="97"/>
  <c r="K119" i="97"/>
  <c r="G119" i="97"/>
  <c r="M118" i="97"/>
  <c r="G118" i="97"/>
  <c r="M117" i="97"/>
  <c r="K117" i="97"/>
  <c r="G117" i="97"/>
  <c r="M116" i="97"/>
  <c r="G116" i="97"/>
  <c r="M115" i="97"/>
  <c r="K115" i="97"/>
  <c r="G115" i="97"/>
  <c r="M114" i="97"/>
  <c r="G114" i="97"/>
  <c r="M113" i="97"/>
  <c r="K113" i="97"/>
  <c r="G113" i="97"/>
  <c r="M112" i="97"/>
  <c r="G112" i="97"/>
  <c r="M111" i="97"/>
  <c r="K111" i="97"/>
  <c r="G111" i="97"/>
  <c r="M110" i="97"/>
  <c r="G110" i="97"/>
  <c r="M109" i="97"/>
  <c r="K109" i="97"/>
  <c r="G109" i="97"/>
  <c r="M108" i="97"/>
  <c r="G108" i="97"/>
  <c r="M107" i="97"/>
  <c r="K107" i="97"/>
  <c r="G107" i="97"/>
  <c r="M106" i="97"/>
  <c r="G106" i="97"/>
  <c r="M105" i="97"/>
  <c r="K105" i="97"/>
  <c r="G105" i="97"/>
  <c r="M104" i="97"/>
  <c r="G104" i="97"/>
  <c r="M103" i="97"/>
  <c r="K103" i="97"/>
  <c r="G103" i="97"/>
  <c r="M102" i="97"/>
  <c r="G102" i="97"/>
  <c r="M101" i="97"/>
  <c r="K101" i="97"/>
  <c r="G101" i="97"/>
  <c r="M100" i="97"/>
  <c r="G100" i="97"/>
  <c r="M99" i="97"/>
  <c r="K99" i="97"/>
  <c r="G99" i="97"/>
  <c r="M98" i="97"/>
  <c r="G98" i="97"/>
  <c r="M97" i="97"/>
  <c r="K97" i="97"/>
  <c r="G97" i="97"/>
  <c r="M96" i="97"/>
  <c r="G96" i="97"/>
  <c r="M95" i="97"/>
  <c r="K95" i="97"/>
  <c r="G95" i="97"/>
  <c r="M94" i="97"/>
  <c r="G94" i="97"/>
  <c r="M93" i="97"/>
  <c r="K93" i="97"/>
  <c r="G93" i="97"/>
  <c r="M92" i="97"/>
  <c r="G92" i="97"/>
  <c r="M91" i="97"/>
  <c r="K91" i="97"/>
  <c r="G91" i="97"/>
  <c r="M90" i="97"/>
  <c r="G90" i="97"/>
  <c r="M89" i="97"/>
  <c r="K89" i="97"/>
  <c r="G89" i="97"/>
  <c r="M88" i="97"/>
  <c r="G88" i="97"/>
  <c r="M87" i="97"/>
  <c r="K87" i="97"/>
  <c r="G87" i="97"/>
  <c r="M86" i="97"/>
  <c r="G86" i="97"/>
  <c r="M85" i="97"/>
  <c r="K85" i="97"/>
  <c r="G85" i="97"/>
  <c r="M84" i="97"/>
  <c r="G84" i="97"/>
  <c r="M83" i="97"/>
  <c r="K83" i="97"/>
  <c r="G83" i="97"/>
  <c r="M82" i="97"/>
  <c r="G82" i="97"/>
  <c r="M81" i="97"/>
  <c r="K81" i="97"/>
  <c r="G81" i="97"/>
  <c r="M80" i="97"/>
  <c r="G80" i="97"/>
  <c r="M79" i="97"/>
  <c r="K79" i="97"/>
  <c r="G79" i="97"/>
  <c r="M78" i="97"/>
  <c r="G78" i="97"/>
  <c r="M77" i="97"/>
  <c r="K77" i="97"/>
  <c r="G77" i="97"/>
  <c r="M76" i="97"/>
  <c r="G76" i="97"/>
  <c r="M75" i="97"/>
  <c r="K75" i="97"/>
  <c r="G75" i="97"/>
  <c r="M74" i="97"/>
  <c r="G74" i="97"/>
  <c r="M73" i="97"/>
  <c r="K73" i="97"/>
  <c r="G73" i="97"/>
  <c r="M72" i="97"/>
  <c r="G72" i="97"/>
  <c r="M71" i="97"/>
  <c r="K71" i="97"/>
  <c r="G71" i="97"/>
  <c r="M70" i="97"/>
  <c r="G70" i="97"/>
  <c r="M69" i="97"/>
  <c r="K69" i="97"/>
  <c r="G69" i="97"/>
  <c r="M68" i="97"/>
  <c r="G68" i="97"/>
  <c r="M67" i="97"/>
  <c r="K67" i="97"/>
  <c r="G67" i="97"/>
  <c r="M66" i="97"/>
  <c r="G66" i="97"/>
  <c r="M65" i="97"/>
  <c r="K65" i="97"/>
  <c r="G65" i="97"/>
  <c r="M64" i="97"/>
  <c r="G64" i="97"/>
  <c r="M63" i="97"/>
  <c r="K63" i="97"/>
  <c r="G63" i="97"/>
  <c r="M62" i="97"/>
  <c r="G62" i="97"/>
  <c r="M61" i="97"/>
  <c r="K61" i="97"/>
  <c r="G61" i="97"/>
  <c r="M60" i="97"/>
  <c r="G60" i="97"/>
  <c r="M59" i="97"/>
  <c r="K59" i="97"/>
  <c r="G59" i="97"/>
  <c r="M58" i="97"/>
  <c r="G58" i="97"/>
  <c r="M57" i="97"/>
  <c r="K57" i="97"/>
  <c r="G57" i="97"/>
  <c r="M56" i="97"/>
  <c r="G56" i="97"/>
  <c r="M55" i="97"/>
  <c r="K55" i="97"/>
  <c r="G55" i="97"/>
  <c r="M54" i="97"/>
  <c r="G54" i="97"/>
  <c r="M53" i="97"/>
  <c r="K53" i="97"/>
  <c r="G53" i="97"/>
  <c r="M52" i="97"/>
  <c r="G52" i="97"/>
  <c r="M51" i="97"/>
  <c r="K51" i="97"/>
  <c r="G51" i="97"/>
  <c r="M50" i="97"/>
  <c r="G50" i="97"/>
  <c r="M49" i="97"/>
  <c r="K49" i="97"/>
  <c r="G49" i="97"/>
  <c r="M48" i="97"/>
  <c r="G48" i="97"/>
  <c r="M47" i="97"/>
  <c r="K47" i="97"/>
  <c r="G47" i="97"/>
  <c r="M46" i="97"/>
  <c r="G46" i="97"/>
  <c r="M45" i="97"/>
  <c r="K45" i="97"/>
  <c r="G45" i="97"/>
  <c r="M44" i="97"/>
  <c r="G44" i="97"/>
  <c r="M43" i="97"/>
  <c r="K43" i="97"/>
  <c r="G43" i="97"/>
  <c r="M42" i="97"/>
  <c r="G42" i="97"/>
  <c r="M41" i="97"/>
  <c r="K41" i="97"/>
  <c r="G41" i="97"/>
  <c r="M40" i="97"/>
  <c r="G40" i="97"/>
  <c r="M39" i="97"/>
  <c r="K39" i="97"/>
  <c r="G39" i="97"/>
  <c r="M38" i="97"/>
  <c r="G38" i="97"/>
  <c r="M37" i="97"/>
  <c r="K37" i="97"/>
  <c r="G37" i="97"/>
  <c r="M36" i="97"/>
  <c r="G36" i="97"/>
  <c r="M35" i="97"/>
  <c r="K35" i="97"/>
  <c r="G35" i="97"/>
  <c r="M34" i="97"/>
  <c r="G34" i="97"/>
  <c r="M33" i="97"/>
  <c r="K33" i="97"/>
  <c r="G33" i="97"/>
  <c r="M32" i="97"/>
  <c r="G32" i="97"/>
  <c r="M31" i="97"/>
  <c r="K31" i="97"/>
  <c r="G31" i="97"/>
  <c r="M30" i="97"/>
  <c r="G30" i="97"/>
  <c r="M29" i="97"/>
  <c r="K29" i="97"/>
  <c r="G29" i="97"/>
  <c r="M28" i="97"/>
  <c r="G28" i="97"/>
  <c r="M27" i="97"/>
  <c r="K27" i="97"/>
  <c r="G27" i="97"/>
  <c r="M26" i="97"/>
  <c r="G26" i="97"/>
  <c r="M25" i="97"/>
  <c r="K25" i="97"/>
  <c r="G25" i="97"/>
  <c r="M24" i="97"/>
  <c r="G24" i="97"/>
  <c r="M23" i="97"/>
  <c r="K23" i="97"/>
  <c r="G23" i="97"/>
  <c r="M22" i="97"/>
  <c r="G22" i="97"/>
  <c r="M21" i="97"/>
  <c r="K21" i="97"/>
  <c r="G21" i="97"/>
  <c r="M20" i="97"/>
  <c r="G20" i="97"/>
  <c r="M19" i="97"/>
  <c r="K19" i="97"/>
  <c r="G19" i="97"/>
  <c r="M18" i="97"/>
  <c r="G18" i="97"/>
  <c r="M17" i="97"/>
  <c r="K17" i="97"/>
  <c r="G17" i="97"/>
  <c r="M16" i="97"/>
  <c r="G16" i="97"/>
  <c r="M15" i="97"/>
  <c r="K15" i="97"/>
  <c r="G15" i="97"/>
  <c r="M14" i="97"/>
  <c r="G14" i="97"/>
  <c r="M13" i="97"/>
  <c r="K13" i="97"/>
  <c r="G13" i="97"/>
  <c r="M12" i="97"/>
  <c r="G12" i="97"/>
  <c r="M11" i="97"/>
  <c r="K11" i="97"/>
  <c r="G11" i="97"/>
  <c r="M10" i="97"/>
  <c r="G10" i="97"/>
  <c r="M9" i="97"/>
  <c r="K9" i="97"/>
  <c r="G9" i="97"/>
  <c r="M8" i="97"/>
  <c r="G8" i="97"/>
  <c r="M7" i="97"/>
  <c r="K7" i="97"/>
  <c r="G7" i="97"/>
  <c r="M6" i="97"/>
  <c r="G6" i="97"/>
  <c r="M5" i="97"/>
  <c r="K5" i="97"/>
  <c r="G5" i="97"/>
  <c r="M4" i="97"/>
  <c r="G4" i="97"/>
  <c r="M3" i="97"/>
  <c r="K3" i="97"/>
  <c r="G3" i="97"/>
  <c r="P130" i="96"/>
  <c r="G130" i="96"/>
  <c r="P129" i="96"/>
  <c r="K129" i="96"/>
  <c r="L129" i="96" s="1"/>
  <c r="M129" i="96" s="1"/>
  <c r="G129" i="96"/>
  <c r="P128" i="96"/>
  <c r="G128" i="96"/>
  <c r="P127" i="96"/>
  <c r="K127" i="96"/>
  <c r="L127" i="96" s="1"/>
  <c r="M127" i="96" s="1"/>
  <c r="G127" i="96"/>
  <c r="P126" i="96"/>
  <c r="G126" i="96"/>
  <c r="P125" i="96"/>
  <c r="K125" i="96"/>
  <c r="L125" i="96" s="1"/>
  <c r="M125" i="96" s="1"/>
  <c r="G125" i="96"/>
  <c r="P124" i="96"/>
  <c r="G124" i="96"/>
  <c r="P123" i="96"/>
  <c r="K123" i="96"/>
  <c r="L123" i="96" s="1"/>
  <c r="M123" i="96" s="1"/>
  <c r="G123" i="96"/>
  <c r="P122" i="96"/>
  <c r="G122" i="96"/>
  <c r="P121" i="96"/>
  <c r="K121" i="96"/>
  <c r="L121" i="96" s="1"/>
  <c r="M121" i="96" s="1"/>
  <c r="G121" i="96"/>
  <c r="P120" i="96"/>
  <c r="G120" i="96"/>
  <c r="P119" i="96"/>
  <c r="K119" i="96"/>
  <c r="L119" i="96" s="1"/>
  <c r="M119" i="96" s="1"/>
  <c r="G119" i="96"/>
  <c r="P118" i="96"/>
  <c r="G118" i="96"/>
  <c r="P117" i="96"/>
  <c r="K117" i="96"/>
  <c r="L117" i="96" s="1"/>
  <c r="M117" i="96" s="1"/>
  <c r="G117" i="96"/>
  <c r="P116" i="96"/>
  <c r="G116" i="96"/>
  <c r="P115" i="96"/>
  <c r="K115" i="96"/>
  <c r="L115" i="96" s="1"/>
  <c r="M115" i="96" s="1"/>
  <c r="G115" i="96"/>
  <c r="P114" i="96"/>
  <c r="G114" i="96"/>
  <c r="P113" i="96"/>
  <c r="K113" i="96"/>
  <c r="L113" i="96" s="1"/>
  <c r="M113" i="96" s="1"/>
  <c r="G113" i="96"/>
  <c r="P112" i="96"/>
  <c r="G112" i="96"/>
  <c r="P111" i="96"/>
  <c r="K111" i="96"/>
  <c r="L111" i="96" s="1"/>
  <c r="M111" i="96" s="1"/>
  <c r="G111" i="96"/>
  <c r="P110" i="96"/>
  <c r="G110" i="96"/>
  <c r="P109" i="96"/>
  <c r="K109" i="96"/>
  <c r="L109" i="96" s="1"/>
  <c r="M109" i="96" s="1"/>
  <c r="G109" i="96"/>
  <c r="P108" i="96"/>
  <c r="G108" i="96"/>
  <c r="P107" i="96"/>
  <c r="K107" i="96"/>
  <c r="L107" i="96" s="1"/>
  <c r="M107" i="96" s="1"/>
  <c r="G107" i="96"/>
  <c r="P106" i="96"/>
  <c r="G106" i="96"/>
  <c r="P105" i="96"/>
  <c r="K105" i="96"/>
  <c r="L105" i="96" s="1"/>
  <c r="M105" i="96" s="1"/>
  <c r="G105" i="96"/>
  <c r="P104" i="96"/>
  <c r="G104" i="96"/>
  <c r="P103" i="96"/>
  <c r="K103" i="96"/>
  <c r="L103" i="96" s="1"/>
  <c r="M103" i="96" s="1"/>
  <c r="G103" i="96"/>
  <c r="P102" i="96"/>
  <c r="G102" i="96"/>
  <c r="P101" i="96"/>
  <c r="K101" i="96"/>
  <c r="L101" i="96" s="1"/>
  <c r="M101" i="96" s="1"/>
  <c r="G101" i="96"/>
  <c r="P100" i="96"/>
  <c r="G100" i="96"/>
  <c r="P99" i="96"/>
  <c r="K99" i="96"/>
  <c r="L99" i="96" s="1"/>
  <c r="M99" i="96" s="1"/>
  <c r="G99" i="96"/>
  <c r="P98" i="96"/>
  <c r="G98" i="96"/>
  <c r="P97" i="96"/>
  <c r="K97" i="96"/>
  <c r="L97" i="96" s="1"/>
  <c r="M97" i="96" s="1"/>
  <c r="G97" i="96"/>
  <c r="P96" i="96"/>
  <c r="G96" i="96"/>
  <c r="P95" i="96"/>
  <c r="K95" i="96"/>
  <c r="L95" i="96" s="1"/>
  <c r="M95" i="96" s="1"/>
  <c r="G95" i="96"/>
  <c r="P94" i="96"/>
  <c r="G94" i="96"/>
  <c r="P93" i="96"/>
  <c r="K93" i="96"/>
  <c r="L93" i="96" s="1"/>
  <c r="M93" i="96" s="1"/>
  <c r="G93" i="96"/>
  <c r="P92" i="96"/>
  <c r="G92" i="96"/>
  <c r="P91" i="96"/>
  <c r="K91" i="96"/>
  <c r="L91" i="96" s="1"/>
  <c r="M91" i="96" s="1"/>
  <c r="G91" i="96"/>
  <c r="P90" i="96"/>
  <c r="G90" i="96"/>
  <c r="P89" i="96"/>
  <c r="K89" i="96"/>
  <c r="L89" i="96" s="1"/>
  <c r="M89" i="96" s="1"/>
  <c r="G89" i="96"/>
  <c r="P88" i="96"/>
  <c r="G88" i="96"/>
  <c r="P87" i="96"/>
  <c r="K87" i="96"/>
  <c r="L87" i="96" s="1"/>
  <c r="M87" i="96" s="1"/>
  <c r="G87" i="96"/>
  <c r="P86" i="96"/>
  <c r="G86" i="96"/>
  <c r="P85" i="96"/>
  <c r="K85" i="96"/>
  <c r="L85" i="96" s="1"/>
  <c r="M85" i="96" s="1"/>
  <c r="G85" i="96"/>
  <c r="P84" i="96"/>
  <c r="G84" i="96"/>
  <c r="P83" i="96"/>
  <c r="K83" i="96"/>
  <c r="L83" i="96" s="1"/>
  <c r="M83" i="96" s="1"/>
  <c r="G83" i="96"/>
  <c r="P82" i="96"/>
  <c r="G82" i="96"/>
  <c r="P81" i="96"/>
  <c r="K81" i="96"/>
  <c r="L81" i="96" s="1"/>
  <c r="M81" i="96" s="1"/>
  <c r="G81" i="96"/>
  <c r="P80" i="96"/>
  <c r="G80" i="96"/>
  <c r="P79" i="96"/>
  <c r="K79" i="96"/>
  <c r="L79" i="96" s="1"/>
  <c r="M79" i="96" s="1"/>
  <c r="G79" i="96"/>
  <c r="P78" i="96"/>
  <c r="G78" i="96"/>
  <c r="P77" i="96"/>
  <c r="K77" i="96"/>
  <c r="L77" i="96" s="1"/>
  <c r="M77" i="96" s="1"/>
  <c r="G77" i="96"/>
  <c r="P76" i="96"/>
  <c r="G76" i="96"/>
  <c r="P75" i="96"/>
  <c r="K75" i="96"/>
  <c r="L75" i="96" s="1"/>
  <c r="M75" i="96" s="1"/>
  <c r="G75" i="96"/>
  <c r="P74" i="96"/>
  <c r="G74" i="96"/>
  <c r="P73" i="96"/>
  <c r="K73" i="96"/>
  <c r="L73" i="96" s="1"/>
  <c r="M73" i="96" s="1"/>
  <c r="G73" i="96"/>
  <c r="P72" i="96"/>
  <c r="G72" i="96"/>
  <c r="P71" i="96"/>
  <c r="K71" i="96"/>
  <c r="L71" i="96" s="1"/>
  <c r="M71" i="96" s="1"/>
  <c r="G71" i="96"/>
  <c r="P70" i="96"/>
  <c r="G70" i="96"/>
  <c r="P69" i="96"/>
  <c r="K69" i="96"/>
  <c r="L69" i="96" s="1"/>
  <c r="M69" i="96" s="1"/>
  <c r="G69" i="96"/>
  <c r="P68" i="96"/>
  <c r="G68" i="96"/>
  <c r="P67" i="96"/>
  <c r="K67" i="96"/>
  <c r="L67" i="96" s="1"/>
  <c r="M67" i="96" s="1"/>
  <c r="G67" i="96"/>
  <c r="P66" i="96"/>
  <c r="G66" i="96"/>
  <c r="P65" i="96"/>
  <c r="K65" i="96"/>
  <c r="L65" i="96" s="1"/>
  <c r="M65" i="96" s="1"/>
  <c r="G65" i="96"/>
  <c r="P64" i="96"/>
  <c r="G64" i="96"/>
  <c r="P63" i="96"/>
  <c r="K63" i="96"/>
  <c r="L63" i="96" s="1"/>
  <c r="M63" i="96" s="1"/>
  <c r="G63" i="96"/>
  <c r="P62" i="96"/>
  <c r="G62" i="96"/>
  <c r="P61" i="96"/>
  <c r="K61" i="96"/>
  <c r="L61" i="96" s="1"/>
  <c r="M61" i="96" s="1"/>
  <c r="G61" i="96"/>
  <c r="P60" i="96"/>
  <c r="G60" i="96"/>
  <c r="P59" i="96"/>
  <c r="K59" i="96"/>
  <c r="L59" i="96" s="1"/>
  <c r="M59" i="96" s="1"/>
  <c r="G59" i="96"/>
  <c r="P58" i="96"/>
  <c r="G58" i="96"/>
  <c r="P57" i="96"/>
  <c r="K57" i="96"/>
  <c r="L57" i="96" s="1"/>
  <c r="M57" i="96" s="1"/>
  <c r="G57" i="96"/>
  <c r="P56" i="96"/>
  <c r="G56" i="96"/>
  <c r="P55" i="96"/>
  <c r="K55" i="96"/>
  <c r="L55" i="96" s="1"/>
  <c r="M55" i="96" s="1"/>
  <c r="G55" i="96"/>
  <c r="P54" i="96"/>
  <c r="G54" i="96"/>
  <c r="P53" i="96"/>
  <c r="K53" i="96"/>
  <c r="L53" i="96" s="1"/>
  <c r="M53" i="96" s="1"/>
  <c r="G53" i="96"/>
  <c r="P52" i="96"/>
  <c r="G52" i="96"/>
  <c r="P51" i="96"/>
  <c r="K51" i="96"/>
  <c r="L51" i="96" s="1"/>
  <c r="M51" i="96" s="1"/>
  <c r="G51" i="96"/>
  <c r="P50" i="96"/>
  <c r="G50" i="96"/>
  <c r="P49" i="96"/>
  <c r="K49" i="96"/>
  <c r="L49" i="96" s="1"/>
  <c r="M49" i="96" s="1"/>
  <c r="G49" i="96"/>
  <c r="P48" i="96"/>
  <c r="G48" i="96"/>
  <c r="P47" i="96"/>
  <c r="K47" i="96"/>
  <c r="L47" i="96" s="1"/>
  <c r="M47" i="96" s="1"/>
  <c r="G47" i="96"/>
  <c r="P46" i="96"/>
  <c r="G46" i="96"/>
  <c r="P45" i="96"/>
  <c r="K45" i="96"/>
  <c r="L45" i="96" s="1"/>
  <c r="M45" i="96" s="1"/>
  <c r="G45" i="96"/>
  <c r="P44" i="96"/>
  <c r="G44" i="96"/>
  <c r="P43" i="96"/>
  <c r="K43" i="96"/>
  <c r="L43" i="96" s="1"/>
  <c r="M43" i="96" s="1"/>
  <c r="G43" i="96"/>
  <c r="P42" i="96"/>
  <c r="G42" i="96"/>
  <c r="P41" i="96"/>
  <c r="K41" i="96"/>
  <c r="L41" i="96" s="1"/>
  <c r="M41" i="96" s="1"/>
  <c r="G41" i="96"/>
  <c r="P40" i="96"/>
  <c r="G40" i="96"/>
  <c r="P39" i="96"/>
  <c r="K39" i="96"/>
  <c r="L39" i="96" s="1"/>
  <c r="M39" i="96" s="1"/>
  <c r="G39" i="96"/>
  <c r="P38" i="96"/>
  <c r="G38" i="96"/>
  <c r="P37" i="96"/>
  <c r="K37" i="96"/>
  <c r="L37" i="96" s="1"/>
  <c r="M37" i="96" s="1"/>
  <c r="G37" i="96"/>
  <c r="P36" i="96"/>
  <c r="G36" i="96"/>
  <c r="P35" i="96"/>
  <c r="K35" i="96"/>
  <c r="L35" i="96" s="1"/>
  <c r="M35" i="96" s="1"/>
  <c r="G35" i="96"/>
  <c r="P34" i="96"/>
  <c r="G34" i="96"/>
  <c r="P33" i="96"/>
  <c r="K33" i="96"/>
  <c r="L33" i="96" s="1"/>
  <c r="M33" i="96" s="1"/>
  <c r="G33" i="96"/>
  <c r="P32" i="96"/>
  <c r="G32" i="96"/>
  <c r="P31" i="96"/>
  <c r="K31" i="96"/>
  <c r="L31" i="96" s="1"/>
  <c r="M31" i="96" s="1"/>
  <c r="G31" i="96"/>
  <c r="P30" i="96"/>
  <c r="G30" i="96"/>
  <c r="P29" i="96"/>
  <c r="K29" i="96"/>
  <c r="L29" i="96" s="1"/>
  <c r="M29" i="96" s="1"/>
  <c r="G29" i="96"/>
  <c r="P28" i="96"/>
  <c r="G28" i="96"/>
  <c r="P27" i="96"/>
  <c r="K27" i="96"/>
  <c r="L27" i="96" s="1"/>
  <c r="M27" i="96" s="1"/>
  <c r="G27" i="96"/>
  <c r="P26" i="96"/>
  <c r="G26" i="96"/>
  <c r="P25" i="96"/>
  <c r="K25" i="96"/>
  <c r="L25" i="96" s="1"/>
  <c r="M25" i="96" s="1"/>
  <c r="G25" i="96"/>
  <c r="P24" i="96"/>
  <c r="G24" i="96"/>
  <c r="P23" i="96"/>
  <c r="K23" i="96"/>
  <c r="L23" i="96" s="1"/>
  <c r="M23" i="96" s="1"/>
  <c r="G23" i="96"/>
  <c r="P22" i="96"/>
  <c r="G22" i="96"/>
  <c r="P21" i="96"/>
  <c r="K21" i="96"/>
  <c r="L21" i="96" s="1"/>
  <c r="M21" i="96" s="1"/>
  <c r="G21" i="96"/>
  <c r="P20" i="96"/>
  <c r="G20" i="96"/>
  <c r="P19" i="96"/>
  <c r="K19" i="96"/>
  <c r="L19" i="96" s="1"/>
  <c r="M19" i="96" s="1"/>
  <c r="G19" i="96"/>
  <c r="P18" i="96"/>
  <c r="G18" i="96"/>
  <c r="P17" i="96"/>
  <c r="K17" i="96"/>
  <c r="L17" i="96" s="1"/>
  <c r="M17" i="96" s="1"/>
  <c r="G17" i="96"/>
  <c r="P16" i="96"/>
  <c r="G16" i="96"/>
  <c r="P15" i="96"/>
  <c r="K15" i="96"/>
  <c r="L15" i="96" s="1"/>
  <c r="M15" i="96" s="1"/>
  <c r="G15" i="96"/>
  <c r="P14" i="96"/>
  <c r="G14" i="96"/>
  <c r="P13" i="96"/>
  <c r="K13" i="96"/>
  <c r="L13" i="96" s="1"/>
  <c r="M13" i="96" s="1"/>
  <c r="G13" i="96"/>
  <c r="P12" i="96"/>
  <c r="G12" i="96"/>
  <c r="P11" i="96"/>
  <c r="K11" i="96"/>
  <c r="L11" i="96" s="1"/>
  <c r="M11" i="96" s="1"/>
  <c r="G11" i="96"/>
  <c r="P10" i="96"/>
  <c r="G10" i="96"/>
  <c r="P9" i="96"/>
  <c r="K9" i="96"/>
  <c r="L9" i="96" s="1"/>
  <c r="M9" i="96" s="1"/>
  <c r="G9" i="96"/>
  <c r="P8" i="96"/>
  <c r="G8" i="96"/>
  <c r="P7" i="96"/>
  <c r="K7" i="96"/>
  <c r="L7" i="96" s="1"/>
  <c r="M7" i="96" s="1"/>
  <c r="G7" i="96"/>
  <c r="P6" i="96"/>
  <c r="G6" i="96"/>
  <c r="P5" i="96"/>
  <c r="K5" i="96"/>
  <c r="L5" i="96" s="1"/>
  <c r="M5" i="96" s="1"/>
  <c r="G5" i="96"/>
  <c r="P4" i="96"/>
  <c r="G4" i="96"/>
  <c r="P3" i="96"/>
  <c r="K3" i="96"/>
  <c r="L3" i="96" s="1"/>
  <c r="M3" i="96" s="1"/>
  <c r="G3" i="96"/>
  <c r="M130" i="95"/>
  <c r="G130" i="95"/>
  <c r="M129" i="95"/>
  <c r="K129" i="95"/>
  <c r="G129" i="95"/>
  <c r="M128" i="95"/>
  <c r="G128" i="95"/>
  <c r="M127" i="95"/>
  <c r="K127" i="95"/>
  <c r="G127" i="95"/>
  <c r="M126" i="95"/>
  <c r="G126" i="95"/>
  <c r="M125" i="95"/>
  <c r="K125" i="95"/>
  <c r="G125" i="95"/>
  <c r="M124" i="95"/>
  <c r="G124" i="95"/>
  <c r="M123" i="95"/>
  <c r="K123" i="95"/>
  <c r="G123" i="95"/>
  <c r="M122" i="95"/>
  <c r="G122" i="95"/>
  <c r="M121" i="95"/>
  <c r="K121" i="95"/>
  <c r="G121" i="95"/>
  <c r="M120" i="95"/>
  <c r="G120" i="95"/>
  <c r="M119" i="95"/>
  <c r="K119" i="95"/>
  <c r="G119" i="95"/>
  <c r="M118" i="95"/>
  <c r="G118" i="95"/>
  <c r="M117" i="95"/>
  <c r="K117" i="95"/>
  <c r="G117" i="95"/>
  <c r="M116" i="95"/>
  <c r="G116" i="95"/>
  <c r="M115" i="95"/>
  <c r="K115" i="95"/>
  <c r="G115" i="95"/>
  <c r="M114" i="95"/>
  <c r="G114" i="95"/>
  <c r="M113" i="95"/>
  <c r="K113" i="95"/>
  <c r="G113" i="95"/>
  <c r="M112" i="95"/>
  <c r="G112" i="95"/>
  <c r="M111" i="95"/>
  <c r="K111" i="95"/>
  <c r="G111" i="95"/>
  <c r="M110" i="95"/>
  <c r="G110" i="95"/>
  <c r="M109" i="95"/>
  <c r="K109" i="95"/>
  <c r="G109" i="95"/>
  <c r="M108" i="95"/>
  <c r="G108" i="95"/>
  <c r="M107" i="95"/>
  <c r="K107" i="95"/>
  <c r="G107" i="95"/>
  <c r="M106" i="95"/>
  <c r="G106" i="95"/>
  <c r="M105" i="95"/>
  <c r="K105" i="95"/>
  <c r="G105" i="95"/>
  <c r="M104" i="95"/>
  <c r="G104" i="95"/>
  <c r="M103" i="95"/>
  <c r="K103" i="95"/>
  <c r="G103" i="95"/>
  <c r="M102" i="95"/>
  <c r="G102" i="95"/>
  <c r="M101" i="95"/>
  <c r="K101" i="95"/>
  <c r="G101" i="95"/>
  <c r="M100" i="95"/>
  <c r="G100" i="95"/>
  <c r="M99" i="95"/>
  <c r="K99" i="95"/>
  <c r="G99" i="95"/>
  <c r="M98" i="95"/>
  <c r="G98" i="95"/>
  <c r="M97" i="95"/>
  <c r="K97" i="95"/>
  <c r="G97" i="95"/>
  <c r="M96" i="95"/>
  <c r="G96" i="95"/>
  <c r="M95" i="95"/>
  <c r="K95" i="95"/>
  <c r="G95" i="95"/>
  <c r="M94" i="95"/>
  <c r="G94" i="95"/>
  <c r="M93" i="95"/>
  <c r="K93" i="95"/>
  <c r="G93" i="95"/>
  <c r="M92" i="95"/>
  <c r="G92" i="95"/>
  <c r="M91" i="95"/>
  <c r="K91" i="95"/>
  <c r="G91" i="95"/>
  <c r="M90" i="95"/>
  <c r="G90" i="95"/>
  <c r="M89" i="95"/>
  <c r="K89" i="95"/>
  <c r="G89" i="95"/>
  <c r="M88" i="95"/>
  <c r="G88" i="95"/>
  <c r="M87" i="95"/>
  <c r="K87" i="95"/>
  <c r="G87" i="95"/>
  <c r="M86" i="95"/>
  <c r="G86" i="95"/>
  <c r="M85" i="95"/>
  <c r="K85" i="95"/>
  <c r="G85" i="95"/>
  <c r="M84" i="95"/>
  <c r="G84" i="95"/>
  <c r="M83" i="95"/>
  <c r="K83" i="95"/>
  <c r="G83" i="95"/>
  <c r="M82" i="95"/>
  <c r="G82" i="95"/>
  <c r="M81" i="95"/>
  <c r="K81" i="95"/>
  <c r="G81" i="95"/>
  <c r="M80" i="95"/>
  <c r="G80" i="95"/>
  <c r="M79" i="95"/>
  <c r="K79" i="95"/>
  <c r="G79" i="95"/>
  <c r="M78" i="95"/>
  <c r="G78" i="95"/>
  <c r="M77" i="95"/>
  <c r="K77" i="95"/>
  <c r="G77" i="95"/>
  <c r="M76" i="95"/>
  <c r="G76" i="95"/>
  <c r="M75" i="95"/>
  <c r="K75" i="95"/>
  <c r="G75" i="95"/>
  <c r="M74" i="95"/>
  <c r="G74" i="95"/>
  <c r="M73" i="95"/>
  <c r="K73" i="95"/>
  <c r="G73" i="95"/>
  <c r="M72" i="95"/>
  <c r="G72" i="95"/>
  <c r="M71" i="95"/>
  <c r="K71" i="95"/>
  <c r="G71" i="95"/>
  <c r="M70" i="95"/>
  <c r="G70" i="95"/>
  <c r="M69" i="95"/>
  <c r="K69" i="95"/>
  <c r="G69" i="95"/>
  <c r="M68" i="95"/>
  <c r="G68" i="95"/>
  <c r="M67" i="95"/>
  <c r="K67" i="95"/>
  <c r="G67" i="95"/>
  <c r="M66" i="95"/>
  <c r="G66" i="95"/>
  <c r="M65" i="95"/>
  <c r="K65" i="95"/>
  <c r="G65" i="95"/>
  <c r="M64" i="95"/>
  <c r="G64" i="95"/>
  <c r="M63" i="95"/>
  <c r="K63" i="95"/>
  <c r="G63" i="95"/>
  <c r="M62" i="95"/>
  <c r="G62" i="95"/>
  <c r="M61" i="95"/>
  <c r="K61" i="95"/>
  <c r="G61" i="95"/>
  <c r="M60" i="95"/>
  <c r="G60" i="95"/>
  <c r="M59" i="95"/>
  <c r="K59" i="95"/>
  <c r="G59" i="95"/>
  <c r="M58" i="95"/>
  <c r="G58" i="95"/>
  <c r="M57" i="95"/>
  <c r="K57" i="95"/>
  <c r="G57" i="95"/>
  <c r="M56" i="95"/>
  <c r="G56" i="95"/>
  <c r="M55" i="95"/>
  <c r="K55" i="95"/>
  <c r="G55" i="95"/>
  <c r="M54" i="95"/>
  <c r="G54" i="95"/>
  <c r="M53" i="95"/>
  <c r="K53" i="95"/>
  <c r="G53" i="95"/>
  <c r="M52" i="95"/>
  <c r="G52" i="95"/>
  <c r="M51" i="95"/>
  <c r="K51" i="95"/>
  <c r="G51" i="95"/>
  <c r="M50" i="95"/>
  <c r="G50" i="95"/>
  <c r="M49" i="95"/>
  <c r="K49" i="95"/>
  <c r="G49" i="95"/>
  <c r="M48" i="95"/>
  <c r="G48" i="95"/>
  <c r="M47" i="95"/>
  <c r="K47" i="95"/>
  <c r="G47" i="95"/>
  <c r="M46" i="95"/>
  <c r="G46" i="95"/>
  <c r="M45" i="95"/>
  <c r="K45" i="95"/>
  <c r="G45" i="95"/>
  <c r="M44" i="95"/>
  <c r="G44" i="95"/>
  <c r="M43" i="95"/>
  <c r="K43" i="95"/>
  <c r="G43" i="95"/>
  <c r="M42" i="95"/>
  <c r="G42" i="95"/>
  <c r="M41" i="95"/>
  <c r="K41" i="95"/>
  <c r="G41" i="95"/>
  <c r="M40" i="95"/>
  <c r="G40" i="95"/>
  <c r="M39" i="95"/>
  <c r="K39" i="95"/>
  <c r="G39" i="95"/>
  <c r="M38" i="95"/>
  <c r="G38" i="95"/>
  <c r="M37" i="95"/>
  <c r="K37" i="95"/>
  <c r="G37" i="95"/>
  <c r="M36" i="95"/>
  <c r="G36" i="95"/>
  <c r="M35" i="95"/>
  <c r="K35" i="95"/>
  <c r="G35" i="95"/>
  <c r="M34" i="95"/>
  <c r="G34" i="95"/>
  <c r="M33" i="95"/>
  <c r="K33" i="95"/>
  <c r="G33" i="95"/>
  <c r="M32" i="95"/>
  <c r="G32" i="95"/>
  <c r="M31" i="95"/>
  <c r="K31" i="95"/>
  <c r="G31" i="95"/>
  <c r="M30" i="95"/>
  <c r="G30" i="95"/>
  <c r="M29" i="95"/>
  <c r="K29" i="95"/>
  <c r="G29" i="95"/>
  <c r="M28" i="95"/>
  <c r="G28" i="95"/>
  <c r="M27" i="95"/>
  <c r="K27" i="95"/>
  <c r="G27" i="95"/>
  <c r="M26" i="95"/>
  <c r="G26" i="95"/>
  <c r="M25" i="95"/>
  <c r="K25" i="95"/>
  <c r="G25" i="95"/>
  <c r="M24" i="95"/>
  <c r="G24" i="95"/>
  <c r="M23" i="95"/>
  <c r="K23" i="95"/>
  <c r="G23" i="95"/>
  <c r="M22" i="95"/>
  <c r="G22" i="95"/>
  <c r="M21" i="95"/>
  <c r="K21" i="95"/>
  <c r="G21" i="95"/>
  <c r="M20" i="95"/>
  <c r="G20" i="95"/>
  <c r="M19" i="95"/>
  <c r="K19" i="95"/>
  <c r="G19" i="95"/>
  <c r="M18" i="95"/>
  <c r="G18" i="95"/>
  <c r="M17" i="95"/>
  <c r="K17" i="95"/>
  <c r="G17" i="95"/>
  <c r="M16" i="95"/>
  <c r="G16" i="95"/>
  <c r="M15" i="95"/>
  <c r="K15" i="95"/>
  <c r="G15" i="95"/>
  <c r="M14" i="95"/>
  <c r="G14" i="95"/>
  <c r="M13" i="95"/>
  <c r="K13" i="95"/>
  <c r="G13" i="95"/>
  <c r="M12" i="95"/>
  <c r="G12" i="95"/>
  <c r="M11" i="95"/>
  <c r="K11" i="95"/>
  <c r="G11" i="95"/>
  <c r="M10" i="95"/>
  <c r="G10" i="95"/>
  <c r="M9" i="95"/>
  <c r="K9" i="95"/>
  <c r="G9" i="95"/>
  <c r="M8" i="95"/>
  <c r="G8" i="95"/>
  <c r="M7" i="95"/>
  <c r="K7" i="95"/>
  <c r="G7" i="95"/>
  <c r="M6" i="95"/>
  <c r="G6" i="95"/>
  <c r="M5" i="95"/>
  <c r="K5" i="95"/>
  <c r="G5" i="95"/>
  <c r="M4" i="95"/>
  <c r="G4" i="95"/>
  <c r="M3" i="95"/>
  <c r="K3" i="95"/>
  <c r="G3" i="95"/>
  <c r="P130" i="94"/>
  <c r="G130" i="94"/>
  <c r="P129" i="94"/>
  <c r="K129" i="94"/>
  <c r="L129" i="94" s="1"/>
  <c r="M129" i="94" s="1"/>
  <c r="G129" i="94"/>
  <c r="P128" i="94"/>
  <c r="G128" i="94"/>
  <c r="P127" i="94"/>
  <c r="K127" i="94"/>
  <c r="L127" i="94" s="1"/>
  <c r="M127" i="94" s="1"/>
  <c r="G127" i="94"/>
  <c r="P126" i="94"/>
  <c r="G126" i="94"/>
  <c r="P125" i="94"/>
  <c r="K125" i="94"/>
  <c r="L125" i="94" s="1"/>
  <c r="M125" i="94" s="1"/>
  <c r="G125" i="94"/>
  <c r="P124" i="94"/>
  <c r="G124" i="94"/>
  <c r="P123" i="94"/>
  <c r="K123" i="94"/>
  <c r="L123" i="94" s="1"/>
  <c r="M123" i="94" s="1"/>
  <c r="G123" i="94"/>
  <c r="P122" i="94"/>
  <c r="G122" i="94"/>
  <c r="P121" i="94"/>
  <c r="K121" i="94"/>
  <c r="L121" i="94" s="1"/>
  <c r="M121" i="94" s="1"/>
  <c r="G121" i="94"/>
  <c r="P120" i="94"/>
  <c r="G120" i="94"/>
  <c r="P119" i="94"/>
  <c r="K119" i="94"/>
  <c r="L119" i="94" s="1"/>
  <c r="M119" i="94" s="1"/>
  <c r="G119" i="94"/>
  <c r="P118" i="94"/>
  <c r="G118" i="94"/>
  <c r="P117" i="94"/>
  <c r="K117" i="94"/>
  <c r="L117" i="94" s="1"/>
  <c r="M117" i="94" s="1"/>
  <c r="G117" i="94"/>
  <c r="P116" i="94"/>
  <c r="G116" i="94"/>
  <c r="P115" i="94"/>
  <c r="K115" i="94"/>
  <c r="L115" i="94" s="1"/>
  <c r="M115" i="94" s="1"/>
  <c r="G115" i="94"/>
  <c r="P114" i="94"/>
  <c r="G114" i="94"/>
  <c r="P113" i="94"/>
  <c r="K113" i="94"/>
  <c r="L113" i="94" s="1"/>
  <c r="M113" i="94" s="1"/>
  <c r="G113" i="94"/>
  <c r="P112" i="94"/>
  <c r="G112" i="94"/>
  <c r="P111" i="94"/>
  <c r="K111" i="94"/>
  <c r="L111" i="94" s="1"/>
  <c r="M111" i="94" s="1"/>
  <c r="G111" i="94"/>
  <c r="P110" i="94"/>
  <c r="G110" i="94"/>
  <c r="P109" i="94"/>
  <c r="K109" i="94"/>
  <c r="L109" i="94" s="1"/>
  <c r="M109" i="94" s="1"/>
  <c r="G109" i="94"/>
  <c r="P108" i="94"/>
  <c r="G108" i="94"/>
  <c r="P107" i="94"/>
  <c r="L107" i="94"/>
  <c r="M107" i="94" s="1"/>
  <c r="K107" i="94"/>
  <c r="G107" i="94"/>
  <c r="P106" i="94"/>
  <c r="G106" i="94"/>
  <c r="P105" i="94"/>
  <c r="K105" i="94"/>
  <c r="L105" i="94" s="1"/>
  <c r="M105" i="94" s="1"/>
  <c r="G105" i="94"/>
  <c r="P104" i="94"/>
  <c r="G104" i="94"/>
  <c r="P103" i="94"/>
  <c r="K103" i="94"/>
  <c r="L103" i="94" s="1"/>
  <c r="M103" i="94" s="1"/>
  <c r="G103" i="94"/>
  <c r="P102" i="94"/>
  <c r="G102" i="94"/>
  <c r="P101" i="94"/>
  <c r="K101" i="94"/>
  <c r="L101" i="94" s="1"/>
  <c r="M101" i="94" s="1"/>
  <c r="G101" i="94"/>
  <c r="P100" i="94"/>
  <c r="G100" i="94"/>
  <c r="P99" i="94"/>
  <c r="K99" i="94"/>
  <c r="L99" i="94" s="1"/>
  <c r="M99" i="94" s="1"/>
  <c r="G99" i="94"/>
  <c r="P98" i="94"/>
  <c r="G98" i="94"/>
  <c r="P97" i="94"/>
  <c r="K97" i="94"/>
  <c r="L97" i="94" s="1"/>
  <c r="M97" i="94" s="1"/>
  <c r="G97" i="94"/>
  <c r="P96" i="94"/>
  <c r="G96" i="94"/>
  <c r="P95" i="94"/>
  <c r="K95" i="94"/>
  <c r="L95" i="94" s="1"/>
  <c r="M95" i="94" s="1"/>
  <c r="G95" i="94"/>
  <c r="P94" i="94"/>
  <c r="G94" i="94"/>
  <c r="P93" i="94"/>
  <c r="K93" i="94"/>
  <c r="L93" i="94" s="1"/>
  <c r="M93" i="94" s="1"/>
  <c r="G93" i="94"/>
  <c r="P92" i="94"/>
  <c r="G92" i="94"/>
  <c r="P91" i="94"/>
  <c r="M91" i="94"/>
  <c r="L91" i="94"/>
  <c r="K91" i="94"/>
  <c r="G91" i="94"/>
  <c r="P90" i="94"/>
  <c r="G90" i="94"/>
  <c r="P89" i="94"/>
  <c r="K89" i="94"/>
  <c r="L89" i="94" s="1"/>
  <c r="M89" i="94" s="1"/>
  <c r="G89" i="94"/>
  <c r="P88" i="94"/>
  <c r="G88" i="94"/>
  <c r="P87" i="94"/>
  <c r="K87" i="94"/>
  <c r="L87" i="94" s="1"/>
  <c r="M87" i="94" s="1"/>
  <c r="G87" i="94"/>
  <c r="P86" i="94"/>
  <c r="G86" i="94"/>
  <c r="P85" i="94"/>
  <c r="K85" i="94"/>
  <c r="L85" i="94" s="1"/>
  <c r="M85" i="94" s="1"/>
  <c r="G85" i="94"/>
  <c r="P84" i="94"/>
  <c r="G84" i="94"/>
  <c r="P83" i="94"/>
  <c r="K83" i="94"/>
  <c r="L83" i="94" s="1"/>
  <c r="M83" i="94" s="1"/>
  <c r="G83" i="94"/>
  <c r="P82" i="94"/>
  <c r="G82" i="94"/>
  <c r="P81" i="94"/>
  <c r="K81" i="94"/>
  <c r="L81" i="94" s="1"/>
  <c r="M81" i="94" s="1"/>
  <c r="G81" i="94"/>
  <c r="P80" i="94"/>
  <c r="G80" i="94"/>
  <c r="P79" i="94"/>
  <c r="K79" i="94"/>
  <c r="L79" i="94" s="1"/>
  <c r="M79" i="94" s="1"/>
  <c r="G79" i="94"/>
  <c r="P78" i="94"/>
  <c r="G78" i="94"/>
  <c r="P77" i="94"/>
  <c r="K77" i="94"/>
  <c r="L77" i="94" s="1"/>
  <c r="M77" i="94" s="1"/>
  <c r="G77" i="94"/>
  <c r="P76" i="94"/>
  <c r="G76" i="94"/>
  <c r="P75" i="94"/>
  <c r="K75" i="94"/>
  <c r="L75" i="94" s="1"/>
  <c r="M75" i="94" s="1"/>
  <c r="G75" i="94"/>
  <c r="P74" i="94"/>
  <c r="G74" i="94"/>
  <c r="P73" i="94"/>
  <c r="K73" i="94"/>
  <c r="L73" i="94" s="1"/>
  <c r="M73" i="94" s="1"/>
  <c r="G73" i="94"/>
  <c r="P72" i="94"/>
  <c r="G72" i="94"/>
  <c r="P71" i="94"/>
  <c r="K71" i="94"/>
  <c r="L71" i="94" s="1"/>
  <c r="M71" i="94" s="1"/>
  <c r="G71" i="94"/>
  <c r="P70" i="94"/>
  <c r="G70" i="94"/>
  <c r="P69" i="94"/>
  <c r="K69" i="94"/>
  <c r="L69" i="94" s="1"/>
  <c r="M69" i="94" s="1"/>
  <c r="G69" i="94"/>
  <c r="P68" i="94"/>
  <c r="G68" i="94"/>
  <c r="P67" i="94"/>
  <c r="K67" i="94"/>
  <c r="L67" i="94" s="1"/>
  <c r="M67" i="94" s="1"/>
  <c r="G67" i="94"/>
  <c r="P66" i="94"/>
  <c r="G66" i="94"/>
  <c r="P65" i="94"/>
  <c r="K65" i="94"/>
  <c r="L65" i="94" s="1"/>
  <c r="M65" i="94" s="1"/>
  <c r="G65" i="94"/>
  <c r="P64" i="94"/>
  <c r="G64" i="94"/>
  <c r="P63" i="94"/>
  <c r="K63" i="94"/>
  <c r="L63" i="94" s="1"/>
  <c r="M63" i="94" s="1"/>
  <c r="G63" i="94"/>
  <c r="P62" i="94"/>
  <c r="G62" i="94"/>
  <c r="P61" i="94"/>
  <c r="K61" i="94"/>
  <c r="L61" i="94" s="1"/>
  <c r="M61" i="94" s="1"/>
  <c r="G61" i="94"/>
  <c r="P60" i="94"/>
  <c r="G60" i="94"/>
  <c r="P59" i="94"/>
  <c r="K59" i="94"/>
  <c r="L59" i="94" s="1"/>
  <c r="M59" i="94" s="1"/>
  <c r="G59" i="94"/>
  <c r="P58" i="94"/>
  <c r="G58" i="94"/>
  <c r="P57" i="94"/>
  <c r="K57" i="94"/>
  <c r="L57" i="94" s="1"/>
  <c r="M57" i="94" s="1"/>
  <c r="G57" i="94"/>
  <c r="P56" i="94"/>
  <c r="G56" i="94"/>
  <c r="P55" i="94"/>
  <c r="K55" i="94"/>
  <c r="L55" i="94" s="1"/>
  <c r="M55" i="94" s="1"/>
  <c r="G55" i="94"/>
  <c r="P54" i="94"/>
  <c r="G54" i="94"/>
  <c r="P53" i="94"/>
  <c r="K53" i="94"/>
  <c r="L53" i="94" s="1"/>
  <c r="M53" i="94" s="1"/>
  <c r="G53" i="94"/>
  <c r="P52" i="94"/>
  <c r="G52" i="94"/>
  <c r="P51" i="94"/>
  <c r="K51" i="94"/>
  <c r="L51" i="94" s="1"/>
  <c r="M51" i="94" s="1"/>
  <c r="G51" i="94"/>
  <c r="P50" i="94"/>
  <c r="G50" i="94"/>
  <c r="P49" i="94"/>
  <c r="K49" i="94"/>
  <c r="L49" i="94" s="1"/>
  <c r="M49" i="94" s="1"/>
  <c r="G49" i="94"/>
  <c r="P48" i="94"/>
  <c r="G48" i="94"/>
  <c r="P47" i="94"/>
  <c r="K47" i="94"/>
  <c r="L47" i="94" s="1"/>
  <c r="M47" i="94" s="1"/>
  <c r="G47" i="94"/>
  <c r="P46" i="94"/>
  <c r="G46" i="94"/>
  <c r="P45" i="94"/>
  <c r="K45" i="94"/>
  <c r="L45" i="94" s="1"/>
  <c r="M45" i="94" s="1"/>
  <c r="G45" i="94"/>
  <c r="P44" i="94"/>
  <c r="G44" i="94"/>
  <c r="P43" i="94"/>
  <c r="K43" i="94"/>
  <c r="L43" i="94" s="1"/>
  <c r="M43" i="94" s="1"/>
  <c r="G43" i="94"/>
  <c r="P42" i="94"/>
  <c r="G42" i="94"/>
  <c r="P41" i="94"/>
  <c r="K41" i="94"/>
  <c r="L41" i="94" s="1"/>
  <c r="M41" i="94" s="1"/>
  <c r="G41" i="94"/>
  <c r="P40" i="94"/>
  <c r="G40" i="94"/>
  <c r="P39" i="94"/>
  <c r="K39" i="94"/>
  <c r="L39" i="94" s="1"/>
  <c r="M39" i="94" s="1"/>
  <c r="G39" i="94"/>
  <c r="P38" i="94"/>
  <c r="G38" i="94"/>
  <c r="P37" i="94"/>
  <c r="K37" i="94"/>
  <c r="L37" i="94" s="1"/>
  <c r="M37" i="94" s="1"/>
  <c r="G37" i="94"/>
  <c r="P36" i="94"/>
  <c r="G36" i="94"/>
  <c r="P35" i="94"/>
  <c r="K35" i="94"/>
  <c r="L35" i="94" s="1"/>
  <c r="M35" i="94" s="1"/>
  <c r="G35" i="94"/>
  <c r="P34" i="94"/>
  <c r="G34" i="94"/>
  <c r="P33" i="94"/>
  <c r="K33" i="94"/>
  <c r="L33" i="94" s="1"/>
  <c r="M33" i="94" s="1"/>
  <c r="G33" i="94"/>
  <c r="P32" i="94"/>
  <c r="G32" i="94"/>
  <c r="P31" i="94"/>
  <c r="K31" i="94"/>
  <c r="L31" i="94" s="1"/>
  <c r="M31" i="94" s="1"/>
  <c r="G31" i="94"/>
  <c r="P30" i="94"/>
  <c r="G30" i="94"/>
  <c r="P29" i="94"/>
  <c r="K29" i="94"/>
  <c r="L29" i="94" s="1"/>
  <c r="M29" i="94" s="1"/>
  <c r="G29" i="94"/>
  <c r="P28" i="94"/>
  <c r="G28" i="94"/>
  <c r="P27" i="94"/>
  <c r="K27" i="94"/>
  <c r="L27" i="94" s="1"/>
  <c r="M27" i="94" s="1"/>
  <c r="G27" i="94"/>
  <c r="P26" i="94"/>
  <c r="G26" i="94"/>
  <c r="P25" i="94"/>
  <c r="K25" i="94"/>
  <c r="L25" i="94" s="1"/>
  <c r="M25" i="94" s="1"/>
  <c r="G25" i="94"/>
  <c r="P24" i="94"/>
  <c r="G24" i="94"/>
  <c r="P23" i="94"/>
  <c r="M23" i="94"/>
  <c r="K23" i="94"/>
  <c r="L23" i="94" s="1"/>
  <c r="G23" i="94"/>
  <c r="P22" i="94"/>
  <c r="G22" i="94"/>
  <c r="P21" i="94"/>
  <c r="K21" i="94"/>
  <c r="L21" i="94" s="1"/>
  <c r="M21" i="94" s="1"/>
  <c r="G21" i="94"/>
  <c r="P20" i="94"/>
  <c r="G20" i="94"/>
  <c r="P19" i="94"/>
  <c r="K19" i="94"/>
  <c r="L19" i="94" s="1"/>
  <c r="M19" i="94" s="1"/>
  <c r="G19" i="94"/>
  <c r="P18" i="94"/>
  <c r="G18" i="94"/>
  <c r="P17" i="94"/>
  <c r="K17" i="94"/>
  <c r="L17" i="94" s="1"/>
  <c r="M17" i="94" s="1"/>
  <c r="G17" i="94"/>
  <c r="P16" i="94"/>
  <c r="G16" i="94"/>
  <c r="P15" i="94"/>
  <c r="K15" i="94"/>
  <c r="L15" i="94" s="1"/>
  <c r="M15" i="94" s="1"/>
  <c r="G15" i="94"/>
  <c r="P14" i="94"/>
  <c r="G14" i="94"/>
  <c r="P13" i="94"/>
  <c r="K13" i="94"/>
  <c r="L13" i="94" s="1"/>
  <c r="M13" i="94" s="1"/>
  <c r="G13" i="94"/>
  <c r="P12" i="94"/>
  <c r="G12" i="94"/>
  <c r="P11" i="94"/>
  <c r="K11" i="94"/>
  <c r="L11" i="94" s="1"/>
  <c r="M11" i="94" s="1"/>
  <c r="G11" i="94"/>
  <c r="P10" i="94"/>
  <c r="G10" i="94"/>
  <c r="P9" i="94"/>
  <c r="K9" i="94"/>
  <c r="L9" i="94" s="1"/>
  <c r="M9" i="94" s="1"/>
  <c r="G9" i="94"/>
  <c r="P8" i="94"/>
  <c r="G8" i="94"/>
  <c r="P7" i="94"/>
  <c r="K7" i="94"/>
  <c r="L7" i="94" s="1"/>
  <c r="M7" i="94" s="1"/>
  <c r="G7" i="94"/>
  <c r="P6" i="94"/>
  <c r="G6" i="94"/>
  <c r="P5" i="94"/>
  <c r="K5" i="94"/>
  <c r="L5" i="94" s="1"/>
  <c r="M5" i="94" s="1"/>
  <c r="G5" i="94"/>
  <c r="P4" i="94"/>
  <c r="G4" i="94"/>
  <c r="P3" i="94"/>
  <c r="K3" i="94"/>
  <c r="L3" i="94" s="1"/>
  <c r="M3" i="94" s="1"/>
  <c r="G3" i="94"/>
  <c r="M130" i="93"/>
  <c r="G130" i="93"/>
  <c r="M129" i="93"/>
  <c r="K129" i="93"/>
  <c r="G129" i="93"/>
  <c r="M128" i="93"/>
  <c r="G128" i="93"/>
  <c r="M127" i="93"/>
  <c r="K127" i="93"/>
  <c r="G127" i="93"/>
  <c r="M126" i="93"/>
  <c r="G126" i="93"/>
  <c r="M125" i="93"/>
  <c r="K125" i="93"/>
  <c r="G125" i="93"/>
  <c r="M124" i="93"/>
  <c r="G124" i="93"/>
  <c r="M123" i="93"/>
  <c r="K123" i="93"/>
  <c r="G123" i="93"/>
  <c r="M122" i="93"/>
  <c r="G122" i="93"/>
  <c r="M121" i="93"/>
  <c r="K121" i="93"/>
  <c r="G121" i="93"/>
  <c r="M120" i="93"/>
  <c r="G120" i="93"/>
  <c r="M119" i="93"/>
  <c r="K119" i="93"/>
  <c r="G119" i="93"/>
  <c r="M118" i="93"/>
  <c r="G118" i="93"/>
  <c r="M117" i="93"/>
  <c r="K117" i="93"/>
  <c r="G117" i="93"/>
  <c r="M116" i="93"/>
  <c r="G116" i="93"/>
  <c r="M115" i="93"/>
  <c r="K115" i="93"/>
  <c r="G115" i="93"/>
  <c r="M114" i="93"/>
  <c r="G114" i="93"/>
  <c r="M113" i="93"/>
  <c r="K113" i="93"/>
  <c r="G113" i="93"/>
  <c r="M112" i="93"/>
  <c r="G112" i="93"/>
  <c r="M111" i="93"/>
  <c r="K111" i="93"/>
  <c r="G111" i="93"/>
  <c r="M110" i="93"/>
  <c r="G110" i="93"/>
  <c r="M109" i="93"/>
  <c r="K109" i="93"/>
  <c r="G109" i="93"/>
  <c r="M108" i="93"/>
  <c r="G108" i="93"/>
  <c r="M107" i="93"/>
  <c r="K107" i="93"/>
  <c r="G107" i="93"/>
  <c r="M106" i="93"/>
  <c r="G106" i="93"/>
  <c r="M105" i="93"/>
  <c r="K105" i="93"/>
  <c r="G105" i="93"/>
  <c r="M104" i="93"/>
  <c r="G104" i="93"/>
  <c r="M103" i="93"/>
  <c r="K103" i="93"/>
  <c r="G103" i="93"/>
  <c r="M102" i="93"/>
  <c r="G102" i="93"/>
  <c r="M101" i="93"/>
  <c r="K101" i="93"/>
  <c r="G101" i="93"/>
  <c r="M100" i="93"/>
  <c r="G100" i="93"/>
  <c r="M99" i="93"/>
  <c r="K99" i="93"/>
  <c r="G99" i="93"/>
  <c r="M98" i="93"/>
  <c r="G98" i="93"/>
  <c r="M97" i="93"/>
  <c r="K97" i="93"/>
  <c r="G97" i="93"/>
  <c r="M96" i="93"/>
  <c r="G96" i="93"/>
  <c r="M95" i="93"/>
  <c r="K95" i="93"/>
  <c r="G95" i="93"/>
  <c r="M94" i="93"/>
  <c r="G94" i="93"/>
  <c r="M93" i="93"/>
  <c r="K93" i="93"/>
  <c r="G93" i="93"/>
  <c r="M92" i="93"/>
  <c r="G92" i="93"/>
  <c r="M91" i="93"/>
  <c r="K91" i="93"/>
  <c r="G91" i="93"/>
  <c r="M90" i="93"/>
  <c r="G90" i="93"/>
  <c r="M89" i="93"/>
  <c r="K89" i="93"/>
  <c r="G89" i="93"/>
  <c r="M88" i="93"/>
  <c r="G88" i="93"/>
  <c r="M87" i="93"/>
  <c r="K87" i="93"/>
  <c r="G87" i="93"/>
  <c r="M86" i="93"/>
  <c r="G86" i="93"/>
  <c r="M85" i="93"/>
  <c r="K85" i="93"/>
  <c r="G85" i="93"/>
  <c r="M84" i="93"/>
  <c r="G84" i="93"/>
  <c r="M83" i="93"/>
  <c r="K83" i="93"/>
  <c r="G83" i="93"/>
  <c r="M82" i="93"/>
  <c r="G82" i="93"/>
  <c r="M81" i="93"/>
  <c r="K81" i="93"/>
  <c r="G81" i="93"/>
  <c r="M80" i="93"/>
  <c r="G80" i="93"/>
  <c r="M79" i="93"/>
  <c r="K79" i="93"/>
  <c r="G79" i="93"/>
  <c r="M78" i="93"/>
  <c r="G78" i="93"/>
  <c r="M77" i="93"/>
  <c r="K77" i="93"/>
  <c r="G77" i="93"/>
  <c r="M76" i="93"/>
  <c r="G76" i="93"/>
  <c r="M75" i="93"/>
  <c r="K75" i="93"/>
  <c r="G75" i="93"/>
  <c r="M74" i="93"/>
  <c r="G74" i="93"/>
  <c r="M73" i="93"/>
  <c r="K73" i="93"/>
  <c r="G73" i="93"/>
  <c r="M72" i="93"/>
  <c r="G72" i="93"/>
  <c r="M71" i="93"/>
  <c r="K71" i="93"/>
  <c r="G71" i="93"/>
  <c r="M70" i="93"/>
  <c r="G70" i="93"/>
  <c r="M69" i="93"/>
  <c r="K69" i="93"/>
  <c r="G69" i="93"/>
  <c r="M68" i="93"/>
  <c r="G68" i="93"/>
  <c r="M67" i="93"/>
  <c r="K67" i="93"/>
  <c r="G67" i="93"/>
  <c r="M66" i="93"/>
  <c r="G66" i="93"/>
  <c r="M65" i="93"/>
  <c r="K65" i="93"/>
  <c r="G65" i="93"/>
  <c r="M64" i="93"/>
  <c r="G64" i="93"/>
  <c r="M63" i="93"/>
  <c r="K63" i="93"/>
  <c r="G63" i="93"/>
  <c r="M62" i="93"/>
  <c r="G62" i="93"/>
  <c r="M61" i="93"/>
  <c r="K61" i="93"/>
  <c r="G61" i="93"/>
  <c r="M60" i="93"/>
  <c r="G60" i="93"/>
  <c r="M59" i="93"/>
  <c r="K59" i="93"/>
  <c r="G59" i="93"/>
  <c r="M58" i="93"/>
  <c r="G58" i="93"/>
  <c r="M57" i="93"/>
  <c r="K57" i="93"/>
  <c r="G57" i="93"/>
  <c r="M56" i="93"/>
  <c r="G56" i="93"/>
  <c r="M55" i="93"/>
  <c r="K55" i="93"/>
  <c r="G55" i="93"/>
  <c r="M54" i="93"/>
  <c r="G54" i="93"/>
  <c r="M53" i="93"/>
  <c r="K53" i="93"/>
  <c r="G53" i="93"/>
  <c r="M52" i="93"/>
  <c r="G52" i="93"/>
  <c r="M51" i="93"/>
  <c r="K51" i="93"/>
  <c r="G51" i="93"/>
  <c r="M50" i="93"/>
  <c r="G50" i="93"/>
  <c r="M49" i="93"/>
  <c r="K49" i="93"/>
  <c r="G49" i="93"/>
  <c r="M48" i="93"/>
  <c r="G48" i="93"/>
  <c r="M47" i="93"/>
  <c r="K47" i="93"/>
  <c r="G47" i="93"/>
  <c r="M46" i="93"/>
  <c r="G46" i="93"/>
  <c r="M45" i="93"/>
  <c r="K45" i="93"/>
  <c r="G45" i="93"/>
  <c r="M44" i="93"/>
  <c r="G44" i="93"/>
  <c r="M43" i="93"/>
  <c r="K43" i="93"/>
  <c r="G43" i="93"/>
  <c r="M42" i="93"/>
  <c r="G42" i="93"/>
  <c r="M41" i="93"/>
  <c r="K41" i="93"/>
  <c r="G41" i="93"/>
  <c r="M40" i="93"/>
  <c r="G40" i="93"/>
  <c r="M39" i="93"/>
  <c r="K39" i="93"/>
  <c r="G39" i="93"/>
  <c r="M38" i="93"/>
  <c r="G38" i="93"/>
  <c r="M37" i="93"/>
  <c r="K37" i="93"/>
  <c r="G37" i="93"/>
  <c r="M36" i="93"/>
  <c r="G36" i="93"/>
  <c r="M35" i="93"/>
  <c r="K35" i="93"/>
  <c r="G35" i="93"/>
  <c r="M34" i="93"/>
  <c r="G34" i="93"/>
  <c r="M33" i="93"/>
  <c r="K33" i="93"/>
  <c r="G33" i="93"/>
  <c r="M32" i="93"/>
  <c r="G32" i="93"/>
  <c r="M31" i="93"/>
  <c r="K31" i="93"/>
  <c r="G31" i="93"/>
  <c r="M30" i="93"/>
  <c r="G30" i="93"/>
  <c r="M29" i="93"/>
  <c r="K29" i="93"/>
  <c r="G29" i="93"/>
  <c r="M28" i="93"/>
  <c r="G28" i="93"/>
  <c r="M27" i="93"/>
  <c r="K27" i="93"/>
  <c r="G27" i="93"/>
  <c r="M26" i="93"/>
  <c r="G26" i="93"/>
  <c r="M25" i="93"/>
  <c r="K25" i="93"/>
  <c r="G25" i="93"/>
  <c r="M24" i="93"/>
  <c r="G24" i="93"/>
  <c r="M23" i="93"/>
  <c r="K23" i="93"/>
  <c r="G23" i="93"/>
  <c r="M22" i="93"/>
  <c r="G22" i="93"/>
  <c r="M21" i="93"/>
  <c r="K21" i="93"/>
  <c r="G21" i="93"/>
  <c r="M20" i="93"/>
  <c r="G20" i="93"/>
  <c r="M19" i="93"/>
  <c r="K19" i="93"/>
  <c r="G19" i="93"/>
  <c r="M18" i="93"/>
  <c r="G18" i="93"/>
  <c r="M17" i="93"/>
  <c r="K17" i="93"/>
  <c r="G17" i="93"/>
  <c r="M16" i="93"/>
  <c r="G16" i="93"/>
  <c r="M15" i="93"/>
  <c r="K15" i="93"/>
  <c r="G15" i="93"/>
  <c r="M14" i="93"/>
  <c r="G14" i="93"/>
  <c r="M13" i="93"/>
  <c r="K13" i="93"/>
  <c r="G13" i="93"/>
  <c r="M12" i="93"/>
  <c r="G12" i="93"/>
  <c r="M11" i="93"/>
  <c r="K11" i="93"/>
  <c r="G11" i="93"/>
  <c r="M10" i="93"/>
  <c r="G10" i="93"/>
  <c r="M9" i="93"/>
  <c r="K9" i="93"/>
  <c r="G9" i="93"/>
  <c r="M8" i="93"/>
  <c r="G8" i="93"/>
  <c r="M7" i="93"/>
  <c r="K7" i="93"/>
  <c r="G7" i="93"/>
  <c r="M6" i="93"/>
  <c r="G6" i="93"/>
  <c r="M5" i="93"/>
  <c r="K5" i="93"/>
  <c r="G5" i="93"/>
  <c r="M4" i="93"/>
  <c r="G4" i="93"/>
  <c r="M3" i="93"/>
  <c r="K3" i="93"/>
  <c r="G3" i="93"/>
  <c r="P130" i="92"/>
  <c r="G130" i="92"/>
  <c r="P129" i="92"/>
  <c r="K129" i="92"/>
  <c r="L129" i="92" s="1"/>
  <c r="M129" i="92" s="1"/>
  <c r="G129" i="92"/>
  <c r="P128" i="92"/>
  <c r="G128" i="92"/>
  <c r="P127" i="92"/>
  <c r="K127" i="92"/>
  <c r="L127" i="92" s="1"/>
  <c r="M127" i="92" s="1"/>
  <c r="G127" i="92"/>
  <c r="P126" i="92"/>
  <c r="G126" i="92"/>
  <c r="P125" i="92"/>
  <c r="K125" i="92"/>
  <c r="L125" i="92" s="1"/>
  <c r="M125" i="92" s="1"/>
  <c r="G125" i="92"/>
  <c r="P124" i="92"/>
  <c r="G124" i="92"/>
  <c r="P123" i="92"/>
  <c r="K123" i="92"/>
  <c r="L123" i="92" s="1"/>
  <c r="M123" i="92" s="1"/>
  <c r="G123" i="92"/>
  <c r="P122" i="92"/>
  <c r="G122" i="92"/>
  <c r="P121" i="92"/>
  <c r="K121" i="92"/>
  <c r="L121" i="92" s="1"/>
  <c r="M121" i="92" s="1"/>
  <c r="G121" i="92"/>
  <c r="P120" i="92"/>
  <c r="G120" i="92"/>
  <c r="P119" i="92"/>
  <c r="K119" i="92"/>
  <c r="L119" i="92" s="1"/>
  <c r="M119" i="92" s="1"/>
  <c r="G119" i="92"/>
  <c r="P118" i="92"/>
  <c r="G118" i="92"/>
  <c r="P117" i="92"/>
  <c r="K117" i="92"/>
  <c r="L117" i="92" s="1"/>
  <c r="M117" i="92" s="1"/>
  <c r="G117" i="92"/>
  <c r="P116" i="92"/>
  <c r="G116" i="92"/>
  <c r="P115" i="92"/>
  <c r="L115" i="92"/>
  <c r="M115" i="92" s="1"/>
  <c r="K115" i="92"/>
  <c r="G115" i="92"/>
  <c r="P114" i="92"/>
  <c r="G114" i="92"/>
  <c r="P113" i="92"/>
  <c r="K113" i="92"/>
  <c r="L113" i="92" s="1"/>
  <c r="M113" i="92" s="1"/>
  <c r="G113" i="92"/>
  <c r="P112" i="92"/>
  <c r="G112" i="92"/>
  <c r="P111" i="92"/>
  <c r="K111" i="92"/>
  <c r="L111" i="92" s="1"/>
  <c r="M111" i="92" s="1"/>
  <c r="G111" i="92"/>
  <c r="P110" i="92"/>
  <c r="G110" i="92"/>
  <c r="P109" i="92"/>
  <c r="K109" i="92"/>
  <c r="L109" i="92" s="1"/>
  <c r="M109" i="92" s="1"/>
  <c r="G109" i="92"/>
  <c r="P108" i="92"/>
  <c r="G108" i="92"/>
  <c r="P107" i="92"/>
  <c r="K107" i="92"/>
  <c r="L107" i="92" s="1"/>
  <c r="M107" i="92" s="1"/>
  <c r="G107" i="92"/>
  <c r="P106" i="92"/>
  <c r="G106" i="92"/>
  <c r="P105" i="92"/>
  <c r="K105" i="92"/>
  <c r="L105" i="92" s="1"/>
  <c r="M105" i="92" s="1"/>
  <c r="G105" i="92"/>
  <c r="P104" i="92"/>
  <c r="G104" i="92"/>
  <c r="P103" i="92"/>
  <c r="K103" i="92"/>
  <c r="L103" i="92" s="1"/>
  <c r="M103" i="92" s="1"/>
  <c r="G103" i="92"/>
  <c r="P102" i="92"/>
  <c r="G102" i="92"/>
  <c r="P101" i="92"/>
  <c r="K101" i="92"/>
  <c r="L101" i="92" s="1"/>
  <c r="M101" i="92" s="1"/>
  <c r="G101" i="92"/>
  <c r="P100" i="92"/>
  <c r="G100" i="92"/>
  <c r="P99" i="92"/>
  <c r="K99" i="92"/>
  <c r="L99" i="92" s="1"/>
  <c r="M99" i="92" s="1"/>
  <c r="G99" i="92"/>
  <c r="P98" i="92"/>
  <c r="G98" i="92"/>
  <c r="P97" i="92"/>
  <c r="K97" i="92"/>
  <c r="L97" i="92" s="1"/>
  <c r="M97" i="92" s="1"/>
  <c r="G97" i="92"/>
  <c r="P96" i="92"/>
  <c r="G96" i="92"/>
  <c r="P95" i="92"/>
  <c r="K95" i="92"/>
  <c r="L95" i="92" s="1"/>
  <c r="M95" i="92" s="1"/>
  <c r="G95" i="92"/>
  <c r="P94" i="92"/>
  <c r="G94" i="92"/>
  <c r="P93" i="92"/>
  <c r="K93" i="92"/>
  <c r="L93" i="92" s="1"/>
  <c r="M93" i="92" s="1"/>
  <c r="G93" i="92"/>
  <c r="P92" i="92"/>
  <c r="G92" i="92"/>
  <c r="P91" i="92"/>
  <c r="K91" i="92"/>
  <c r="L91" i="92" s="1"/>
  <c r="M91" i="92" s="1"/>
  <c r="G91" i="92"/>
  <c r="P90" i="92"/>
  <c r="G90" i="92"/>
  <c r="P89" i="92"/>
  <c r="K89" i="92"/>
  <c r="L89" i="92" s="1"/>
  <c r="M89" i="92" s="1"/>
  <c r="G89" i="92"/>
  <c r="P88" i="92"/>
  <c r="G88" i="92"/>
  <c r="P87" i="92"/>
  <c r="K87" i="92"/>
  <c r="L87" i="92" s="1"/>
  <c r="M87" i="92" s="1"/>
  <c r="G87" i="92"/>
  <c r="P86" i="92"/>
  <c r="G86" i="92"/>
  <c r="P85" i="92"/>
  <c r="K85" i="92"/>
  <c r="L85" i="92" s="1"/>
  <c r="M85" i="92" s="1"/>
  <c r="G85" i="92"/>
  <c r="P84" i="92"/>
  <c r="G84" i="92"/>
  <c r="P83" i="92"/>
  <c r="L83" i="92"/>
  <c r="M83" i="92" s="1"/>
  <c r="K83" i="92"/>
  <c r="G83" i="92"/>
  <c r="P82" i="92"/>
  <c r="G82" i="92"/>
  <c r="P81" i="92"/>
  <c r="K81" i="92"/>
  <c r="L81" i="92" s="1"/>
  <c r="M81" i="92" s="1"/>
  <c r="G81" i="92"/>
  <c r="P80" i="92"/>
  <c r="G80" i="92"/>
  <c r="P79" i="92"/>
  <c r="K79" i="92"/>
  <c r="L79" i="92" s="1"/>
  <c r="M79" i="92" s="1"/>
  <c r="G79" i="92"/>
  <c r="P78" i="92"/>
  <c r="G78" i="92"/>
  <c r="P77" i="92"/>
  <c r="K77" i="92"/>
  <c r="L77" i="92" s="1"/>
  <c r="M77" i="92" s="1"/>
  <c r="G77" i="92"/>
  <c r="P76" i="92"/>
  <c r="G76" i="92"/>
  <c r="P75" i="92"/>
  <c r="K75" i="92"/>
  <c r="L75" i="92" s="1"/>
  <c r="M75" i="92" s="1"/>
  <c r="G75" i="92"/>
  <c r="P74" i="92"/>
  <c r="G74" i="92"/>
  <c r="P73" i="92"/>
  <c r="K73" i="92"/>
  <c r="L73" i="92" s="1"/>
  <c r="M73" i="92" s="1"/>
  <c r="G73" i="92"/>
  <c r="P72" i="92"/>
  <c r="G72" i="92"/>
  <c r="P71" i="92"/>
  <c r="K71" i="92"/>
  <c r="L71" i="92" s="1"/>
  <c r="M71" i="92" s="1"/>
  <c r="G71" i="92"/>
  <c r="P70" i="92"/>
  <c r="G70" i="92"/>
  <c r="P69" i="92"/>
  <c r="K69" i="92"/>
  <c r="L69" i="92" s="1"/>
  <c r="M69" i="92" s="1"/>
  <c r="G69" i="92"/>
  <c r="P68" i="92"/>
  <c r="G68" i="92"/>
  <c r="P67" i="92"/>
  <c r="K67" i="92"/>
  <c r="L67" i="92" s="1"/>
  <c r="M67" i="92" s="1"/>
  <c r="G67" i="92"/>
  <c r="P66" i="92"/>
  <c r="G66" i="92"/>
  <c r="P65" i="92"/>
  <c r="K65" i="92"/>
  <c r="L65" i="92" s="1"/>
  <c r="M65" i="92" s="1"/>
  <c r="G65" i="92"/>
  <c r="P64" i="92"/>
  <c r="G64" i="92"/>
  <c r="P63" i="92"/>
  <c r="K63" i="92"/>
  <c r="L63" i="92" s="1"/>
  <c r="M63" i="92" s="1"/>
  <c r="G63" i="92"/>
  <c r="P62" i="92"/>
  <c r="G62" i="92"/>
  <c r="P61" i="92"/>
  <c r="K61" i="92"/>
  <c r="L61" i="92" s="1"/>
  <c r="M61" i="92" s="1"/>
  <c r="G61" i="92"/>
  <c r="P60" i="92"/>
  <c r="G60" i="92"/>
  <c r="P59" i="92"/>
  <c r="K59" i="92"/>
  <c r="L59" i="92" s="1"/>
  <c r="M59" i="92" s="1"/>
  <c r="G59" i="92"/>
  <c r="P58" i="92"/>
  <c r="G58" i="92"/>
  <c r="P57" i="92"/>
  <c r="K57" i="92"/>
  <c r="L57" i="92" s="1"/>
  <c r="M57" i="92" s="1"/>
  <c r="G57" i="92"/>
  <c r="P56" i="92"/>
  <c r="G56" i="92"/>
  <c r="P55" i="92"/>
  <c r="K55" i="92"/>
  <c r="L55" i="92" s="1"/>
  <c r="M55" i="92" s="1"/>
  <c r="G55" i="92"/>
  <c r="P54" i="92"/>
  <c r="G54" i="92"/>
  <c r="P53" i="92"/>
  <c r="K53" i="92"/>
  <c r="L53" i="92" s="1"/>
  <c r="M53" i="92" s="1"/>
  <c r="G53" i="92"/>
  <c r="P52" i="92"/>
  <c r="G52" i="92"/>
  <c r="P51" i="92"/>
  <c r="K51" i="92"/>
  <c r="L51" i="92" s="1"/>
  <c r="M51" i="92" s="1"/>
  <c r="G51" i="92"/>
  <c r="P50" i="92"/>
  <c r="G50" i="92"/>
  <c r="P49" i="92"/>
  <c r="K49" i="92"/>
  <c r="L49" i="92" s="1"/>
  <c r="M49" i="92" s="1"/>
  <c r="G49" i="92"/>
  <c r="P48" i="92"/>
  <c r="G48" i="92"/>
  <c r="P47" i="92"/>
  <c r="K47" i="92"/>
  <c r="L47" i="92" s="1"/>
  <c r="M47" i="92" s="1"/>
  <c r="G47" i="92"/>
  <c r="P46" i="92"/>
  <c r="G46" i="92"/>
  <c r="P45" i="92"/>
  <c r="K45" i="92"/>
  <c r="L45" i="92" s="1"/>
  <c r="M45" i="92" s="1"/>
  <c r="G45" i="92"/>
  <c r="P44" i="92"/>
  <c r="G44" i="92"/>
  <c r="P43" i="92"/>
  <c r="K43" i="92"/>
  <c r="L43" i="92" s="1"/>
  <c r="M43" i="92" s="1"/>
  <c r="G43" i="92"/>
  <c r="P42" i="92"/>
  <c r="G42" i="92"/>
  <c r="P41" i="92"/>
  <c r="K41" i="92"/>
  <c r="L41" i="92" s="1"/>
  <c r="M41" i="92" s="1"/>
  <c r="G41" i="92"/>
  <c r="P40" i="92"/>
  <c r="G40" i="92"/>
  <c r="P39" i="92"/>
  <c r="K39" i="92"/>
  <c r="L39" i="92" s="1"/>
  <c r="M39" i="92" s="1"/>
  <c r="G39" i="92"/>
  <c r="P38" i="92"/>
  <c r="G38" i="92"/>
  <c r="P37" i="92"/>
  <c r="K37" i="92"/>
  <c r="L37" i="92" s="1"/>
  <c r="M37" i="92" s="1"/>
  <c r="G37" i="92"/>
  <c r="P36" i="92"/>
  <c r="G36" i="92"/>
  <c r="P35" i="92"/>
  <c r="K35" i="92"/>
  <c r="L35" i="92" s="1"/>
  <c r="M35" i="92" s="1"/>
  <c r="G35" i="92"/>
  <c r="P34" i="92"/>
  <c r="G34" i="92"/>
  <c r="P33" i="92"/>
  <c r="K33" i="92"/>
  <c r="L33" i="92" s="1"/>
  <c r="M33" i="92" s="1"/>
  <c r="G33" i="92"/>
  <c r="P32" i="92"/>
  <c r="G32" i="92"/>
  <c r="P31" i="92"/>
  <c r="K31" i="92"/>
  <c r="L31" i="92" s="1"/>
  <c r="M31" i="92" s="1"/>
  <c r="G31" i="92"/>
  <c r="P30" i="92"/>
  <c r="G30" i="92"/>
  <c r="P29" i="92"/>
  <c r="K29" i="92"/>
  <c r="L29" i="92" s="1"/>
  <c r="M29" i="92" s="1"/>
  <c r="G29" i="92"/>
  <c r="P28" i="92"/>
  <c r="G28" i="92"/>
  <c r="P27" i="92"/>
  <c r="K27" i="92"/>
  <c r="L27" i="92" s="1"/>
  <c r="M27" i="92" s="1"/>
  <c r="G27" i="92"/>
  <c r="P26" i="92"/>
  <c r="G26" i="92"/>
  <c r="P25" i="92"/>
  <c r="K25" i="92"/>
  <c r="L25" i="92" s="1"/>
  <c r="M25" i="92" s="1"/>
  <c r="G25" i="92"/>
  <c r="P24" i="92"/>
  <c r="G24" i="92"/>
  <c r="P23" i="92"/>
  <c r="K23" i="92"/>
  <c r="L23" i="92" s="1"/>
  <c r="M23" i="92" s="1"/>
  <c r="G23" i="92"/>
  <c r="P22" i="92"/>
  <c r="G22" i="92"/>
  <c r="P21" i="92"/>
  <c r="K21" i="92"/>
  <c r="L21" i="92" s="1"/>
  <c r="M21" i="92" s="1"/>
  <c r="G21" i="92"/>
  <c r="P20" i="92"/>
  <c r="G20" i="92"/>
  <c r="P19" i="92"/>
  <c r="K19" i="92"/>
  <c r="L19" i="92" s="1"/>
  <c r="M19" i="92" s="1"/>
  <c r="G19" i="92"/>
  <c r="P18" i="92"/>
  <c r="G18" i="92"/>
  <c r="P17" i="92"/>
  <c r="K17" i="92"/>
  <c r="L17" i="92" s="1"/>
  <c r="M17" i="92" s="1"/>
  <c r="G17" i="92"/>
  <c r="P16" i="92"/>
  <c r="G16" i="92"/>
  <c r="P15" i="92"/>
  <c r="K15" i="92"/>
  <c r="L15" i="92" s="1"/>
  <c r="M15" i="92" s="1"/>
  <c r="G15" i="92"/>
  <c r="P14" i="92"/>
  <c r="G14" i="92"/>
  <c r="P13" i="92"/>
  <c r="K13" i="92"/>
  <c r="L13" i="92" s="1"/>
  <c r="M13" i="92" s="1"/>
  <c r="G13" i="92"/>
  <c r="P12" i="92"/>
  <c r="G12" i="92"/>
  <c r="P11" i="92"/>
  <c r="L11" i="92"/>
  <c r="M11" i="92" s="1"/>
  <c r="K11" i="92"/>
  <c r="G11" i="92"/>
  <c r="P10" i="92"/>
  <c r="G10" i="92"/>
  <c r="P9" i="92"/>
  <c r="K9" i="92"/>
  <c r="L9" i="92" s="1"/>
  <c r="M9" i="92" s="1"/>
  <c r="G9" i="92"/>
  <c r="P8" i="92"/>
  <c r="G8" i="92"/>
  <c r="P7" i="92"/>
  <c r="K7" i="92"/>
  <c r="L7" i="92" s="1"/>
  <c r="M7" i="92" s="1"/>
  <c r="G7" i="92"/>
  <c r="P6" i="92"/>
  <c r="G6" i="92"/>
  <c r="P5" i="92"/>
  <c r="K5" i="92"/>
  <c r="L5" i="92" s="1"/>
  <c r="M5" i="92" s="1"/>
  <c r="G5" i="92"/>
  <c r="P4" i="92"/>
  <c r="G4" i="92"/>
  <c r="P3" i="92"/>
  <c r="K3" i="92"/>
  <c r="L3" i="92" s="1"/>
  <c r="M3" i="92" s="1"/>
  <c r="G3" i="92"/>
  <c r="M130" i="91"/>
  <c r="G130" i="91"/>
  <c r="M129" i="91"/>
  <c r="K129" i="91"/>
  <c r="G129" i="91"/>
  <c r="M128" i="91"/>
  <c r="G128" i="91"/>
  <c r="M127" i="91"/>
  <c r="K127" i="91"/>
  <c r="G127" i="91"/>
  <c r="M126" i="91"/>
  <c r="G126" i="91"/>
  <c r="M125" i="91"/>
  <c r="K125" i="91"/>
  <c r="G125" i="91"/>
  <c r="M124" i="91"/>
  <c r="G124" i="91"/>
  <c r="M123" i="91"/>
  <c r="K123" i="91"/>
  <c r="G123" i="91"/>
  <c r="M122" i="91"/>
  <c r="G122" i="91"/>
  <c r="M121" i="91"/>
  <c r="K121" i="91"/>
  <c r="G121" i="91"/>
  <c r="M120" i="91"/>
  <c r="G120" i="91"/>
  <c r="M119" i="91"/>
  <c r="K119" i="91"/>
  <c r="G119" i="91"/>
  <c r="M118" i="91"/>
  <c r="G118" i="91"/>
  <c r="M117" i="91"/>
  <c r="K117" i="91"/>
  <c r="G117" i="91"/>
  <c r="M116" i="91"/>
  <c r="G116" i="91"/>
  <c r="M115" i="91"/>
  <c r="K115" i="91"/>
  <c r="G115" i="91"/>
  <c r="M114" i="91"/>
  <c r="G114" i="91"/>
  <c r="M113" i="91"/>
  <c r="K113" i="91"/>
  <c r="G113" i="91"/>
  <c r="M112" i="91"/>
  <c r="G112" i="91"/>
  <c r="M111" i="91"/>
  <c r="K111" i="91"/>
  <c r="G111" i="91"/>
  <c r="M110" i="91"/>
  <c r="G110" i="91"/>
  <c r="M109" i="91"/>
  <c r="K109" i="91"/>
  <c r="G109" i="91"/>
  <c r="M108" i="91"/>
  <c r="G108" i="91"/>
  <c r="M107" i="91"/>
  <c r="K107" i="91"/>
  <c r="G107" i="91"/>
  <c r="M106" i="91"/>
  <c r="G106" i="91"/>
  <c r="M105" i="91"/>
  <c r="K105" i="91"/>
  <c r="G105" i="91"/>
  <c r="M104" i="91"/>
  <c r="G104" i="91"/>
  <c r="M103" i="91"/>
  <c r="K103" i="91"/>
  <c r="G103" i="91"/>
  <c r="M102" i="91"/>
  <c r="G102" i="91"/>
  <c r="M101" i="91"/>
  <c r="K101" i="91"/>
  <c r="G101" i="91"/>
  <c r="M100" i="91"/>
  <c r="G100" i="91"/>
  <c r="M99" i="91"/>
  <c r="K99" i="91"/>
  <c r="G99" i="91"/>
  <c r="M98" i="91"/>
  <c r="G98" i="91"/>
  <c r="M97" i="91"/>
  <c r="K97" i="91"/>
  <c r="G97" i="91"/>
  <c r="M96" i="91"/>
  <c r="G96" i="91"/>
  <c r="M95" i="91"/>
  <c r="K95" i="91"/>
  <c r="G95" i="91"/>
  <c r="M94" i="91"/>
  <c r="G94" i="91"/>
  <c r="M93" i="91"/>
  <c r="K93" i="91"/>
  <c r="G93" i="91"/>
  <c r="M92" i="91"/>
  <c r="G92" i="91"/>
  <c r="M91" i="91"/>
  <c r="K91" i="91"/>
  <c r="G91" i="91"/>
  <c r="M90" i="91"/>
  <c r="G90" i="91"/>
  <c r="M89" i="91"/>
  <c r="K89" i="91"/>
  <c r="G89" i="91"/>
  <c r="M88" i="91"/>
  <c r="G88" i="91"/>
  <c r="M87" i="91"/>
  <c r="K87" i="91"/>
  <c r="G87" i="91"/>
  <c r="M86" i="91"/>
  <c r="G86" i="91"/>
  <c r="M85" i="91"/>
  <c r="K85" i="91"/>
  <c r="G85" i="91"/>
  <c r="M84" i="91"/>
  <c r="G84" i="91"/>
  <c r="M83" i="91"/>
  <c r="K83" i="91"/>
  <c r="G83" i="91"/>
  <c r="M82" i="91"/>
  <c r="G82" i="91"/>
  <c r="M81" i="91"/>
  <c r="K81" i="91"/>
  <c r="G81" i="91"/>
  <c r="M80" i="91"/>
  <c r="G80" i="91"/>
  <c r="M79" i="91"/>
  <c r="K79" i="91"/>
  <c r="G79" i="91"/>
  <c r="M78" i="91"/>
  <c r="G78" i="91"/>
  <c r="M77" i="91"/>
  <c r="K77" i="91"/>
  <c r="G77" i="91"/>
  <c r="M76" i="91"/>
  <c r="G76" i="91"/>
  <c r="M75" i="91"/>
  <c r="K75" i="91"/>
  <c r="G75" i="91"/>
  <c r="M74" i="91"/>
  <c r="G74" i="91"/>
  <c r="M73" i="91"/>
  <c r="K73" i="91"/>
  <c r="G73" i="91"/>
  <c r="M72" i="91"/>
  <c r="G72" i="91"/>
  <c r="M71" i="91"/>
  <c r="K71" i="91"/>
  <c r="G71" i="91"/>
  <c r="M70" i="91"/>
  <c r="G70" i="91"/>
  <c r="M69" i="91"/>
  <c r="K69" i="91"/>
  <c r="G69" i="91"/>
  <c r="M68" i="91"/>
  <c r="G68" i="91"/>
  <c r="M67" i="91"/>
  <c r="K67" i="91"/>
  <c r="G67" i="91"/>
  <c r="M66" i="91"/>
  <c r="G66" i="91"/>
  <c r="M65" i="91"/>
  <c r="K65" i="91"/>
  <c r="G65" i="91"/>
  <c r="M64" i="91"/>
  <c r="G64" i="91"/>
  <c r="M63" i="91"/>
  <c r="K63" i="91"/>
  <c r="G63" i="91"/>
  <c r="M62" i="91"/>
  <c r="G62" i="91"/>
  <c r="M61" i="91"/>
  <c r="K61" i="91"/>
  <c r="G61" i="91"/>
  <c r="M60" i="91"/>
  <c r="G60" i="91"/>
  <c r="M59" i="91"/>
  <c r="K59" i="91"/>
  <c r="G59" i="91"/>
  <c r="M58" i="91"/>
  <c r="G58" i="91"/>
  <c r="M57" i="91"/>
  <c r="K57" i="91"/>
  <c r="G57" i="91"/>
  <c r="M56" i="91"/>
  <c r="G56" i="91"/>
  <c r="M55" i="91"/>
  <c r="K55" i="91"/>
  <c r="G55" i="91"/>
  <c r="M54" i="91"/>
  <c r="G54" i="91"/>
  <c r="M53" i="91"/>
  <c r="K53" i="91"/>
  <c r="G53" i="91"/>
  <c r="M52" i="91"/>
  <c r="G52" i="91"/>
  <c r="M51" i="91"/>
  <c r="K51" i="91"/>
  <c r="G51" i="91"/>
  <c r="M50" i="91"/>
  <c r="G50" i="91"/>
  <c r="M49" i="91"/>
  <c r="K49" i="91"/>
  <c r="G49" i="91"/>
  <c r="M48" i="91"/>
  <c r="G48" i="91"/>
  <c r="M47" i="91"/>
  <c r="K47" i="91"/>
  <c r="G47" i="91"/>
  <c r="M46" i="91"/>
  <c r="G46" i="91"/>
  <c r="M45" i="91"/>
  <c r="K45" i="91"/>
  <c r="G45" i="91"/>
  <c r="M44" i="91"/>
  <c r="G44" i="91"/>
  <c r="M43" i="91"/>
  <c r="K43" i="91"/>
  <c r="G43" i="91"/>
  <c r="M42" i="91"/>
  <c r="G42" i="91"/>
  <c r="M41" i="91"/>
  <c r="K41" i="91"/>
  <c r="G41" i="91"/>
  <c r="M40" i="91"/>
  <c r="G40" i="91"/>
  <c r="M39" i="91"/>
  <c r="K39" i="91"/>
  <c r="G39" i="91"/>
  <c r="M38" i="91"/>
  <c r="G38" i="91"/>
  <c r="M37" i="91"/>
  <c r="K37" i="91"/>
  <c r="G37" i="91"/>
  <c r="M36" i="91"/>
  <c r="G36" i="91"/>
  <c r="M35" i="91"/>
  <c r="K35" i="91"/>
  <c r="G35" i="91"/>
  <c r="M34" i="91"/>
  <c r="G34" i="91"/>
  <c r="M33" i="91"/>
  <c r="K33" i="91"/>
  <c r="G33" i="91"/>
  <c r="M32" i="91"/>
  <c r="G32" i="91"/>
  <c r="M31" i="91"/>
  <c r="K31" i="91"/>
  <c r="G31" i="91"/>
  <c r="M30" i="91"/>
  <c r="G30" i="91"/>
  <c r="M29" i="91"/>
  <c r="K29" i="91"/>
  <c r="G29" i="91"/>
  <c r="M28" i="91"/>
  <c r="G28" i="91"/>
  <c r="M27" i="91"/>
  <c r="K27" i="91"/>
  <c r="G27" i="91"/>
  <c r="M26" i="91"/>
  <c r="G26" i="91"/>
  <c r="M25" i="91"/>
  <c r="K25" i="91"/>
  <c r="G25" i="91"/>
  <c r="M24" i="91"/>
  <c r="G24" i="91"/>
  <c r="M23" i="91"/>
  <c r="K23" i="91"/>
  <c r="G23" i="91"/>
  <c r="M22" i="91"/>
  <c r="G22" i="91"/>
  <c r="M21" i="91"/>
  <c r="K21" i="91"/>
  <c r="G21" i="91"/>
  <c r="M20" i="91"/>
  <c r="G20" i="91"/>
  <c r="M19" i="91"/>
  <c r="K19" i="91"/>
  <c r="G19" i="91"/>
  <c r="M18" i="91"/>
  <c r="G18" i="91"/>
  <c r="M17" i="91"/>
  <c r="K17" i="91"/>
  <c r="G17" i="91"/>
  <c r="M16" i="91"/>
  <c r="G16" i="91"/>
  <c r="M15" i="91"/>
  <c r="K15" i="91"/>
  <c r="G15" i="91"/>
  <c r="M14" i="91"/>
  <c r="G14" i="91"/>
  <c r="M13" i="91"/>
  <c r="K13" i="91"/>
  <c r="G13" i="91"/>
  <c r="M12" i="91"/>
  <c r="G12" i="91"/>
  <c r="M11" i="91"/>
  <c r="K11" i="91"/>
  <c r="G11" i="91"/>
  <c r="M10" i="91"/>
  <c r="G10" i="91"/>
  <c r="M9" i="91"/>
  <c r="K9" i="91"/>
  <c r="G9" i="91"/>
  <c r="M8" i="91"/>
  <c r="G8" i="91"/>
  <c r="M7" i="91"/>
  <c r="K7" i="91"/>
  <c r="G7" i="91"/>
  <c r="M6" i="91"/>
  <c r="G6" i="91"/>
  <c r="M5" i="91"/>
  <c r="K5" i="91"/>
  <c r="G5" i="91"/>
  <c r="M4" i="91"/>
  <c r="G4" i="91"/>
  <c r="M3" i="91"/>
  <c r="K3" i="91"/>
  <c r="G3" i="91"/>
  <c r="P130" i="90"/>
  <c r="G130" i="90"/>
  <c r="P129" i="90"/>
  <c r="K129" i="90"/>
  <c r="L129" i="90" s="1"/>
  <c r="M129" i="90" s="1"/>
  <c r="G129" i="90"/>
  <c r="P128" i="90"/>
  <c r="G128" i="90"/>
  <c r="P127" i="90"/>
  <c r="L127" i="90"/>
  <c r="M127" i="90" s="1"/>
  <c r="K127" i="90"/>
  <c r="G127" i="90"/>
  <c r="P126" i="90"/>
  <c r="G126" i="90"/>
  <c r="P125" i="90"/>
  <c r="K125" i="90"/>
  <c r="L125" i="90" s="1"/>
  <c r="M125" i="90" s="1"/>
  <c r="G125" i="90"/>
  <c r="P124" i="90"/>
  <c r="G124" i="90"/>
  <c r="P123" i="90"/>
  <c r="K123" i="90"/>
  <c r="L123" i="90" s="1"/>
  <c r="M123" i="90" s="1"/>
  <c r="G123" i="90"/>
  <c r="P122" i="90"/>
  <c r="G122" i="90"/>
  <c r="P121" i="90"/>
  <c r="K121" i="90"/>
  <c r="L121" i="90" s="1"/>
  <c r="M121" i="90" s="1"/>
  <c r="G121" i="90"/>
  <c r="P120" i="90"/>
  <c r="G120" i="90"/>
  <c r="P119" i="90"/>
  <c r="L119" i="90"/>
  <c r="M119" i="90" s="1"/>
  <c r="K119" i="90"/>
  <c r="G119" i="90"/>
  <c r="P118" i="90"/>
  <c r="G118" i="90"/>
  <c r="P117" i="90"/>
  <c r="K117" i="90"/>
  <c r="L117" i="90" s="1"/>
  <c r="M117" i="90" s="1"/>
  <c r="G117" i="90"/>
  <c r="P116" i="90"/>
  <c r="G116" i="90"/>
  <c r="P115" i="90"/>
  <c r="K115" i="90"/>
  <c r="L115" i="90" s="1"/>
  <c r="M115" i="90" s="1"/>
  <c r="G115" i="90"/>
  <c r="P114" i="90"/>
  <c r="G114" i="90"/>
  <c r="P113" i="90"/>
  <c r="K113" i="90"/>
  <c r="L113" i="90" s="1"/>
  <c r="M113" i="90" s="1"/>
  <c r="G113" i="90"/>
  <c r="P112" i="90"/>
  <c r="G112" i="90"/>
  <c r="P111" i="90"/>
  <c r="L111" i="90"/>
  <c r="M111" i="90" s="1"/>
  <c r="K111" i="90"/>
  <c r="G111" i="90"/>
  <c r="P110" i="90"/>
  <c r="G110" i="90"/>
  <c r="P109" i="90"/>
  <c r="K109" i="90"/>
  <c r="L109" i="90" s="1"/>
  <c r="M109" i="90" s="1"/>
  <c r="G109" i="90"/>
  <c r="P108" i="90"/>
  <c r="G108" i="90"/>
  <c r="P107" i="90"/>
  <c r="K107" i="90"/>
  <c r="L107" i="90" s="1"/>
  <c r="M107" i="90" s="1"/>
  <c r="G107" i="90"/>
  <c r="P106" i="90"/>
  <c r="G106" i="90"/>
  <c r="P105" i="90"/>
  <c r="K105" i="90"/>
  <c r="L105" i="90" s="1"/>
  <c r="M105" i="90" s="1"/>
  <c r="G105" i="90"/>
  <c r="P104" i="90"/>
  <c r="G104" i="90"/>
  <c r="P103" i="90"/>
  <c r="L103" i="90"/>
  <c r="M103" i="90" s="1"/>
  <c r="K103" i="90"/>
  <c r="G103" i="90"/>
  <c r="P102" i="90"/>
  <c r="G102" i="90"/>
  <c r="P101" i="90"/>
  <c r="K101" i="90"/>
  <c r="L101" i="90" s="1"/>
  <c r="M101" i="90" s="1"/>
  <c r="G101" i="90"/>
  <c r="P100" i="90"/>
  <c r="G100" i="90"/>
  <c r="P99" i="90"/>
  <c r="K99" i="90"/>
  <c r="L99" i="90" s="1"/>
  <c r="M99" i="90" s="1"/>
  <c r="G99" i="90"/>
  <c r="P98" i="90"/>
  <c r="G98" i="90"/>
  <c r="P97" i="90"/>
  <c r="K97" i="90"/>
  <c r="L97" i="90" s="1"/>
  <c r="M97" i="90" s="1"/>
  <c r="G97" i="90"/>
  <c r="P96" i="90"/>
  <c r="G96" i="90"/>
  <c r="P95" i="90"/>
  <c r="L95" i="90"/>
  <c r="M95" i="90" s="1"/>
  <c r="K95" i="90"/>
  <c r="G95" i="90"/>
  <c r="P94" i="90"/>
  <c r="G94" i="90"/>
  <c r="P93" i="90"/>
  <c r="K93" i="90"/>
  <c r="L93" i="90" s="1"/>
  <c r="M93" i="90" s="1"/>
  <c r="G93" i="90"/>
  <c r="P92" i="90"/>
  <c r="G92" i="90"/>
  <c r="P91" i="90"/>
  <c r="K91" i="90"/>
  <c r="L91" i="90" s="1"/>
  <c r="M91" i="90" s="1"/>
  <c r="G91" i="90"/>
  <c r="P90" i="90"/>
  <c r="G90" i="90"/>
  <c r="P89" i="90"/>
  <c r="K89" i="90"/>
  <c r="L89" i="90" s="1"/>
  <c r="M89" i="90" s="1"/>
  <c r="G89" i="90"/>
  <c r="P88" i="90"/>
  <c r="G88" i="90"/>
  <c r="P87" i="90"/>
  <c r="L87" i="90"/>
  <c r="M87" i="90" s="1"/>
  <c r="K87" i="90"/>
  <c r="G87" i="90"/>
  <c r="P86" i="90"/>
  <c r="G86" i="90"/>
  <c r="P85" i="90"/>
  <c r="K85" i="90"/>
  <c r="L85" i="90" s="1"/>
  <c r="M85" i="90" s="1"/>
  <c r="G85" i="90"/>
  <c r="P84" i="90"/>
  <c r="G84" i="90"/>
  <c r="P83" i="90"/>
  <c r="K83" i="90"/>
  <c r="L83" i="90" s="1"/>
  <c r="M83" i="90" s="1"/>
  <c r="G83" i="90"/>
  <c r="P82" i="90"/>
  <c r="G82" i="90"/>
  <c r="P81" i="90"/>
  <c r="K81" i="90"/>
  <c r="L81" i="90" s="1"/>
  <c r="M81" i="90" s="1"/>
  <c r="G81" i="90"/>
  <c r="P80" i="90"/>
  <c r="G80" i="90"/>
  <c r="P79" i="90"/>
  <c r="M79" i="90"/>
  <c r="L79" i="90"/>
  <c r="K79" i="90"/>
  <c r="G79" i="90"/>
  <c r="P78" i="90"/>
  <c r="G78" i="90"/>
  <c r="P77" i="90"/>
  <c r="K77" i="90"/>
  <c r="L77" i="90" s="1"/>
  <c r="M77" i="90" s="1"/>
  <c r="G77" i="90"/>
  <c r="P76" i="90"/>
  <c r="G76" i="90"/>
  <c r="P75" i="90"/>
  <c r="K75" i="90"/>
  <c r="L75" i="90" s="1"/>
  <c r="M75" i="90" s="1"/>
  <c r="G75" i="90"/>
  <c r="P74" i="90"/>
  <c r="G74" i="90"/>
  <c r="P73" i="90"/>
  <c r="K73" i="90"/>
  <c r="L73" i="90" s="1"/>
  <c r="M73" i="90" s="1"/>
  <c r="G73" i="90"/>
  <c r="P72" i="90"/>
  <c r="G72" i="90"/>
  <c r="P71" i="90"/>
  <c r="M71" i="90"/>
  <c r="L71" i="90"/>
  <c r="K71" i="90"/>
  <c r="G71" i="90"/>
  <c r="P70" i="90"/>
  <c r="G70" i="90"/>
  <c r="P69" i="90"/>
  <c r="L69" i="90"/>
  <c r="M69" i="90" s="1"/>
  <c r="K69" i="90"/>
  <c r="G69" i="90"/>
  <c r="P68" i="90"/>
  <c r="G68" i="90"/>
  <c r="P67" i="90"/>
  <c r="K67" i="90"/>
  <c r="L67" i="90" s="1"/>
  <c r="M67" i="90" s="1"/>
  <c r="G67" i="90"/>
  <c r="P66" i="90"/>
  <c r="G66" i="90"/>
  <c r="P65" i="90"/>
  <c r="K65" i="90"/>
  <c r="L65" i="90" s="1"/>
  <c r="M65" i="90" s="1"/>
  <c r="G65" i="90"/>
  <c r="P64" i="90"/>
  <c r="G64" i="90"/>
  <c r="P63" i="90"/>
  <c r="M63" i="90"/>
  <c r="L63" i="90"/>
  <c r="K63" i="90"/>
  <c r="G63" i="90"/>
  <c r="P62" i="90"/>
  <c r="G62" i="90"/>
  <c r="P61" i="90"/>
  <c r="K61" i="90"/>
  <c r="L61" i="90" s="1"/>
  <c r="M61" i="90" s="1"/>
  <c r="G61" i="90"/>
  <c r="P60" i="90"/>
  <c r="G60" i="90"/>
  <c r="P59" i="90"/>
  <c r="K59" i="90"/>
  <c r="L59" i="90" s="1"/>
  <c r="M59" i="90" s="1"/>
  <c r="G59" i="90"/>
  <c r="P58" i="90"/>
  <c r="G58" i="90"/>
  <c r="P57" i="90"/>
  <c r="K57" i="90"/>
  <c r="L57" i="90" s="1"/>
  <c r="M57" i="90" s="1"/>
  <c r="G57" i="90"/>
  <c r="P56" i="90"/>
  <c r="G56" i="90"/>
  <c r="P55" i="90"/>
  <c r="M55" i="90"/>
  <c r="L55" i="90"/>
  <c r="K55" i="90"/>
  <c r="G55" i="90"/>
  <c r="P54" i="90"/>
  <c r="G54" i="90"/>
  <c r="P53" i="90"/>
  <c r="K53" i="90"/>
  <c r="L53" i="90" s="1"/>
  <c r="M53" i="90" s="1"/>
  <c r="G53" i="90"/>
  <c r="P52" i="90"/>
  <c r="G52" i="90"/>
  <c r="P51" i="90"/>
  <c r="K51" i="90"/>
  <c r="L51" i="90" s="1"/>
  <c r="M51" i="90" s="1"/>
  <c r="G51" i="90"/>
  <c r="P50" i="90"/>
  <c r="G50" i="90"/>
  <c r="P49" i="90"/>
  <c r="K49" i="90"/>
  <c r="L49" i="90" s="1"/>
  <c r="M49" i="90" s="1"/>
  <c r="G49" i="90"/>
  <c r="P48" i="90"/>
  <c r="G48" i="90"/>
  <c r="P47" i="90"/>
  <c r="M47" i="90"/>
  <c r="L47" i="90"/>
  <c r="K47" i="90"/>
  <c r="G47" i="90"/>
  <c r="P46" i="90"/>
  <c r="G46" i="90"/>
  <c r="P45" i="90"/>
  <c r="K45" i="90"/>
  <c r="L45" i="90" s="1"/>
  <c r="M45" i="90" s="1"/>
  <c r="G45" i="90"/>
  <c r="P44" i="90"/>
  <c r="G44" i="90"/>
  <c r="P43" i="90"/>
  <c r="K43" i="90"/>
  <c r="L43" i="90" s="1"/>
  <c r="M43" i="90" s="1"/>
  <c r="G43" i="90"/>
  <c r="P42" i="90"/>
  <c r="G42" i="90"/>
  <c r="P41" i="90"/>
  <c r="K41" i="90"/>
  <c r="L41" i="90" s="1"/>
  <c r="M41" i="90" s="1"/>
  <c r="G41" i="90"/>
  <c r="P40" i="90"/>
  <c r="G40" i="90"/>
  <c r="P39" i="90"/>
  <c r="M39" i="90"/>
  <c r="L39" i="90"/>
  <c r="K39" i="90"/>
  <c r="G39" i="90"/>
  <c r="P38" i="90"/>
  <c r="G38" i="90"/>
  <c r="P37" i="90"/>
  <c r="L37" i="90"/>
  <c r="M37" i="90" s="1"/>
  <c r="K37" i="90"/>
  <c r="G37" i="90"/>
  <c r="P36" i="90"/>
  <c r="G36" i="90"/>
  <c r="P35" i="90"/>
  <c r="K35" i="90"/>
  <c r="L35" i="90" s="1"/>
  <c r="M35" i="90" s="1"/>
  <c r="G35" i="90"/>
  <c r="P34" i="90"/>
  <c r="G34" i="90"/>
  <c r="P33" i="90"/>
  <c r="K33" i="90"/>
  <c r="L33" i="90" s="1"/>
  <c r="M33" i="90" s="1"/>
  <c r="G33" i="90"/>
  <c r="P32" i="90"/>
  <c r="G32" i="90"/>
  <c r="P31" i="90"/>
  <c r="M31" i="90"/>
  <c r="L31" i="90"/>
  <c r="K31" i="90"/>
  <c r="G31" i="90"/>
  <c r="P30" i="90"/>
  <c r="G30" i="90"/>
  <c r="P29" i="90"/>
  <c r="K29" i="90"/>
  <c r="L29" i="90" s="1"/>
  <c r="M29" i="90" s="1"/>
  <c r="G29" i="90"/>
  <c r="P28" i="90"/>
  <c r="G28" i="90"/>
  <c r="P27" i="90"/>
  <c r="K27" i="90"/>
  <c r="L27" i="90" s="1"/>
  <c r="M27" i="90" s="1"/>
  <c r="G27" i="90"/>
  <c r="P26" i="90"/>
  <c r="G26" i="90"/>
  <c r="P25" i="90"/>
  <c r="K25" i="90"/>
  <c r="L25" i="90" s="1"/>
  <c r="M25" i="90" s="1"/>
  <c r="G25" i="90"/>
  <c r="P24" i="90"/>
  <c r="G24" i="90"/>
  <c r="P23" i="90"/>
  <c r="M23" i="90"/>
  <c r="L23" i="90"/>
  <c r="K23" i="90"/>
  <c r="G23" i="90"/>
  <c r="P22" i="90"/>
  <c r="G22" i="90"/>
  <c r="P21" i="90"/>
  <c r="K21" i="90"/>
  <c r="L21" i="90" s="1"/>
  <c r="M21" i="90" s="1"/>
  <c r="G21" i="90"/>
  <c r="P20" i="90"/>
  <c r="G20" i="90"/>
  <c r="P19" i="90"/>
  <c r="K19" i="90"/>
  <c r="L19" i="90" s="1"/>
  <c r="M19" i="90" s="1"/>
  <c r="G19" i="90"/>
  <c r="P18" i="90"/>
  <c r="G18" i="90"/>
  <c r="P17" i="90"/>
  <c r="K17" i="90"/>
  <c r="L17" i="90" s="1"/>
  <c r="M17" i="90" s="1"/>
  <c r="G17" i="90"/>
  <c r="P16" i="90"/>
  <c r="G16" i="90"/>
  <c r="P15" i="90"/>
  <c r="M15" i="90"/>
  <c r="L15" i="90"/>
  <c r="K15" i="90"/>
  <c r="G15" i="90"/>
  <c r="P14" i="90"/>
  <c r="G14" i="90"/>
  <c r="P13" i="90"/>
  <c r="K13" i="90"/>
  <c r="L13" i="90" s="1"/>
  <c r="M13" i="90" s="1"/>
  <c r="G13" i="90"/>
  <c r="P12" i="90"/>
  <c r="G12" i="90"/>
  <c r="P11" i="90"/>
  <c r="K11" i="90"/>
  <c r="L11" i="90" s="1"/>
  <c r="M11" i="90" s="1"/>
  <c r="G11" i="90"/>
  <c r="P10" i="90"/>
  <c r="G10" i="90"/>
  <c r="P9" i="90"/>
  <c r="K9" i="90"/>
  <c r="L9" i="90" s="1"/>
  <c r="M9" i="90" s="1"/>
  <c r="G9" i="90"/>
  <c r="P8" i="90"/>
  <c r="G8" i="90"/>
  <c r="P7" i="90"/>
  <c r="M7" i="90"/>
  <c r="L7" i="90"/>
  <c r="K7" i="90"/>
  <c r="G7" i="90"/>
  <c r="P6" i="90"/>
  <c r="G6" i="90"/>
  <c r="P5" i="90"/>
  <c r="L5" i="90"/>
  <c r="M5" i="90" s="1"/>
  <c r="K5" i="90"/>
  <c r="G5" i="90"/>
  <c r="P4" i="90"/>
  <c r="G4" i="90"/>
  <c r="P3" i="90"/>
  <c r="K3" i="90"/>
  <c r="L3" i="90" s="1"/>
  <c r="M3" i="90" s="1"/>
  <c r="G3" i="90"/>
  <c r="G130" i="89"/>
  <c r="K129" i="89"/>
  <c r="G129" i="89"/>
  <c r="G128" i="89"/>
  <c r="K127" i="89"/>
  <c r="G127" i="89"/>
  <c r="G126" i="89"/>
  <c r="K125" i="89"/>
  <c r="G125" i="89"/>
  <c r="G124" i="89"/>
  <c r="K123" i="89"/>
  <c r="G123" i="89"/>
  <c r="G122" i="89"/>
  <c r="K121" i="89"/>
  <c r="G121" i="89"/>
  <c r="G120" i="89"/>
  <c r="K119" i="89"/>
  <c r="G119" i="89"/>
  <c r="G118" i="89"/>
  <c r="K117" i="89"/>
  <c r="G117" i="89"/>
  <c r="G116" i="89"/>
  <c r="K115" i="89"/>
  <c r="G115" i="89"/>
  <c r="G114" i="89"/>
  <c r="K113" i="89"/>
  <c r="G113" i="89"/>
  <c r="G112" i="89"/>
  <c r="K111" i="89"/>
  <c r="G111" i="89"/>
  <c r="G110" i="89"/>
  <c r="K109" i="89"/>
  <c r="G109" i="89"/>
  <c r="G108" i="89"/>
  <c r="K107" i="89"/>
  <c r="G107" i="89"/>
  <c r="G106" i="89"/>
  <c r="K105" i="89"/>
  <c r="G105" i="89"/>
  <c r="G104" i="89"/>
  <c r="K103" i="89"/>
  <c r="G103" i="89"/>
  <c r="G102" i="89"/>
  <c r="K101" i="89"/>
  <c r="G101" i="89"/>
  <c r="G100" i="89"/>
  <c r="K99" i="89"/>
  <c r="G99" i="89"/>
  <c r="G98" i="89"/>
  <c r="K97" i="89"/>
  <c r="G97" i="89"/>
  <c r="G96" i="89"/>
  <c r="K95" i="89"/>
  <c r="G95" i="89"/>
  <c r="G94" i="89"/>
  <c r="K93" i="89"/>
  <c r="G93" i="89"/>
  <c r="G92" i="89"/>
  <c r="K91" i="89"/>
  <c r="G91" i="89"/>
  <c r="G90" i="89"/>
  <c r="K89" i="89"/>
  <c r="G89" i="89"/>
  <c r="G88" i="89"/>
  <c r="K87" i="89"/>
  <c r="G87" i="89"/>
  <c r="G86" i="89"/>
  <c r="K85" i="89"/>
  <c r="G85" i="89"/>
  <c r="G84" i="89"/>
  <c r="K83" i="89"/>
  <c r="G83" i="89"/>
  <c r="G82" i="89"/>
  <c r="K81" i="89"/>
  <c r="G81" i="89"/>
  <c r="G80" i="89"/>
  <c r="K79" i="89"/>
  <c r="G79" i="89"/>
  <c r="G78" i="89"/>
  <c r="K77" i="89"/>
  <c r="G77" i="89"/>
  <c r="G76" i="89"/>
  <c r="K75" i="89"/>
  <c r="G75" i="89"/>
  <c r="G74" i="89"/>
  <c r="K73" i="89"/>
  <c r="G73" i="89"/>
  <c r="G72" i="89"/>
  <c r="K71" i="89"/>
  <c r="G71" i="89"/>
  <c r="G70" i="89"/>
  <c r="K69" i="89"/>
  <c r="G69" i="89"/>
  <c r="G68" i="89"/>
  <c r="K67" i="89"/>
  <c r="G67" i="89"/>
  <c r="G66" i="89"/>
  <c r="K65" i="89"/>
  <c r="G65" i="89"/>
  <c r="G64" i="89"/>
  <c r="K63" i="89"/>
  <c r="G63" i="89"/>
  <c r="G62" i="89"/>
  <c r="K61" i="89"/>
  <c r="G61" i="89"/>
  <c r="G60" i="89"/>
  <c r="K59" i="89"/>
  <c r="G59" i="89"/>
  <c r="G58" i="89"/>
  <c r="K57" i="89"/>
  <c r="G57" i="89"/>
  <c r="G56" i="89"/>
  <c r="K55" i="89"/>
  <c r="G55" i="89"/>
  <c r="G54" i="89"/>
  <c r="K53" i="89"/>
  <c r="G53" i="89"/>
  <c r="G52" i="89"/>
  <c r="K51" i="89"/>
  <c r="G51" i="89"/>
  <c r="G50" i="89"/>
  <c r="K49" i="89"/>
  <c r="G49" i="89"/>
  <c r="G48" i="89"/>
  <c r="K47" i="89"/>
  <c r="G47" i="89"/>
  <c r="G46" i="89"/>
  <c r="K45" i="89"/>
  <c r="G45" i="89"/>
  <c r="G44" i="89"/>
  <c r="K43" i="89"/>
  <c r="G43" i="89"/>
  <c r="G42" i="89"/>
  <c r="K41" i="89"/>
  <c r="G41" i="89"/>
  <c r="G40" i="89"/>
  <c r="K39" i="89"/>
  <c r="G39" i="89"/>
  <c r="G38" i="89"/>
  <c r="K37" i="89"/>
  <c r="G37" i="89"/>
  <c r="G36" i="89"/>
  <c r="K35" i="89"/>
  <c r="G35" i="89"/>
  <c r="G34" i="89"/>
  <c r="K33" i="89"/>
  <c r="G33" i="89"/>
  <c r="G32" i="89"/>
  <c r="K31" i="89"/>
  <c r="G31" i="89"/>
  <c r="G30" i="89"/>
  <c r="K29" i="89"/>
  <c r="G29" i="89"/>
  <c r="G28" i="89"/>
  <c r="K27" i="89"/>
  <c r="G27" i="89"/>
  <c r="G26" i="89"/>
  <c r="K25" i="89"/>
  <c r="G25" i="89"/>
  <c r="G24" i="89"/>
  <c r="K23" i="89"/>
  <c r="G23" i="89"/>
  <c r="G22" i="89"/>
  <c r="K21" i="89"/>
  <c r="G21" i="89"/>
  <c r="G20" i="89"/>
  <c r="K19" i="89"/>
  <c r="G19" i="89"/>
  <c r="G18" i="89"/>
  <c r="K17" i="89"/>
  <c r="G17" i="89"/>
  <c r="G16" i="89"/>
  <c r="K15" i="89"/>
  <c r="G15" i="89"/>
  <c r="G14" i="89"/>
  <c r="K13" i="89"/>
  <c r="G13" i="89"/>
  <c r="G12" i="89"/>
  <c r="K11" i="89"/>
  <c r="G11" i="89"/>
  <c r="G10" i="89"/>
  <c r="K9" i="89"/>
  <c r="G9" i="89"/>
  <c r="G8" i="89"/>
  <c r="K7" i="89"/>
  <c r="G7" i="89"/>
  <c r="G6" i="89"/>
  <c r="K5" i="89"/>
  <c r="G5" i="89"/>
  <c r="G4" i="89"/>
  <c r="K3" i="89"/>
  <c r="G3" i="89"/>
  <c r="P130" i="88"/>
  <c r="G130" i="88"/>
  <c r="P129" i="88"/>
  <c r="K129" i="88"/>
  <c r="L129" i="88" s="1"/>
  <c r="M129" i="88" s="1"/>
  <c r="G129" i="88"/>
  <c r="P128" i="88"/>
  <c r="G128" i="88"/>
  <c r="P127" i="88"/>
  <c r="K127" i="88"/>
  <c r="L127" i="88" s="1"/>
  <c r="M127" i="88" s="1"/>
  <c r="G127" i="88"/>
  <c r="P126" i="88"/>
  <c r="G126" i="88"/>
  <c r="P125" i="88"/>
  <c r="K125" i="88"/>
  <c r="L125" i="88" s="1"/>
  <c r="M125" i="88" s="1"/>
  <c r="G125" i="88"/>
  <c r="P124" i="88"/>
  <c r="G124" i="88"/>
  <c r="P123" i="88"/>
  <c r="K123" i="88"/>
  <c r="L123" i="88" s="1"/>
  <c r="M123" i="88" s="1"/>
  <c r="G123" i="88"/>
  <c r="P122" i="88"/>
  <c r="G122" i="88"/>
  <c r="P121" i="88"/>
  <c r="K121" i="88"/>
  <c r="L121" i="88" s="1"/>
  <c r="M121" i="88" s="1"/>
  <c r="G121" i="88"/>
  <c r="P120" i="88"/>
  <c r="G120" i="88"/>
  <c r="P119" i="88"/>
  <c r="K119" i="88"/>
  <c r="L119" i="88" s="1"/>
  <c r="M119" i="88" s="1"/>
  <c r="G119" i="88"/>
  <c r="P118" i="88"/>
  <c r="G118" i="88"/>
  <c r="P117" i="88"/>
  <c r="K117" i="88"/>
  <c r="L117" i="88" s="1"/>
  <c r="M117" i="88" s="1"/>
  <c r="G117" i="88"/>
  <c r="P116" i="88"/>
  <c r="G116" i="88"/>
  <c r="P115" i="88"/>
  <c r="K115" i="88"/>
  <c r="L115" i="88" s="1"/>
  <c r="M115" i="88" s="1"/>
  <c r="G115" i="88"/>
  <c r="P114" i="88"/>
  <c r="G114" i="88"/>
  <c r="P113" i="88"/>
  <c r="K113" i="88"/>
  <c r="L113" i="88" s="1"/>
  <c r="M113" i="88" s="1"/>
  <c r="G113" i="88"/>
  <c r="P112" i="88"/>
  <c r="G112" i="88"/>
  <c r="P111" i="88"/>
  <c r="K111" i="88"/>
  <c r="L111" i="88" s="1"/>
  <c r="M111" i="88" s="1"/>
  <c r="G111" i="88"/>
  <c r="P110" i="88"/>
  <c r="G110" i="88"/>
  <c r="P109" i="88"/>
  <c r="K109" i="88"/>
  <c r="L109" i="88" s="1"/>
  <c r="M109" i="88" s="1"/>
  <c r="G109" i="88"/>
  <c r="P108" i="88"/>
  <c r="G108" i="88"/>
  <c r="P107" i="88"/>
  <c r="K107" i="88"/>
  <c r="L107" i="88" s="1"/>
  <c r="M107" i="88" s="1"/>
  <c r="G107" i="88"/>
  <c r="P106" i="88"/>
  <c r="G106" i="88"/>
  <c r="P105" i="88"/>
  <c r="K105" i="88"/>
  <c r="L105" i="88" s="1"/>
  <c r="M105" i="88" s="1"/>
  <c r="G105" i="88"/>
  <c r="P104" i="88"/>
  <c r="G104" i="88"/>
  <c r="P103" i="88"/>
  <c r="K103" i="88"/>
  <c r="L103" i="88" s="1"/>
  <c r="M103" i="88" s="1"/>
  <c r="G103" i="88"/>
  <c r="P102" i="88"/>
  <c r="G102" i="88"/>
  <c r="P101" i="88"/>
  <c r="K101" i="88"/>
  <c r="L101" i="88" s="1"/>
  <c r="M101" i="88" s="1"/>
  <c r="G101" i="88"/>
  <c r="P100" i="88"/>
  <c r="G100" i="88"/>
  <c r="P99" i="88"/>
  <c r="K99" i="88"/>
  <c r="L99" i="88" s="1"/>
  <c r="M99" i="88" s="1"/>
  <c r="G99" i="88"/>
  <c r="P98" i="88"/>
  <c r="G98" i="88"/>
  <c r="P97" i="88"/>
  <c r="K97" i="88"/>
  <c r="L97" i="88" s="1"/>
  <c r="M97" i="88" s="1"/>
  <c r="G97" i="88"/>
  <c r="P96" i="88"/>
  <c r="G96" i="88"/>
  <c r="P95" i="88"/>
  <c r="K95" i="88"/>
  <c r="L95" i="88" s="1"/>
  <c r="M95" i="88" s="1"/>
  <c r="G95" i="88"/>
  <c r="P94" i="88"/>
  <c r="G94" i="88"/>
  <c r="P93" i="88"/>
  <c r="K93" i="88"/>
  <c r="L93" i="88" s="1"/>
  <c r="M93" i="88" s="1"/>
  <c r="G93" i="88"/>
  <c r="P92" i="88"/>
  <c r="G92" i="88"/>
  <c r="P91" i="88"/>
  <c r="K91" i="88"/>
  <c r="L91" i="88" s="1"/>
  <c r="M91" i="88" s="1"/>
  <c r="G91" i="88"/>
  <c r="P90" i="88"/>
  <c r="G90" i="88"/>
  <c r="P89" i="88"/>
  <c r="K89" i="88"/>
  <c r="L89" i="88" s="1"/>
  <c r="M89" i="88" s="1"/>
  <c r="G89" i="88"/>
  <c r="P88" i="88"/>
  <c r="G88" i="88"/>
  <c r="P87" i="88"/>
  <c r="K87" i="88"/>
  <c r="L87" i="88" s="1"/>
  <c r="M87" i="88" s="1"/>
  <c r="G87" i="88"/>
  <c r="P86" i="88"/>
  <c r="G86" i="88"/>
  <c r="P85" i="88"/>
  <c r="K85" i="88"/>
  <c r="L85" i="88" s="1"/>
  <c r="M85" i="88" s="1"/>
  <c r="G85" i="88"/>
  <c r="P84" i="88"/>
  <c r="G84" i="88"/>
  <c r="P83" i="88"/>
  <c r="K83" i="88"/>
  <c r="L83" i="88" s="1"/>
  <c r="M83" i="88" s="1"/>
  <c r="G83" i="88"/>
  <c r="P82" i="88"/>
  <c r="G82" i="88"/>
  <c r="P81" i="88"/>
  <c r="K81" i="88"/>
  <c r="L81" i="88" s="1"/>
  <c r="M81" i="88" s="1"/>
  <c r="G81" i="88"/>
  <c r="P80" i="88"/>
  <c r="G80" i="88"/>
  <c r="P79" i="88"/>
  <c r="K79" i="88"/>
  <c r="L79" i="88" s="1"/>
  <c r="M79" i="88" s="1"/>
  <c r="G79" i="88"/>
  <c r="P78" i="88"/>
  <c r="G78" i="88"/>
  <c r="P77" i="88"/>
  <c r="K77" i="88"/>
  <c r="L77" i="88" s="1"/>
  <c r="M77" i="88" s="1"/>
  <c r="G77" i="88"/>
  <c r="P76" i="88"/>
  <c r="G76" i="88"/>
  <c r="P75" i="88"/>
  <c r="K75" i="88"/>
  <c r="L75" i="88" s="1"/>
  <c r="M75" i="88" s="1"/>
  <c r="G75" i="88"/>
  <c r="P74" i="88"/>
  <c r="G74" i="88"/>
  <c r="P73" i="88"/>
  <c r="K73" i="88"/>
  <c r="L73" i="88" s="1"/>
  <c r="M73" i="88" s="1"/>
  <c r="G73" i="88"/>
  <c r="P72" i="88"/>
  <c r="G72" i="88"/>
  <c r="P71" i="88"/>
  <c r="K71" i="88"/>
  <c r="L71" i="88" s="1"/>
  <c r="M71" i="88" s="1"/>
  <c r="G71" i="88"/>
  <c r="P70" i="88"/>
  <c r="G70" i="88"/>
  <c r="P69" i="88"/>
  <c r="K69" i="88"/>
  <c r="L69" i="88" s="1"/>
  <c r="M69" i="88" s="1"/>
  <c r="G69" i="88"/>
  <c r="P68" i="88"/>
  <c r="G68" i="88"/>
  <c r="P67" i="88"/>
  <c r="K67" i="88"/>
  <c r="L67" i="88" s="1"/>
  <c r="M67" i="88" s="1"/>
  <c r="G67" i="88"/>
  <c r="P66" i="88"/>
  <c r="G66" i="88"/>
  <c r="P65" i="88"/>
  <c r="K65" i="88"/>
  <c r="L65" i="88" s="1"/>
  <c r="M65" i="88" s="1"/>
  <c r="G65" i="88"/>
  <c r="P64" i="88"/>
  <c r="G64" i="88"/>
  <c r="P63" i="88"/>
  <c r="K63" i="88"/>
  <c r="L63" i="88" s="1"/>
  <c r="M63" i="88" s="1"/>
  <c r="G63" i="88"/>
  <c r="P62" i="88"/>
  <c r="G62" i="88"/>
  <c r="P61" i="88"/>
  <c r="K61" i="88"/>
  <c r="L61" i="88" s="1"/>
  <c r="M61" i="88" s="1"/>
  <c r="G61" i="88"/>
  <c r="P60" i="88"/>
  <c r="G60" i="88"/>
  <c r="P59" i="88"/>
  <c r="K59" i="88"/>
  <c r="L59" i="88" s="1"/>
  <c r="M59" i="88" s="1"/>
  <c r="G59" i="88"/>
  <c r="P58" i="88"/>
  <c r="G58" i="88"/>
  <c r="P57" i="88"/>
  <c r="K57" i="88"/>
  <c r="L57" i="88" s="1"/>
  <c r="M57" i="88" s="1"/>
  <c r="G57" i="88"/>
  <c r="P56" i="88"/>
  <c r="G56" i="88"/>
  <c r="P55" i="88"/>
  <c r="K55" i="88"/>
  <c r="L55" i="88" s="1"/>
  <c r="M55" i="88" s="1"/>
  <c r="G55" i="88"/>
  <c r="P54" i="88"/>
  <c r="G54" i="88"/>
  <c r="P53" i="88"/>
  <c r="K53" i="88"/>
  <c r="L53" i="88" s="1"/>
  <c r="M53" i="88" s="1"/>
  <c r="G53" i="88"/>
  <c r="P52" i="88"/>
  <c r="G52" i="88"/>
  <c r="P51" i="88"/>
  <c r="K51" i="88"/>
  <c r="L51" i="88" s="1"/>
  <c r="M51" i="88" s="1"/>
  <c r="G51" i="88"/>
  <c r="P50" i="88"/>
  <c r="G50" i="88"/>
  <c r="P49" i="88"/>
  <c r="K49" i="88"/>
  <c r="L49" i="88" s="1"/>
  <c r="M49" i="88" s="1"/>
  <c r="G49" i="88"/>
  <c r="P48" i="88"/>
  <c r="G48" i="88"/>
  <c r="P47" i="88"/>
  <c r="K47" i="88"/>
  <c r="L47" i="88" s="1"/>
  <c r="M47" i="88" s="1"/>
  <c r="G47" i="88"/>
  <c r="P46" i="88"/>
  <c r="G46" i="88"/>
  <c r="P45" i="88"/>
  <c r="K45" i="88"/>
  <c r="L45" i="88" s="1"/>
  <c r="M45" i="88" s="1"/>
  <c r="G45" i="88"/>
  <c r="P44" i="88"/>
  <c r="G44" i="88"/>
  <c r="P43" i="88"/>
  <c r="K43" i="88"/>
  <c r="L43" i="88" s="1"/>
  <c r="M43" i="88" s="1"/>
  <c r="G43" i="88"/>
  <c r="P42" i="88"/>
  <c r="G42" i="88"/>
  <c r="P41" i="88"/>
  <c r="K41" i="88"/>
  <c r="L41" i="88" s="1"/>
  <c r="M41" i="88" s="1"/>
  <c r="G41" i="88"/>
  <c r="P40" i="88"/>
  <c r="G40" i="88"/>
  <c r="P39" i="88"/>
  <c r="K39" i="88"/>
  <c r="L39" i="88" s="1"/>
  <c r="M39" i="88" s="1"/>
  <c r="G39" i="88"/>
  <c r="P38" i="88"/>
  <c r="G38" i="88"/>
  <c r="P37" i="88"/>
  <c r="K37" i="88"/>
  <c r="L37" i="88" s="1"/>
  <c r="M37" i="88" s="1"/>
  <c r="G37" i="88"/>
  <c r="P36" i="88"/>
  <c r="G36" i="88"/>
  <c r="P35" i="88"/>
  <c r="K35" i="88"/>
  <c r="L35" i="88" s="1"/>
  <c r="M35" i="88" s="1"/>
  <c r="G35" i="88"/>
  <c r="P34" i="88"/>
  <c r="G34" i="88"/>
  <c r="P33" i="88"/>
  <c r="K33" i="88"/>
  <c r="L33" i="88" s="1"/>
  <c r="M33" i="88" s="1"/>
  <c r="G33" i="88"/>
  <c r="P32" i="88"/>
  <c r="G32" i="88"/>
  <c r="P31" i="88"/>
  <c r="K31" i="88"/>
  <c r="L31" i="88" s="1"/>
  <c r="M31" i="88" s="1"/>
  <c r="G31" i="88"/>
  <c r="P30" i="88"/>
  <c r="G30" i="88"/>
  <c r="P29" i="88"/>
  <c r="K29" i="88"/>
  <c r="L29" i="88" s="1"/>
  <c r="M29" i="88" s="1"/>
  <c r="G29" i="88"/>
  <c r="P28" i="88"/>
  <c r="G28" i="88"/>
  <c r="P27" i="88"/>
  <c r="K27" i="88"/>
  <c r="L27" i="88" s="1"/>
  <c r="M27" i="88" s="1"/>
  <c r="G27" i="88"/>
  <c r="P26" i="88"/>
  <c r="G26" i="88"/>
  <c r="P25" i="88"/>
  <c r="K25" i="88"/>
  <c r="L25" i="88" s="1"/>
  <c r="M25" i="88" s="1"/>
  <c r="G25" i="88"/>
  <c r="P24" i="88"/>
  <c r="G24" i="88"/>
  <c r="P23" i="88"/>
  <c r="K23" i="88"/>
  <c r="L23" i="88" s="1"/>
  <c r="M23" i="88" s="1"/>
  <c r="G23" i="88"/>
  <c r="P22" i="88"/>
  <c r="G22" i="88"/>
  <c r="P21" i="88"/>
  <c r="K21" i="88"/>
  <c r="L21" i="88" s="1"/>
  <c r="M21" i="88" s="1"/>
  <c r="G21" i="88"/>
  <c r="P20" i="88"/>
  <c r="G20" i="88"/>
  <c r="P19" i="88"/>
  <c r="K19" i="88"/>
  <c r="L19" i="88" s="1"/>
  <c r="M19" i="88" s="1"/>
  <c r="G19" i="88"/>
  <c r="P18" i="88"/>
  <c r="G18" i="88"/>
  <c r="P17" i="88"/>
  <c r="K17" i="88"/>
  <c r="L17" i="88" s="1"/>
  <c r="M17" i="88" s="1"/>
  <c r="G17" i="88"/>
  <c r="P16" i="88"/>
  <c r="G16" i="88"/>
  <c r="P15" i="88"/>
  <c r="K15" i="88"/>
  <c r="L15" i="88" s="1"/>
  <c r="M15" i="88" s="1"/>
  <c r="G15" i="88"/>
  <c r="P14" i="88"/>
  <c r="G14" i="88"/>
  <c r="P13" i="88"/>
  <c r="K13" i="88"/>
  <c r="L13" i="88" s="1"/>
  <c r="M13" i="88" s="1"/>
  <c r="G13" i="88"/>
  <c r="P12" i="88"/>
  <c r="G12" i="88"/>
  <c r="P11" i="88"/>
  <c r="K11" i="88"/>
  <c r="L11" i="88" s="1"/>
  <c r="M11" i="88" s="1"/>
  <c r="G11" i="88"/>
  <c r="P10" i="88"/>
  <c r="G10" i="88"/>
  <c r="P9" i="88"/>
  <c r="K9" i="88"/>
  <c r="L9" i="88" s="1"/>
  <c r="M9" i="88" s="1"/>
  <c r="G9" i="88"/>
  <c r="P8" i="88"/>
  <c r="G8" i="88"/>
  <c r="P7" i="88"/>
  <c r="K7" i="88"/>
  <c r="L7" i="88" s="1"/>
  <c r="M7" i="88" s="1"/>
  <c r="G7" i="88"/>
  <c r="P6" i="88"/>
  <c r="G6" i="88"/>
  <c r="P5" i="88"/>
  <c r="K5" i="88"/>
  <c r="L5" i="88" s="1"/>
  <c r="M5" i="88" s="1"/>
  <c r="G5" i="88"/>
  <c r="P4" i="88"/>
  <c r="G4" i="88"/>
  <c r="P3" i="88"/>
  <c r="K3" i="88"/>
  <c r="L3" i="88" s="1"/>
  <c r="M3" i="88" s="1"/>
  <c r="G3" i="88"/>
  <c r="G130" i="87"/>
  <c r="K129" i="87"/>
  <c r="G129" i="87"/>
  <c r="G128" i="87"/>
  <c r="K127" i="87"/>
  <c r="G127" i="87"/>
  <c r="G126" i="87"/>
  <c r="K125" i="87"/>
  <c r="G125" i="87"/>
  <c r="G124" i="87"/>
  <c r="K123" i="87"/>
  <c r="G123" i="87"/>
  <c r="G122" i="87"/>
  <c r="K121" i="87"/>
  <c r="G121" i="87"/>
  <c r="G120" i="87"/>
  <c r="K119" i="87"/>
  <c r="G119" i="87"/>
  <c r="G118" i="87"/>
  <c r="K117" i="87"/>
  <c r="G117" i="87"/>
  <c r="G116" i="87"/>
  <c r="K115" i="87"/>
  <c r="G115" i="87"/>
  <c r="G114" i="87"/>
  <c r="K113" i="87"/>
  <c r="G113" i="87"/>
  <c r="G112" i="87"/>
  <c r="K111" i="87"/>
  <c r="G111" i="87"/>
  <c r="G110" i="87"/>
  <c r="K109" i="87"/>
  <c r="G109" i="87"/>
  <c r="G108" i="87"/>
  <c r="K107" i="87"/>
  <c r="G107" i="87"/>
  <c r="G106" i="87"/>
  <c r="K105" i="87"/>
  <c r="G105" i="87"/>
  <c r="G104" i="87"/>
  <c r="K103" i="87"/>
  <c r="G103" i="87"/>
  <c r="G102" i="87"/>
  <c r="K101" i="87"/>
  <c r="G101" i="87"/>
  <c r="G100" i="87"/>
  <c r="K99" i="87"/>
  <c r="G99" i="87"/>
  <c r="G98" i="87"/>
  <c r="K97" i="87"/>
  <c r="G97" i="87"/>
  <c r="G96" i="87"/>
  <c r="K95" i="87"/>
  <c r="G95" i="87"/>
  <c r="G94" i="87"/>
  <c r="K93" i="87"/>
  <c r="G93" i="87"/>
  <c r="G92" i="87"/>
  <c r="K91" i="87"/>
  <c r="G91" i="87"/>
  <c r="G90" i="87"/>
  <c r="K89" i="87"/>
  <c r="G89" i="87"/>
  <c r="G88" i="87"/>
  <c r="K87" i="87"/>
  <c r="G87" i="87"/>
  <c r="G86" i="87"/>
  <c r="K85" i="87"/>
  <c r="G85" i="87"/>
  <c r="G84" i="87"/>
  <c r="K83" i="87"/>
  <c r="G83" i="87"/>
  <c r="G82" i="87"/>
  <c r="K81" i="87"/>
  <c r="G81" i="87"/>
  <c r="G80" i="87"/>
  <c r="K79" i="87"/>
  <c r="G79" i="87"/>
  <c r="G78" i="87"/>
  <c r="K77" i="87"/>
  <c r="G77" i="87"/>
  <c r="G76" i="87"/>
  <c r="K75" i="87"/>
  <c r="G75" i="87"/>
  <c r="G74" i="87"/>
  <c r="K73" i="87"/>
  <c r="G73" i="87"/>
  <c r="G72" i="87"/>
  <c r="K71" i="87"/>
  <c r="G71" i="87"/>
  <c r="G70" i="87"/>
  <c r="K69" i="87"/>
  <c r="G69" i="87"/>
  <c r="G68" i="87"/>
  <c r="K67" i="87"/>
  <c r="G67" i="87"/>
  <c r="G66" i="87"/>
  <c r="K65" i="87"/>
  <c r="G65" i="87"/>
  <c r="G64" i="87"/>
  <c r="K63" i="87"/>
  <c r="G63" i="87"/>
  <c r="G62" i="87"/>
  <c r="K61" i="87"/>
  <c r="G61" i="87"/>
  <c r="G60" i="87"/>
  <c r="K59" i="87"/>
  <c r="G59" i="87"/>
  <c r="G58" i="87"/>
  <c r="K57" i="87"/>
  <c r="G57" i="87"/>
  <c r="G56" i="87"/>
  <c r="K55" i="87"/>
  <c r="G55" i="87"/>
  <c r="G54" i="87"/>
  <c r="K53" i="87"/>
  <c r="G53" i="87"/>
  <c r="G52" i="87"/>
  <c r="K51" i="87"/>
  <c r="G51" i="87"/>
  <c r="G50" i="87"/>
  <c r="K49" i="87"/>
  <c r="G49" i="87"/>
  <c r="G48" i="87"/>
  <c r="K47" i="87"/>
  <c r="G47" i="87"/>
  <c r="G46" i="87"/>
  <c r="K45" i="87"/>
  <c r="G45" i="87"/>
  <c r="G44" i="87"/>
  <c r="K43" i="87"/>
  <c r="G43" i="87"/>
  <c r="G42" i="87"/>
  <c r="K41" i="87"/>
  <c r="G41" i="87"/>
  <c r="G40" i="87"/>
  <c r="K39" i="87"/>
  <c r="G39" i="87"/>
  <c r="G38" i="87"/>
  <c r="K37" i="87"/>
  <c r="G37" i="87"/>
  <c r="G36" i="87"/>
  <c r="K35" i="87"/>
  <c r="G35" i="87"/>
  <c r="G34" i="87"/>
  <c r="K33" i="87"/>
  <c r="G33" i="87"/>
  <c r="G32" i="87"/>
  <c r="K31" i="87"/>
  <c r="G31" i="87"/>
  <c r="G30" i="87"/>
  <c r="K29" i="87"/>
  <c r="G29" i="87"/>
  <c r="G28" i="87"/>
  <c r="K27" i="87"/>
  <c r="G27" i="87"/>
  <c r="G26" i="87"/>
  <c r="K25" i="87"/>
  <c r="G25" i="87"/>
  <c r="G24" i="87"/>
  <c r="K23" i="87"/>
  <c r="G23" i="87"/>
  <c r="G22" i="87"/>
  <c r="K21" i="87"/>
  <c r="G21" i="87"/>
  <c r="G20" i="87"/>
  <c r="K19" i="87"/>
  <c r="G19" i="87"/>
  <c r="G18" i="87"/>
  <c r="K17" i="87"/>
  <c r="G17" i="87"/>
  <c r="G16" i="87"/>
  <c r="K15" i="87"/>
  <c r="G15" i="87"/>
  <c r="G14" i="87"/>
  <c r="K13" i="87"/>
  <c r="G13" i="87"/>
  <c r="G12" i="87"/>
  <c r="K11" i="87"/>
  <c r="G11" i="87"/>
  <c r="G10" i="87"/>
  <c r="K9" i="87"/>
  <c r="G9" i="87"/>
  <c r="G8" i="87"/>
  <c r="K7" i="87"/>
  <c r="G7" i="87"/>
  <c r="G6" i="87"/>
  <c r="K5" i="87"/>
  <c r="G5" i="87"/>
  <c r="G4" i="87"/>
  <c r="K3" i="87"/>
  <c r="G3" i="87"/>
  <c r="G154" i="51"/>
  <c r="F154" i="51"/>
  <c r="G153" i="51"/>
  <c r="F153" i="51"/>
  <c r="G152" i="51"/>
  <c r="F152" i="51"/>
  <c r="K151" i="51"/>
  <c r="G151" i="51"/>
  <c r="F151" i="51"/>
  <c r="G150" i="51"/>
  <c r="F150" i="51"/>
  <c r="G149" i="51"/>
  <c r="F149" i="51"/>
  <c r="G148" i="51"/>
  <c r="F148" i="51"/>
  <c r="K147" i="51"/>
  <c r="G147" i="51"/>
  <c r="F147" i="51"/>
  <c r="G146" i="51"/>
  <c r="F146" i="51"/>
  <c r="G145" i="51"/>
  <c r="F145" i="51"/>
  <c r="G144" i="51"/>
  <c r="F144" i="51"/>
  <c r="K143" i="51"/>
  <c r="G143" i="51"/>
  <c r="F143" i="51"/>
  <c r="G142" i="51"/>
  <c r="F142" i="51"/>
  <c r="G141" i="51"/>
  <c r="F141" i="51"/>
  <c r="G140" i="51"/>
  <c r="F140" i="51"/>
  <c r="K139" i="51"/>
  <c r="G139" i="51"/>
  <c r="F139" i="51"/>
  <c r="G138" i="51"/>
  <c r="F138" i="51"/>
  <c r="G137" i="51"/>
  <c r="F137" i="51"/>
  <c r="G136" i="51"/>
  <c r="F136" i="51"/>
  <c r="K135" i="51"/>
  <c r="G135" i="51"/>
  <c r="F135" i="51"/>
  <c r="G134" i="51"/>
  <c r="F134" i="51"/>
  <c r="G133" i="51"/>
  <c r="F133" i="51"/>
  <c r="G132" i="51"/>
  <c r="F132" i="51"/>
  <c r="K131" i="51"/>
  <c r="G131" i="51"/>
  <c r="F131" i="51"/>
  <c r="G130" i="51"/>
  <c r="F130" i="51"/>
  <c r="G129" i="51"/>
  <c r="F129" i="51"/>
  <c r="G128" i="51"/>
  <c r="F128" i="51"/>
  <c r="K127" i="51"/>
  <c r="G127" i="51"/>
  <c r="F127" i="51"/>
  <c r="G126" i="51"/>
  <c r="F126" i="51"/>
  <c r="G125" i="51"/>
  <c r="F125" i="51"/>
  <c r="G124" i="51"/>
  <c r="F124" i="51"/>
  <c r="K123" i="51"/>
  <c r="G123" i="51"/>
  <c r="F123" i="51"/>
  <c r="G122" i="51"/>
  <c r="F122" i="51"/>
  <c r="G121" i="51"/>
  <c r="F121" i="51"/>
  <c r="G120" i="51"/>
  <c r="F120" i="51"/>
  <c r="K119" i="51"/>
  <c r="G119" i="51"/>
  <c r="F119" i="51"/>
  <c r="G118" i="51"/>
  <c r="F118" i="51"/>
  <c r="G117" i="51"/>
  <c r="F117" i="51"/>
  <c r="G116" i="51"/>
  <c r="F116" i="51"/>
  <c r="K115" i="51"/>
  <c r="G115" i="51"/>
  <c r="F115" i="51"/>
  <c r="G114" i="51"/>
  <c r="F114" i="51"/>
  <c r="G113" i="51"/>
  <c r="F113" i="51"/>
  <c r="G112" i="51"/>
  <c r="F112" i="51"/>
  <c r="K111" i="51"/>
  <c r="G111" i="51"/>
  <c r="F111" i="51"/>
  <c r="G110" i="51"/>
  <c r="F110" i="51"/>
  <c r="G109" i="51"/>
  <c r="F109" i="51"/>
  <c r="G108" i="51"/>
  <c r="F108" i="51"/>
  <c r="K107" i="51"/>
  <c r="G107" i="51"/>
  <c r="F107" i="51"/>
  <c r="G106" i="51"/>
  <c r="F106" i="51"/>
  <c r="G105" i="51"/>
  <c r="F105" i="51"/>
  <c r="G104" i="51"/>
  <c r="F104" i="51"/>
  <c r="K103" i="51"/>
  <c r="G103" i="51"/>
  <c r="F103" i="51"/>
  <c r="G102" i="51"/>
  <c r="F102" i="51"/>
  <c r="G101" i="51"/>
  <c r="F101" i="51"/>
  <c r="G100" i="51"/>
  <c r="F100" i="51"/>
  <c r="K99" i="51"/>
  <c r="G99" i="51"/>
  <c r="F99" i="51"/>
  <c r="G98" i="51"/>
  <c r="F98" i="51"/>
  <c r="G97" i="51"/>
  <c r="F97" i="51"/>
  <c r="G96" i="51"/>
  <c r="F96" i="51"/>
  <c r="K95" i="51"/>
  <c r="G95" i="51"/>
  <c r="F95" i="51"/>
  <c r="G94" i="51"/>
  <c r="F94" i="51"/>
  <c r="G93" i="51"/>
  <c r="F93" i="51"/>
  <c r="G92" i="51"/>
  <c r="F92" i="51"/>
  <c r="K91" i="51"/>
  <c r="G91" i="51"/>
  <c r="F91" i="51"/>
  <c r="G90" i="51"/>
  <c r="F90" i="51"/>
  <c r="G89" i="51"/>
  <c r="F89" i="51"/>
  <c r="G88" i="51"/>
  <c r="F88" i="51"/>
  <c r="K87" i="51"/>
  <c r="G87" i="51"/>
  <c r="F87" i="51"/>
  <c r="G86" i="51"/>
  <c r="F86" i="51"/>
  <c r="G85" i="51"/>
  <c r="F85" i="51"/>
  <c r="G84" i="51"/>
  <c r="F84" i="51"/>
  <c r="K83" i="51"/>
  <c r="G83" i="51"/>
  <c r="F83" i="51"/>
  <c r="G82" i="51"/>
  <c r="F82" i="51"/>
  <c r="G81" i="51"/>
  <c r="F81" i="51"/>
  <c r="G80" i="51"/>
  <c r="F80" i="51"/>
  <c r="K79" i="51"/>
  <c r="G79" i="51"/>
  <c r="F79" i="51"/>
  <c r="G78" i="51"/>
  <c r="F78" i="51"/>
  <c r="G77" i="51"/>
  <c r="F77" i="51"/>
  <c r="G76" i="51"/>
  <c r="F76" i="51"/>
  <c r="K75" i="51"/>
  <c r="G75" i="51"/>
  <c r="F75" i="51"/>
  <c r="K71" i="51"/>
  <c r="K67" i="51"/>
  <c r="Q12" i="6"/>
  <c r="V10" i="6" s="1"/>
  <c r="P12" i="6"/>
  <c r="Q6" i="6"/>
  <c r="S6" i="6" s="1"/>
  <c r="P6" i="6"/>
  <c r="R6" i="6" s="1"/>
  <c r="V6" i="6" s="1"/>
  <c r="N17" i="3"/>
  <c r="O130" i="7"/>
  <c r="O129" i="7"/>
  <c r="O128" i="7"/>
  <c r="O127" i="7"/>
  <c r="O126" i="7"/>
  <c r="O125" i="7"/>
  <c r="O124" i="7"/>
  <c r="O123" i="7"/>
  <c r="O122" i="7"/>
  <c r="O121" i="7"/>
  <c r="O120" i="7"/>
  <c r="O119" i="7"/>
  <c r="O118" i="7"/>
  <c r="O117" i="7"/>
  <c r="O116" i="7"/>
  <c r="O115" i="7"/>
  <c r="O114" i="7"/>
  <c r="O113" i="7"/>
  <c r="O112" i="7"/>
  <c r="O111" i="7"/>
  <c r="O110" i="7"/>
  <c r="O109" i="7"/>
  <c r="O108" i="7"/>
  <c r="O107" i="7"/>
  <c r="O106" i="7"/>
  <c r="O105" i="7"/>
  <c r="O104" i="7"/>
  <c r="O103" i="7"/>
  <c r="O102" i="7"/>
  <c r="O101" i="7"/>
  <c r="O100" i="7"/>
  <c r="O99" i="7"/>
  <c r="O98" i="7"/>
  <c r="O97" i="7"/>
  <c r="O96" i="7"/>
  <c r="O95" i="7"/>
  <c r="O94" i="7"/>
  <c r="O93" i="7"/>
  <c r="O92" i="7"/>
  <c r="O91" i="7"/>
  <c r="O90" i="7"/>
  <c r="O89" i="7"/>
  <c r="O88" i="7"/>
  <c r="O87" i="7"/>
  <c r="O86" i="7"/>
  <c r="O85" i="7"/>
  <c r="O84" i="7"/>
  <c r="O83" i="7"/>
  <c r="R82" i="7"/>
  <c r="R81" i="7"/>
  <c r="R80" i="7"/>
  <c r="P82" i="7"/>
  <c r="P81" i="7"/>
  <c r="P80" i="7"/>
  <c r="L130" i="7"/>
  <c r="K130" i="7"/>
  <c r="L128" i="7"/>
  <c r="K128" i="7"/>
  <c r="L126" i="7"/>
  <c r="K126" i="7"/>
  <c r="L124" i="7"/>
  <c r="K124" i="7"/>
  <c r="L122" i="7"/>
  <c r="K122" i="7"/>
  <c r="L120" i="7"/>
  <c r="K120" i="7"/>
  <c r="L118" i="7"/>
  <c r="K118" i="7"/>
  <c r="L116" i="7"/>
  <c r="K116" i="7"/>
  <c r="L114" i="7"/>
  <c r="K114" i="7"/>
  <c r="L112" i="7"/>
  <c r="K112" i="7"/>
  <c r="L110" i="7"/>
  <c r="K110" i="7"/>
  <c r="L108" i="7"/>
  <c r="K108" i="7"/>
  <c r="L106" i="7"/>
  <c r="K106" i="7"/>
  <c r="L104" i="7"/>
  <c r="K104" i="7"/>
  <c r="L102" i="7"/>
  <c r="K102" i="7"/>
  <c r="L100" i="7"/>
  <c r="K100" i="7"/>
  <c r="L98" i="7"/>
  <c r="K98" i="7"/>
  <c r="L96" i="7"/>
  <c r="K96" i="7"/>
  <c r="L94" i="7"/>
  <c r="K94" i="7"/>
  <c r="L92" i="7"/>
  <c r="K92" i="7"/>
  <c r="L90" i="7"/>
  <c r="K90" i="7"/>
  <c r="L88" i="7"/>
  <c r="K88" i="7"/>
  <c r="L86" i="7"/>
  <c r="K86" i="7"/>
  <c r="L84" i="7"/>
  <c r="K84" i="7"/>
  <c r="V4" i="6" l="1"/>
  <c r="V3" i="6"/>
  <c r="V5" i="6"/>
  <c r="V12" i="6"/>
  <c r="V11" i="6"/>
  <c r="V9" i="6"/>
  <c r="L17" i="3"/>
  <c r="Q65" i="80" l="1"/>
  <c r="R65" i="80" s="1"/>
  <c r="Q63" i="80"/>
  <c r="R64" i="80" s="1"/>
  <c r="Q61" i="80"/>
  <c r="R62" i="80" s="1"/>
  <c r="Q59" i="80"/>
  <c r="R59" i="80" s="1"/>
  <c r="R16" i="80"/>
  <c r="R14" i="80"/>
  <c r="R11" i="80"/>
  <c r="R12" i="80"/>
  <c r="R10" i="80"/>
  <c r="R8" i="80"/>
  <c r="R6" i="80"/>
  <c r="R4" i="80"/>
  <c r="R3" i="80"/>
  <c r="J73" i="80"/>
  <c r="J71" i="80"/>
  <c r="J69" i="80"/>
  <c r="J67" i="80"/>
  <c r="J57" i="80"/>
  <c r="J55" i="80"/>
  <c r="J53" i="80"/>
  <c r="J51" i="80"/>
  <c r="J49" i="80"/>
  <c r="M49" i="80" s="1"/>
  <c r="J47" i="80"/>
  <c r="M47" i="80" s="1"/>
  <c r="J45" i="80"/>
  <c r="M45" i="80" s="1"/>
  <c r="J43" i="80"/>
  <c r="M43" i="80" s="1"/>
  <c r="J41" i="80"/>
  <c r="M41" i="80" s="1"/>
  <c r="J39" i="80"/>
  <c r="M39" i="80" s="1"/>
  <c r="J37" i="80"/>
  <c r="M37" i="80" s="1"/>
  <c r="J35" i="80"/>
  <c r="M35" i="80" s="1"/>
  <c r="J33" i="80"/>
  <c r="M33" i="80" s="1"/>
  <c r="J31" i="80"/>
  <c r="M31" i="80" s="1"/>
  <c r="J29" i="80"/>
  <c r="M29" i="80" s="1"/>
  <c r="J27" i="80"/>
  <c r="J25" i="80"/>
  <c r="M25" i="80" s="1"/>
  <c r="J23" i="80"/>
  <c r="M23" i="80" s="1"/>
  <c r="J21" i="80"/>
  <c r="M21" i="80" s="1"/>
  <c r="J17" i="80"/>
  <c r="K17" i="80" s="1"/>
  <c r="J15" i="80"/>
  <c r="K15" i="80" s="1"/>
  <c r="J13" i="80"/>
  <c r="K13" i="80" s="1"/>
  <c r="J11" i="80"/>
  <c r="K11" i="80" s="1"/>
  <c r="J9" i="80"/>
  <c r="J7" i="80"/>
  <c r="J5" i="80"/>
  <c r="J3" i="80"/>
  <c r="K3" i="80" s="1"/>
  <c r="K9" i="80"/>
  <c r="K7" i="80"/>
  <c r="K5" i="80"/>
  <c r="J104" i="79"/>
  <c r="M27" i="80" l="1"/>
  <c r="R13" i="80"/>
  <c r="R5" i="80"/>
  <c r="R9" i="80"/>
  <c r="K21" i="80"/>
  <c r="K23" i="80"/>
  <c r="K25" i="80"/>
  <c r="R7" i="80"/>
  <c r="K29" i="80"/>
  <c r="K43" i="80"/>
  <c r="O43" i="80"/>
  <c r="K45" i="80"/>
  <c r="O45" i="80"/>
  <c r="K47" i="80"/>
  <c r="O47" i="80"/>
  <c r="R15" i="80"/>
  <c r="K49" i="80"/>
  <c r="O49" i="80"/>
  <c r="R60" i="80"/>
  <c r="R61" i="80"/>
  <c r="R66" i="80"/>
  <c r="K41" i="80"/>
  <c r="K35" i="80"/>
  <c r="K37" i="80"/>
  <c r="K39" i="80"/>
  <c r="K33" i="80"/>
  <c r="K31" i="80"/>
  <c r="K27" i="80"/>
  <c r="R63" i="80"/>
  <c r="J16" i="79" l="1"/>
  <c r="N13" i="79"/>
  <c r="L16" i="79" s="1"/>
  <c r="N14" i="79"/>
  <c r="N15" i="79"/>
  <c r="J14" i="79"/>
  <c r="J35" i="79"/>
  <c r="J36" i="79"/>
  <c r="J39" i="79"/>
  <c r="K186" i="75"/>
  <c r="G186" i="75"/>
  <c r="F186" i="75"/>
  <c r="K185" i="75"/>
  <c r="G185" i="75"/>
  <c r="F185" i="75"/>
  <c r="K184" i="75"/>
  <c r="G184" i="75"/>
  <c r="F184" i="75"/>
  <c r="K183" i="75"/>
  <c r="G183" i="75"/>
  <c r="F183" i="75"/>
  <c r="K182" i="75"/>
  <c r="G182" i="75"/>
  <c r="F182" i="75"/>
  <c r="K181" i="75"/>
  <c r="G181" i="75"/>
  <c r="F181" i="75"/>
  <c r="K180" i="75"/>
  <c r="G180" i="75"/>
  <c r="F180" i="75"/>
  <c r="K179" i="75"/>
  <c r="G179" i="75"/>
  <c r="F179" i="75"/>
  <c r="K178" i="75"/>
  <c r="G178" i="75"/>
  <c r="F178" i="75"/>
  <c r="K177" i="75"/>
  <c r="G177" i="75"/>
  <c r="F177" i="75"/>
  <c r="K176" i="75"/>
  <c r="G176" i="75"/>
  <c r="F176" i="75"/>
  <c r="K175" i="75"/>
  <c r="G175" i="75"/>
  <c r="F175" i="75"/>
  <c r="K174" i="75"/>
  <c r="G174" i="75"/>
  <c r="F174" i="75"/>
  <c r="K173" i="75"/>
  <c r="G173" i="75"/>
  <c r="F173" i="75"/>
  <c r="K172" i="75"/>
  <c r="G172" i="75"/>
  <c r="F172" i="75"/>
  <c r="K171" i="75"/>
  <c r="G171" i="75"/>
  <c r="F171" i="75"/>
  <c r="K170" i="75"/>
  <c r="G170" i="75"/>
  <c r="F170" i="75"/>
  <c r="K169" i="75"/>
  <c r="G169" i="75"/>
  <c r="F169" i="75"/>
  <c r="K168" i="75"/>
  <c r="G168" i="75"/>
  <c r="F168" i="75"/>
  <c r="K167" i="75"/>
  <c r="G167" i="75"/>
  <c r="F167" i="75"/>
  <c r="K166" i="75"/>
  <c r="G166" i="75"/>
  <c r="F166" i="75"/>
  <c r="K165" i="75"/>
  <c r="G165" i="75"/>
  <c r="F165" i="75"/>
  <c r="K164" i="75"/>
  <c r="G164" i="75"/>
  <c r="F164" i="75"/>
  <c r="K163" i="75"/>
  <c r="G163" i="75"/>
  <c r="F163" i="75"/>
  <c r="K162" i="75"/>
  <c r="G162" i="75"/>
  <c r="F162" i="75"/>
  <c r="K161" i="75"/>
  <c r="G161" i="75"/>
  <c r="F161" i="75"/>
  <c r="K160" i="75"/>
  <c r="G160" i="75"/>
  <c r="F160" i="75"/>
  <c r="K159" i="75"/>
  <c r="G159" i="75"/>
  <c r="F159" i="75"/>
  <c r="K158" i="75"/>
  <c r="G158" i="75"/>
  <c r="F158" i="75"/>
  <c r="K157" i="75"/>
  <c r="G157" i="75"/>
  <c r="F157" i="75"/>
  <c r="K156" i="75"/>
  <c r="G156" i="75"/>
  <c r="F156" i="75"/>
  <c r="K155" i="75"/>
  <c r="G155" i="75"/>
  <c r="F155" i="75"/>
  <c r="K154" i="75"/>
  <c r="G154" i="75"/>
  <c r="F154" i="75"/>
  <c r="K153" i="75"/>
  <c r="G153" i="75"/>
  <c r="F153" i="75"/>
  <c r="K152" i="75"/>
  <c r="G152" i="75"/>
  <c r="F152" i="75"/>
  <c r="K151" i="75"/>
  <c r="G151" i="75"/>
  <c r="F151" i="75"/>
  <c r="K150" i="75"/>
  <c r="G150" i="75"/>
  <c r="F150" i="75"/>
  <c r="K149" i="75"/>
  <c r="G149" i="75"/>
  <c r="F149" i="75"/>
  <c r="K148" i="75"/>
  <c r="G148" i="75"/>
  <c r="F148" i="75"/>
  <c r="K147" i="75"/>
  <c r="G147" i="75"/>
  <c r="F147" i="75"/>
  <c r="K146" i="75"/>
  <c r="G146" i="75"/>
  <c r="F146" i="75"/>
  <c r="K145" i="75"/>
  <c r="G145" i="75"/>
  <c r="F145" i="75"/>
  <c r="K144" i="75"/>
  <c r="G144" i="75"/>
  <c r="F144" i="75"/>
  <c r="K143" i="75"/>
  <c r="G143" i="75"/>
  <c r="F143" i="75"/>
  <c r="K142" i="75"/>
  <c r="G142" i="75"/>
  <c r="F142" i="75"/>
  <c r="K141" i="75"/>
  <c r="G141" i="75"/>
  <c r="F141" i="75"/>
  <c r="K140" i="75"/>
  <c r="G140" i="75"/>
  <c r="F140" i="75"/>
  <c r="K139" i="75"/>
  <c r="G139" i="75"/>
  <c r="F139" i="75"/>
  <c r="K138" i="75"/>
  <c r="G138" i="75"/>
  <c r="F138" i="75"/>
  <c r="K137" i="75"/>
  <c r="G137" i="75"/>
  <c r="F137" i="75"/>
  <c r="K136" i="75"/>
  <c r="G136" i="75"/>
  <c r="F136" i="75"/>
  <c r="K135" i="75"/>
  <c r="G135" i="75"/>
  <c r="F135" i="75"/>
  <c r="K134" i="75"/>
  <c r="G134" i="75"/>
  <c r="F134" i="75"/>
  <c r="K133" i="75"/>
  <c r="G133" i="75"/>
  <c r="F133" i="75"/>
  <c r="K132" i="75"/>
  <c r="G132" i="75"/>
  <c r="F132" i="75"/>
  <c r="K131" i="75"/>
  <c r="G131" i="75"/>
  <c r="F131" i="75"/>
  <c r="K130" i="75"/>
  <c r="G130" i="75"/>
  <c r="F130" i="75"/>
  <c r="K129" i="75"/>
  <c r="G129" i="75"/>
  <c r="F129" i="75"/>
  <c r="K128" i="75"/>
  <c r="G128" i="75"/>
  <c r="F128" i="75"/>
  <c r="K127" i="75"/>
  <c r="G127" i="75"/>
  <c r="F127" i="75"/>
  <c r="K126" i="75"/>
  <c r="G126" i="75"/>
  <c r="F126" i="75"/>
  <c r="K125" i="75"/>
  <c r="G125" i="75"/>
  <c r="F125" i="75"/>
  <c r="K124" i="75"/>
  <c r="G124" i="75"/>
  <c r="F124" i="75"/>
  <c r="K123" i="75"/>
  <c r="G123" i="75"/>
  <c r="F123" i="75"/>
  <c r="K122" i="75"/>
  <c r="G122" i="75"/>
  <c r="F122" i="75"/>
  <c r="K121" i="75"/>
  <c r="G121" i="75"/>
  <c r="F121" i="75"/>
  <c r="K120" i="75"/>
  <c r="G120" i="75"/>
  <c r="F120" i="75"/>
  <c r="K119" i="75"/>
  <c r="G119" i="75"/>
  <c r="F119" i="75"/>
  <c r="K118" i="75"/>
  <c r="G118" i="75"/>
  <c r="F118" i="75"/>
  <c r="K117" i="75"/>
  <c r="G117" i="75"/>
  <c r="F117" i="75"/>
  <c r="K116" i="75"/>
  <c r="G116" i="75"/>
  <c r="F116" i="75"/>
  <c r="K115" i="75"/>
  <c r="G115" i="75"/>
  <c r="F115" i="75"/>
  <c r="K114" i="75"/>
  <c r="G114" i="75"/>
  <c r="F114" i="75"/>
  <c r="K113" i="75"/>
  <c r="G113" i="75"/>
  <c r="F113" i="75"/>
  <c r="K112" i="75"/>
  <c r="G112" i="75"/>
  <c r="F112" i="75"/>
  <c r="K111" i="75"/>
  <c r="G111" i="75"/>
  <c r="F111" i="75"/>
  <c r="K110" i="75"/>
  <c r="G110" i="75"/>
  <c r="F110" i="75"/>
  <c r="K109" i="75"/>
  <c r="G109" i="75"/>
  <c r="F109" i="75"/>
  <c r="K108" i="75"/>
  <c r="G108" i="75"/>
  <c r="F108" i="75"/>
  <c r="K107" i="75"/>
  <c r="G107" i="75"/>
  <c r="F107" i="75"/>
  <c r="K106" i="75"/>
  <c r="G106" i="75"/>
  <c r="F106" i="75"/>
  <c r="K105" i="75"/>
  <c r="G105" i="75"/>
  <c r="F105" i="75"/>
  <c r="K104" i="75"/>
  <c r="G104" i="75"/>
  <c r="F104" i="75"/>
  <c r="K103" i="75"/>
  <c r="G103" i="75"/>
  <c r="F103" i="75"/>
  <c r="K102" i="75"/>
  <c r="G102" i="75"/>
  <c r="F102" i="75"/>
  <c r="K101" i="75"/>
  <c r="G101" i="75"/>
  <c r="F101" i="75"/>
  <c r="K100" i="75"/>
  <c r="G100" i="75"/>
  <c r="F100" i="75"/>
  <c r="K99" i="75"/>
  <c r="G99" i="75"/>
  <c r="F99" i="75"/>
  <c r="K98" i="75"/>
  <c r="G98" i="75"/>
  <c r="F98" i="75"/>
  <c r="K97" i="75"/>
  <c r="G97" i="75"/>
  <c r="F97" i="75"/>
  <c r="K96" i="75"/>
  <c r="G96" i="75"/>
  <c r="F96" i="75"/>
  <c r="K95" i="75"/>
  <c r="G95" i="75"/>
  <c r="F95" i="75"/>
  <c r="K94" i="75"/>
  <c r="G94" i="75"/>
  <c r="F94" i="75"/>
  <c r="K93" i="75"/>
  <c r="G93" i="75"/>
  <c r="F93" i="75"/>
  <c r="K92" i="75"/>
  <c r="G92" i="75"/>
  <c r="F92" i="75"/>
  <c r="K91" i="75"/>
  <c r="G91" i="75"/>
  <c r="F91" i="75"/>
  <c r="K90" i="75"/>
  <c r="G90" i="75"/>
  <c r="F90" i="75"/>
  <c r="K89" i="75"/>
  <c r="G89" i="75"/>
  <c r="F89" i="75"/>
  <c r="K88" i="75"/>
  <c r="G88" i="75"/>
  <c r="F88" i="75"/>
  <c r="K87" i="75"/>
  <c r="G87" i="75"/>
  <c r="F87" i="75"/>
  <c r="K86" i="75"/>
  <c r="G86" i="75"/>
  <c r="F86" i="75"/>
  <c r="K85" i="75"/>
  <c r="G85" i="75"/>
  <c r="F85" i="75"/>
  <c r="K84" i="75"/>
  <c r="G84" i="75"/>
  <c r="F84" i="75"/>
  <c r="K83" i="75"/>
  <c r="G83" i="75"/>
  <c r="F83" i="75"/>
  <c r="K82" i="75"/>
  <c r="G82" i="75"/>
  <c r="F82" i="75"/>
  <c r="K81" i="75"/>
  <c r="G81" i="75"/>
  <c r="F81" i="75"/>
  <c r="K80" i="75"/>
  <c r="G80" i="75"/>
  <c r="F80" i="75"/>
  <c r="K79" i="75"/>
  <c r="G79" i="75"/>
  <c r="F79" i="75"/>
  <c r="K78" i="75"/>
  <c r="G78" i="75"/>
  <c r="F78" i="75"/>
  <c r="K77" i="75"/>
  <c r="G77" i="75"/>
  <c r="F77" i="75"/>
  <c r="K76" i="75"/>
  <c r="G76" i="75"/>
  <c r="F76" i="75"/>
  <c r="K75" i="75"/>
  <c r="G75" i="75"/>
  <c r="F75" i="75"/>
  <c r="K74" i="75"/>
  <c r="G74" i="75"/>
  <c r="F74" i="75"/>
  <c r="K73" i="75"/>
  <c r="G73" i="75"/>
  <c r="F73" i="75"/>
  <c r="K72" i="75"/>
  <c r="G72" i="75"/>
  <c r="F72" i="75"/>
  <c r="K71" i="75"/>
  <c r="G71" i="75"/>
  <c r="F71" i="75"/>
  <c r="K70" i="75"/>
  <c r="G70" i="75"/>
  <c r="F70" i="75"/>
  <c r="K69" i="75"/>
  <c r="G69" i="75"/>
  <c r="F69" i="75"/>
  <c r="K68" i="75"/>
  <c r="G68" i="75"/>
  <c r="F68" i="75"/>
  <c r="K67" i="75"/>
  <c r="G67" i="75"/>
  <c r="F67" i="75"/>
  <c r="F66" i="75"/>
  <c r="F65" i="75"/>
  <c r="F64" i="75"/>
  <c r="F63" i="75"/>
  <c r="F62" i="75"/>
  <c r="F61" i="75"/>
  <c r="F60" i="75"/>
  <c r="G59" i="75"/>
  <c r="F59" i="75"/>
  <c r="F58" i="75"/>
  <c r="F57" i="75"/>
  <c r="F56" i="75"/>
  <c r="F55" i="75"/>
  <c r="F54" i="75"/>
  <c r="F53" i="75"/>
  <c r="F52" i="75"/>
  <c r="G51" i="75"/>
  <c r="F51" i="75"/>
  <c r="F50" i="75"/>
  <c r="F49" i="75"/>
  <c r="F48" i="75"/>
  <c r="F47" i="75"/>
  <c r="F46" i="75"/>
  <c r="F45" i="75"/>
  <c r="F44" i="75"/>
  <c r="G43" i="75"/>
  <c r="F43" i="75"/>
  <c r="F42" i="75"/>
  <c r="F41" i="75"/>
  <c r="F40" i="75"/>
  <c r="F39" i="75"/>
  <c r="F38" i="75"/>
  <c r="F37" i="75"/>
  <c r="F36" i="75"/>
  <c r="K35" i="75"/>
  <c r="G35" i="75"/>
  <c r="F35" i="75"/>
  <c r="F34" i="75"/>
  <c r="F33" i="75"/>
  <c r="F32" i="75"/>
  <c r="F31" i="75"/>
  <c r="F30" i="75"/>
  <c r="F29" i="75"/>
  <c r="F28" i="75"/>
  <c r="G27" i="75"/>
  <c r="F27" i="75"/>
  <c r="F26" i="75"/>
  <c r="F25" i="75"/>
  <c r="F24" i="75"/>
  <c r="F23" i="75"/>
  <c r="F22" i="75"/>
  <c r="F21" i="75"/>
  <c r="F20" i="75"/>
  <c r="G19" i="75"/>
  <c r="F19" i="75"/>
  <c r="F18" i="75"/>
  <c r="F17" i="75"/>
  <c r="F16" i="75"/>
  <c r="F15" i="75"/>
  <c r="F14" i="75"/>
  <c r="F13" i="75"/>
  <c r="F12" i="75"/>
  <c r="G11" i="75"/>
  <c r="F11" i="75"/>
  <c r="F10" i="75"/>
  <c r="F9" i="75"/>
  <c r="F8" i="75"/>
  <c r="F7" i="75"/>
  <c r="F6" i="75"/>
  <c r="F5" i="75"/>
  <c r="F4" i="75"/>
  <c r="K3" i="75"/>
  <c r="G3" i="75"/>
  <c r="F3" i="75"/>
  <c r="K186" i="74"/>
  <c r="G186" i="74"/>
  <c r="F186" i="74"/>
  <c r="K185" i="74"/>
  <c r="G185" i="74"/>
  <c r="F185" i="74"/>
  <c r="K184" i="74"/>
  <c r="G184" i="74"/>
  <c r="F184" i="74"/>
  <c r="K183" i="74"/>
  <c r="G183" i="74"/>
  <c r="F183" i="74"/>
  <c r="K182" i="74"/>
  <c r="G182" i="74"/>
  <c r="F182" i="74"/>
  <c r="K181" i="74"/>
  <c r="G181" i="74"/>
  <c r="F181" i="74"/>
  <c r="K180" i="74"/>
  <c r="G180" i="74"/>
  <c r="F180" i="74"/>
  <c r="K179" i="74"/>
  <c r="G179" i="74"/>
  <c r="F179" i="74"/>
  <c r="K178" i="74"/>
  <c r="G178" i="74"/>
  <c r="F178" i="74"/>
  <c r="K177" i="74"/>
  <c r="G177" i="74"/>
  <c r="F177" i="74"/>
  <c r="K176" i="74"/>
  <c r="G176" i="74"/>
  <c r="F176" i="74"/>
  <c r="K175" i="74"/>
  <c r="G175" i="74"/>
  <c r="F175" i="74"/>
  <c r="K174" i="74"/>
  <c r="G174" i="74"/>
  <c r="F174" i="74"/>
  <c r="K173" i="74"/>
  <c r="G173" i="74"/>
  <c r="F173" i="74"/>
  <c r="K172" i="74"/>
  <c r="G172" i="74"/>
  <c r="F172" i="74"/>
  <c r="K171" i="74"/>
  <c r="G171" i="74"/>
  <c r="F171" i="74"/>
  <c r="K170" i="74"/>
  <c r="G170" i="74"/>
  <c r="F170" i="74"/>
  <c r="K169" i="74"/>
  <c r="G169" i="74"/>
  <c r="F169" i="74"/>
  <c r="K168" i="74"/>
  <c r="G168" i="74"/>
  <c r="F168" i="74"/>
  <c r="K167" i="74"/>
  <c r="G167" i="74"/>
  <c r="F167" i="74"/>
  <c r="K166" i="74"/>
  <c r="G166" i="74"/>
  <c r="F166" i="74"/>
  <c r="K165" i="74"/>
  <c r="G165" i="74"/>
  <c r="F165" i="74"/>
  <c r="K164" i="74"/>
  <c r="G164" i="74"/>
  <c r="F164" i="74"/>
  <c r="K163" i="74"/>
  <c r="G163" i="74"/>
  <c r="F163" i="74"/>
  <c r="K162" i="74"/>
  <c r="G162" i="74"/>
  <c r="F162" i="74"/>
  <c r="K161" i="74"/>
  <c r="G161" i="74"/>
  <c r="F161" i="74"/>
  <c r="K160" i="74"/>
  <c r="G160" i="74"/>
  <c r="F160" i="74"/>
  <c r="K159" i="74"/>
  <c r="G159" i="74"/>
  <c r="F159" i="74"/>
  <c r="K158" i="74"/>
  <c r="G158" i="74"/>
  <c r="F158" i="74"/>
  <c r="K157" i="74"/>
  <c r="G157" i="74"/>
  <c r="F157" i="74"/>
  <c r="K156" i="74"/>
  <c r="G156" i="74"/>
  <c r="F156" i="74"/>
  <c r="K155" i="74"/>
  <c r="G155" i="74"/>
  <c r="F155" i="74"/>
  <c r="K154" i="74"/>
  <c r="G154" i="74"/>
  <c r="F154" i="74"/>
  <c r="K153" i="74"/>
  <c r="G153" i="74"/>
  <c r="F153" i="74"/>
  <c r="K152" i="74"/>
  <c r="G152" i="74"/>
  <c r="F152" i="74"/>
  <c r="K151" i="74"/>
  <c r="G151" i="74"/>
  <c r="F151" i="74"/>
  <c r="K150" i="74"/>
  <c r="G150" i="74"/>
  <c r="F150" i="74"/>
  <c r="K149" i="74"/>
  <c r="G149" i="74"/>
  <c r="F149" i="74"/>
  <c r="K148" i="74"/>
  <c r="G148" i="74"/>
  <c r="F148" i="74"/>
  <c r="K147" i="74"/>
  <c r="G147" i="74"/>
  <c r="F147" i="74"/>
  <c r="K146" i="74"/>
  <c r="G146" i="74"/>
  <c r="F146" i="74"/>
  <c r="K145" i="74"/>
  <c r="G145" i="74"/>
  <c r="F145" i="74"/>
  <c r="K144" i="74"/>
  <c r="G144" i="74"/>
  <c r="F144" i="74"/>
  <c r="K143" i="74"/>
  <c r="G143" i="74"/>
  <c r="F143" i="74"/>
  <c r="K142" i="74"/>
  <c r="G142" i="74"/>
  <c r="F142" i="74"/>
  <c r="K141" i="74"/>
  <c r="G141" i="74"/>
  <c r="F141" i="74"/>
  <c r="K140" i="74"/>
  <c r="G140" i="74"/>
  <c r="F140" i="74"/>
  <c r="K139" i="74"/>
  <c r="G139" i="74"/>
  <c r="F139" i="74"/>
  <c r="K138" i="74"/>
  <c r="G138" i="74"/>
  <c r="F138" i="74"/>
  <c r="K137" i="74"/>
  <c r="G137" i="74"/>
  <c r="F137" i="74"/>
  <c r="K136" i="74"/>
  <c r="G136" i="74"/>
  <c r="F136" i="74"/>
  <c r="K135" i="74"/>
  <c r="G135" i="74"/>
  <c r="F135" i="74"/>
  <c r="K134" i="74"/>
  <c r="G134" i="74"/>
  <c r="F134" i="74"/>
  <c r="K133" i="74"/>
  <c r="G133" i="74"/>
  <c r="F133" i="74"/>
  <c r="K132" i="74"/>
  <c r="G132" i="74"/>
  <c r="F132" i="74"/>
  <c r="K131" i="74"/>
  <c r="G131" i="74"/>
  <c r="F131" i="74"/>
  <c r="K130" i="74"/>
  <c r="G130" i="74"/>
  <c r="F130" i="74"/>
  <c r="K129" i="74"/>
  <c r="G129" i="74"/>
  <c r="F129" i="74"/>
  <c r="K128" i="74"/>
  <c r="G128" i="74"/>
  <c r="F128" i="74"/>
  <c r="K127" i="74"/>
  <c r="G127" i="74"/>
  <c r="F127" i="74"/>
  <c r="K126" i="74"/>
  <c r="G126" i="74"/>
  <c r="F126" i="74"/>
  <c r="K125" i="74"/>
  <c r="G125" i="74"/>
  <c r="F125" i="74"/>
  <c r="K124" i="74"/>
  <c r="G124" i="74"/>
  <c r="F124" i="74"/>
  <c r="K123" i="74"/>
  <c r="G123" i="74"/>
  <c r="F123" i="74"/>
  <c r="K122" i="74"/>
  <c r="G122" i="74"/>
  <c r="F122" i="74"/>
  <c r="K121" i="74"/>
  <c r="G121" i="74"/>
  <c r="F121" i="74"/>
  <c r="K120" i="74"/>
  <c r="G120" i="74"/>
  <c r="F120" i="74"/>
  <c r="K119" i="74"/>
  <c r="G119" i="74"/>
  <c r="F119" i="74"/>
  <c r="K118" i="74"/>
  <c r="G118" i="74"/>
  <c r="F118" i="74"/>
  <c r="K117" i="74"/>
  <c r="G117" i="74"/>
  <c r="F117" i="74"/>
  <c r="K116" i="74"/>
  <c r="G116" i="74"/>
  <c r="F116" i="74"/>
  <c r="K115" i="74"/>
  <c r="G115" i="74"/>
  <c r="F115" i="74"/>
  <c r="K114" i="74"/>
  <c r="G114" i="74"/>
  <c r="F114" i="74"/>
  <c r="K113" i="74"/>
  <c r="G113" i="74"/>
  <c r="F113" i="74"/>
  <c r="K112" i="74"/>
  <c r="G112" i="74"/>
  <c r="F112" i="74"/>
  <c r="K111" i="74"/>
  <c r="G111" i="74"/>
  <c r="F111" i="74"/>
  <c r="K110" i="74"/>
  <c r="G110" i="74"/>
  <c r="F110" i="74"/>
  <c r="K109" i="74"/>
  <c r="G109" i="74"/>
  <c r="F109" i="74"/>
  <c r="K108" i="74"/>
  <c r="G108" i="74"/>
  <c r="F108" i="74"/>
  <c r="K107" i="74"/>
  <c r="G107" i="74"/>
  <c r="F107" i="74"/>
  <c r="K106" i="74"/>
  <c r="G106" i="74"/>
  <c r="F106" i="74"/>
  <c r="K105" i="74"/>
  <c r="G105" i="74"/>
  <c r="F105" i="74"/>
  <c r="K104" i="74"/>
  <c r="G104" i="74"/>
  <c r="F104" i="74"/>
  <c r="K103" i="74"/>
  <c r="G103" i="74"/>
  <c r="F103" i="74"/>
  <c r="K102" i="74"/>
  <c r="G102" i="74"/>
  <c r="F102" i="74"/>
  <c r="K101" i="74"/>
  <c r="G101" i="74"/>
  <c r="F101" i="74"/>
  <c r="K100" i="74"/>
  <c r="G100" i="74"/>
  <c r="F100" i="74"/>
  <c r="K99" i="74"/>
  <c r="G99" i="74"/>
  <c r="F99" i="74"/>
  <c r="K98" i="74"/>
  <c r="G98" i="74"/>
  <c r="F98" i="74"/>
  <c r="K97" i="74"/>
  <c r="G97" i="74"/>
  <c r="F97" i="74"/>
  <c r="K96" i="74"/>
  <c r="G96" i="74"/>
  <c r="F96" i="74"/>
  <c r="K95" i="74"/>
  <c r="G95" i="74"/>
  <c r="F95" i="74"/>
  <c r="K94" i="74"/>
  <c r="G94" i="74"/>
  <c r="F94" i="74"/>
  <c r="K93" i="74"/>
  <c r="G93" i="74"/>
  <c r="F93" i="74"/>
  <c r="K92" i="74"/>
  <c r="G92" i="74"/>
  <c r="F92" i="74"/>
  <c r="K91" i="74"/>
  <c r="G91" i="74"/>
  <c r="F91" i="74"/>
  <c r="K90" i="74"/>
  <c r="G90" i="74"/>
  <c r="F90" i="74"/>
  <c r="K89" i="74"/>
  <c r="G89" i="74"/>
  <c r="F89" i="74"/>
  <c r="K88" i="74"/>
  <c r="G88" i="74"/>
  <c r="F88" i="74"/>
  <c r="K87" i="74"/>
  <c r="G87" i="74"/>
  <c r="F87" i="74"/>
  <c r="K86" i="74"/>
  <c r="G86" i="74"/>
  <c r="F86" i="74"/>
  <c r="K85" i="74"/>
  <c r="G85" i="74"/>
  <c r="F85" i="74"/>
  <c r="K84" i="74"/>
  <c r="G84" i="74"/>
  <c r="F84" i="74"/>
  <c r="K83" i="74"/>
  <c r="G83" i="74"/>
  <c r="F83" i="74"/>
  <c r="K82" i="74"/>
  <c r="G82" i="74"/>
  <c r="F82" i="74"/>
  <c r="K81" i="74"/>
  <c r="G81" i="74"/>
  <c r="F81" i="74"/>
  <c r="K80" i="74"/>
  <c r="G80" i="74"/>
  <c r="F80" i="74"/>
  <c r="K79" i="74"/>
  <c r="G79" i="74"/>
  <c r="F79" i="74"/>
  <c r="K78" i="74"/>
  <c r="G78" i="74"/>
  <c r="F78" i="74"/>
  <c r="K77" i="74"/>
  <c r="G77" i="74"/>
  <c r="F77" i="74"/>
  <c r="K76" i="74"/>
  <c r="G76" i="74"/>
  <c r="F76" i="74"/>
  <c r="K75" i="74"/>
  <c r="G75" i="74"/>
  <c r="F75" i="74"/>
  <c r="K74" i="74"/>
  <c r="G74" i="74"/>
  <c r="F74" i="74"/>
  <c r="K73" i="74"/>
  <c r="G73" i="74"/>
  <c r="F73" i="74"/>
  <c r="K72" i="74"/>
  <c r="G72" i="74"/>
  <c r="F72" i="74"/>
  <c r="K71" i="74"/>
  <c r="G71" i="74"/>
  <c r="F71" i="74"/>
  <c r="K70" i="74"/>
  <c r="G70" i="74"/>
  <c r="F70" i="74"/>
  <c r="K69" i="74"/>
  <c r="G69" i="74"/>
  <c r="F69" i="74"/>
  <c r="K68" i="74"/>
  <c r="G68" i="74"/>
  <c r="F68" i="74"/>
  <c r="K67" i="74"/>
  <c r="G67" i="74"/>
  <c r="F67" i="74"/>
  <c r="F66" i="74"/>
  <c r="F65" i="74"/>
  <c r="F64" i="74"/>
  <c r="F63" i="74"/>
  <c r="F62" i="74"/>
  <c r="F61" i="74"/>
  <c r="F60" i="74"/>
  <c r="G59" i="74"/>
  <c r="F59" i="74"/>
  <c r="F58" i="74"/>
  <c r="F57" i="74"/>
  <c r="F56" i="74"/>
  <c r="F55" i="74"/>
  <c r="F54" i="74"/>
  <c r="F53" i="74"/>
  <c r="F52" i="74"/>
  <c r="G51" i="74"/>
  <c r="F51" i="74"/>
  <c r="F50" i="74"/>
  <c r="F49" i="74"/>
  <c r="F48" i="74"/>
  <c r="F47" i="74"/>
  <c r="F46" i="74"/>
  <c r="F45" i="74"/>
  <c r="F44" i="74"/>
  <c r="G43" i="74"/>
  <c r="F43" i="74"/>
  <c r="F42" i="74"/>
  <c r="F41" i="74"/>
  <c r="F40" i="74"/>
  <c r="F39" i="74"/>
  <c r="F38" i="74"/>
  <c r="F37" i="74"/>
  <c r="F36" i="74"/>
  <c r="K35" i="74"/>
  <c r="G35" i="74"/>
  <c r="F35" i="74"/>
  <c r="F34" i="74"/>
  <c r="F33" i="74"/>
  <c r="F32" i="74"/>
  <c r="F31" i="74"/>
  <c r="F30" i="74"/>
  <c r="F29" i="74"/>
  <c r="F28" i="74"/>
  <c r="G27" i="74"/>
  <c r="F27" i="74"/>
  <c r="F26" i="74"/>
  <c r="F25" i="74"/>
  <c r="F24" i="74"/>
  <c r="F23" i="74"/>
  <c r="F22" i="74"/>
  <c r="F21" i="74"/>
  <c r="F20" i="74"/>
  <c r="G19" i="74"/>
  <c r="F19" i="74"/>
  <c r="F18" i="74"/>
  <c r="F17" i="74"/>
  <c r="F16" i="74"/>
  <c r="F15" i="74"/>
  <c r="F14" i="74"/>
  <c r="F13" i="74"/>
  <c r="F12" i="74"/>
  <c r="G11" i="74"/>
  <c r="F11" i="74"/>
  <c r="F10" i="74"/>
  <c r="F9" i="74"/>
  <c r="F8" i="74"/>
  <c r="F7" i="74"/>
  <c r="F6" i="74"/>
  <c r="F5" i="74"/>
  <c r="F4" i="74"/>
  <c r="K3" i="74"/>
  <c r="G3" i="74"/>
  <c r="F3" i="74"/>
  <c r="K186" i="73"/>
  <c r="G186" i="73"/>
  <c r="F186" i="73"/>
  <c r="K185" i="73"/>
  <c r="G185" i="73"/>
  <c r="F185" i="73"/>
  <c r="K184" i="73"/>
  <c r="G184" i="73"/>
  <c r="F184" i="73"/>
  <c r="K183" i="73"/>
  <c r="G183" i="73"/>
  <c r="F183" i="73"/>
  <c r="K182" i="73"/>
  <c r="G182" i="73"/>
  <c r="F182" i="73"/>
  <c r="K181" i="73"/>
  <c r="G181" i="73"/>
  <c r="F181" i="73"/>
  <c r="K180" i="73"/>
  <c r="G180" i="73"/>
  <c r="F180" i="73"/>
  <c r="K179" i="73"/>
  <c r="G179" i="73"/>
  <c r="F179" i="73"/>
  <c r="K178" i="73"/>
  <c r="G178" i="73"/>
  <c r="F178" i="73"/>
  <c r="K177" i="73"/>
  <c r="G177" i="73"/>
  <c r="F177" i="73"/>
  <c r="K176" i="73"/>
  <c r="G176" i="73"/>
  <c r="F176" i="73"/>
  <c r="K175" i="73"/>
  <c r="G175" i="73"/>
  <c r="F175" i="73"/>
  <c r="K174" i="73"/>
  <c r="G174" i="73"/>
  <c r="F174" i="73"/>
  <c r="K173" i="73"/>
  <c r="G173" i="73"/>
  <c r="F173" i="73"/>
  <c r="K172" i="73"/>
  <c r="G172" i="73"/>
  <c r="F172" i="73"/>
  <c r="K171" i="73"/>
  <c r="G171" i="73"/>
  <c r="F171" i="73"/>
  <c r="K170" i="73"/>
  <c r="G170" i="73"/>
  <c r="F170" i="73"/>
  <c r="K169" i="73"/>
  <c r="G169" i="73"/>
  <c r="F169" i="73"/>
  <c r="K168" i="73"/>
  <c r="G168" i="73"/>
  <c r="F168" i="73"/>
  <c r="K167" i="73"/>
  <c r="G167" i="73"/>
  <c r="F167" i="73"/>
  <c r="K166" i="73"/>
  <c r="G166" i="73"/>
  <c r="F166" i="73"/>
  <c r="K165" i="73"/>
  <c r="G165" i="73"/>
  <c r="F165" i="73"/>
  <c r="K164" i="73"/>
  <c r="G164" i="73"/>
  <c r="F164" i="73"/>
  <c r="K163" i="73"/>
  <c r="G163" i="73"/>
  <c r="F163" i="73"/>
  <c r="K162" i="73"/>
  <c r="G162" i="73"/>
  <c r="F162" i="73"/>
  <c r="K161" i="73"/>
  <c r="G161" i="73"/>
  <c r="F161" i="73"/>
  <c r="K160" i="73"/>
  <c r="G160" i="73"/>
  <c r="F160" i="73"/>
  <c r="K159" i="73"/>
  <c r="G159" i="73"/>
  <c r="F159" i="73"/>
  <c r="K158" i="73"/>
  <c r="G158" i="73"/>
  <c r="F158" i="73"/>
  <c r="K157" i="73"/>
  <c r="G157" i="73"/>
  <c r="F157" i="73"/>
  <c r="K156" i="73"/>
  <c r="G156" i="73"/>
  <c r="F156" i="73"/>
  <c r="K155" i="73"/>
  <c r="G155" i="73"/>
  <c r="F155" i="73"/>
  <c r="K154" i="73"/>
  <c r="G154" i="73"/>
  <c r="F154" i="73"/>
  <c r="K153" i="73"/>
  <c r="G153" i="73"/>
  <c r="F153" i="73"/>
  <c r="K152" i="73"/>
  <c r="G152" i="73"/>
  <c r="F152" i="73"/>
  <c r="K151" i="73"/>
  <c r="G151" i="73"/>
  <c r="F151" i="73"/>
  <c r="K150" i="73"/>
  <c r="G150" i="73"/>
  <c r="F150" i="73"/>
  <c r="K149" i="73"/>
  <c r="G149" i="73"/>
  <c r="F149" i="73"/>
  <c r="K148" i="73"/>
  <c r="G148" i="73"/>
  <c r="F148" i="73"/>
  <c r="K147" i="73"/>
  <c r="G147" i="73"/>
  <c r="F147" i="73"/>
  <c r="K146" i="73"/>
  <c r="G146" i="73"/>
  <c r="F146" i="73"/>
  <c r="K145" i="73"/>
  <c r="G145" i="73"/>
  <c r="F145" i="73"/>
  <c r="K144" i="73"/>
  <c r="G144" i="73"/>
  <c r="F144" i="73"/>
  <c r="K143" i="73"/>
  <c r="G143" i="73"/>
  <c r="F143" i="73"/>
  <c r="K142" i="73"/>
  <c r="G142" i="73"/>
  <c r="F142" i="73"/>
  <c r="K141" i="73"/>
  <c r="G141" i="73"/>
  <c r="F141" i="73"/>
  <c r="K140" i="73"/>
  <c r="G140" i="73"/>
  <c r="F140" i="73"/>
  <c r="K139" i="73"/>
  <c r="G139" i="73"/>
  <c r="F139" i="73"/>
  <c r="K138" i="73"/>
  <c r="G138" i="73"/>
  <c r="F138" i="73"/>
  <c r="K137" i="73"/>
  <c r="G137" i="73"/>
  <c r="F137" i="73"/>
  <c r="K136" i="73"/>
  <c r="G136" i="73"/>
  <c r="F136" i="73"/>
  <c r="K135" i="73"/>
  <c r="G135" i="73"/>
  <c r="F135" i="73"/>
  <c r="K134" i="73"/>
  <c r="G134" i="73"/>
  <c r="F134" i="73"/>
  <c r="K133" i="73"/>
  <c r="G133" i="73"/>
  <c r="F133" i="73"/>
  <c r="K132" i="73"/>
  <c r="G132" i="73"/>
  <c r="F132" i="73"/>
  <c r="K131" i="73"/>
  <c r="G131" i="73"/>
  <c r="F131" i="73"/>
  <c r="K130" i="73"/>
  <c r="G130" i="73"/>
  <c r="F130" i="73"/>
  <c r="K129" i="73"/>
  <c r="G129" i="73"/>
  <c r="F129" i="73"/>
  <c r="K128" i="73"/>
  <c r="G128" i="73"/>
  <c r="F128" i="73"/>
  <c r="K127" i="73"/>
  <c r="G127" i="73"/>
  <c r="F127" i="73"/>
  <c r="K126" i="73"/>
  <c r="G126" i="73"/>
  <c r="F126" i="73"/>
  <c r="K125" i="73"/>
  <c r="G125" i="73"/>
  <c r="F125" i="73"/>
  <c r="K124" i="73"/>
  <c r="G124" i="73"/>
  <c r="F124" i="73"/>
  <c r="K123" i="73"/>
  <c r="G123" i="73"/>
  <c r="F123" i="73"/>
  <c r="K122" i="73"/>
  <c r="G122" i="73"/>
  <c r="F122" i="73"/>
  <c r="K121" i="73"/>
  <c r="G121" i="73"/>
  <c r="F121" i="73"/>
  <c r="K120" i="73"/>
  <c r="G120" i="73"/>
  <c r="F120" i="73"/>
  <c r="K119" i="73"/>
  <c r="G119" i="73"/>
  <c r="F119" i="73"/>
  <c r="K118" i="73"/>
  <c r="G118" i="73"/>
  <c r="F118" i="73"/>
  <c r="K117" i="73"/>
  <c r="G117" i="73"/>
  <c r="F117" i="73"/>
  <c r="K116" i="73"/>
  <c r="G116" i="73"/>
  <c r="F116" i="73"/>
  <c r="K115" i="73"/>
  <c r="G115" i="73"/>
  <c r="F115" i="73"/>
  <c r="K114" i="73"/>
  <c r="G114" i="73"/>
  <c r="F114" i="73"/>
  <c r="K113" i="73"/>
  <c r="G113" i="73"/>
  <c r="F113" i="73"/>
  <c r="K112" i="73"/>
  <c r="G112" i="73"/>
  <c r="F112" i="73"/>
  <c r="K111" i="73"/>
  <c r="G111" i="73"/>
  <c r="F111" i="73"/>
  <c r="K110" i="73"/>
  <c r="G110" i="73"/>
  <c r="F110" i="73"/>
  <c r="K109" i="73"/>
  <c r="G109" i="73"/>
  <c r="F109" i="73"/>
  <c r="K108" i="73"/>
  <c r="G108" i="73"/>
  <c r="F108" i="73"/>
  <c r="K107" i="73"/>
  <c r="G107" i="73"/>
  <c r="F107" i="73"/>
  <c r="K106" i="73"/>
  <c r="G106" i="73"/>
  <c r="F106" i="73"/>
  <c r="K105" i="73"/>
  <c r="G105" i="73"/>
  <c r="F105" i="73"/>
  <c r="K104" i="73"/>
  <c r="G104" i="73"/>
  <c r="F104" i="73"/>
  <c r="K103" i="73"/>
  <c r="G103" i="73"/>
  <c r="F103" i="73"/>
  <c r="K102" i="73"/>
  <c r="G102" i="73"/>
  <c r="F102" i="73"/>
  <c r="K101" i="73"/>
  <c r="G101" i="73"/>
  <c r="F101" i="73"/>
  <c r="K100" i="73"/>
  <c r="G100" i="73"/>
  <c r="F100" i="73"/>
  <c r="K99" i="73"/>
  <c r="G99" i="73"/>
  <c r="F99" i="73"/>
  <c r="K98" i="73"/>
  <c r="G98" i="73"/>
  <c r="F98" i="73"/>
  <c r="K97" i="73"/>
  <c r="G97" i="73"/>
  <c r="F97" i="73"/>
  <c r="K96" i="73"/>
  <c r="G96" i="73"/>
  <c r="F96" i="73"/>
  <c r="K95" i="73"/>
  <c r="G95" i="73"/>
  <c r="F95" i="73"/>
  <c r="K94" i="73"/>
  <c r="G94" i="73"/>
  <c r="F94" i="73"/>
  <c r="K93" i="73"/>
  <c r="G93" i="73"/>
  <c r="F93" i="73"/>
  <c r="K92" i="73"/>
  <c r="G92" i="73"/>
  <c r="F92" i="73"/>
  <c r="K91" i="73"/>
  <c r="G91" i="73"/>
  <c r="F91" i="73"/>
  <c r="K90" i="73"/>
  <c r="G90" i="73"/>
  <c r="F90" i="73"/>
  <c r="K89" i="73"/>
  <c r="G89" i="73"/>
  <c r="F89" i="73"/>
  <c r="K88" i="73"/>
  <c r="G88" i="73"/>
  <c r="F88" i="73"/>
  <c r="K87" i="73"/>
  <c r="G87" i="73"/>
  <c r="F87" i="73"/>
  <c r="K86" i="73"/>
  <c r="G86" i="73"/>
  <c r="F86" i="73"/>
  <c r="K85" i="73"/>
  <c r="G85" i="73"/>
  <c r="F85" i="73"/>
  <c r="K84" i="73"/>
  <c r="G84" i="73"/>
  <c r="F84" i="73"/>
  <c r="K83" i="73"/>
  <c r="G83" i="73"/>
  <c r="F83" i="73"/>
  <c r="K82" i="73"/>
  <c r="G82" i="73"/>
  <c r="F82" i="73"/>
  <c r="K81" i="73"/>
  <c r="G81" i="73"/>
  <c r="F81" i="73"/>
  <c r="K80" i="73"/>
  <c r="G80" i="73"/>
  <c r="F80" i="73"/>
  <c r="K79" i="73"/>
  <c r="G79" i="73"/>
  <c r="F79" i="73"/>
  <c r="K78" i="73"/>
  <c r="G78" i="73"/>
  <c r="F78" i="73"/>
  <c r="K77" i="73"/>
  <c r="G77" i="73"/>
  <c r="F77" i="73"/>
  <c r="K76" i="73"/>
  <c r="G76" i="73"/>
  <c r="F76" i="73"/>
  <c r="K75" i="73"/>
  <c r="G75" i="73"/>
  <c r="F75" i="73"/>
  <c r="K74" i="73"/>
  <c r="G74" i="73"/>
  <c r="F74" i="73"/>
  <c r="K73" i="73"/>
  <c r="G73" i="73"/>
  <c r="F73" i="73"/>
  <c r="K72" i="73"/>
  <c r="G72" i="73"/>
  <c r="F72" i="73"/>
  <c r="K71" i="73"/>
  <c r="G71" i="73"/>
  <c r="F71" i="73"/>
  <c r="K70" i="73"/>
  <c r="G70" i="73"/>
  <c r="F70" i="73"/>
  <c r="K69" i="73"/>
  <c r="G69" i="73"/>
  <c r="F69" i="73"/>
  <c r="K68" i="73"/>
  <c r="G68" i="73"/>
  <c r="F68" i="73"/>
  <c r="K67" i="73"/>
  <c r="G67" i="73"/>
  <c r="F67" i="73"/>
  <c r="F66" i="73"/>
  <c r="F65" i="73"/>
  <c r="F64" i="73"/>
  <c r="F63" i="73"/>
  <c r="F62" i="73"/>
  <c r="F61" i="73"/>
  <c r="F60" i="73"/>
  <c r="G59" i="73"/>
  <c r="F59" i="73"/>
  <c r="F58" i="73"/>
  <c r="F57" i="73"/>
  <c r="F56" i="73"/>
  <c r="F55" i="73"/>
  <c r="F54" i="73"/>
  <c r="F53" i="73"/>
  <c r="F52" i="73"/>
  <c r="G51" i="73"/>
  <c r="F51" i="73"/>
  <c r="F50" i="73"/>
  <c r="F49" i="73"/>
  <c r="F48" i="73"/>
  <c r="F47" i="73"/>
  <c r="F46" i="73"/>
  <c r="F45" i="73"/>
  <c r="F44" i="73"/>
  <c r="G43" i="73"/>
  <c r="F43" i="73"/>
  <c r="F42" i="73"/>
  <c r="F41" i="73"/>
  <c r="F40" i="73"/>
  <c r="F39" i="73"/>
  <c r="F38" i="73"/>
  <c r="F37" i="73"/>
  <c r="F36" i="73"/>
  <c r="K35" i="73"/>
  <c r="G35" i="73"/>
  <c r="F35" i="73"/>
  <c r="F34" i="73"/>
  <c r="F33" i="73"/>
  <c r="F32" i="73"/>
  <c r="F31" i="73"/>
  <c r="F30" i="73"/>
  <c r="F29" i="73"/>
  <c r="F28" i="73"/>
  <c r="G27" i="73"/>
  <c r="F27" i="73"/>
  <c r="F26" i="73"/>
  <c r="F25" i="73"/>
  <c r="F24" i="73"/>
  <c r="F23" i="73"/>
  <c r="F22" i="73"/>
  <c r="F21" i="73"/>
  <c r="F20" i="73"/>
  <c r="G19" i="73"/>
  <c r="F19" i="73"/>
  <c r="F18" i="73"/>
  <c r="F17" i="73"/>
  <c r="F16" i="73"/>
  <c r="F15" i="73"/>
  <c r="F14" i="73"/>
  <c r="F13" i="73"/>
  <c r="F12" i="73"/>
  <c r="G11" i="73"/>
  <c r="F11" i="73"/>
  <c r="F10" i="73"/>
  <c r="F9" i="73"/>
  <c r="F8" i="73"/>
  <c r="F7" i="73"/>
  <c r="F6" i="73"/>
  <c r="F5" i="73"/>
  <c r="F4" i="73"/>
  <c r="K3" i="73"/>
  <c r="G3" i="73"/>
  <c r="F3" i="73"/>
  <c r="K186" i="72"/>
  <c r="G186" i="72"/>
  <c r="F186" i="72"/>
  <c r="K185" i="72"/>
  <c r="G185" i="72"/>
  <c r="F185" i="72"/>
  <c r="K184" i="72"/>
  <c r="G184" i="72"/>
  <c r="F184" i="72"/>
  <c r="K183" i="72"/>
  <c r="G183" i="72"/>
  <c r="F183" i="72"/>
  <c r="K182" i="72"/>
  <c r="G182" i="72"/>
  <c r="F182" i="72"/>
  <c r="K181" i="72"/>
  <c r="G181" i="72"/>
  <c r="F181" i="72"/>
  <c r="K180" i="72"/>
  <c r="G180" i="72"/>
  <c r="F180" i="72"/>
  <c r="K179" i="72"/>
  <c r="G179" i="72"/>
  <c r="F179" i="72"/>
  <c r="K178" i="72"/>
  <c r="G178" i="72"/>
  <c r="F178" i="72"/>
  <c r="K177" i="72"/>
  <c r="G177" i="72"/>
  <c r="F177" i="72"/>
  <c r="K176" i="72"/>
  <c r="G176" i="72"/>
  <c r="F176" i="72"/>
  <c r="K175" i="72"/>
  <c r="G175" i="72"/>
  <c r="F175" i="72"/>
  <c r="K174" i="72"/>
  <c r="G174" i="72"/>
  <c r="F174" i="72"/>
  <c r="K173" i="72"/>
  <c r="G173" i="72"/>
  <c r="F173" i="72"/>
  <c r="K172" i="72"/>
  <c r="G172" i="72"/>
  <c r="F172" i="72"/>
  <c r="K171" i="72"/>
  <c r="G171" i="72"/>
  <c r="F171" i="72"/>
  <c r="K170" i="72"/>
  <c r="G170" i="72"/>
  <c r="F170" i="72"/>
  <c r="K169" i="72"/>
  <c r="G169" i="72"/>
  <c r="F169" i="72"/>
  <c r="K168" i="72"/>
  <c r="G168" i="72"/>
  <c r="F168" i="72"/>
  <c r="K167" i="72"/>
  <c r="G167" i="72"/>
  <c r="F167" i="72"/>
  <c r="K166" i="72"/>
  <c r="G166" i="72"/>
  <c r="F166" i="72"/>
  <c r="K165" i="72"/>
  <c r="G165" i="72"/>
  <c r="F165" i="72"/>
  <c r="K164" i="72"/>
  <c r="G164" i="72"/>
  <c r="F164" i="72"/>
  <c r="K163" i="72"/>
  <c r="G163" i="72"/>
  <c r="F163" i="72"/>
  <c r="K162" i="72"/>
  <c r="G162" i="72"/>
  <c r="F162" i="72"/>
  <c r="K161" i="72"/>
  <c r="G161" i="72"/>
  <c r="F161" i="72"/>
  <c r="K160" i="72"/>
  <c r="G160" i="72"/>
  <c r="F160" i="72"/>
  <c r="K159" i="72"/>
  <c r="G159" i="72"/>
  <c r="F159" i="72"/>
  <c r="K158" i="72"/>
  <c r="G158" i="72"/>
  <c r="F158" i="72"/>
  <c r="K157" i="72"/>
  <c r="G157" i="72"/>
  <c r="F157" i="72"/>
  <c r="K156" i="72"/>
  <c r="G156" i="72"/>
  <c r="F156" i="72"/>
  <c r="K155" i="72"/>
  <c r="G155" i="72"/>
  <c r="F155" i="72"/>
  <c r="K154" i="72"/>
  <c r="G154" i="72"/>
  <c r="F154" i="72"/>
  <c r="K153" i="72"/>
  <c r="G153" i="72"/>
  <c r="F153" i="72"/>
  <c r="K152" i="72"/>
  <c r="G152" i="72"/>
  <c r="F152" i="72"/>
  <c r="K151" i="72"/>
  <c r="G151" i="72"/>
  <c r="F151" i="72"/>
  <c r="K150" i="72"/>
  <c r="G150" i="72"/>
  <c r="F150" i="72"/>
  <c r="K149" i="72"/>
  <c r="G149" i="72"/>
  <c r="F149" i="72"/>
  <c r="K148" i="72"/>
  <c r="G148" i="72"/>
  <c r="F148" i="72"/>
  <c r="K147" i="72"/>
  <c r="G147" i="72"/>
  <c r="F147" i="72"/>
  <c r="K146" i="72"/>
  <c r="G146" i="72"/>
  <c r="F146" i="72"/>
  <c r="K145" i="72"/>
  <c r="G145" i="72"/>
  <c r="F145" i="72"/>
  <c r="K144" i="72"/>
  <c r="G144" i="72"/>
  <c r="F144" i="72"/>
  <c r="K143" i="72"/>
  <c r="G143" i="72"/>
  <c r="F143" i="72"/>
  <c r="K142" i="72"/>
  <c r="G142" i="72"/>
  <c r="F142" i="72"/>
  <c r="K141" i="72"/>
  <c r="G141" i="72"/>
  <c r="F141" i="72"/>
  <c r="K140" i="72"/>
  <c r="G140" i="72"/>
  <c r="F140" i="72"/>
  <c r="K139" i="72"/>
  <c r="G139" i="72"/>
  <c r="F139" i="72"/>
  <c r="K138" i="72"/>
  <c r="G138" i="72"/>
  <c r="F138" i="72"/>
  <c r="K137" i="72"/>
  <c r="G137" i="72"/>
  <c r="F137" i="72"/>
  <c r="K136" i="72"/>
  <c r="G136" i="72"/>
  <c r="F136" i="72"/>
  <c r="K135" i="72"/>
  <c r="G135" i="72"/>
  <c r="F135" i="72"/>
  <c r="K134" i="72"/>
  <c r="G134" i="72"/>
  <c r="F134" i="72"/>
  <c r="K133" i="72"/>
  <c r="G133" i="72"/>
  <c r="F133" i="72"/>
  <c r="K132" i="72"/>
  <c r="G132" i="72"/>
  <c r="F132" i="72"/>
  <c r="K131" i="72"/>
  <c r="G131" i="72"/>
  <c r="F131" i="72"/>
  <c r="K130" i="72"/>
  <c r="G130" i="72"/>
  <c r="F130" i="72"/>
  <c r="K129" i="72"/>
  <c r="G129" i="72"/>
  <c r="F129" i="72"/>
  <c r="K128" i="72"/>
  <c r="G128" i="72"/>
  <c r="F128" i="72"/>
  <c r="K127" i="72"/>
  <c r="G127" i="72"/>
  <c r="F127" i="72"/>
  <c r="K126" i="72"/>
  <c r="G126" i="72"/>
  <c r="F126" i="72"/>
  <c r="K125" i="72"/>
  <c r="G125" i="72"/>
  <c r="F125" i="72"/>
  <c r="K124" i="72"/>
  <c r="G124" i="72"/>
  <c r="F124" i="72"/>
  <c r="K123" i="72"/>
  <c r="G123" i="72"/>
  <c r="F123" i="72"/>
  <c r="K122" i="72"/>
  <c r="G122" i="72"/>
  <c r="F122" i="72"/>
  <c r="K121" i="72"/>
  <c r="G121" i="72"/>
  <c r="F121" i="72"/>
  <c r="K120" i="72"/>
  <c r="G120" i="72"/>
  <c r="F120" i="72"/>
  <c r="K119" i="72"/>
  <c r="G119" i="72"/>
  <c r="F119" i="72"/>
  <c r="K118" i="72"/>
  <c r="G118" i="72"/>
  <c r="F118" i="72"/>
  <c r="K117" i="72"/>
  <c r="G117" i="72"/>
  <c r="F117" i="72"/>
  <c r="K116" i="72"/>
  <c r="G116" i="72"/>
  <c r="F116" i="72"/>
  <c r="K115" i="72"/>
  <c r="G115" i="72"/>
  <c r="F115" i="72"/>
  <c r="K114" i="72"/>
  <c r="G114" i="72"/>
  <c r="F114" i="72"/>
  <c r="K113" i="72"/>
  <c r="G113" i="72"/>
  <c r="F113" i="72"/>
  <c r="K112" i="72"/>
  <c r="G112" i="72"/>
  <c r="F112" i="72"/>
  <c r="K111" i="72"/>
  <c r="G111" i="72"/>
  <c r="F111" i="72"/>
  <c r="K110" i="72"/>
  <c r="G110" i="72"/>
  <c r="F110" i="72"/>
  <c r="K109" i="72"/>
  <c r="G109" i="72"/>
  <c r="F109" i="72"/>
  <c r="K108" i="72"/>
  <c r="G108" i="72"/>
  <c r="F108" i="72"/>
  <c r="K107" i="72"/>
  <c r="G107" i="72"/>
  <c r="F107" i="72"/>
  <c r="K106" i="72"/>
  <c r="G106" i="72"/>
  <c r="F106" i="72"/>
  <c r="K105" i="72"/>
  <c r="G105" i="72"/>
  <c r="F105" i="72"/>
  <c r="K104" i="72"/>
  <c r="G104" i="72"/>
  <c r="F104" i="72"/>
  <c r="K103" i="72"/>
  <c r="G103" i="72"/>
  <c r="F103" i="72"/>
  <c r="K102" i="72"/>
  <c r="G102" i="72"/>
  <c r="F102" i="72"/>
  <c r="K101" i="72"/>
  <c r="G101" i="72"/>
  <c r="F101" i="72"/>
  <c r="K100" i="72"/>
  <c r="G100" i="72"/>
  <c r="F100" i="72"/>
  <c r="K99" i="72"/>
  <c r="G99" i="72"/>
  <c r="F99" i="72"/>
  <c r="K98" i="72"/>
  <c r="G98" i="72"/>
  <c r="F98" i="72"/>
  <c r="K97" i="72"/>
  <c r="G97" i="72"/>
  <c r="F97" i="72"/>
  <c r="K96" i="72"/>
  <c r="G96" i="72"/>
  <c r="F96" i="72"/>
  <c r="K95" i="72"/>
  <c r="G95" i="72"/>
  <c r="F95" i="72"/>
  <c r="K94" i="72"/>
  <c r="G94" i="72"/>
  <c r="F94" i="72"/>
  <c r="K93" i="72"/>
  <c r="G93" i="72"/>
  <c r="F93" i="72"/>
  <c r="K92" i="72"/>
  <c r="G92" i="72"/>
  <c r="F92" i="72"/>
  <c r="K91" i="72"/>
  <c r="G91" i="72"/>
  <c r="F91" i="72"/>
  <c r="K90" i="72"/>
  <c r="G90" i="72"/>
  <c r="F90" i="72"/>
  <c r="K89" i="72"/>
  <c r="G89" i="72"/>
  <c r="F89" i="72"/>
  <c r="K88" i="72"/>
  <c r="G88" i="72"/>
  <c r="F88" i="72"/>
  <c r="K87" i="72"/>
  <c r="G87" i="72"/>
  <c r="F87" i="72"/>
  <c r="K86" i="72"/>
  <c r="G86" i="72"/>
  <c r="F86" i="72"/>
  <c r="K85" i="72"/>
  <c r="G85" i="72"/>
  <c r="F85" i="72"/>
  <c r="K84" i="72"/>
  <c r="G84" i="72"/>
  <c r="F84" i="72"/>
  <c r="K83" i="72"/>
  <c r="G83" i="72"/>
  <c r="F83" i="72"/>
  <c r="K82" i="72"/>
  <c r="G82" i="72"/>
  <c r="F82" i="72"/>
  <c r="K81" i="72"/>
  <c r="G81" i="72"/>
  <c r="F81" i="72"/>
  <c r="K80" i="72"/>
  <c r="G80" i="72"/>
  <c r="F80" i="72"/>
  <c r="K79" i="72"/>
  <c r="G79" i="72"/>
  <c r="F79" i="72"/>
  <c r="K78" i="72"/>
  <c r="G78" i="72"/>
  <c r="F78" i="72"/>
  <c r="K77" i="72"/>
  <c r="G77" i="72"/>
  <c r="F77" i="72"/>
  <c r="K76" i="72"/>
  <c r="G76" i="72"/>
  <c r="F76" i="72"/>
  <c r="K75" i="72"/>
  <c r="G75" i="72"/>
  <c r="F75" i="72"/>
  <c r="K74" i="72"/>
  <c r="G74" i="72"/>
  <c r="F74" i="72"/>
  <c r="K73" i="72"/>
  <c r="G73" i="72"/>
  <c r="F73" i="72"/>
  <c r="K72" i="72"/>
  <c r="G72" i="72"/>
  <c r="F72" i="72"/>
  <c r="K71" i="72"/>
  <c r="G71" i="72"/>
  <c r="F71" i="72"/>
  <c r="K70" i="72"/>
  <c r="G70" i="72"/>
  <c r="F70" i="72"/>
  <c r="K69" i="72"/>
  <c r="G69" i="72"/>
  <c r="F69" i="72"/>
  <c r="K68" i="72"/>
  <c r="G68" i="72"/>
  <c r="F68" i="72"/>
  <c r="K67" i="72"/>
  <c r="G67" i="72"/>
  <c r="F67" i="72"/>
  <c r="F66" i="72"/>
  <c r="F65" i="72"/>
  <c r="F64" i="72"/>
  <c r="F63" i="72"/>
  <c r="F62" i="72"/>
  <c r="F61" i="72"/>
  <c r="F60" i="72"/>
  <c r="G59" i="72"/>
  <c r="F59" i="72"/>
  <c r="F58" i="72"/>
  <c r="F57" i="72"/>
  <c r="F56" i="72"/>
  <c r="F55" i="72"/>
  <c r="F54" i="72"/>
  <c r="F53" i="72"/>
  <c r="F52" i="72"/>
  <c r="G51" i="72"/>
  <c r="F51" i="72"/>
  <c r="F50" i="72"/>
  <c r="F49" i="72"/>
  <c r="F48" i="72"/>
  <c r="F47" i="72"/>
  <c r="F46" i="72"/>
  <c r="F45" i="72"/>
  <c r="F44" i="72"/>
  <c r="G43" i="72"/>
  <c r="F43" i="72"/>
  <c r="F42" i="72"/>
  <c r="F41" i="72"/>
  <c r="F40" i="72"/>
  <c r="F39" i="72"/>
  <c r="F38" i="72"/>
  <c r="F37" i="72"/>
  <c r="F36" i="72"/>
  <c r="K35" i="72"/>
  <c r="G35" i="72"/>
  <c r="F35" i="72"/>
  <c r="F34" i="72"/>
  <c r="F33" i="72"/>
  <c r="F32" i="72"/>
  <c r="F31" i="72"/>
  <c r="F30" i="72"/>
  <c r="F29" i="72"/>
  <c r="F28" i="72"/>
  <c r="G27" i="72"/>
  <c r="F27" i="72"/>
  <c r="F26" i="72"/>
  <c r="F25" i="72"/>
  <c r="F24" i="72"/>
  <c r="F23" i="72"/>
  <c r="F22" i="72"/>
  <c r="F21" i="72"/>
  <c r="F20" i="72"/>
  <c r="G19" i="72"/>
  <c r="F19" i="72"/>
  <c r="F18" i="72"/>
  <c r="F17" i="72"/>
  <c r="F16" i="72"/>
  <c r="F15" i="72"/>
  <c r="F14" i="72"/>
  <c r="F13" i="72"/>
  <c r="F12" i="72"/>
  <c r="G11" i="72"/>
  <c r="F11" i="72"/>
  <c r="F10" i="72"/>
  <c r="F9" i="72"/>
  <c r="F8" i="72"/>
  <c r="F7" i="72"/>
  <c r="F6" i="72"/>
  <c r="F5" i="72"/>
  <c r="F4" i="72"/>
  <c r="K3" i="72"/>
  <c r="G3" i="72"/>
  <c r="F3" i="72"/>
  <c r="K186" i="71"/>
  <c r="G186" i="71"/>
  <c r="F186" i="71"/>
  <c r="K185" i="71"/>
  <c r="G185" i="71"/>
  <c r="F185" i="71"/>
  <c r="K184" i="71"/>
  <c r="G184" i="71"/>
  <c r="F184" i="71"/>
  <c r="K183" i="71"/>
  <c r="G183" i="71"/>
  <c r="F183" i="71"/>
  <c r="K182" i="71"/>
  <c r="G182" i="71"/>
  <c r="F182" i="71"/>
  <c r="K181" i="71"/>
  <c r="G181" i="71"/>
  <c r="F181" i="71"/>
  <c r="K180" i="71"/>
  <c r="G180" i="71"/>
  <c r="F180" i="71"/>
  <c r="K179" i="71"/>
  <c r="G179" i="71"/>
  <c r="F179" i="71"/>
  <c r="K178" i="71"/>
  <c r="G178" i="71"/>
  <c r="F178" i="71"/>
  <c r="K177" i="71"/>
  <c r="G177" i="71"/>
  <c r="F177" i="71"/>
  <c r="K176" i="71"/>
  <c r="G176" i="71"/>
  <c r="F176" i="71"/>
  <c r="K175" i="71"/>
  <c r="G175" i="71"/>
  <c r="F175" i="71"/>
  <c r="K174" i="71"/>
  <c r="G174" i="71"/>
  <c r="F174" i="71"/>
  <c r="K173" i="71"/>
  <c r="G173" i="71"/>
  <c r="F173" i="71"/>
  <c r="K172" i="71"/>
  <c r="G172" i="71"/>
  <c r="F172" i="71"/>
  <c r="K171" i="71"/>
  <c r="G171" i="71"/>
  <c r="F171" i="71"/>
  <c r="K170" i="71"/>
  <c r="G170" i="71"/>
  <c r="F170" i="71"/>
  <c r="K169" i="71"/>
  <c r="G169" i="71"/>
  <c r="F169" i="71"/>
  <c r="K168" i="71"/>
  <c r="G168" i="71"/>
  <c r="F168" i="71"/>
  <c r="K167" i="71"/>
  <c r="G167" i="71"/>
  <c r="F167" i="71"/>
  <c r="K166" i="71"/>
  <c r="G166" i="71"/>
  <c r="F166" i="71"/>
  <c r="K165" i="71"/>
  <c r="G165" i="71"/>
  <c r="F165" i="71"/>
  <c r="K164" i="71"/>
  <c r="G164" i="71"/>
  <c r="F164" i="71"/>
  <c r="K163" i="71"/>
  <c r="G163" i="71"/>
  <c r="F163" i="71"/>
  <c r="K162" i="71"/>
  <c r="G162" i="71"/>
  <c r="F162" i="71"/>
  <c r="K161" i="71"/>
  <c r="G161" i="71"/>
  <c r="F161" i="71"/>
  <c r="K160" i="71"/>
  <c r="G160" i="71"/>
  <c r="F160" i="71"/>
  <c r="K159" i="71"/>
  <c r="G159" i="71"/>
  <c r="F159" i="71"/>
  <c r="K158" i="71"/>
  <c r="G158" i="71"/>
  <c r="F158" i="71"/>
  <c r="K157" i="71"/>
  <c r="G157" i="71"/>
  <c r="F157" i="71"/>
  <c r="K156" i="71"/>
  <c r="G156" i="71"/>
  <c r="F156" i="71"/>
  <c r="K155" i="71"/>
  <c r="G155" i="71"/>
  <c r="F155" i="71"/>
  <c r="K154" i="71"/>
  <c r="G154" i="71"/>
  <c r="F154" i="71"/>
  <c r="K153" i="71"/>
  <c r="G153" i="71"/>
  <c r="F153" i="71"/>
  <c r="K152" i="71"/>
  <c r="G152" i="71"/>
  <c r="F152" i="71"/>
  <c r="K151" i="71"/>
  <c r="G151" i="71"/>
  <c r="F151" i="71"/>
  <c r="K150" i="71"/>
  <c r="G150" i="71"/>
  <c r="F150" i="71"/>
  <c r="K149" i="71"/>
  <c r="G149" i="71"/>
  <c r="F149" i="71"/>
  <c r="K148" i="71"/>
  <c r="G148" i="71"/>
  <c r="F148" i="71"/>
  <c r="K147" i="71"/>
  <c r="G147" i="71"/>
  <c r="F147" i="71"/>
  <c r="K146" i="71"/>
  <c r="G146" i="71"/>
  <c r="F146" i="71"/>
  <c r="K145" i="71"/>
  <c r="G145" i="71"/>
  <c r="F145" i="71"/>
  <c r="K144" i="71"/>
  <c r="G144" i="71"/>
  <c r="F144" i="71"/>
  <c r="K143" i="71"/>
  <c r="G143" i="71"/>
  <c r="F143" i="71"/>
  <c r="K142" i="71"/>
  <c r="G142" i="71"/>
  <c r="F142" i="71"/>
  <c r="K141" i="71"/>
  <c r="G141" i="71"/>
  <c r="F141" i="71"/>
  <c r="K140" i="71"/>
  <c r="G140" i="71"/>
  <c r="F140" i="71"/>
  <c r="K139" i="71"/>
  <c r="G139" i="71"/>
  <c r="F139" i="71"/>
  <c r="K138" i="71"/>
  <c r="G138" i="71"/>
  <c r="F138" i="71"/>
  <c r="K137" i="71"/>
  <c r="G137" i="71"/>
  <c r="F137" i="71"/>
  <c r="K136" i="71"/>
  <c r="G136" i="71"/>
  <c r="F136" i="71"/>
  <c r="K135" i="71"/>
  <c r="G135" i="71"/>
  <c r="F135" i="71"/>
  <c r="K134" i="71"/>
  <c r="G134" i="71"/>
  <c r="F134" i="71"/>
  <c r="K133" i="71"/>
  <c r="G133" i="71"/>
  <c r="F133" i="71"/>
  <c r="K132" i="71"/>
  <c r="G132" i="71"/>
  <c r="F132" i="71"/>
  <c r="K131" i="71"/>
  <c r="G131" i="71"/>
  <c r="F131" i="71"/>
  <c r="K130" i="71"/>
  <c r="G130" i="71"/>
  <c r="F130" i="71"/>
  <c r="K129" i="71"/>
  <c r="G129" i="71"/>
  <c r="F129" i="71"/>
  <c r="K128" i="71"/>
  <c r="G128" i="71"/>
  <c r="F128" i="71"/>
  <c r="K127" i="71"/>
  <c r="G127" i="71"/>
  <c r="F127" i="71"/>
  <c r="K126" i="71"/>
  <c r="G126" i="71"/>
  <c r="F126" i="71"/>
  <c r="K125" i="71"/>
  <c r="G125" i="71"/>
  <c r="F125" i="71"/>
  <c r="K124" i="71"/>
  <c r="G124" i="71"/>
  <c r="F124" i="71"/>
  <c r="K123" i="71"/>
  <c r="G123" i="71"/>
  <c r="F123" i="71"/>
  <c r="K122" i="71"/>
  <c r="G122" i="71"/>
  <c r="F122" i="71"/>
  <c r="K121" i="71"/>
  <c r="G121" i="71"/>
  <c r="F121" i="71"/>
  <c r="K120" i="71"/>
  <c r="G120" i="71"/>
  <c r="F120" i="71"/>
  <c r="K119" i="71"/>
  <c r="G119" i="71"/>
  <c r="F119" i="71"/>
  <c r="K118" i="71"/>
  <c r="G118" i="71"/>
  <c r="F118" i="71"/>
  <c r="K117" i="71"/>
  <c r="G117" i="71"/>
  <c r="F117" i="71"/>
  <c r="K116" i="71"/>
  <c r="G116" i="71"/>
  <c r="F116" i="71"/>
  <c r="K115" i="71"/>
  <c r="G115" i="71"/>
  <c r="F115" i="71"/>
  <c r="K114" i="71"/>
  <c r="G114" i="71"/>
  <c r="F114" i="71"/>
  <c r="K113" i="71"/>
  <c r="G113" i="71"/>
  <c r="F113" i="71"/>
  <c r="K112" i="71"/>
  <c r="G112" i="71"/>
  <c r="F112" i="71"/>
  <c r="K111" i="71"/>
  <c r="G111" i="71"/>
  <c r="F111" i="71"/>
  <c r="K110" i="71"/>
  <c r="G110" i="71"/>
  <c r="F110" i="71"/>
  <c r="K109" i="71"/>
  <c r="G109" i="71"/>
  <c r="F109" i="71"/>
  <c r="K108" i="71"/>
  <c r="G108" i="71"/>
  <c r="F108" i="71"/>
  <c r="K107" i="71"/>
  <c r="G107" i="71"/>
  <c r="F107" i="71"/>
  <c r="K106" i="71"/>
  <c r="G106" i="71"/>
  <c r="F106" i="71"/>
  <c r="K105" i="71"/>
  <c r="G105" i="71"/>
  <c r="F105" i="71"/>
  <c r="K104" i="71"/>
  <c r="G104" i="71"/>
  <c r="F104" i="71"/>
  <c r="K103" i="71"/>
  <c r="G103" i="71"/>
  <c r="F103" i="71"/>
  <c r="K102" i="71"/>
  <c r="G102" i="71"/>
  <c r="F102" i="71"/>
  <c r="K101" i="71"/>
  <c r="G101" i="71"/>
  <c r="F101" i="71"/>
  <c r="K100" i="71"/>
  <c r="G100" i="71"/>
  <c r="F100" i="71"/>
  <c r="K99" i="71"/>
  <c r="G99" i="71"/>
  <c r="F99" i="71"/>
  <c r="K98" i="71"/>
  <c r="G98" i="71"/>
  <c r="F98" i="71"/>
  <c r="K97" i="71"/>
  <c r="G97" i="71"/>
  <c r="F97" i="71"/>
  <c r="K96" i="71"/>
  <c r="G96" i="71"/>
  <c r="F96" i="71"/>
  <c r="K95" i="71"/>
  <c r="G95" i="71"/>
  <c r="F95" i="71"/>
  <c r="K94" i="71"/>
  <c r="G94" i="71"/>
  <c r="F94" i="71"/>
  <c r="K93" i="71"/>
  <c r="G93" i="71"/>
  <c r="F93" i="71"/>
  <c r="K92" i="71"/>
  <c r="G92" i="71"/>
  <c r="F92" i="71"/>
  <c r="K91" i="71"/>
  <c r="G91" i="71"/>
  <c r="F91" i="71"/>
  <c r="K90" i="71"/>
  <c r="G90" i="71"/>
  <c r="F90" i="71"/>
  <c r="K89" i="71"/>
  <c r="G89" i="71"/>
  <c r="F89" i="71"/>
  <c r="K88" i="71"/>
  <c r="G88" i="71"/>
  <c r="F88" i="71"/>
  <c r="K87" i="71"/>
  <c r="G87" i="71"/>
  <c r="F87" i="71"/>
  <c r="K86" i="71"/>
  <c r="G86" i="71"/>
  <c r="F86" i="71"/>
  <c r="K85" i="71"/>
  <c r="G85" i="71"/>
  <c r="F85" i="71"/>
  <c r="K84" i="71"/>
  <c r="G84" i="71"/>
  <c r="F84" i="71"/>
  <c r="K83" i="71"/>
  <c r="G83" i="71"/>
  <c r="F83" i="71"/>
  <c r="K82" i="71"/>
  <c r="G82" i="71"/>
  <c r="F82" i="71"/>
  <c r="K81" i="71"/>
  <c r="G81" i="71"/>
  <c r="F81" i="71"/>
  <c r="K80" i="71"/>
  <c r="G80" i="71"/>
  <c r="F80" i="71"/>
  <c r="K79" i="71"/>
  <c r="G79" i="71"/>
  <c r="F79" i="71"/>
  <c r="K78" i="71"/>
  <c r="G78" i="71"/>
  <c r="F78" i="71"/>
  <c r="K77" i="71"/>
  <c r="G77" i="71"/>
  <c r="F77" i="71"/>
  <c r="K76" i="71"/>
  <c r="G76" i="71"/>
  <c r="F76" i="71"/>
  <c r="K75" i="71"/>
  <c r="G75" i="71"/>
  <c r="F75" i="71"/>
  <c r="K74" i="71"/>
  <c r="G74" i="71"/>
  <c r="F74" i="71"/>
  <c r="K73" i="71"/>
  <c r="G73" i="71"/>
  <c r="F73" i="71"/>
  <c r="K72" i="71"/>
  <c r="G72" i="71"/>
  <c r="F72" i="71"/>
  <c r="K71" i="71"/>
  <c r="G71" i="71"/>
  <c r="F71" i="71"/>
  <c r="K70" i="71"/>
  <c r="G70" i="71"/>
  <c r="F70" i="71"/>
  <c r="K69" i="71"/>
  <c r="G69" i="71"/>
  <c r="F69" i="71"/>
  <c r="K68" i="71"/>
  <c r="G68" i="71"/>
  <c r="F68" i="71"/>
  <c r="K67" i="71"/>
  <c r="G67" i="71"/>
  <c r="F67" i="71"/>
  <c r="F66" i="71"/>
  <c r="F65" i="71"/>
  <c r="F64" i="71"/>
  <c r="F63" i="71"/>
  <c r="F62" i="71"/>
  <c r="F61" i="71"/>
  <c r="F60" i="71"/>
  <c r="G59" i="71"/>
  <c r="F59" i="71"/>
  <c r="F58" i="71"/>
  <c r="F57" i="71"/>
  <c r="F56" i="71"/>
  <c r="F55" i="71"/>
  <c r="F54" i="71"/>
  <c r="F53" i="71"/>
  <c r="F52" i="71"/>
  <c r="G51" i="71"/>
  <c r="F51" i="71"/>
  <c r="F50" i="71"/>
  <c r="F49" i="71"/>
  <c r="F48" i="71"/>
  <c r="F47" i="71"/>
  <c r="F46" i="71"/>
  <c r="F45" i="71"/>
  <c r="F44" i="71"/>
  <c r="G43" i="71"/>
  <c r="F43" i="71"/>
  <c r="F42" i="71"/>
  <c r="F41" i="71"/>
  <c r="F40" i="71"/>
  <c r="F39" i="71"/>
  <c r="F38" i="71"/>
  <c r="F37" i="71"/>
  <c r="F36" i="71"/>
  <c r="K35" i="71"/>
  <c r="G35" i="71"/>
  <c r="F35" i="71"/>
  <c r="F34" i="71"/>
  <c r="F33" i="71"/>
  <c r="F32" i="71"/>
  <c r="F31" i="71"/>
  <c r="F30" i="71"/>
  <c r="F29" i="71"/>
  <c r="F28" i="71"/>
  <c r="G27" i="71"/>
  <c r="F27" i="71"/>
  <c r="F26" i="71"/>
  <c r="F25" i="71"/>
  <c r="F24" i="71"/>
  <c r="F23" i="71"/>
  <c r="F22" i="71"/>
  <c r="F21" i="71"/>
  <c r="F20" i="71"/>
  <c r="G19" i="71"/>
  <c r="F19" i="71"/>
  <c r="F18" i="71"/>
  <c r="F17" i="71"/>
  <c r="F16" i="71"/>
  <c r="F15" i="71"/>
  <c r="F14" i="71"/>
  <c r="F13" i="71"/>
  <c r="F12" i="71"/>
  <c r="G11" i="71"/>
  <c r="F11" i="71"/>
  <c r="F10" i="71"/>
  <c r="F9" i="71"/>
  <c r="F8" i="71"/>
  <c r="F7" i="71"/>
  <c r="F6" i="71"/>
  <c r="F5" i="71"/>
  <c r="F4" i="71"/>
  <c r="K3" i="71"/>
  <c r="G3" i="71"/>
  <c r="F3" i="71"/>
  <c r="K186" i="70"/>
  <c r="G186" i="70"/>
  <c r="F186" i="70"/>
  <c r="K185" i="70"/>
  <c r="G185" i="70"/>
  <c r="F185" i="70"/>
  <c r="K184" i="70"/>
  <c r="G184" i="70"/>
  <c r="F184" i="70"/>
  <c r="K183" i="70"/>
  <c r="G183" i="70"/>
  <c r="F183" i="70"/>
  <c r="K182" i="70"/>
  <c r="G182" i="70"/>
  <c r="F182" i="70"/>
  <c r="K181" i="70"/>
  <c r="G181" i="70"/>
  <c r="F181" i="70"/>
  <c r="K180" i="70"/>
  <c r="G180" i="70"/>
  <c r="F180" i="70"/>
  <c r="K179" i="70"/>
  <c r="G179" i="70"/>
  <c r="F179" i="70"/>
  <c r="K178" i="70"/>
  <c r="G178" i="70"/>
  <c r="F178" i="70"/>
  <c r="K177" i="70"/>
  <c r="G177" i="70"/>
  <c r="F177" i="70"/>
  <c r="K176" i="70"/>
  <c r="G176" i="70"/>
  <c r="F176" i="70"/>
  <c r="K175" i="70"/>
  <c r="G175" i="70"/>
  <c r="F175" i="70"/>
  <c r="K174" i="70"/>
  <c r="G174" i="70"/>
  <c r="F174" i="70"/>
  <c r="K173" i="70"/>
  <c r="G173" i="70"/>
  <c r="F173" i="70"/>
  <c r="K172" i="70"/>
  <c r="G172" i="70"/>
  <c r="F172" i="70"/>
  <c r="K171" i="70"/>
  <c r="G171" i="70"/>
  <c r="F171" i="70"/>
  <c r="K170" i="70"/>
  <c r="G170" i="70"/>
  <c r="F170" i="70"/>
  <c r="K169" i="70"/>
  <c r="G169" i="70"/>
  <c r="F169" i="70"/>
  <c r="K168" i="70"/>
  <c r="G168" i="70"/>
  <c r="F168" i="70"/>
  <c r="K167" i="70"/>
  <c r="G167" i="70"/>
  <c r="F167" i="70"/>
  <c r="K166" i="70"/>
  <c r="G166" i="70"/>
  <c r="F166" i="70"/>
  <c r="K165" i="70"/>
  <c r="G165" i="70"/>
  <c r="F165" i="70"/>
  <c r="K164" i="70"/>
  <c r="G164" i="70"/>
  <c r="F164" i="70"/>
  <c r="K163" i="70"/>
  <c r="G163" i="70"/>
  <c r="F163" i="70"/>
  <c r="K162" i="70"/>
  <c r="G162" i="70"/>
  <c r="F162" i="70"/>
  <c r="K161" i="70"/>
  <c r="G161" i="70"/>
  <c r="F161" i="70"/>
  <c r="K160" i="70"/>
  <c r="G160" i="70"/>
  <c r="F160" i="70"/>
  <c r="K159" i="70"/>
  <c r="G159" i="70"/>
  <c r="F159" i="70"/>
  <c r="K158" i="70"/>
  <c r="G158" i="70"/>
  <c r="F158" i="70"/>
  <c r="K157" i="70"/>
  <c r="G157" i="70"/>
  <c r="F157" i="70"/>
  <c r="K156" i="70"/>
  <c r="G156" i="70"/>
  <c r="F156" i="70"/>
  <c r="K155" i="70"/>
  <c r="G155" i="70"/>
  <c r="F155" i="70"/>
  <c r="K154" i="70"/>
  <c r="G154" i="70"/>
  <c r="F154" i="70"/>
  <c r="K153" i="70"/>
  <c r="G153" i="70"/>
  <c r="F153" i="70"/>
  <c r="K152" i="70"/>
  <c r="G152" i="70"/>
  <c r="F152" i="70"/>
  <c r="K151" i="70"/>
  <c r="G151" i="70"/>
  <c r="F151" i="70"/>
  <c r="K150" i="70"/>
  <c r="G150" i="70"/>
  <c r="F150" i="70"/>
  <c r="K149" i="70"/>
  <c r="G149" i="70"/>
  <c r="F149" i="70"/>
  <c r="K148" i="70"/>
  <c r="G148" i="70"/>
  <c r="F148" i="70"/>
  <c r="K147" i="70"/>
  <c r="G147" i="70"/>
  <c r="F147" i="70"/>
  <c r="K146" i="70"/>
  <c r="G146" i="70"/>
  <c r="F146" i="70"/>
  <c r="K145" i="70"/>
  <c r="G145" i="70"/>
  <c r="F145" i="70"/>
  <c r="K144" i="70"/>
  <c r="G144" i="70"/>
  <c r="F144" i="70"/>
  <c r="K143" i="70"/>
  <c r="G143" i="70"/>
  <c r="F143" i="70"/>
  <c r="K142" i="70"/>
  <c r="G142" i="70"/>
  <c r="F142" i="70"/>
  <c r="K141" i="70"/>
  <c r="G141" i="70"/>
  <c r="F141" i="70"/>
  <c r="K140" i="70"/>
  <c r="G140" i="70"/>
  <c r="F140" i="70"/>
  <c r="K139" i="70"/>
  <c r="G139" i="70"/>
  <c r="F139" i="70"/>
  <c r="K138" i="70"/>
  <c r="G138" i="70"/>
  <c r="F138" i="70"/>
  <c r="K137" i="70"/>
  <c r="G137" i="70"/>
  <c r="F137" i="70"/>
  <c r="K136" i="70"/>
  <c r="G136" i="70"/>
  <c r="F136" i="70"/>
  <c r="K135" i="70"/>
  <c r="G135" i="70"/>
  <c r="F135" i="70"/>
  <c r="K134" i="70"/>
  <c r="G134" i="70"/>
  <c r="F134" i="70"/>
  <c r="K133" i="70"/>
  <c r="G133" i="70"/>
  <c r="F133" i="70"/>
  <c r="K132" i="70"/>
  <c r="G132" i="70"/>
  <c r="F132" i="70"/>
  <c r="K131" i="70"/>
  <c r="G131" i="70"/>
  <c r="F131" i="70"/>
  <c r="K130" i="70"/>
  <c r="G130" i="70"/>
  <c r="F130" i="70"/>
  <c r="K129" i="70"/>
  <c r="G129" i="70"/>
  <c r="F129" i="70"/>
  <c r="K128" i="70"/>
  <c r="G128" i="70"/>
  <c r="F128" i="70"/>
  <c r="K127" i="70"/>
  <c r="G127" i="70"/>
  <c r="F127" i="70"/>
  <c r="K126" i="70"/>
  <c r="G126" i="70"/>
  <c r="F126" i="70"/>
  <c r="K125" i="70"/>
  <c r="G125" i="70"/>
  <c r="F125" i="70"/>
  <c r="K124" i="70"/>
  <c r="G124" i="70"/>
  <c r="F124" i="70"/>
  <c r="K123" i="70"/>
  <c r="G123" i="70"/>
  <c r="F123" i="70"/>
  <c r="K122" i="70"/>
  <c r="G122" i="70"/>
  <c r="F122" i="70"/>
  <c r="K121" i="70"/>
  <c r="G121" i="70"/>
  <c r="F121" i="70"/>
  <c r="K120" i="70"/>
  <c r="G120" i="70"/>
  <c r="F120" i="70"/>
  <c r="K119" i="70"/>
  <c r="G119" i="70"/>
  <c r="F119" i="70"/>
  <c r="K118" i="70"/>
  <c r="G118" i="70"/>
  <c r="F118" i="70"/>
  <c r="K117" i="70"/>
  <c r="G117" i="70"/>
  <c r="F117" i="70"/>
  <c r="K116" i="70"/>
  <c r="G116" i="70"/>
  <c r="F116" i="70"/>
  <c r="K115" i="70"/>
  <c r="G115" i="70"/>
  <c r="F115" i="70"/>
  <c r="K114" i="70"/>
  <c r="G114" i="70"/>
  <c r="F114" i="70"/>
  <c r="K113" i="70"/>
  <c r="G113" i="70"/>
  <c r="F113" i="70"/>
  <c r="K112" i="70"/>
  <c r="G112" i="70"/>
  <c r="F112" i="70"/>
  <c r="K111" i="70"/>
  <c r="G111" i="70"/>
  <c r="F111" i="70"/>
  <c r="K110" i="70"/>
  <c r="G110" i="70"/>
  <c r="F110" i="70"/>
  <c r="K109" i="70"/>
  <c r="G109" i="70"/>
  <c r="F109" i="70"/>
  <c r="K108" i="70"/>
  <c r="G108" i="70"/>
  <c r="F108" i="70"/>
  <c r="K107" i="70"/>
  <c r="G107" i="70"/>
  <c r="F107" i="70"/>
  <c r="K106" i="70"/>
  <c r="G106" i="70"/>
  <c r="F106" i="70"/>
  <c r="K105" i="70"/>
  <c r="G105" i="70"/>
  <c r="F105" i="70"/>
  <c r="K104" i="70"/>
  <c r="G104" i="70"/>
  <c r="F104" i="70"/>
  <c r="K103" i="70"/>
  <c r="G103" i="70"/>
  <c r="F103" i="70"/>
  <c r="K102" i="70"/>
  <c r="G102" i="70"/>
  <c r="F102" i="70"/>
  <c r="K101" i="70"/>
  <c r="G101" i="70"/>
  <c r="F101" i="70"/>
  <c r="K100" i="70"/>
  <c r="G100" i="70"/>
  <c r="F100" i="70"/>
  <c r="K99" i="70"/>
  <c r="G99" i="70"/>
  <c r="F99" i="70"/>
  <c r="K98" i="70"/>
  <c r="G98" i="70"/>
  <c r="F98" i="70"/>
  <c r="K97" i="70"/>
  <c r="G97" i="70"/>
  <c r="F97" i="70"/>
  <c r="K96" i="70"/>
  <c r="G96" i="70"/>
  <c r="F96" i="70"/>
  <c r="K95" i="70"/>
  <c r="G95" i="70"/>
  <c r="F95" i="70"/>
  <c r="K94" i="70"/>
  <c r="G94" i="70"/>
  <c r="F94" i="70"/>
  <c r="K93" i="70"/>
  <c r="G93" i="70"/>
  <c r="F93" i="70"/>
  <c r="K92" i="70"/>
  <c r="G92" i="70"/>
  <c r="F92" i="70"/>
  <c r="K91" i="70"/>
  <c r="G91" i="70"/>
  <c r="F91" i="70"/>
  <c r="K90" i="70"/>
  <c r="G90" i="70"/>
  <c r="F90" i="70"/>
  <c r="K89" i="70"/>
  <c r="G89" i="70"/>
  <c r="F89" i="70"/>
  <c r="K88" i="70"/>
  <c r="G88" i="70"/>
  <c r="F88" i="70"/>
  <c r="K87" i="70"/>
  <c r="G87" i="70"/>
  <c r="F87" i="70"/>
  <c r="K86" i="70"/>
  <c r="G86" i="70"/>
  <c r="F86" i="70"/>
  <c r="K85" i="70"/>
  <c r="G85" i="70"/>
  <c r="F85" i="70"/>
  <c r="K84" i="70"/>
  <c r="G84" i="70"/>
  <c r="F84" i="70"/>
  <c r="K83" i="70"/>
  <c r="G83" i="70"/>
  <c r="F83" i="70"/>
  <c r="K82" i="70"/>
  <c r="G82" i="70"/>
  <c r="F82" i="70"/>
  <c r="K81" i="70"/>
  <c r="G81" i="70"/>
  <c r="F81" i="70"/>
  <c r="K80" i="70"/>
  <c r="G80" i="70"/>
  <c r="F80" i="70"/>
  <c r="K79" i="70"/>
  <c r="G79" i="70"/>
  <c r="F79" i="70"/>
  <c r="K78" i="70"/>
  <c r="G78" i="70"/>
  <c r="F78" i="70"/>
  <c r="K77" i="70"/>
  <c r="G77" i="70"/>
  <c r="F77" i="70"/>
  <c r="K76" i="70"/>
  <c r="G76" i="70"/>
  <c r="F76" i="70"/>
  <c r="K75" i="70"/>
  <c r="G75" i="70"/>
  <c r="F75" i="70"/>
  <c r="K74" i="70"/>
  <c r="G74" i="70"/>
  <c r="F74" i="70"/>
  <c r="K73" i="70"/>
  <c r="G73" i="70"/>
  <c r="F73" i="70"/>
  <c r="K72" i="70"/>
  <c r="G72" i="70"/>
  <c r="F72" i="70"/>
  <c r="K71" i="70"/>
  <c r="G71" i="70"/>
  <c r="F71" i="70"/>
  <c r="K70" i="70"/>
  <c r="G70" i="70"/>
  <c r="F70" i="70"/>
  <c r="K69" i="70"/>
  <c r="G69" i="70"/>
  <c r="F69" i="70"/>
  <c r="K68" i="70"/>
  <c r="G68" i="70"/>
  <c r="F68" i="70"/>
  <c r="K67" i="70"/>
  <c r="G67" i="70"/>
  <c r="F67" i="70"/>
  <c r="F66" i="70"/>
  <c r="F65" i="70"/>
  <c r="F64" i="70"/>
  <c r="F63" i="70"/>
  <c r="F62" i="70"/>
  <c r="F61" i="70"/>
  <c r="F60" i="70"/>
  <c r="G59" i="70"/>
  <c r="F59" i="70"/>
  <c r="F58" i="70"/>
  <c r="F57" i="70"/>
  <c r="F56" i="70"/>
  <c r="F55" i="70"/>
  <c r="F54" i="70"/>
  <c r="F53" i="70"/>
  <c r="F52" i="70"/>
  <c r="G51" i="70"/>
  <c r="F51" i="70"/>
  <c r="F50" i="70"/>
  <c r="F49" i="70"/>
  <c r="F48" i="70"/>
  <c r="F47" i="70"/>
  <c r="F46" i="70"/>
  <c r="F45" i="70"/>
  <c r="F44" i="70"/>
  <c r="G43" i="70"/>
  <c r="F43" i="70"/>
  <c r="F42" i="70"/>
  <c r="F41" i="70"/>
  <c r="F40" i="70"/>
  <c r="F39" i="70"/>
  <c r="F38" i="70"/>
  <c r="F37" i="70"/>
  <c r="F36" i="70"/>
  <c r="K35" i="70"/>
  <c r="G35" i="70"/>
  <c r="F35" i="70"/>
  <c r="F34" i="70"/>
  <c r="F33" i="70"/>
  <c r="F32" i="70"/>
  <c r="F31" i="70"/>
  <c r="F30" i="70"/>
  <c r="F29" i="70"/>
  <c r="F28" i="70"/>
  <c r="G27" i="70"/>
  <c r="F27" i="70"/>
  <c r="F26" i="70"/>
  <c r="F25" i="70"/>
  <c r="F24" i="70"/>
  <c r="F23" i="70"/>
  <c r="F22" i="70"/>
  <c r="F21" i="70"/>
  <c r="F20" i="70"/>
  <c r="G19" i="70"/>
  <c r="F19" i="70"/>
  <c r="F18" i="70"/>
  <c r="F17" i="70"/>
  <c r="F16" i="70"/>
  <c r="F15" i="70"/>
  <c r="F14" i="70"/>
  <c r="F13" i="70"/>
  <c r="F12" i="70"/>
  <c r="G11" i="70"/>
  <c r="F11" i="70"/>
  <c r="F10" i="70"/>
  <c r="F9" i="70"/>
  <c r="F8" i="70"/>
  <c r="F7" i="70"/>
  <c r="F6" i="70"/>
  <c r="F5" i="70"/>
  <c r="F4" i="70"/>
  <c r="K3" i="70"/>
  <c r="G3" i="70"/>
  <c r="F3" i="70"/>
  <c r="K186" i="69"/>
  <c r="G186" i="69"/>
  <c r="F186" i="69"/>
  <c r="K185" i="69"/>
  <c r="G185" i="69"/>
  <c r="F185" i="69"/>
  <c r="K184" i="69"/>
  <c r="G184" i="69"/>
  <c r="F184" i="69"/>
  <c r="K183" i="69"/>
  <c r="G183" i="69"/>
  <c r="F183" i="69"/>
  <c r="K182" i="69"/>
  <c r="G182" i="69"/>
  <c r="F182" i="69"/>
  <c r="K181" i="69"/>
  <c r="G181" i="69"/>
  <c r="F181" i="69"/>
  <c r="K180" i="69"/>
  <c r="G180" i="69"/>
  <c r="F180" i="69"/>
  <c r="K179" i="69"/>
  <c r="G179" i="69"/>
  <c r="F179" i="69"/>
  <c r="K178" i="69"/>
  <c r="G178" i="69"/>
  <c r="F178" i="69"/>
  <c r="K177" i="69"/>
  <c r="G177" i="69"/>
  <c r="F177" i="69"/>
  <c r="K176" i="69"/>
  <c r="G176" i="69"/>
  <c r="F176" i="69"/>
  <c r="K175" i="69"/>
  <c r="G175" i="69"/>
  <c r="F175" i="69"/>
  <c r="K174" i="69"/>
  <c r="G174" i="69"/>
  <c r="F174" i="69"/>
  <c r="K173" i="69"/>
  <c r="G173" i="69"/>
  <c r="F173" i="69"/>
  <c r="K172" i="69"/>
  <c r="G172" i="69"/>
  <c r="F172" i="69"/>
  <c r="K171" i="69"/>
  <c r="G171" i="69"/>
  <c r="F171" i="69"/>
  <c r="K170" i="69"/>
  <c r="G170" i="69"/>
  <c r="F170" i="69"/>
  <c r="K169" i="69"/>
  <c r="G169" i="69"/>
  <c r="F169" i="69"/>
  <c r="K168" i="69"/>
  <c r="G168" i="69"/>
  <c r="F168" i="69"/>
  <c r="K167" i="69"/>
  <c r="G167" i="69"/>
  <c r="F167" i="69"/>
  <c r="K166" i="69"/>
  <c r="G166" i="69"/>
  <c r="F166" i="69"/>
  <c r="K165" i="69"/>
  <c r="G165" i="69"/>
  <c r="F165" i="69"/>
  <c r="K164" i="69"/>
  <c r="G164" i="69"/>
  <c r="F164" i="69"/>
  <c r="K163" i="69"/>
  <c r="G163" i="69"/>
  <c r="F163" i="69"/>
  <c r="K162" i="69"/>
  <c r="G162" i="69"/>
  <c r="F162" i="69"/>
  <c r="K161" i="69"/>
  <c r="G161" i="69"/>
  <c r="F161" i="69"/>
  <c r="K160" i="69"/>
  <c r="G160" i="69"/>
  <c r="F160" i="69"/>
  <c r="K159" i="69"/>
  <c r="G159" i="69"/>
  <c r="F159" i="69"/>
  <c r="K158" i="69"/>
  <c r="G158" i="69"/>
  <c r="F158" i="69"/>
  <c r="K157" i="69"/>
  <c r="G157" i="69"/>
  <c r="F157" i="69"/>
  <c r="K156" i="69"/>
  <c r="G156" i="69"/>
  <c r="F156" i="69"/>
  <c r="K155" i="69"/>
  <c r="G155" i="69"/>
  <c r="F155" i="69"/>
  <c r="K154" i="69"/>
  <c r="G154" i="69"/>
  <c r="F154" i="69"/>
  <c r="K153" i="69"/>
  <c r="G153" i="69"/>
  <c r="F153" i="69"/>
  <c r="K152" i="69"/>
  <c r="G152" i="69"/>
  <c r="F152" i="69"/>
  <c r="K151" i="69"/>
  <c r="G151" i="69"/>
  <c r="F151" i="69"/>
  <c r="K150" i="69"/>
  <c r="G150" i="69"/>
  <c r="F150" i="69"/>
  <c r="K149" i="69"/>
  <c r="G149" i="69"/>
  <c r="F149" i="69"/>
  <c r="K148" i="69"/>
  <c r="G148" i="69"/>
  <c r="F148" i="69"/>
  <c r="K147" i="69"/>
  <c r="G147" i="69"/>
  <c r="F147" i="69"/>
  <c r="K146" i="69"/>
  <c r="G146" i="69"/>
  <c r="F146" i="69"/>
  <c r="K145" i="69"/>
  <c r="G145" i="69"/>
  <c r="F145" i="69"/>
  <c r="K144" i="69"/>
  <c r="G144" i="69"/>
  <c r="F144" i="69"/>
  <c r="K143" i="69"/>
  <c r="G143" i="69"/>
  <c r="F143" i="69"/>
  <c r="K142" i="69"/>
  <c r="G142" i="69"/>
  <c r="F142" i="69"/>
  <c r="K141" i="69"/>
  <c r="G141" i="69"/>
  <c r="F141" i="69"/>
  <c r="K140" i="69"/>
  <c r="G140" i="69"/>
  <c r="F140" i="69"/>
  <c r="K139" i="69"/>
  <c r="G139" i="69"/>
  <c r="F139" i="69"/>
  <c r="K138" i="69"/>
  <c r="G138" i="69"/>
  <c r="F138" i="69"/>
  <c r="K137" i="69"/>
  <c r="G137" i="69"/>
  <c r="F137" i="69"/>
  <c r="K136" i="69"/>
  <c r="G136" i="69"/>
  <c r="F136" i="69"/>
  <c r="K135" i="69"/>
  <c r="G135" i="69"/>
  <c r="F135" i="69"/>
  <c r="K134" i="69"/>
  <c r="G134" i="69"/>
  <c r="F134" i="69"/>
  <c r="K133" i="69"/>
  <c r="G133" i="69"/>
  <c r="F133" i="69"/>
  <c r="K132" i="69"/>
  <c r="G132" i="69"/>
  <c r="F132" i="69"/>
  <c r="K131" i="69"/>
  <c r="G131" i="69"/>
  <c r="F131" i="69"/>
  <c r="K130" i="69"/>
  <c r="G130" i="69"/>
  <c r="F130" i="69"/>
  <c r="K129" i="69"/>
  <c r="G129" i="69"/>
  <c r="F129" i="69"/>
  <c r="K128" i="69"/>
  <c r="G128" i="69"/>
  <c r="F128" i="69"/>
  <c r="K127" i="69"/>
  <c r="G127" i="69"/>
  <c r="F127" i="69"/>
  <c r="K126" i="69"/>
  <c r="G126" i="69"/>
  <c r="F126" i="69"/>
  <c r="K125" i="69"/>
  <c r="G125" i="69"/>
  <c r="F125" i="69"/>
  <c r="K124" i="69"/>
  <c r="G124" i="69"/>
  <c r="F124" i="69"/>
  <c r="K123" i="69"/>
  <c r="G123" i="69"/>
  <c r="F123" i="69"/>
  <c r="K122" i="69"/>
  <c r="G122" i="69"/>
  <c r="F122" i="69"/>
  <c r="K121" i="69"/>
  <c r="G121" i="69"/>
  <c r="F121" i="69"/>
  <c r="K120" i="69"/>
  <c r="G120" i="69"/>
  <c r="F120" i="69"/>
  <c r="K119" i="69"/>
  <c r="G119" i="69"/>
  <c r="F119" i="69"/>
  <c r="K118" i="69"/>
  <c r="G118" i="69"/>
  <c r="F118" i="69"/>
  <c r="K117" i="69"/>
  <c r="G117" i="69"/>
  <c r="F117" i="69"/>
  <c r="K116" i="69"/>
  <c r="G116" i="69"/>
  <c r="F116" i="69"/>
  <c r="K115" i="69"/>
  <c r="G115" i="69"/>
  <c r="F115" i="69"/>
  <c r="K114" i="69"/>
  <c r="G114" i="69"/>
  <c r="F114" i="69"/>
  <c r="K113" i="69"/>
  <c r="G113" i="69"/>
  <c r="F113" i="69"/>
  <c r="K112" i="69"/>
  <c r="G112" i="69"/>
  <c r="F112" i="69"/>
  <c r="K111" i="69"/>
  <c r="G111" i="69"/>
  <c r="F111" i="69"/>
  <c r="K110" i="69"/>
  <c r="G110" i="69"/>
  <c r="F110" i="69"/>
  <c r="K109" i="69"/>
  <c r="G109" i="69"/>
  <c r="F109" i="69"/>
  <c r="K108" i="69"/>
  <c r="G108" i="69"/>
  <c r="F108" i="69"/>
  <c r="K107" i="69"/>
  <c r="G107" i="69"/>
  <c r="F107" i="69"/>
  <c r="K106" i="69"/>
  <c r="G106" i="69"/>
  <c r="F106" i="69"/>
  <c r="K105" i="69"/>
  <c r="G105" i="69"/>
  <c r="F105" i="69"/>
  <c r="K104" i="69"/>
  <c r="G104" i="69"/>
  <c r="F104" i="69"/>
  <c r="K103" i="69"/>
  <c r="G103" i="69"/>
  <c r="F103" i="69"/>
  <c r="K102" i="69"/>
  <c r="G102" i="69"/>
  <c r="F102" i="69"/>
  <c r="K101" i="69"/>
  <c r="G101" i="69"/>
  <c r="F101" i="69"/>
  <c r="K100" i="69"/>
  <c r="G100" i="69"/>
  <c r="F100" i="69"/>
  <c r="K99" i="69"/>
  <c r="G99" i="69"/>
  <c r="F99" i="69"/>
  <c r="K98" i="69"/>
  <c r="G98" i="69"/>
  <c r="F98" i="69"/>
  <c r="K97" i="69"/>
  <c r="G97" i="69"/>
  <c r="F97" i="69"/>
  <c r="K96" i="69"/>
  <c r="G96" i="69"/>
  <c r="F96" i="69"/>
  <c r="K95" i="69"/>
  <c r="G95" i="69"/>
  <c r="F95" i="69"/>
  <c r="K94" i="69"/>
  <c r="G94" i="69"/>
  <c r="F94" i="69"/>
  <c r="K93" i="69"/>
  <c r="G93" i="69"/>
  <c r="F93" i="69"/>
  <c r="K92" i="69"/>
  <c r="G92" i="69"/>
  <c r="F92" i="69"/>
  <c r="K91" i="69"/>
  <c r="G91" i="69"/>
  <c r="F91" i="69"/>
  <c r="K90" i="69"/>
  <c r="G90" i="69"/>
  <c r="F90" i="69"/>
  <c r="K89" i="69"/>
  <c r="G89" i="69"/>
  <c r="F89" i="69"/>
  <c r="K88" i="69"/>
  <c r="G88" i="69"/>
  <c r="F88" i="69"/>
  <c r="K87" i="69"/>
  <c r="G87" i="69"/>
  <c r="F87" i="69"/>
  <c r="K86" i="69"/>
  <c r="G86" i="69"/>
  <c r="F86" i="69"/>
  <c r="K85" i="69"/>
  <c r="G85" i="69"/>
  <c r="F85" i="69"/>
  <c r="K84" i="69"/>
  <c r="G84" i="69"/>
  <c r="F84" i="69"/>
  <c r="K83" i="69"/>
  <c r="G83" i="69"/>
  <c r="F83" i="69"/>
  <c r="K82" i="69"/>
  <c r="G82" i="69"/>
  <c r="F82" i="69"/>
  <c r="K81" i="69"/>
  <c r="G81" i="69"/>
  <c r="F81" i="69"/>
  <c r="K80" i="69"/>
  <c r="G80" i="69"/>
  <c r="F80" i="69"/>
  <c r="K79" i="69"/>
  <c r="G79" i="69"/>
  <c r="F79" i="69"/>
  <c r="K78" i="69"/>
  <c r="G78" i="69"/>
  <c r="F78" i="69"/>
  <c r="K77" i="69"/>
  <c r="G77" i="69"/>
  <c r="F77" i="69"/>
  <c r="K76" i="69"/>
  <c r="G76" i="69"/>
  <c r="F76" i="69"/>
  <c r="K75" i="69"/>
  <c r="G75" i="69"/>
  <c r="F75" i="69"/>
  <c r="K74" i="69"/>
  <c r="G74" i="69"/>
  <c r="F74" i="69"/>
  <c r="K73" i="69"/>
  <c r="G73" i="69"/>
  <c r="F73" i="69"/>
  <c r="K72" i="69"/>
  <c r="G72" i="69"/>
  <c r="F72" i="69"/>
  <c r="K71" i="69"/>
  <c r="G71" i="69"/>
  <c r="F71" i="69"/>
  <c r="K70" i="69"/>
  <c r="G70" i="69"/>
  <c r="F70" i="69"/>
  <c r="K69" i="69"/>
  <c r="G69" i="69"/>
  <c r="F69" i="69"/>
  <c r="K68" i="69"/>
  <c r="G68" i="69"/>
  <c r="F68" i="69"/>
  <c r="K67" i="69"/>
  <c r="G67" i="69"/>
  <c r="F67" i="69"/>
  <c r="F66" i="69"/>
  <c r="F65" i="69"/>
  <c r="F64" i="69"/>
  <c r="F63" i="69"/>
  <c r="F62" i="69"/>
  <c r="F61" i="69"/>
  <c r="F60" i="69"/>
  <c r="G59" i="69"/>
  <c r="F59" i="69"/>
  <c r="F58" i="69"/>
  <c r="F57" i="69"/>
  <c r="F56" i="69"/>
  <c r="F55" i="69"/>
  <c r="F54" i="69"/>
  <c r="F53" i="69"/>
  <c r="F52" i="69"/>
  <c r="G51" i="69"/>
  <c r="F51" i="69"/>
  <c r="F50" i="69"/>
  <c r="F49" i="69"/>
  <c r="F48" i="69"/>
  <c r="F47" i="69"/>
  <c r="F46" i="69"/>
  <c r="F45" i="69"/>
  <c r="F44" i="69"/>
  <c r="G43" i="69"/>
  <c r="F43" i="69"/>
  <c r="F42" i="69"/>
  <c r="F41" i="69"/>
  <c r="F40" i="69"/>
  <c r="F39" i="69"/>
  <c r="F38" i="69"/>
  <c r="F37" i="69"/>
  <c r="F36" i="69"/>
  <c r="K35" i="69"/>
  <c r="G35" i="69"/>
  <c r="F35" i="69"/>
  <c r="F34" i="69"/>
  <c r="F33" i="69"/>
  <c r="F32" i="69"/>
  <c r="F31" i="69"/>
  <c r="F30" i="69"/>
  <c r="F29" i="69"/>
  <c r="F28" i="69"/>
  <c r="G27" i="69"/>
  <c r="F27" i="69"/>
  <c r="F26" i="69"/>
  <c r="F25" i="69"/>
  <c r="F24" i="69"/>
  <c r="F23" i="69"/>
  <c r="F22" i="69"/>
  <c r="F21" i="69"/>
  <c r="F20" i="69"/>
  <c r="G19" i="69"/>
  <c r="F19" i="69"/>
  <c r="F18" i="69"/>
  <c r="F17" i="69"/>
  <c r="F16" i="69"/>
  <c r="F15" i="69"/>
  <c r="F14" i="69"/>
  <c r="F13" i="69"/>
  <c r="F12" i="69"/>
  <c r="G11" i="69"/>
  <c r="F11" i="69"/>
  <c r="F10" i="69"/>
  <c r="F9" i="69"/>
  <c r="F8" i="69"/>
  <c r="F7" i="69"/>
  <c r="F6" i="69"/>
  <c r="F5" i="69"/>
  <c r="F4" i="69"/>
  <c r="K3" i="69"/>
  <c r="G3" i="69"/>
  <c r="F3" i="69"/>
  <c r="K141" i="68"/>
  <c r="K140" i="68"/>
  <c r="K139" i="68"/>
  <c r="K138" i="68"/>
  <c r="K131" i="68"/>
  <c r="K130" i="68"/>
  <c r="K136" i="68"/>
  <c r="K135" i="68"/>
  <c r="K134" i="68"/>
  <c r="K133" i="68"/>
  <c r="K129" i="68"/>
  <c r="K128" i="68"/>
  <c r="K127" i="68"/>
  <c r="K126" i="68"/>
  <c r="K125" i="68"/>
  <c r="K124" i="68"/>
  <c r="K123" i="68"/>
  <c r="K122" i="68"/>
  <c r="K121" i="68"/>
  <c r="K120" i="68"/>
  <c r="K119" i="68"/>
  <c r="K118" i="68"/>
  <c r="K117" i="68"/>
  <c r="K116" i="68"/>
  <c r="K115" i="68"/>
  <c r="K114" i="68"/>
  <c r="K113" i="68"/>
  <c r="K112" i="68"/>
  <c r="K105" i="68"/>
  <c r="K104" i="68"/>
  <c r="K103" i="68"/>
  <c r="K102" i="68"/>
  <c r="K98" i="68"/>
  <c r="K97" i="68"/>
  <c r="K96" i="68"/>
  <c r="K186" i="68"/>
  <c r="G186" i="68"/>
  <c r="F186" i="68"/>
  <c r="K185" i="68"/>
  <c r="G185" i="68"/>
  <c r="F185" i="68"/>
  <c r="K184" i="68"/>
  <c r="G184" i="68"/>
  <c r="F184" i="68"/>
  <c r="K183" i="68"/>
  <c r="G183" i="68"/>
  <c r="F183" i="68"/>
  <c r="K182" i="68"/>
  <c r="G182" i="68"/>
  <c r="F182" i="68"/>
  <c r="K181" i="68"/>
  <c r="G181" i="68"/>
  <c r="F181" i="68"/>
  <c r="K180" i="68"/>
  <c r="G180" i="68"/>
  <c r="F180" i="68"/>
  <c r="K179" i="68"/>
  <c r="G179" i="68"/>
  <c r="F179" i="68"/>
  <c r="K178" i="68"/>
  <c r="G178" i="68"/>
  <c r="F178" i="68"/>
  <c r="K177" i="68"/>
  <c r="G177" i="68"/>
  <c r="F177" i="68"/>
  <c r="K176" i="68"/>
  <c r="G176" i="68"/>
  <c r="F176" i="68"/>
  <c r="K175" i="68"/>
  <c r="G175" i="68"/>
  <c r="F175" i="68"/>
  <c r="K174" i="68"/>
  <c r="G174" i="68"/>
  <c r="F174" i="68"/>
  <c r="K173" i="68"/>
  <c r="G173" i="68"/>
  <c r="F173" i="68"/>
  <c r="K172" i="68"/>
  <c r="G172" i="68"/>
  <c r="F172" i="68"/>
  <c r="K171" i="68"/>
  <c r="G171" i="68"/>
  <c r="F171" i="68"/>
  <c r="K170" i="68"/>
  <c r="G170" i="68"/>
  <c r="F170" i="68"/>
  <c r="K169" i="68"/>
  <c r="G169" i="68"/>
  <c r="F169" i="68"/>
  <c r="K168" i="68"/>
  <c r="G168" i="68"/>
  <c r="F168" i="68"/>
  <c r="K167" i="68"/>
  <c r="G167" i="68"/>
  <c r="F167" i="68"/>
  <c r="K166" i="68"/>
  <c r="G166" i="68"/>
  <c r="F166" i="68"/>
  <c r="K165" i="68"/>
  <c r="G165" i="68"/>
  <c r="F165" i="68"/>
  <c r="K164" i="68"/>
  <c r="G164" i="68"/>
  <c r="F164" i="68"/>
  <c r="K163" i="68"/>
  <c r="G163" i="68"/>
  <c r="F163" i="68"/>
  <c r="K162" i="68"/>
  <c r="G162" i="68"/>
  <c r="F162" i="68"/>
  <c r="K161" i="68"/>
  <c r="G161" i="68"/>
  <c r="F161" i="68"/>
  <c r="K160" i="68"/>
  <c r="G160" i="68"/>
  <c r="F160" i="68"/>
  <c r="K159" i="68"/>
  <c r="G159" i="68"/>
  <c r="F159" i="68"/>
  <c r="K158" i="68"/>
  <c r="G158" i="68"/>
  <c r="F158" i="68"/>
  <c r="K157" i="68"/>
  <c r="G157" i="68"/>
  <c r="F157" i="68"/>
  <c r="K156" i="68"/>
  <c r="G156" i="68"/>
  <c r="F156" i="68"/>
  <c r="K155" i="68"/>
  <c r="G155" i="68"/>
  <c r="F155" i="68"/>
  <c r="K154" i="68"/>
  <c r="G154" i="68"/>
  <c r="F154" i="68"/>
  <c r="K153" i="68"/>
  <c r="G153" i="68"/>
  <c r="F153" i="68"/>
  <c r="K152" i="68"/>
  <c r="G152" i="68"/>
  <c r="F152" i="68"/>
  <c r="K151" i="68"/>
  <c r="G151" i="68"/>
  <c r="F151" i="68"/>
  <c r="K150" i="68"/>
  <c r="G150" i="68"/>
  <c r="F150" i="68"/>
  <c r="K149" i="68"/>
  <c r="G149" i="68"/>
  <c r="F149" i="68"/>
  <c r="K148" i="68"/>
  <c r="G148" i="68"/>
  <c r="F148" i="68"/>
  <c r="K147" i="68"/>
  <c r="G147" i="68"/>
  <c r="F147" i="68"/>
  <c r="K146" i="68"/>
  <c r="G146" i="68"/>
  <c r="F146" i="68"/>
  <c r="K145" i="68"/>
  <c r="G145" i="68"/>
  <c r="F145" i="68"/>
  <c r="K144" i="68"/>
  <c r="G144" i="68"/>
  <c r="F144" i="68"/>
  <c r="K143" i="68"/>
  <c r="G143" i="68"/>
  <c r="F143" i="68"/>
  <c r="K142" i="68"/>
  <c r="G142" i="68"/>
  <c r="F142" i="68"/>
  <c r="G141" i="68"/>
  <c r="F141" i="68"/>
  <c r="G140" i="68"/>
  <c r="F140" i="68"/>
  <c r="G139" i="68"/>
  <c r="F139" i="68"/>
  <c r="G138" i="68"/>
  <c r="F138" i="68"/>
  <c r="K137" i="68"/>
  <c r="G137" i="68"/>
  <c r="F137" i="68"/>
  <c r="G136" i="68"/>
  <c r="F136" i="68"/>
  <c r="G135" i="68"/>
  <c r="F135" i="68"/>
  <c r="G134" i="68"/>
  <c r="F134" i="68"/>
  <c r="G133" i="68"/>
  <c r="F133" i="68"/>
  <c r="K132" i="68"/>
  <c r="G132" i="68"/>
  <c r="F132" i="68"/>
  <c r="G131" i="68"/>
  <c r="F131" i="68"/>
  <c r="G130" i="68"/>
  <c r="F130" i="68"/>
  <c r="G129" i="68"/>
  <c r="F129" i="68"/>
  <c r="G128" i="68"/>
  <c r="F128" i="68"/>
  <c r="G127" i="68"/>
  <c r="F127" i="68"/>
  <c r="G126" i="68"/>
  <c r="F126" i="68"/>
  <c r="G125" i="68"/>
  <c r="F125" i="68"/>
  <c r="G124" i="68"/>
  <c r="F124" i="68"/>
  <c r="G123" i="68"/>
  <c r="F123" i="68"/>
  <c r="G122" i="68"/>
  <c r="F122" i="68"/>
  <c r="G121" i="68"/>
  <c r="F121" i="68"/>
  <c r="G120" i="68"/>
  <c r="F120" i="68"/>
  <c r="G119" i="68"/>
  <c r="F119" i="68"/>
  <c r="G118" i="68"/>
  <c r="F118" i="68"/>
  <c r="G117" i="68"/>
  <c r="F117" i="68"/>
  <c r="G116" i="68"/>
  <c r="F116" i="68"/>
  <c r="G115" i="68"/>
  <c r="F115" i="68"/>
  <c r="G114" i="68"/>
  <c r="F114" i="68"/>
  <c r="G113" i="68"/>
  <c r="F113" i="68"/>
  <c r="G112" i="68"/>
  <c r="F112" i="68"/>
  <c r="K111" i="68"/>
  <c r="G111" i="68"/>
  <c r="F111" i="68"/>
  <c r="K110" i="68"/>
  <c r="G110" i="68"/>
  <c r="F110" i="68"/>
  <c r="K109" i="68"/>
  <c r="G109" i="68"/>
  <c r="F109" i="68"/>
  <c r="K108" i="68"/>
  <c r="G108" i="68"/>
  <c r="F108" i="68"/>
  <c r="K107" i="68"/>
  <c r="G107" i="68"/>
  <c r="F107" i="68"/>
  <c r="K106" i="68"/>
  <c r="G106" i="68"/>
  <c r="F106" i="68"/>
  <c r="G105" i="68"/>
  <c r="F105" i="68"/>
  <c r="G104" i="68"/>
  <c r="F104" i="68"/>
  <c r="G103" i="68"/>
  <c r="F103" i="68"/>
  <c r="G102" i="68"/>
  <c r="F102" i="68"/>
  <c r="K101" i="68"/>
  <c r="G101" i="68"/>
  <c r="F101" i="68"/>
  <c r="K100" i="68"/>
  <c r="G100" i="68"/>
  <c r="F100" i="68"/>
  <c r="K99" i="68"/>
  <c r="G99" i="68"/>
  <c r="F99" i="68"/>
  <c r="G98" i="68"/>
  <c r="F98" i="68"/>
  <c r="G97" i="68"/>
  <c r="F97" i="68"/>
  <c r="G96" i="68"/>
  <c r="F96" i="68"/>
  <c r="K95" i="68"/>
  <c r="G95" i="68"/>
  <c r="F95" i="68"/>
  <c r="K94" i="68"/>
  <c r="G94" i="68"/>
  <c r="F94" i="68"/>
  <c r="K93" i="68"/>
  <c r="G93" i="68"/>
  <c r="F93" i="68"/>
  <c r="K92" i="68"/>
  <c r="G92" i="68"/>
  <c r="F92" i="68"/>
  <c r="K91" i="68"/>
  <c r="G91" i="68"/>
  <c r="F91" i="68"/>
  <c r="K90" i="68"/>
  <c r="G90" i="68"/>
  <c r="F90" i="68"/>
  <c r="K89" i="68"/>
  <c r="G89" i="68"/>
  <c r="F89" i="68"/>
  <c r="K88" i="68"/>
  <c r="G88" i="68"/>
  <c r="F88" i="68"/>
  <c r="K87" i="68"/>
  <c r="G87" i="68"/>
  <c r="F87" i="68"/>
  <c r="K86" i="68"/>
  <c r="G86" i="68"/>
  <c r="F86" i="68"/>
  <c r="K85" i="68"/>
  <c r="G85" i="68"/>
  <c r="F85" i="68"/>
  <c r="K84" i="68"/>
  <c r="G84" i="68"/>
  <c r="F84" i="68"/>
  <c r="K83" i="68"/>
  <c r="G83" i="68"/>
  <c r="F83" i="68"/>
  <c r="K82" i="68"/>
  <c r="G82" i="68"/>
  <c r="F82" i="68"/>
  <c r="K81" i="68"/>
  <c r="G81" i="68"/>
  <c r="F81" i="68"/>
  <c r="K80" i="68"/>
  <c r="G80" i="68"/>
  <c r="F80" i="68"/>
  <c r="K79" i="68"/>
  <c r="G79" i="68"/>
  <c r="F79" i="68"/>
  <c r="K78" i="68"/>
  <c r="G78" i="68"/>
  <c r="F78" i="68"/>
  <c r="K77" i="68"/>
  <c r="G77" i="68"/>
  <c r="F77" i="68"/>
  <c r="K76" i="68"/>
  <c r="G76" i="68"/>
  <c r="F76" i="68"/>
  <c r="K75" i="68"/>
  <c r="G75" i="68"/>
  <c r="F75" i="68"/>
  <c r="K74" i="68"/>
  <c r="G74" i="68"/>
  <c r="F74" i="68"/>
  <c r="K73" i="68"/>
  <c r="G73" i="68"/>
  <c r="F73" i="68"/>
  <c r="K72" i="68"/>
  <c r="G72" i="68"/>
  <c r="F72" i="68"/>
  <c r="K71" i="68"/>
  <c r="G71" i="68"/>
  <c r="F71" i="68"/>
  <c r="K70" i="68"/>
  <c r="G70" i="68"/>
  <c r="F70" i="68"/>
  <c r="K69" i="68"/>
  <c r="G69" i="68"/>
  <c r="F69" i="68"/>
  <c r="K68" i="68"/>
  <c r="G68" i="68"/>
  <c r="F68" i="68"/>
  <c r="K67" i="68"/>
  <c r="G67" i="68"/>
  <c r="F67" i="68"/>
  <c r="F66" i="68"/>
  <c r="F65" i="68"/>
  <c r="F64" i="68"/>
  <c r="F63" i="68"/>
  <c r="F62" i="68"/>
  <c r="F61" i="68"/>
  <c r="F60" i="68"/>
  <c r="G59" i="68"/>
  <c r="F59" i="68"/>
  <c r="F58" i="68"/>
  <c r="F57" i="68"/>
  <c r="F56" i="68"/>
  <c r="F55" i="68"/>
  <c r="F54" i="68"/>
  <c r="F53" i="68"/>
  <c r="F52" i="68"/>
  <c r="G51" i="68"/>
  <c r="F51" i="68"/>
  <c r="F50" i="68"/>
  <c r="F49" i="68"/>
  <c r="F48" i="68"/>
  <c r="F47" i="68"/>
  <c r="F46" i="68"/>
  <c r="F45" i="68"/>
  <c r="F44" i="68"/>
  <c r="G43" i="68"/>
  <c r="F43" i="68"/>
  <c r="F42" i="68"/>
  <c r="F41" i="68"/>
  <c r="F40" i="68"/>
  <c r="F39" i="68"/>
  <c r="F38" i="68"/>
  <c r="F37" i="68"/>
  <c r="F36" i="68"/>
  <c r="K35" i="68"/>
  <c r="G35" i="68"/>
  <c r="F35" i="68"/>
  <c r="F34" i="68"/>
  <c r="F33" i="68"/>
  <c r="F32" i="68"/>
  <c r="F31" i="68"/>
  <c r="F30" i="68"/>
  <c r="F29" i="68"/>
  <c r="F28" i="68"/>
  <c r="G27" i="68"/>
  <c r="F27" i="68"/>
  <c r="F26" i="68"/>
  <c r="F25" i="68"/>
  <c r="F24" i="68"/>
  <c r="F23" i="68"/>
  <c r="F22" i="68"/>
  <c r="F21" i="68"/>
  <c r="F20" i="68"/>
  <c r="G19" i="68"/>
  <c r="F19" i="68"/>
  <c r="F18" i="68"/>
  <c r="F17" i="68"/>
  <c r="F16" i="68"/>
  <c r="F15" i="68"/>
  <c r="F14" i="68"/>
  <c r="F13" i="68"/>
  <c r="F12" i="68"/>
  <c r="G11" i="68"/>
  <c r="F11" i="68"/>
  <c r="F10" i="68"/>
  <c r="F9" i="68"/>
  <c r="F8" i="68"/>
  <c r="F7" i="68"/>
  <c r="F6" i="68"/>
  <c r="F5" i="68"/>
  <c r="F4" i="68"/>
  <c r="K3" i="68"/>
  <c r="G3" i="68"/>
  <c r="F3" i="68"/>
  <c r="K186" i="67"/>
  <c r="G186" i="67"/>
  <c r="F186" i="67"/>
  <c r="K185" i="67"/>
  <c r="G185" i="67"/>
  <c r="F185" i="67"/>
  <c r="K184" i="67"/>
  <c r="G184" i="67"/>
  <c r="F184" i="67"/>
  <c r="K183" i="67"/>
  <c r="G183" i="67"/>
  <c r="F183" i="67"/>
  <c r="K182" i="67"/>
  <c r="G182" i="67"/>
  <c r="F182" i="67"/>
  <c r="K181" i="67"/>
  <c r="G181" i="67"/>
  <c r="F181" i="67"/>
  <c r="K180" i="67"/>
  <c r="G180" i="67"/>
  <c r="F180" i="67"/>
  <c r="K179" i="67"/>
  <c r="G179" i="67"/>
  <c r="F179" i="67"/>
  <c r="K178" i="67"/>
  <c r="G178" i="67"/>
  <c r="F178" i="67"/>
  <c r="K177" i="67"/>
  <c r="G177" i="67"/>
  <c r="F177" i="67"/>
  <c r="K176" i="67"/>
  <c r="G176" i="67"/>
  <c r="F176" i="67"/>
  <c r="K175" i="67"/>
  <c r="G175" i="67"/>
  <c r="F175" i="67"/>
  <c r="K174" i="67"/>
  <c r="G174" i="67"/>
  <c r="F174" i="67"/>
  <c r="K173" i="67"/>
  <c r="G173" i="67"/>
  <c r="F173" i="67"/>
  <c r="K172" i="67"/>
  <c r="G172" i="67"/>
  <c r="F172" i="67"/>
  <c r="K171" i="67"/>
  <c r="G171" i="67"/>
  <c r="F171" i="67"/>
  <c r="K170" i="67"/>
  <c r="G170" i="67"/>
  <c r="F170" i="67"/>
  <c r="K169" i="67"/>
  <c r="G169" i="67"/>
  <c r="F169" i="67"/>
  <c r="K168" i="67"/>
  <c r="G168" i="67"/>
  <c r="F168" i="67"/>
  <c r="K167" i="67"/>
  <c r="G167" i="67"/>
  <c r="F167" i="67"/>
  <c r="K166" i="67"/>
  <c r="G166" i="67"/>
  <c r="F166" i="67"/>
  <c r="K165" i="67"/>
  <c r="G165" i="67"/>
  <c r="F165" i="67"/>
  <c r="K164" i="67"/>
  <c r="G164" i="67"/>
  <c r="F164" i="67"/>
  <c r="K163" i="67"/>
  <c r="G163" i="67"/>
  <c r="F163" i="67"/>
  <c r="K162" i="67"/>
  <c r="G162" i="67"/>
  <c r="F162" i="67"/>
  <c r="K161" i="67"/>
  <c r="G161" i="67"/>
  <c r="F161" i="67"/>
  <c r="K160" i="67"/>
  <c r="G160" i="67"/>
  <c r="F160" i="67"/>
  <c r="K159" i="67"/>
  <c r="G159" i="67"/>
  <c r="F159" i="67"/>
  <c r="K158" i="67"/>
  <c r="G158" i="67"/>
  <c r="F158" i="67"/>
  <c r="K157" i="67"/>
  <c r="G157" i="67"/>
  <c r="F157" i="67"/>
  <c r="K156" i="67"/>
  <c r="G156" i="67"/>
  <c r="F156" i="67"/>
  <c r="K155" i="67"/>
  <c r="G155" i="67"/>
  <c r="F155" i="67"/>
  <c r="K154" i="67"/>
  <c r="G154" i="67"/>
  <c r="F154" i="67"/>
  <c r="K153" i="67"/>
  <c r="G153" i="67"/>
  <c r="F153" i="67"/>
  <c r="K152" i="67"/>
  <c r="G152" i="67"/>
  <c r="F152" i="67"/>
  <c r="K151" i="67"/>
  <c r="G151" i="67"/>
  <c r="F151" i="67"/>
  <c r="K150" i="67"/>
  <c r="G150" i="67"/>
  <c r="F150" i="67"/>
  <c r="K149" i="67"/>
  <c r="G149" i="67"/>
  <c r="F149" i="67"/>
  <c r="K148" i="67"/>
  <c r="G148" i="67"/>
  <c r="F148" i="67"/>
  <c r="K147" i="67"/>
  <c r="G147" i="67"/>
  <c r="F147" i="67"/>
  <c r="K146" i="67"/>
  <c r="G146" i="67"/>
  <c r="F146" i="67"/>
  <c r="K145" i="67"/>
  <c r="G145" i="67"/>
  <c r="F145" i="67"/>
  <c r="K144" i="67"/>
  <c r="G144" i="67"/>
  <c r="F144" i="67"/>
  <c r="K143" i="67"/>
  <c r="G143" i="67"/>
  <c r="F143" i="67"/>
  <c r="K142" i="67"/>
  <c r="G142" i="67"/>
  <c r="F142" i="67"/>
  <c r="K141" i="67"/>
  <c r="G141" i="67"/>
  <c r="F141" i="67"/>
  <c r="K140" i="67"/>
  <c r="G140" i="67"/>
  <c r="F140" i="67"/>
  <c r="K139" i="67"/>
  <c r="G139" i="67"/>
  <c r="F139" i="67"/>
  <c r="K138" i="67"/>
  <c r="G138" i="67"/>
  <c r="F138" i="67"/>
  <c r="K137" i="67"/>
  <c r="G137" i="67"/>
  <c r="F137" i="67"/>
  <c r="K136" i="67"/>
  <c r="G136" i="67"/>
  <c r="F136" i="67"/>
  <c r="K135" i="67"/>
  <c r="G135" i="67"/>
  <c r="F135" i="67"/>
  <c r="K134" i="67"/>
  <c r="G134" i="67"/>
  <c r="F134" i="67"/>
  <c r="K133" i="67"/>
  <c r="G133" i="67"/>
  <c r="F133" i="67"/>
  <c r="K132" i="67"/>
  <c r="G132" i="67"/>
  <c r="F132" i="67"/>
  <c r="K131" i="67"/>
  <c r="G131" i="67"/>
  <c r="F131" i="67"/>
  <c r="K130" i="67"/>
  <c r="G130" i="67"/>
  <c r="F130" i="67"/>
  <c r="K129" i="67"/>
  <c r="G129" i="67"/>
  <c r="F129" i="67"/>
  <c r="K128" i="67"/>
  <c r="G128" i="67"/>
  <c r="F128" i="67"/>
  <c r="K127" i="67"/>
  <c r="G127" i="67"/>
  <c r="F127" i="67"/>
  <c r="K126" i="67"/>
  <c r="G126" i="67"/>
  <c r="F126" i="67"/>
  <c r="K125" i="67"/>
  <c r="G125" i="67"/>
  <c r="F125" i="67"/>
  <c r="K124" i="67"/>
  <c r="G124" i="67"/>
  <c r="F124" i="67"/>
  <c r="K123" i="67"/>
  <c r="G123" i="67"/>
  <c r="F123" i="67"/>
  <c r="K122" i="67"/>
  <c r="G122" i="67"/>
  <c r="F122" i="67"/>
  <c r="K121" i="67"/>
  <c r="G121" i="67"/>
  <c r="F121" i="67"/>
  <c r="K120" i="67"/>
  <c r="G120" i="67"/>
  <c r="F120" i="67"/>
  <c r="K119" i="67"/>
  <c r="G119" i="67"/>
  <c r="F119" i="67"/>
  <c r="K118" i="67"/>
  <c r="G118" i="67"/>
  <c r="F118" i="67"/>
  <c r="K117" i="67"/>
  <c r="G117" i="67"/>
  <c r="F117" i="67"/>
  <c r="K116" i="67"/>
  <c r="G116" i="67"/>
  <c r="F116" i="67"/>
  <c r="K115" i="67"/>
  <c r="G115" i="67"/>
  <c r="F115" i="67"/>
  <c r="K114" i="67"/>
  <c r="G114" i="67"/>
  <c r="F114" i="67"/>
  <c r="K113" i="67"/>
  <c r="G113" i="67"/>
  <c r="F113" i="67"/>
  <c r="K112" i="67"/>
  <c r="G112" i="67"/>
  <c r="F112" i="67"/>
  <c r="K111" i="67"/>
  <c r="G111" i="67"/>
  <c r="F111" i="67"/>
  <c r="K110" i="67"/>
  <c r="G110" i="67"/>
  <c r="F110" i="67"/>
  <c r="K109" i="67"/>
  <c r="G109" i="67"/>
  <c r="F109" i="67"/>
  <c r="K108" i="67"/>
  <c r="G108" i="67"/>
  <c r="F108" i="67"/>
  <c r="K107" i="67"/>
  <c r="G107" i="67"/>
  <c r="F107" i="67"/>
  <c r="K106" i="67"/>
  <c r="G106" i="67"/>
  <c r="F106" i="67"/>
  <c r="K105" i="67"/>
  <c r="G105" i="67"/>
  <c r="F105" i="67"/>
  <c r="K104" i="67"/>
  <c r="G104" i="67"/>
  <c r="F104" i="67"/>
  <c r="K103" i="67"/>
  <c r="G103" i="67"/>
  <c r="F103" i="67"/>
  <c r="K102" i="67"/>
  <c r="G102" i="67"/>
  <c r="F102" i="67"/>
  <c r="K101" i="67"/>
  <c r="G101" i="67"/>
  <c r="F101" i="67"/>
  <c r="K100" i="67"/>
  <c r="G100" i="67"/>
  <c r="F100" i="67"/>
  <c r="K99" i="67"/>
  <c r="G99" i="67"/>
  <c r="F99" i="67"/>
  <c r="K98" i="67"/>
  <c r="G98" i="67"/>
  <c r="F98" i="67"/>
  <c r="K97" i="67"/>
  <c r="G97" i="67"/>
  <c r="F97" i="67"/>
  <c r="K96" i="67"/>
  <c r="G96" i="67"/>
  <c r="F96" i="67"/>
  <c r="K95" i="67"/>
  <c r="G95" i="67"/>
  <c r="F95" i="67"/>
  <c r="K94" i="67"/>
  <c r="G94" i="67"/>
  <c r="F94" i="67"/>
  <c r="K93" i="67"/>
  <c r="G93" i="67"/>
  <c r="F93" i="67"/>
  <c r="K92" i="67"/>
  <c r="G92" i="67"/>
  <c r="F92" i="67"/>
  <c r="K91" i="67"/>
  <c r="G91" i="67"/>
  <c r="F91" i="67"/>
  <c r="K90" i="67"/>
  <c r="G90" i="67"/>
  <c r="F90" i="67"/>
  <c r="K89" i="67"/>
  <c r="G89" i="67"/>
  <c r="F89" i="67"/>
  <c r="K88" i="67"/>
  <c r="G88" i="67"/>
  <c r="F88" i="67"/>
  <c r="K87" i="67"/>
  <c r="G87" i="67"/>
  <c r="F87" i="67"/>
  <c r="K86" i="67"/>
  <c r="G86" i="67"/>
  <c r="F86" i="67"/>
  <c r="K85" i="67"/>
  <c r="G85" i="67"/>
  <c r="F85" i="67"/>
  <c r="K84" i="67"/>
  <c r="G84" i="67"/>
  <c r="F84" i="67"/>
  <c r="K83" i="67"/>
  <c r="G83" i="67"/>
  <c r="F83" i="67"/>
  <c r="K82" i="67"/>
  <c r="G82" i="67"/>
  <c r="F82" i="67"/>
  <c r="K81" i="67"/>
  <c r="G81" i="67"/>
  <c r="F81" i="67"/>
  <c r="K80" i="67"/>
  <c r="G80" i="67"/>
  <c r="F80" i="67"/>
  <c r="K79" i="67"/>
  <c r="G79" i="67"/>
  <c r="F79" i="67"/>
  <c r="K78" i="67"/>
  <c r="G78" i="67"/>
  <c r="F78" i="67"/>
  <c r="K77" i="67"/>
  <c r="G77" i="67"/>
  <c r="F77" i="67"/>
  <c r="K76" i="67"/>
  <c r="G76" i="67"/>
  <c r="F76" i="67"/>
  <c r="K75" i="67"/>
  <c r="G75" i="67"/>
  <c r="F75" i="67"/>
  <c r="K74" i="67"/>
  <c r="G74" i="67"/>
  <c r="F74" i="67"/>
  <c r="K73" i="67"/>
  <c r="G73" i="67"/>
  <c r="F73" i="67"/>
  <c r="K72" i="67"/>
  <c r="G72" i="67"/>
  <c r="F72" i="67"/>
  <c r="K71" i="67"/>
  <c r="G71" i="67"/>
  <c r="F71" i="67"/>
  <c r="K70" i="67"/>
  <c r="G70" i="67"/>
  <c r="F70" i="67"/>
  <c r="K69" i="67"/>
  <c r="G69" i="67"/>
  <c r="F69" i="67"/>
  <c r="K68" i="67"/>
  <c r="G68" i="67"/>
  <c r="F68" i="67"/>
  <c r="K67" i="67"/>
  <c r="G67" i="67"/>
  <c r="F67" i="67"/>
  <c r="F66" i="67"/>
  <c r="F65" i="67"/>
  <c r="F64" i="67"/>
  <c r="F63" i="67"/>
  <c r="F62" i="67"/>
  <c r="F61" i="67"/>
  <c r="F60" i="67"/>
  <c r="G59" i="67"/>
  <c r="F59" i="67"/>
  <c r="F58" i="67"/>
  <c r="F57" i="67"/>
  <c r="F56" i="67"/>
  <c r="F55" i="67"/>
  <c r="F54" i="67"/>
  <c r="F53" i="67"/>
  <c r="F52" i="67"/>
  <c r="G51" i="67"/>
  <c r="F51" i="67"/>
  <c r="F50" i="67"/>
  <c r="F49" i="67"/>
  <c r="F48" i="67"/>
  <c r="F47" i="67"/>
  <c r="F46" i="67"/>
  <c r="F45" i="67"/>
  <c r="F44" i="67"/>
  <c r="G43" i="67"/>
  <c r="F43" i="67"/>
  <c r="F42" i="67"/>
  <c r="F41" i="67"/>
  <c r="F40" i="67"/>
  <c r="F39" i="67"/>
  <c r="F38" i="67"/>
  <c r="F37" i="67"/>
  <c r="F36" i="67"/>
  <c r="K35" i="67"/>
  <c r="G35" i="67"/>
  <c r="F35" i="67"/>
  <c r="F34" i="67"/>
  <c r="F33" i="67"/>
  <c r="F32" i="67"/>
  <c r="F31" i="67"/>
  <c r="F30" i="67"/>
  <c r="F29" i="67"/>
  <c r="F28" i="67"/>
  <c r="G27" i="67"/>
  <c r="F27" i="67"/>
  <c r="F26" i="67"/>
  <c r="F25" i="67"/>
  <c r="F24" i="67"/>
  <c r="F23" i="67"/>
  <c r="F22" i="67"/>
  <c r="F21" i="67"/>
  <c r="F20" i="67"/>
  <c r="G19" i="67"/>
  <c r="F19" i="67"/>
  <c r="F18" i="67"/>
  <c r="F17" i="67"/>
  <c r="F16" i="67"/>
  <c r="F15" i="67"/>
  <c r="F14" i="67"/>
  <c r="F13" i="67"/>
  <c r="F12" i="67"/>
  <c r="G11" i="67"/>
  <c r="F11" i="67"/>
  <c r="F10" i="67"/>
  <c r="F9" i="67"/>
  <c r="F8" i="67"/>
  <c r="F7" i="67"/>
  <c r="F6" i="67"/>
  <c r="F5" i="67"/>
  <c r="F4" i="67"/>
  <c r="K3" i="67"/>
  <c r="G3" i="67"/>
  <c r="F3" i="67"/>
  <c r="K186" i="66"/>
  <c r="G186" i="66"/>
  <c r="F186" i="66"/>
  <c r="K185" i="66"/>
  <c r="G185" i="66"/>
  <c r="F185" i="66"/>
  <c r="K184" i="66"/>
  <c r="G184" i="66"/>
  <c r="F184" i="66"/>
  <c r="K183" i="66"/>
  <c r="G183" i="66"/>
  <c r="F183" i="66"/>
  <c r="K182" i="66"/>
  <c r="G182" i="66"/>
  <c r="F182" i="66"/>
  <c r="K181" i="66"/>
  <c r="G181" i="66"/>
  <c r="F181" i="66"/>
  <c r="K180" i="66"/>
  <c r="G180" i="66"/>
  <c r="F180" i="66"/>
  <c r="K179" i="66"/>
  <c r="G179" i="66"/>
  <c r="F179" i="66"/>
  <c r="K178" i="66"/>
  <c r="G178" i="66"/>
  <c r="F178" i="66"/>
  <c r="K177" i="66"/>
  <c r="G177" i="66"/>
  <c r="F177" i="66"/>
  <c r="K176" i="66"/>
  <c r="G176" i="66"/>
  <c r="F176" i="66"/>
  <c r="K175" i="66"/>
  <c r="G175" i="66"/>
  <c r="F175" i="66"/>
  <c r="K174" i="66"/>
  <c r="G174" i="66"/>
  <c r="F174" i="66"/>
  <c r="K173" i="66"/>
  <c r="G173" i="66"/>
  <c r="F173" i="66"/>
  <c r="K172" i="66"/>
  <c r="G172" i="66"/>
  <c r="F172" i="66"/>
  <c r="K171" i="66"/>
  <c r="G171" i="66"/>
  <c r="F171" i="66"/>
  <c r="K170" i="66"/>
  <c r="G170" i="66"/>
  <c r="F170" i="66"/>
  <c r="K169" i="66"/>
  <c r="G169" i="66"/>
  <c r="F169" i="66"/>
  <c r="K168" i="66"/>
  <c r="G168" i="66"/>
  <c r="F168" i="66"/>
  <c r="K167" i="66"/>
  <c r="G167" i="66"/>
  <c r="F167" i="66"/>
  <c r="K166" i="66"/>
  <c r="G166" i="66"/>
  <c r="F166" i="66"/>
  <c r="K165" i="66"/>
  <c r="G165" i="66"/>
  <c r="F165" i="66"/>
  <c r="K164" i="66"/>
  <c r="G164" i="66"/>
  <c r="F164" i="66"/>
  <c r="K163" i="66"/>
  <c r="G163" i="66"/>
  <c r="F163" i="66"/>
  <c r="K162" i="66"/>
  <c r="G162" i="66"/>
  <c r="F162" i="66"/>
  <c r="K161" i="66"/>
  <c r="G161" i="66"/>
  <c r="F161" i="66"/>
  <c r="K160" i="66"/>
  <c r="G160" i="66"/>
  <c r="F160" i="66"/>
  <c r="K159" i="66"/>
  <c r="G159" i="66"/>
  <c r="F159" i="66"/>
  <c r="K158" i="66"/>
  <c r="G158" i="66"/>
  <c r="F158" i="66"/>
  <c r="K157" i="66"/>
  <c r="G157" i="66"/>
  <c r="F157" i="66"/>
  <c r="K156" i="66"/>
  <c r="G156" i="66"/>
  <c r="F156" i="66"/>
  <c r="K155" i="66"/>
  <c r="G155" i="66"/>
  <c r="F155" i="66"/>
  <c r="K154" i="66"/>
  <c r="G154" i="66"/>
  <c r="F154" i="66"/>
  <c r="K153" i="66"/>
  <c r="G153" i="66"/>
  <c r="F153" i="66"/>
  <c r="K152" i="66"/>
  <c r="G152" i="66"/>
  <c r="F152" i="66"/>
  <c r="K151" i="66"/>
  <c r="G151" i="66"/>
  <c r="F151" i="66"/>
  <c r="K150" i="66"/>
  <c r="G150" i="66"/>
  <c r="F150" i="66"/>
  <c r="K149" i="66"/>
  <c r="G149" i="66"/>
  <c r="F149" i="66"/>
  <c r="K148" i="66"/>
  <c r="G148" i="66"/>
  <c r="F148" i="66"/>
  <c r="K147" i="66"/>
  <c r="G147" i="66"/>
  <c r="F147" i="66"/>
  <c r="K146" i="66"/>
  <c r="G146" i="66"/>
  <c r="F146" i="66"/>
  <c r="K145" i="66"/>
  <c r="G145" i="66"/>
  <c r="F145" i="66"/>
  <c r="K144" i="66"/>
  <c r="G144" i="66"/>
  <c r="F144" i="66"/>
  <c r="K143" i="66"/>
  <c r="G143" i="66"/>
  <c r="F143" i="66"/>
  <c r="K142" i="66"/>
  <c r="G142" i="66"/>
  <c r="F142" i="66"/>
  <c r="K141" i="66"/>
  <c r="G141" i="66"/>
  <c r="F141" i="66"/>
  <c r="K140" i="66"/>
  <c r="G140" i="66"/>
  <c r="F140" i="66"/>
  <c r="K139" i="66"/>
  <c r="G139" i="66"/>
  <c r="F139" i="66"/>
  <c r="K138" i="66"/>
  <c r="G138" i="66"/>
  <c r="F138" i="66"/>
  <c r="K137" i="66"/>
  <c r="G137" i="66"/>
  <c r="F137" i="66"/>
  <c r="K136" i="66"/>
  <c r="G136" i="66"/>
  <c r="F136" i="66"/>
  <c r="K135" i="66"/>
  <c r="G135" i="66"/>
  <c r="F135" i="66"/>
  <c r="K134" i="66"/>
  <c r="G134" i="66"/>
  <c r="F134" i="66"/>
  <c r="K133" i="66"/>
  <c r="G133" i="66"/>
  <c r="F133" i="66"/>
  <c r="K132" i="66"/>
  <c r="G132" i="66"/>
  <c r="F132" i="66"/>
  <c r="K131" i="66"/>
  <c r="G131" i="66"/>
  <c r="F131" i="66"/>
  <c r="K130" i="66"/>
  <c r="G130" i="66"/>
  <c r="F130" i="66"/>
  <c r="K129" i="66"/>
  <c r="G129" i="66"/>
  <c r="F129" i="66"/>
  <c r="K128" i="66"/>
  <c r="G128" i="66"/>
  <c r="F128" i="66"/>
  <c r="K127" i="66"/>
  <c r="G127" i="66"/>
  <c r="F127" i="66"/>
  <c r="K126" i="66"/>
  <c r="G126" i="66"/>
  <c r="F126" i="66"/>
  <c r="K125" i="66"/>
  <c r="G125" i="66"/>
  <c r="F125" i="66"/>
  <c r="K124" i="66"/>
  <c r="G124" i="66"/>
  <c r="F124" i="66"/>
  <c r="K123" i="66"/>
  <c r="G123" i="66"/>
  <c r="F123" i="66"/>
  <c r="K122" i="66"/>
  <c r="G122" i="66"/>
  <c r="F122" i="66"/>
  <c r="K121" i="66"/>
  <c r="G121" i="66"/>
  <c r="F121" i="66"/>
  <c r="K120" i="66"/>
  <c r="G120" i="66"/>
  <c r="F120" i="66"/>
  <c r="K119" i="66"/>
  <c r="G119" i="66"/>
  <c r="F119" i="66"/>
  <c r="K118" i="66"/>
  <c r="G118" i="66"/>
  <c r="F118" i="66"/>
  <c r="K117" i="66"/>
  <c r="G117" i="66"/>
  <c r="F117" i="66"/>
  <c r="K116" i="66"/>
  <c r="G116" i="66"/>
  <c r="F116" i="66"/>
  <c r="K115" i="66"/>
  <c r="G115" i="66"/>
  <c r="F115" i="66"/>
  <c r="K114" i="66"/>
  <c r="G114" i="66"/>
  <c r="F114" i="66"/>
  <c r="K113" i="66"/>
  <c r="G113" i="66"/>
  <c r="F113" i="66"/>
  <c r="K112" i="66"/>
  <c r="G112" i="66"/>
  <c r="F112" i="66"/>
  <c r="K111" i="66"/>
  <c r="G111" i="66"/>
  <c r="F111" i="66"/>
  <c r="K110" i="66"/>
  <c r="G110" i="66"/>
  <c r="F110" i="66"/>
  <c r="K109" i="66"/>
  <c r="G109" i="66"/>
  <c r="F109" i="66"/>
  <c r="K108" i="66"/>
  <c r="G108" i="66"/>
  <c r="F108" i="66"/>
  <c r="K107" i="66"/>
  <c r="G107" i="66"/>
  <c r="F107" i="66"/>
  <c r="K106" i="66"/>
  <c r="G106" i="66"/>
  <c r="F106" i="66"/>
  <c r="K105" i="66"/>
  <c r="G105" i="66"/>
  <c r="F105" i="66"/>
  <c r="K104" i="66"/>
  <c r="G104" i="66"/>
  <c r="F104" i="66"/>
  <c r="K103" i="66"/>
  <c r="G103" i="66"/>
  <c r="F103" i="66"/>
  <c r="K102" i="66"/>
  <c r="G102" i="66"/>
  <c r="F102" i="66"/>
  <c r="K101" i="66"/>
  <c r="G101" i="66"/>
  <c r="F101" i="66"/>
  <c r="K100" i="66"/>
  <c r="G100" i="66"/>
  <c r="F100" i="66"/>
  <c r="K99" i="66"/>
  <c r="G99" i="66"/>
  <c r="F99" i="66"/>
  <c r="K98" i="66"/>
  <c r="G98" i="66"/>
  <c r="F98" i="66"/>
  <c r="K97" i="66"/>
  <c r="G97" i="66"/>
  <c r="F97" i="66"/>
  <c r="K96" i="66"/>
  <c r="G96" i="66"/>
  <c r="F96" i="66"/>
  <c r="K95" i="66"/>
  <c r="G95" i="66"/>
  <c r="F95" i="66"/>
  <c r="K94" i="66"/>
  <c r="G94" i="66"/>
  <c r="F94" i="66"/>
  <c r="K93" i="66"/>
  <c r="G93" i="66"/>
  <c r="F93" i="66"/>
  <c r="K92" i="66"/>
  <c r="G92" i="66"/>
  <c r="F92" i="66"/>
  <c r="K91" i="66"/>
  <c r="G91" i="66"/>
  <c r="F91" i="66"/>
  <c r="K90" i="66"/>
  <c r="G90" i="66"/>
  <c r="F90" i="66"/>
  <c r="K89" i="66"/>
  <c r="G89" i="66"/>
  <c r="F89" i="66"/>
  <c r="K88" i="66"/>
  <c r="G88" i="66"/>
  <c r="F88" i="66"/>
  <c r="K87" i="66"/>
  <c r="G87" i="66"/>
  <c r="F87" i="66"/>
  <c r="K86" i="66"/>
  <c r="G86" i="66"/>
  <c r="F86" i="66"/>
  <c r="K85" i="66"/>
  <c r="G85" i="66"/>
  <c r="F85" i="66"/>
  <c r="K84" i="66"/>
  <c r="G84" i="66"/>
  <c r="F84" i="66"/>
  <c r="K83" i="66"/>
  <c r="G83" i="66"/>
  <c r="F83" i="66"/>
  <c r="K82" i="66"/>
  <c r="G82" i="66"/>
  <c r="F82" i="66"/>
  <c r="K81" i="66"/>
  <c r="G81" i="66"/>
  <c r="F81" i="66"/>
  <c r="K80" i="66"/>
  <c r="G80" i="66"/>
  <c r="F80" i="66"/>
  <c r="K79" i="66"/>
  <c r="G79" i="66"/>
  <c r="F79" i="66"/>
  <c r="K78" i="66"/>
  <c r="G78" i="66"/>
  <c r="F78" i="66"/>
  <c r="K77" i="66"/>
  <c r="G77" i="66"/>
  <c r="F77" i="66"/>
  <c r="K76" i="66"/>
  <c r="G76" i="66"/>
  <c r="F76" i="66"/>
  <c r="K75" i="66"/>
  <c r="G75" i="66"/>
  <c r="F75" i="66"/>
  <c r="K74" i="66"/>
  <c r="G74" i="66"/>
  <c r="F74" i="66"/>
  <c r="K73" i="66"/>
  <c r="G73" i="66"/>
  <c r="F73" i="66"/>
  <c r="K72" i="66"/>
  <c r="G72" i="66"/>
  <c r="F72" i="66"/>
  <c r="K71" i="66"/>
  <c r="G71" i="66"/>
  <c r="F71" i="66"/>
  <c r="K70" i="66"/>
  <c r="G70" i="66"/>
  <c r="F70" i="66"/>
  <c r="K69" i="66"/>
  <c r="G69" i="66"/>
  <c r="F69" i="66"/>
  <c r="K68" i="66"/>
  <c r="G68" i="66"/>
  <c r="F68" i="66"/>
  <c r="K67" i="66"/>
  <c r="G67" i="66"/>
  <c r="F67" i="66"/>
  <c r="F66" i="66"/>
  <c r="F65" i="66"/>
  <c r="F64" i="66"/>
  <c r="F63" i="66"/>
  <c r="F62" i="66"/>
  <c r="F61" i="66"/>
  <c r="F60" i="66"/>
  <c r="G59" i="66"/>
  <c r="F59" i="66"/>
  <c r="F58" i="66"/>
  <c r="F57" i="66"/>
  <c r="F56" i="66"/>
  <c r="F55" i="66"/>
  <c r="F54" i="66"/>
  <c r="F53" i="66"/>
  <c r="F52" i="66"/>
  <c r="G51" i="66"/>
  <c r="F51" i="66"/>
  <c r="F50" i="66"/>
  <c r="F49" i="66"/>
  <c r="F48" i="66"/>
  <c r="F47" i="66"/>
  <c r="F46" i="66"/>
  <c r="F45" i="66"/>
  <c r="F44" i="66"/>
  <c r="G43" i="66"/>
  <c r="F43" i="66"/>
  <c r="F42" i="66"/>
  <c r="F41" i="66"/>
  <c r="F40" i="66"/>
  <c r="F39" i="66"/>
  <c r="F38" i="66"/>
  <c r="F37" i="66"/>
  <c r="F36" i="66"/>
  <c r="K35" i="66"/>
  <c r="G35" i="66"/>
  <c r="F35" i="66"/>
  <c r="F34" i="66"/>
  <c r="F33" i="66"/>
  <c r="F32" i="66"/>
  <c r="F31" i="66"/>
  <c r="F30" i="66"/>
  <c r="F29" i="66"/>
  <c r="F28" i="66"/>
  <c r="G27" i="66"/>
  <c r="F27" i="66"/>
  <c r="F26" i="66"/>
  <c r="F25" i="66"/>
  <c r="F24" i="66"/>
  <c r="F23" i="66"/>
  <c r="F22" i="66"/>
  <c r="F21" i="66"/>
  <c r="F20" i="66"/>
  <c r="G19" i="66"/>
  <c r="F19" i="66"/>
  <c r="F18" i="66"/>
  <c r="F17" i="66"/>
  <c r="F16" i="66"/>
  <c r="F15" i="66"/>
  <c r="F14" i="66"/>
  <c r="F13" i="66"/>
  <c r="F12" i="66"/>
  <c r="G11" i="66"/>
  <c r="F11" i="66"/>
  <c r="F10" i="66"/>
  <c r="F9" i="66"/>
  <c r="F8" i="66"/>
  <c r="F7" i="66"/>
  <c r="F6" i="66"/>
  <c r="F5" i="66"/>
  <c r="F4" i="66"/>
  <c r="K3" i="66"/>
  <c r="G3" i="66"/>
  <c r="F3" i="66"/>
  <c r="K186" i="65"/>
  <c r="G186" i="65"/>
  <c r="F186" i="65"/>
  <c r="K185" i="65"/>
  <c r="G185" i="65"/>
  <c r="F185" i="65"/>
  <c r="K184" i="65"/>
  <c r="G184" i="65"/>
  <c r="F184" i="65"/>
  <c r="K183" i="65"/>
  <c r="G183" i="65"/>
  <c r="F183" i="65"/>
  <c r="K182" i="65"/>
  <c r="G182" i="65"/>
  <c r="F182" i="65"/>
  <c r="K181" i="65"/>
  <c r="G181" i="65"/>
  <c r="F181" i="65"/>
  <c r="K180" i="65"/>
  <c r="G180" i="65"/>
  <c r="F180" i="65"/>
  <c r="K179" i="65"/>
  <c r="G179" i="65"/>
  <c r="F179" i="65"/>
  <c r="K178" i="65"/>
  <c r="G178" i="65"/>
  <c r="F178" i="65"/>
  <c r="K177" i="65"/>
  <c r="G177" i="65"/>
  <c r="F177" i="65"/>
  <c r="K176" i="65"/>
  <c r="G176" i="65"/>
  <c r="F176" i="65"/>
  <c r="K175" i="65"/>
  <c r="G175" i="65"/>
  <c r="F175" i="65"/>
  <c r="K174" i="65"/>
  <c r="G174" i="65"/>
  <c r="F174" i="65"/>
  <c r="K173" i="65"/>
  <c r="G173" i="65"/>
  <c r="F173" i="65"/>
  <c r="K172" i="65"/>
  <c r="G172" i="65"/>
  <c r="F172" i="65"/>
  <c r="K171" i="65"/>
  <c r="G171" i="65"/>
  <c r="F171" i="65"/>
  <c r="K170" i="65"/>
  <c r="G170" i="65"/>
  <c r="F170" i="65"/>
  <c r="K169" i="65"/>
  <c r="G169" i="65"/>
  <c r="F169" i="65"/>
  <c r="K168" i="65"/>
  <c r="G168" i="65"/>
  <c r="F168" i="65"/>
  <c r="K167" i="65"/>
  <c r="G167" i="65"/>
  <c r="F167" i="65"/>
  <c r="K166" i="65"/>
  <c r="G166" i="65"/>
  <c r="F166" i="65"/>
  <c r="K165" i="65"/>
  <c r="G165" i="65"/>
  <c r="F165" i="65"/>
  <c r="K164" i="65"/>
  <c r="G164" i="65"/>
  <c r="F164" i="65"/>
  <c r="K163" i="65"/>
  <c r="G163" i="65"/>
  <c r="F163" i="65"/>
  <c r="K162" i="65"/>
  <c r="G162" i="65"/>
  <c r="F162" i="65"/>
  <c r="K161" i="65"/>
  <c r="G161" i="65"/>
  <c r="F161" i="65"/>
  <c r="K160" i="65"/>
  <c r="G160" i="65"/>
  <c r="F160" i="65"/>
  <c r="K159" i="65"/>
  <c r="G159" i="65"/>
  <c r="F159" i="65"/>
  <c r="K158" i="65"/>
  <c r="G158" i="65"/>
  <c r="F158" i="65"/>
  <c r="K157" i="65"/>
  <c r="G157" i="65"/>
  <c r="F157" i="65"/>
  <c r="K156" i="65"/>
  <c r="G156" i="65"/>
  <c r="F156" i="65"/>
  <c r="K155" i="65"/>
  <c r="G155" i="65"/>
  <c r="F155" i="65"/>
  <c r="K154" i="65"/>
  <c r="G154" i="65"/>
  <c r="F154" i="65"/>
  <c r="K153" i="65"/>
  <c r="G153" i="65"/>
  <c r="F153" i="65"/>
  <c r="K152" i="65"/>
  <c r="G152" i="65"/>
  <c r="F152" i="65"/>
  <c r="K151" i="65"/>
  <c r="G151" i="65"/>
  <c r="F151" i="65"/>
  <c r="K150" i="65"/>
  <c r="G150" i="65"/>
  <c r="F150" i="65"/>
  <c r="K149" i="65"/>
  <c r="G149" i="65"/>
  <c r="F149" i="65"/>
  <c r="K148" i="65"/>
  <c r="G148" i="65"/>
  <c r="F148" i="65"/>
  <c r="K147" i="65"/>
  <c r="G147" i="65"/>
  <c r="F147" i="65"/>
  <c r="K146" i="65"/>
  <c r="G146" i="65"/>
  <c r="F146" i="65"/>
  <c r="K145" i="65"/>
  <c r="G145" i="65"/>
  <c r="F145" i="65"/>
  <c r="K144" i="65"/>
  <c r="G144" i="65"/>
  <c r="F144" i="65"/>
  <c r="K143" i="65"/>
  <c r="G143" i="65"/>
  <c r="F143" i="65"/>
  <c r="K142" i="65"/>
  <c r="G142" i="65"/>
  <c r="F142" i="65"/>
  <c r="K141" i="65"/>
  <c r="G141" i="65"/>
  <c r="F141" i="65"/>
  <c r="K140" i="65"/>
  <c r="G140" i="65"/>
  <c r="F140" i="65"/>
  <c r="K139" i="65"/>
  <c r="G139" i="65"/>
  <c r="F139" i="65"/>
  <c r="K138" i="65"/>
  <c r="G138" i="65"/>
  <c r="F138" i="65"/>
  <c r="K137" i="65"/>
  <c r="G137" i="65"/>
  <c r="F137" i="65"/>
  <c r="K136" i="65"/>
  <c r="G136" i="65"/>
  <c r="F136" i="65"/>
  <c r="K135" i="65"/>
  <c r="G135" i="65"/>
  <c r="F135" i="65"/>
  <c r="K134" i="65"/>
  <c r="G134" i="65"/>
  <c r="F134" i="65"/>
  <c r="K133" i="65"/>
  <c r="G133" i="65"/>
  <c r="F133" i="65"/>
  <c r="K132" i="65"/>
  <c r="G132" i="65"/>
  <c r="F132" i="65"/>
  <c r="K131" i="65"/>
  <c r="G131" i="65"/>
  <c r="F131" i="65"/>
  <c r="K130" i="65"/>
  <c r="G130" i="65"/>
  <c r="F130" i="65"/>
  <c r="K129" i="65"/>
  <c r="G129" i="65"/>
  <c r="F129" i="65"/>
  <c r="K128" i="65"/>
  <c r="G128" i="65"/>
  <c r="F128" i="65"/>
  <c r="K127" i="65"/>
  <c r="G127" i="65"/>
  <c r="F127" i="65"/>
  <c r="K126" i="65"/>
  <c r="G126" i="65"/>
  <c r="F126" i="65"/>
  <c r="K125" i="65"/>
  <c r="G125" i="65"/>
  <c r="F125" i="65"/>
  <c r="K124" i="65"/>
  <c r="G124" i="65"/>
  <c r="F124" i="65"/>
  <c r="K123" i="65"/>
  <c r="G123" i="65"/>
  <c r="F123" i="65"/>
  <c r="K122" i="65"/>
  <c r="G122" i="65"/>
  <c r="F122" i="65"/>
  <c r="K121" i="65"/>
  <c r="G121" i="65"/>
  <c r="F121" i="65"/>
  <c r="K120" i="65"/>
  <c r="G120" i="65"/>
  <c r="F120" i="65"/>
  <c r="K119" i="65"/>
  <c r="G119" i="65"/>
  <c r="F119" i="65"/>
  <c r="K118" i="65"/>
  <c r="G118" i="65"/>
  <c r="F118" i="65"/>
  <c r="K117" i="65"/>
  <c r="G117" i="65"/>
  <c r="F117" i="65"/>
  <c r="K116" i="65"/>
  <c r="G116" i="65"/>
  <c r="F116" i="65"/>
  <c r="K115" i="65"/>
  <c r="G115" i="65"/>
  <c r="F115" i="65"/>
  <c r="K114" i="65"/>
  <c r="G114" i="65"/>
  <c r="F114" i="65"/>
  <c r="K113" i="65"/>
  <c r="G113" i="65"/>
  <c r="F113" i="65"/>
  <c r="K112" i="65"/>
  <c r="G112" i="65"/>
  <c r="F112" i="65"/>
  <c r="K111" i="65"/>
  <c r="G111" i="65"/>
  <c r="F111" i="65"/>
  <c r="K110" i="65"/>
  <c r="G110" i="65"/>
  <c r="F110" i="65"/>
  <c r="K109" i="65"/>
  <c r="G109" i="65"/>
  <c r="F109" i="65"/>
  <c r="K108" i="65"/>
  <c r="G108" i="65"/>
  <c r="F108" i="65"/>
  <c r="K107" i="65"/>
  <c r="G107" i="65"/>
  <c r="F107" i="65"/>
  <c r="K106" i="65"/>
  <c r="G106" i="65"/>
  <c r="F106" i="65"/>
  <c r="K105" i="65"/>
  <c r="G105" i="65"/>
  <c r="F105" i="65"/>
  <c r="K104" i="65"/>
  <c r="G104" i="65"/>
  <c r="F104" i="65"/>
  <c r="K103" i="65"/>
  <c r="G103" i="65"/>
  <c r="F103" i="65"/>
  <c r="K102" i="65"/>
  <c r="G102" i="65"/>
  <c r="F102" i="65"/>
  <c r="K101" i="65"/>
  <c r="G101" i="65"/>
  <c r="F101" i="65"/>
  <c r="K100" i="65"/>
  <c r="G100" i="65"/>
  <c r="F100" i="65"/>
  <c r="K99" i="65"/>
  <c r="G99" i="65"/>
  <c r="F99" i="65"/>
  <c r="K98" i="65"/>
  <c r="G98" i="65"/>
  <c r="F98" i="65"/>
  <c r="K97" i="65"/>
  <c r="G97" i="65"/>
  <c r="F97" i="65"/>
  <c r="K96" i="65"/>
  <c r="G96" i="65"/>
  <c r="F96" i="65"/>
  <c r="K95" i="65"/>
  <c r="G95" i="65"/>
  <c r="F95" i="65"/>
  <c r="K94" i="65"/>
  <c r="G94" i="65"/>
  <c r="F94" i="65"/>
  <c r="K93" i="65"/>
  <c r="G93" i="65"/>
  <c r="F93" i="65"/>
  <c r="K92" i="65"/>
  <c r="G92" i="65"/>
  <c r="F92" i="65"/>
  <c r="K91" i="65"/>
  <c r="G91" i="65"/>
  <c r="F91" i="65"/>
  <c r="K90" i="65"/>
  <c r="G90" i="65"/>
  <c r="F90" i="65"/>
  <c r="K89" i="65"/>
  <c r="G89" i="65"/>
  <c r="F89" i="65"/>
  <c r="K88" i="65"/>
  <c r="G88" i="65"/>
  <c r="F88" i="65"/>
  <c r="K87" i="65"/>
  <c r="G87" i="65"/>
  <c r="F87" i="65"/>
  <c r="K86" i="65"/>
  <c r="G86" i="65"/>
  <c r="F86" i="65"/>
  <c r="K85" i="65"/>
  <c r="G85" i="65"/>
  <c r="F85" i="65"/>
  <c r="K84" i="65"/>
  <c r="G84" i="65"/>
  <c r="F84" i="65"/>
  <c r="K83" i="65"/>
  <c r="G83" i="65"/>
  <c r="F83" i="65"/>
  <c r="K82" i="65"/>
  <c r="G82" i="65"/>
  <c r="F82" i="65"/>
  <c r="K81" i="65"/>
  <c r="G81" i="65"/>
  <c r="F81" i="65"/>
  <c r="K80" i="65"/>
  <c r="G80" i="65"/>
  <c r="F80" i="65"/>
  <c r="K79" i="65"/>
  <c r="G79" i="65"/>
  <c r="F79" i="65"/>
  <c r="K78" i="65"/>
  <c r="G78" i="65"/>
  <c r="F78" i="65"/>
  <c r="K77" i="65"/>
  <c r="G77" i="65"/>
  <c r="F77" i="65"/>
  <c r="K76" i="65"/>
  <c r="G76" i="65"/>
  <c r="F76" i="65"/>
  <c r="K75" i="65"/>
  <c r="G75" i="65"/>
  <c r="F75" i="65"/>
  <c r="K74" i="65"/>
  <c r="G74" i="65"/>
  <c r="F74" i="65"/>
  <c r="K73" i="65"/>
  <c r="G73" i="65"/>
  <c r="F73" i="65"/>
  <c r="K72" i="65"/>
  <c r="G72" i="65"/>
  <c r="F72" i="65"/>
  <c r="K71" i="65"/>
  <c r="G71" i="65"/>
  <c r="F71" i="65"/>
  <c r="K70" i="65"/>
  <c r="G70" i="65"/>
  <c r="F70" i="65"/>
  <c r="K69" i="65"/>
  <c r="G69" i="65"/>
  <c r="F69" i="65"/>
  <c r="K68" i="65"/>
  <c r="G68" i="65"/>
  <c r="F68" i="65"/>
  <c r="K67" i="65"/>
  <c r="G67" i="65"/>
  <c r="F67" i="65"/>
  <c r="F66" i="65"/>
  <c r="F65" i="65"/>
  <c r="F64" i="65"/>
  <c r="F63" i="65"/>
  <c r="F62" i="65"/>
  <c r="F61" i="65"/>
  <c r="F60" i="65"/>
  <c r="G59" i="65"/>
  <c r="F59" i="65"/>
  <c r="F58" i="65"/>
  <c r="F57" i="65"/>
  <c r="F56" i="65"/>
  <c r="F55" i="65"/>
  <c r="F54" i="65"/>
  <c r="F53" i="65"/>
  <c r="F52" i="65"/>
  <c r="G51" i="65"/>
  <c r="F51" i="65"/>
  <c r="F50" i="65"/>
  <c r="F49" i="65"/>
  <c r="F48" i="65"/>
  <c r="F47" i="65"/>
  <c r="F46" i="65"/>
  <c r="F45" i="65"/>
  <c r="F44" i="65"/>
  <c r="G43" i="65"/>
  <c r="F43" i="65"/>
  <c r="F42" i="65"/>
  <c r="F41" i="65"/>
  <c r="F40" i="65"/>
  <c r="F39" i="65"/>
  <c r="F38" i="65"/>
  <c r="F37" i="65"/>
  <c r="F36" i="65"/>
  <c r="K35" i="65"/>
  <c r="G35" i="65"/>
  <c r="F35" i="65"/>
  <c r="F34" i="65"/>
  <c r="F33" i="65"/>
  <c r="F32" i="65"/>
  <c r="F31" i="65"/>
  <c r="F30" i="65"/>
  <c r="F29" i="65"/>
  <c r="F28" i="65"/>
  <c r="G27" i="65"/>
  <c r="F27" i="65"/>
  <c r="F26" i="65"/>
  <c r="F25" i="65"/>
  <c r="F24" i="65"/>
  <c r="F23" i="65"/>
  <c r="F22" i="65"/>
  <c r="F21" i="65"/>
  <c r="F20" i="65"/>
  <c r="G19" i="65"/>
  <c r="F19" i="65"/>
  <c r="F18" i="65"/>
  <c r="F17" i="65"/>
  <c r="F16" i="65"/>
  <c r="F15" i="65"/>
  <c r="F14" i="65"/>
  <c r="F13" i="65"/>
  <c r="F12" i="65"/>
  <c r="G11" i="65"/>
  <c r="F11" i="65"/>
  <c r="F10" i="65"/>
  <c r="F9" i="65"/>
  <c r="F8" i="65"/>
  <c r="F7" i="65"/>
  <c r="F6" i="65"/>
  <c r="F5" i="65"/>
  <c r="F4" i="65"/>
  <c r="K3" i="65"/>
  <c r="G3" i="65"/>
  <c r="F3" i="65"/>
  <c r="K186" i="64"/>
  <c r="G186" i="64"/>
  <c r="F186" i="64"/>
  <c r="K185" i="64"/>
  <c r="G185" i="64"/>
  <c r="F185" i="64"/>
  <c r="K184" i="64"/>
  <c r="G184" i="64"/>
  <c r="F184" i="64"/>
  <c r="K183" i="64"/>
  <c r="G183" i="64"/>
  <c r="F183" i="64"/>
  <c r="K182" i="64"/>
  <c r="G182" i="64"/>
  <c r="F182" i="64"/>
  <c r="K181" i="64"/>
  <c r="G181" i="64"/>
  <c r="F181" i="64"/>
  <c r="K180" i="64"/>
  <c r="G180" i="64"/>
  <c r="F180" i="64"/>
  <c r="K179" i="64"/>
  <c r="G179" i="64"/>
  <c r="F179" i="64"/>
  <c r="K178" i="64"/>
  <c r="G178" i="64"/>
  <c r="F178" i="64"/>
  <c r="K177" i="64"/>
  <c r="G177" i="64"/>
  <c r="F177" i="64"/>
  <c r="K176" i="64"/>
  <c r="G176" i="64"/>
  <c r="F176" i="64"/>
  <c r="K175" i="64"/>
  <c r="G175" i="64"/>
  <c r="F175" i="64"/>
  <c r="K174" i="64"/>
  <c r="G174" i="64"/>
  <c r="F174" i="64"/>
  <c r="K173" i="64"/>
  <c r="G173" i="64"/>
  <c r="F173" i="64"/>
  <c r="K172" i="64"/>
  <c r="G172" i="64"/>
  <c r="F172" i="64"/>
  <c r="K171" i="64"/>
  <c r="G171" i="64"/>
  <c r="F171" i="64"/>
  <c r="K170" i="64"/>
  <c r="G170" i="64"/>
  <c r="F170" i="64"/>
  <c r="K169" i="64"/>
  <c r="G169" i="64"/>
  <c r="F169" i="64"/>
  <c r="K168" i="64"/>
  <c r="G168" i="64"/>
  <c r="F168" i="64"/>
  <c r="K167" i="64"/>
  <c r="G167" i="64"/>
  <c r="F167" i="64"/>
  <c r="K166" i="64"/>
  <c r="G166" i="64"/>
  <c r="F166" i="64"/>
  <c r="K165" i="64"/>
  <c r="G165" i="64"/>
  <c r="F165" i="64"/>
  <c r="K164" i="64"/>
  <c r="G164" i="64"/>
  <c r="F164" i="64"/>
  <c r="K163" i="64"/>
  <c r="G163" i="64"/>
  <c r="F163" i="64"/>
  <c r="K162" i="64"/>
  <c r="G162" i="64"/>
  <c r="F162" i="64"/>
  <c r="K161" i="64"/>
  <c r="G161" i="64"/>
  <c r="F161" i="64"/>
  <c r="K160" i="64"/>
  <c r="G160" i="64"/>
  <c r="F160" i="64"/>
  <c r="K159" i="64"/>
  <c r="G159" i="64"/>
  <c r="F159" i="64"/>
  <c r="K158" i="64"/>
  <c r="G158" i="64"/>
  <c r="F158" i="64"/>
  <c r="K157" i="64"/>
  <c r="G157" i="64"/>
  <c r="F157" i="64"/>
  <c r="K156" i="64"/>
  <c r="G156" i="64"/>
  <c r="F156" i="64"/>
  <c r="K155" i="64"/>
  <c r="G155" i="64"/>
  <c r="F155" i="64"/>
  <c r="K154" i="64"/>
  <c r="G154" i="64"/>
  <c r="F154" i="64"/>
  <c r="K153" i="64"/>
  <c r="G153" i="64"/>
  <c r="F153" i="64"/>
  <c r="K152" i="64"/>
  <c r="G152" i="64"/>
  <c r="F152" i="64"/>
  <c r="K151" i="64"/>
  <c r="G151" i="64"/>
  <c r="F151" i="64"/>
  <c r="K150" i="64"/>
  <c r="G150" i="64"/>
  <c r="F150" i="64"/>
  <c r="K149" i="64"/>
  <c r="G149" i="64"/>
  <c r="F149" i="64"/>
  <c r="K148" i="64"/>
  <c r="G148" i="64"/>
  <c r="F148" i="64"/>
  <c r="K147" i="64"/>
  <c r="G147" i="64"/>
  <c r="F147" i="64"/>
  <c r="K146" i="64"/>
  <c r="G146" i="64"/>
  <c r="F146" i="64"/>
  <c r="K145" i="64"/>
  <c r="G145" i="64"/>
  <c r="F145" i="64"/>
  <c r="K144" i="64"/>
  <c r="G144" i="64"/>
  <c r="F144" i="64"/>
  <c r="K143" i="64"/>
  <c r="G143" i="64"/>
  <c r="F143" i="64"/>
  <c r="K142" i="64"/>
  <c r="G142" i="64"/>
  <c r="F142" i="64"/>
  <c r="K141" i="64"/>
  <c r="G141" i="64"/>
  <c r="F141" i="64"/>
  <c r="K140" i="64"/>
  <c r="G140" i="64"/>
  <c r="F140" i="64"/>
  <c r="K139" i="64"/>
  <c r="G139" i="64"/>
  <c r="F139" i="64"/>
  <c r="K138" i="64"/>
  <c r="G138" i="64"/>
  <c r="F138" i="64"/>
  <c r="K137" i="64"/>
  <c r="G137" i="64"/>
  <c r="F137" i="64"/>
  <c r="K136" i="64"/>
  <c r="G136" i="64"/>
  <c r="F136" i="64"/>
  <c r="K135" i="64"/>
  <c r="G135" i="64"/>
  <c r="F135" i="64"/>
  <c r="K134" i="64"/>
  <c r="G134" i="64"/>
  <c r="F134" i="64"/>
  <c r="K133" i="64"/>
  <c r="G133" i="64"/>
  <c r="F133" i="64"/>
  <c r="K132" i="64"/>
  <c r="G132" i="64"/>
  <c r="F132" i="64"/>
  <c r="K131" i="64"/>
  <c r="G131" i="64"/>
  <c r="F131" i="64"/>
  <c r="K130" i="64"/>
  <c r="G130" i="64"/>
  <c r="F130" i="64"/>
  <c r="K129" i="64"/>
  <c r="G129" i="64"/>
  <c r="F129" i="64"/>
  <c r="K128" i="64"/>
  <c r="G128" i="64"/>
  <c r="F128" i="64"/>
  <c r="K127" i="64"/>
  <c r="G127" i="64"/>
  <c r="F127" i="64"/>
  <c r="K126" i="64"/>
  <c r="G126" i="64"/>
  <c r="F126" i="64"/>
  <c r="K125" i="64"/>
  <c r="G125" i="64"/>
  <c r="F125" i="64"/>
  <c r="K124" i="64"/>
  <c r="G124" i="64"/>
  <c r="F124" i="64"/>
  <c r="K123" i="64"/>
  <c r="G123" i="64"/>
  <c r="F123" i="64"/>
  <c r="K122" i="64"/>
  <c r="G122" i="64"/>
  <c r="F122" i="64"/>
  <c r="K121" i="64"/>
  <c r="G121" i="64"/>
  <c r="F121" i="64"/>
  <c r="K120" i="64"/>
  <c r="G120" i="64"/>
  <c r="F120" i="64"/>
  <c r="K119" i="64"/>
  <c r="G119" i="64"/>
  <c r="F119" i="64"/>
  <c r="K118" i="64"/>
  <c r="G118" i="64"/>
  <c r="F118" i="64"/>
  <c r="K117" i="64"/>
  <c r="G117" i="64"/>
  <c r="F117" i="64"/>
  <c r="K116" i="64"/>
  <c r="G116" i="64"/>
  <c r="F116" i="64"/>
  <c r="K115" i="64"/>
  <c r="G115" i="64"/>
  <c r="F115" i="64"/>
  <c r="K114" i="64"/>
  <c r="G114" i="64"/>
  <c r="F114" i="64"/>
  <c r="K113" i="64"/>
  <c r="G113" i="64"/>
  <c r="F113" i="64"/>
  <c r="K112" i="64"/>
  <c r="G112" i="64"/>
  <c r="F112" i="64"/>
  <c r="K111" i="64"/>
  <c r="G111" i="64"/>
  <c r="F111" i="64"/>
  <c r="K110" i="64"/>
  <c r="G110" i="64"/>
  <c r="F110" i="64"/>
  <c r="K109" i="64"/>
  <c r="G109" i="64"/>
  <c r="F109" i="64"/>
  <c r="K108" i="64"/>
  <c r="G108" i="64"/>
  <c r="F108" i="64"/>
  <c r="K107" i="64"/>
  <c r="G107" i="64"/>
  <c r="F107" i="64"/>
  <c r="K106" i="64"/>
  <c r="G106" i="64"/>
  <c r="F106" i="64"/>
  <c r="K105" i="64"/>
  <c r="G105" i="64"/>
  <c r="F105" i="64"/>
  <c r="K104" i="64"/>
  <c r="G104" i="64"/>
  <c r="F104" i="64"/>
  <c r="K103" i="64"/>
  <c r="G103" i="64"/>
  <c r="F103" i="64"/>
  <c r="K102" i="64"/>
  <c r="G102" i="64"/>
  <c r="F102" i="64"/>
  <c r="K101" i="64"/>
  <c r="G101" i="64"/>
  <c r="F101" i="64"/>
  <c r="K100" i="64"/>
  <c r="G100" i="64"/>
  <c r="F100" i="64"/>
  <c r="K99" i="64"/>
  <c r="G99" i="64"/>
  <c r="F99" i="64"/>
  <c r="K98" i="64"/>
  <c r="G98" i="64"/>
  <c r="F98" i="64"/>
  <c r="K97" i="64"/>
  <c r="G97" i="64"/>
  <c r="F97" i="64"/>
  <c r="K96" i="64"/>
  <c r="G96" i="64"/>
  <c r="F96" i="64"/>
  <c r="K95" i="64"/>
  <c r="G95" i="64"/>
  <c r="F95" i="64"/>
  <c r="K94" i="64"/>
  <c r="G94" i="64"/>
  <c r="F94" i="64"/>
  <c r="K93" i="64"/>
  <c r="G93" i="64"/>
  <c r="F93" i="64"/>
  <c r="K92" i="64"/>
  <c r="G92" i="64"/>
  <c r="F92" i="64"/>
  <c r="K91" i="64"/>
  <c r="G91" i="64"/>
  <c r="F91" i="64"/>
  <c r="K90" i="64"/>
  <c r="G90" i="64"/>
  <c r="F90" i="64"/>
  <c r="K89" i="64"/>
  <c r="G89" i="64"/>
  <c r="F89" i="64"/>
  <c r="K88" i="64"/>
  <c r="G88" i="64"/>
  <c r="F88" i="64"/>
  <c r="K87" i="64"/>
  <c r="G87" i="64"/>
  <c r="F87" i="64"/>
  <c r="K86" i="64"/>
  <c r="G86" i="64"/>
  <c r="F86" i="64"/>
  <c r="K85" i="64"/>
  <c r="G85" i="64"/>
  <c r="F85" i="64"/>
  <c r="K84" i="64"/>
  <c r="G84" i="64"/>
  <c r="F84" i="64"/>
  <c r="K83" i="64"/>
  <c r="G83" i="64"/>
  <c r="F83" i="64"/>
  <c r="K82" i="64"/>
  <c r="G82" i="64"/>
  <c r="F82" i="64"/>
  <c r="K81" i="64"/>
  <c r="G81" i="64"/>
  <c r="F81" i="64"/>
  <c r="K80" i="64"/>
  <c r="G80" i="64"/>
  <c r="F80" i="64"/>
  <c r="K79" i="64"/>
  <c r="G79" i="64"/>
  <c r="F79" i="64"/>
  <c r="K78" i="64"/>
  <c r="G78" i="64"/>
  <c r="F78" i="64"/>
  <c r="K77" i="64"/>
  <c r="G77" i="64"/>
  <c r="F77" i="64"/>
  <c r="K76" i="64"/>
  <c r="G76" i="64"/>
  <c r="F76" i="64"/>
  <c r="K75" i="64"/>
  <c r="G75" i="64"/>
  <c r="F75" i="64"/>
  <c r="K74" i="64"/>
  <c r="G74" i="64"/>
  <c r="F74" i="64"/>
  <c r="K73" i="64"/>
  <c r="G73" i="64"/>
  <c r="F73" i="64"/>
  <c r="K72" i="64"/>
  <c r="G72" i="64"/>
  <c r="F72" i="64"/>
  <c r="K71" i="64"/>
  <c r="G71" i="64"/>
  <c r="F71" i="64"/>
  <c r="K70" i="64"/>
  <c r="G70" i="64"/>
  <c r="F70" i="64"/>
  <c r="K69" i="64"/>
  <c r="G69" i="64"/>
  <c r="F69" i="64"/>
  <c r="K68" i="64"/>
  <c r="G68" i="64"/>
  <c r="F68" i="64"/>
  <c r="K67" i="64"/>
  <c r="G67" i="64"/>
  <c r="F67" i="64"/>
  <c r="F66" i="64"/>
  <c r="F65" i="64"/>
  <c r="F64" i="64"/>
  <c r="F63" i="64"/>
  <c r="F62" i="64"/>
  <c r="F61" i="64"/>
  <c r="F60" i="64"/>
  <c r="G59" i="64"/>
  <c r="F59" i="64"/>
  <c r="F58" i="64"/>
  <c r="F57" i="64"/>
  <c r="F56" i="64"/>
  <c r="F55" i="64"/>
  <c r="F54" i="64"/>
  <c r="F53" i="64"/>
  <c r="F52" i="64"/>
  <c r="G51" i="64"/>
  <c r="F51" i="64"/>
  <c r="F50" i="64"/>
  <c r="F49" i="64"/>
  <c r="F48" i="64"/>
  <c r="F47" i="64"/>
  <c r="F46" i="64"/>
  <c r="F45" i="64"/>
  <c r="F44" i="64"/>
  <c r="G43" i="64"/>
  <c r="F43" i="64"/>
  <c r="F42" i="64"/>
  <c r="F41" i="64"/>
  <c r="F40" i="64"/>
  <c r="F39" i="64"/>
  <c r="F38" i="64"/>
  <c r="F37" i="64"/>
  <c r="F36" i="64"/>
  <c r="K35" i="64"/>
  <c r="G35" i="64"/>
  <c r="F35" i="64"/>
  <c r="F34" i="64"/>
  <c r="F33" i="64"/>
  <c r="F32" i="64"/>
  <c r="F31" i="64"/>
  <c r="F30" i="64"/>
  <c r="F29" i="64"/>
  <c r="F28" i="64"/>
  <c r="G27" i="64"/>
  <c r="F27" i="64"/>
  <c r="F26" i="64"/>
  <c r="F25" i="64"/>
  <c r="F24" i="64"/>
  <c r="F23" i="64"/>
  <c r="F22" i="64"/>
  <c r="F21" i="64"/>
  <c r="F20" i="64"/>
  <c r="G19" i="64"/>
  <c r="F19" i="64"/>
  <c r="F18" i="64"/>
  <c r="F17" i="64"/>
  <c r="F16" i="64"/>
  <c r="F15" i="64"/>
  <c r="F14" i="64"/>
  <c r="F13" i="64"/>
  <c r="F12" i="64"/>
  <c r="G11" i="64"/>
  <c r="F11" i="64"/>
  <c r="F10" i="64"/>
  <c r="F9" i="64"/>
  <c r="F8" i="64"/>
  <c r="F7" i="64"/>
  <c r="F6" i="64"/>
  <c r="F5" i="64"/>
  <c r="F4" i="64"/>
  <c r="K3" i="64"/>
  <c r="G3" i="64"/>
  <c r="F3" i="64"/>
  <c r="K186" i="63"/>
  <c r="G186" i="63"/>
  <c r="F186" i="63"/>
  <c r="K185" i="63"/>
  <c r="G185" i="63"/>
  <c r="F185" i="63"/>
  <c r="K184" i="63"/>
  <c r="G184" i="63"/>
  <c r="F184" i="63"/>
  <c r="K183" i="63"/>
  <c r="G183" i="63"/>
  <c r="F183" i="63"/>
  <c r="K182" i="63"/>
  <c r="G182" i="63"/>
  <c r="F182" i="63"/>
  <c r="K181" i="63"/>
  <c r="G181" i="63"/>
  <c r="F181" i="63"/>
  <c r="K180" i="63"/>
  <c r="G180" i="63"/>
  <c r="F180" i="63"/>
  <c r="K179" i="63"/>
  <c r="G179" i="63"/>
  <c r="F179" i="63"/>
  <c r="K178" i="63"/>
  <c r="G178" i="63"/>
  <c r="F178" i="63"/>
  <c r="K177" i="63"/>
  <c r="G177" i="63"/>
  <c r="F177" i="63"/>
  <c r="K176" i="63"/>
  <c r="G176" i="63"/>
  <c r="F176" i="63"/>
  <c r="K175" i="63"/>
  <c r="G175" i="63"/>
  <c r="F175" i="63"/>
  <c r="K174" i="63"/>
  <c r="G174" i="63"/>
  <c r="F174" i="63"/>
  <c r="K173" i="63"/>
  <c r="G173" i="63"/>
  <c r="F173" i="63"/>
  <c r="K172" i="63"/>
  <c r="G172" i="63"/>
  <c r="F172" i="63"/>
  <c r="K171" i="63"/>
  <c r="G171" i="63"/>
  <c r="F171" i="63"/>
  <c r="K170" i="63"/>
  <c r="G170" i="63"/>
  <c r="F170" i="63"/>
  <c r="K169" i="63"/>
  <c r="G169" i="63"/>
  <c r="F169" i="63"/>
  <c r="K168" i="63"/>
  <c r="G168" i="63"/>
  <c r="F168" i="63"/>
  <c r="K167" i="63"/>
  <c r="G167" i="63"/>
  <c r="F167" i="63"/>
  <c r="K166" i="63"/>
  <c r="G166" i="63"/>
  <c r="F166" i="63"/>
  <c r="K165" i="63"/>
  <c r="G165" i="63"/>
  <c r="F165" i="63"/>
  <c r="K164" i="63"/>
  <c r="G164" i="63"/>
  <c r="F164" i="63"/>
  <c r="K163" i="63"/>
  <c r="G163" i="63"/>
  <c r="F163" i="63"/>
  <c r="K162" i="63"/>
  <c r="G162" i="63"/>
  <c r="F162" i="63"/>
  <c r="K161" i="63"/>
  <c r="G161" i="63"/>
  <c r="F161" i="63"/>
  <c r="K160" i="63"/>
  <c r="G160" i="63"/>
  <c r="F160" i="63"/>
  <c r="K159" i="63"/>
  <c r="G159" i="63"/>
  <c r="F159" i="63"/>
  <c r="K158" i="63"/>
  <c r="G158" i="63"/>
  <c r="F158" i="63"/>
  <c r="K157" i="63"/>
  <c r="G157" i="63"/>
  <c r="F157" i="63"/>
  <c r="K156" i="63"/>
  <c r="G156" i="63"/>
  <c r="F156" i="63"/>
  <c r="K155" i="63"/>
  <c r="G155" i="63"/>
  <c r="F155" i="63"/>
  <c r="K154" i="63"/>
  <c r="G154" i="63"/>
  <c r="F154" i="63"/>
  <c r="K153" i="63"/>
  <c r="G153" i="63"/>
  <c r="F153" i="63"/>
  <c r="K152" i="63"/>
  <c r="G152" i="63"/>
  <c r="F152" i="63"/>
  <c r="K151" i="63"/>
  <c r="G151" i="63"/>
  <c r="F151" i="63"/>
  <c r="K150" i="63"/>
  <c r="G150" i="63"/>
  <c r="F150" i="63"/>
  <c r="K149" i="63"/>
  <c r="G149" i="63"/>
  <c r="F149" i="63"/>
  <c r="K148" i="63"/>
  <c r="G148" i="63"/>
  <c r="F148" i="63"/>
  <c r="K147" i="63"/>
  <c r="G147" i="63"/>
  <c r="F147" i="63"/>
  <c r="K146" i="63"/>
  <c r="G146" i="63"/>
  <c r="F146" i="63"/>
  <c r="K145" i="63"/>
  <c r="G145" i="63"/>
  <c r="F145" i="63"/>
  <c r="K144" i="63"/>
  <c r="G144" i="63"/>
  <c r="F144" i="63"/>
  <c r="K143" i="63"/>
  <c r="G143" i="63"/>
  <c r="F143" i="63"/>
  <c r="K142" i="63"/>
  <c r="G142" i="63"/>
  <c r="F142" i="63"/>
  <c r="K141" i="63"/>
  <c r="G141" i="63"/>
  <c r="F141" i="63"/>
  <c r="K140" i="63"/>
  <c r="G140" i="63"/>
  <c r="F140" i="63"/>
  <c r="K139" i="63"/>
  <c r="G139" i="63"/>
  <c r="F139" i="63"/>
  <c r="K138" i="63"/>
  <c r="G138" i="63"/>
  <c r="F138" i="63"/>
  <c r="K137" i="63"/>
  <c r="G137" i="63"/>
  <c r="F137" i="63"/>
  <c r="K136" i="63"/>
  <c r="G136" i="63"/>
  <c r="F136" i="63"/>
  <c r="K135" i="63"/>
  <c r="G135" i="63"/>
  <c r="F135" i="63"/>
  <c r="K134" i="63"/>
  <c r="G134" i="63"/>
  <c r="F134" i="63"/>
  <c r="K133" i="63"/>
  <c r="G133" i="63"/>
  <c r="F133" i="63"/>
  <c r="K132" i="63"/>
  <c r="G132" i="63"/>
  <c r="F132" i="63"/>
  <c r="K131" i="63"/>
  <c r="G131" i="63"/>
  <c r="F131" i="63"/>
  <c r="K130" i="63"/>
  <c r="G130" i="63"/>
  <c r="F130" i="63"/>
  <c r="K129" i="63"/>
  <c r="G129" i="63"/>
  <c r="F129" i="63"/>
  <c r="K128" i="63"/>
  <c r="G128" i="63"/>
  <c r="F128" i="63"/>
  <c r="K127" i="63"/>
  <c r="G127" i="63"/>
  <c r="F127" i="63"/>
  <c r="K126" i="63"/>
  <c r="G126" i="63"/>
  <c r="F126" i="63"/>
  <c r="K125" i="63"/>
  <c r="G125" i="63"/>
  <c r="F125" i="63"/>
  <c r="K124" i="63"/>
  <c r="G124" i="63"/>
  <c r="F124" i="63"/>
  <c r="K123" i="63"/>
  <c r="G123" i="63"/>
  <c r="F123" i="63"/>
  <c r="K122" i="63"/>
  <c r="G122" i="63"/>
  <c r="F122" i="63"/>
  <c r="K121" i="63"/>
  <c r="G121" i="63"/>
  <c r="F121" i="63"/>
  <c r="K120" i="63"/>
  <c r="G120" i="63"/>
  <c r="F120" i="63"/>
  <c r="K119" i="63"/>
  <c r="G119" i="63"/>
  <c r="F119" i="63"/>
  <c r="K118" i="63"/>
  <c r="G118" i="63"/>
  <c r="F118" i="63"/>
  <c r="K117" i="63"/>
  <c r="G117" i="63"/>
  <c r="F117" i="63"/>
  <c r="K116" i="63"/>
  <c r="G116" i="63"/>
  <c r="F116" i="63"/>
  <c r="K115" i="63"/>
  <c r="G115" i="63"/>
  <c r="F115" i="63"/>
  <c r="K114" i="63"/>
  <c r="G114" i="63"/>
  <c r="F114" i="63"/>
  <c r="K113" i="63"/>
  <c r="G113" i="63"/>
  <c r="F113" i="63"/>
  <c r="K112" i="63"/>
  <c r="G112" i="63"/>
  <c r="F112" i="63"/>
  <c r="K111" i="63"/>
  <c r="G111" i="63"/>
  <c r="F111" i="63"/>
  <c r="K110" i="63"/>
  <c r="G110" i="63"/>
  <c r="F110" i="63"/>
  <c r="K109" i="63"/>
  <c r="G109" i="63"/>
  <c r="F109" i="63"/>
  <c r="K108" i="63"/>
  <c r="G108" i="63"/>
  <c r="F108" i="63"/>
  <c r="K107" i="63"/>
  <c r="G107" i="63"/>
  <c r="F107" i="63"/>
  <c r="K106" i="63"/>
  <c r="G106" i="63"/>
  <c r="F106" i="63"/>
  <c r="K105" i="63"/>
  <c r="G105" i="63"/>
  <c r="F105" i="63"/>
  <c r="K104" i="63"/>
  <c r="G104" i="63"/>
  <c r="F104" i="63"/>
  <c r="K103" i="63"/>
  <c r="G103" i="63"/>
  <c r="F103" i="63"/>
  <c r="K102" i="63"/>
  <c r="G102" i="63"/>
  <c r="F102" i="63"/>
  <c r="K101" i="63"/>
  <c r="G101" i="63"/>
  <c r="F101" i="63"/>
  <c r="K100" i="63"/>
  <c r="G100" i="63"/>
  <c r="F100" i="63"/>
  <c r="K99" i="63"/>
  <c r="G99" i="63"/>
  <c r="F99" i="63"/>
  <c r="K98" i="63"/>
  <c r="G98" i="63"/>
  <c r="F98" i="63"/>
  <c r="K97" i="63"/>
  <c r="G97" i="63"/>
  <c r="F97" i="63"/>
  <c r="K96" i="63"/>
  <c r="G96" i="63"/>
  <c r="F96" i="63"/>
  <c r="K95" i="63"/>
  <c r="G95" i="63"/>
  <c r="F95" i="63"/>
  <c r="K94" i="63"/>
  <c r="G94" i="63"/>
  <c r="F94" i="63"/>
  <c r="K93" i="63"/>
  <c r="G93" i="63"/>
  <c r="F93" i="63"/>
  <c r="K92" i="63"/>
  <c r="G92" i="63"/>
  <c r="F92" i="63"/>
  <c r="K91" i="63"/>
  <c r="G91" i="63"/>
  <c r="F91" i="63"/>
  <c r="K90" i="63"/>
  <c r="G90" i="63"/>
  <c r="F90" i="63"/>
  <c r="K89" i="63"/>
  <c r="G89" i="63"/>
  <c r="F89" i="63"/>
  <c r="K88" i="63"/>
  <c r="G88" i="63"/>
  <c r="F88" i="63"/>
  <c r="K87" i="63"/>
  <c r="G87" i="63"/>
  <c r="F87" i="63"/>
  <c r="K86" i="63"/>
  <c r="G86" i="63"/>
  <c r="F86" i="63"/>
  <c r="K85" i="63"/>
  <c r="G85" i="63"/>
  <c r="F85" i="63"/>
  <c r="K84" i="63"/>
  <c r="G84" i="63"/>
  <c r="F84" i="63"/>
  <c r="K83" i="63"/>
  <c r="G83" i="63"/>
  <c r="F83" i="63"/>
  <c r="K82" i="63"/>
  <c r="G82" i="63"/>
  <c r="F82" i="63"/>
  <c r="K81" i="63"/>
  <c r="G81" i="63"/>
  <c r="F81" i="63"/>
  <c r="K80" i="63"/>
  <c r="G80" i="63"/>
  <c r="F80" i="63"/>
  <c r="K79" i="63"/>
  <c r="G79" i="63"/>
  <c r="F79" i="63"/>
  <c r="K78" i="63"/>
  <c r="G78" i="63"/>
  <c r="F78" i="63"/>
  <c r="K77" i="63"/>
  <c r="G77" i="63"/>
  <c r="F77" i="63"/>
  <c r="K76" i="63"/>
  <c r="G76" i="63"/>
  <c r="F76" i="63"/>
  <c r="K75" i="63"/>
  <c r="G75" i="63"/>
  <c r="F75" i="63"/>
  <c r="K74" i="63"/>
  <c r="G74" i="63"/>
  <c r="F74" i="63"/>
  <c r="K73" i="63"/>
  <c r="G73" i="63"/>
  <c r="F73" i="63"/>
  <c r="K72" i="63"/>
  <c r="G72" i="63"/>
  <c r="F72" i="63"/>
  <c r="K71" i="63"/>
  <c r="G71" i="63"/>
  <c r="F71" i="63"/>
  <c r="K70" i="63"/>
  <c r="G70" i="63"/>
  <c r="F70" i="63"/>
  <c r="K69" i="63"/>
  <c r="G69" i="63"/>
  <c r="F69" i="63"/>
  <c r="K68" i="63"/>
  <c r="G68" i="63"/>
  <c r="F68" i="63"/>
  <c r="K67" i="63"/>
  <c r="G67" i="63"/>
  <c r="F67" i="63"/>
  <c r="F66" i="63"/>
  <c r="F65" i="63"/>
  <c r="F64" i="63"/>
  <c r="F63" i="63"/>
  <c r="F62" i="63"/>
  <c r="F61" i="63"/>
  <c r="F60" i="63"/>
  <c r="G59" i="63"/>
  <c r="F59" i="63"/>
  <c r="F58" i="63"/>
  <c r="F57" i="63"/>
  <c r="F56" i="63"/>
  <c r="F55" i="63"/>
  <c r="F54" i="63"/>
  <c r="F53" i="63"/>
  <c r="F52" i="63"/>
  <c r="G51" i="63"/>
  <c r="F51" i="63"/>
  <c r="F50" i="63"/>
  <c r="F49" i="63"/>
  <c r="F48" i="63"/>
  <c r="F47" i="63"/>
  <c r="F46" i="63"/>
  <c r="F45" i="63"/>
  <c r="F44" i="63"/>
  <c r="G43" i="63"/>
  <c r="F43" i="63"/>
  <c r="F42" i="63"/>
  <c r="F41" i="63"/>
  <c r="F40" i="63"/>
  <c r="F39" i="63"/>
  <c r="F38" i="63"/>
  <c r="F37" i="63"/>
  <c r="F36" i="63"/>
  <c r="K35" i="63"/>
  <c r="G35" i="63"/>
  <c r="F35" i="63"/>
  <c r="F34" i="63"/>
  <c r="F33" i="63"/>
  <c r="F32" i="63"/>
  <c r="F31" i="63"/>
  <c r="F30" i="63"/>
  <c r="F29" i="63"/>
  <c r="F28" i="63"/>
  <c r="G27" i="63"/>
  <c r="F27" i="63"/>
  <c r="F26" i="63"/>
  <c r="F25" i="63"/>
  <c r="F24" i="63"/>
  <c r="F23" i="63"/>
  <c r="F22" i="63"/>
  <c r="F21" i="63"/>
  <c r="F20" i="63"/>
  <c r="G19" i="63"/>
  <c r="F19" i="63"/>
  <c r="F18" i="63"/>
  <c r="F17" i="63"/>
  <c r="F16" i="63"/>
  <c r="F15" i="63"/>
  <c r="F14" i="63"/>
  <c r="F13" i="63"/>
  <c r="F12" i="63"/>
  <c r="G11" i="63"/>
  <c r="F11" i="63"/>
  <c r="F10" i="63"/>
  <c r="F9" i="63"/>
  <c r="F8" i="63"/>
  <c r="F7" i="63"/>
  <c r="F6" i="63"/>
  <c r="F5" i="63"/>
  <c r="F4" i="63"/>
  <c r="K3" i="63"/>
  <c r="G3" i="63"/>
  <c r="F3" i="63"/>
  <c r="K186" i="62"/>
  <c r="G186" i="62"/>
  <c r="F186" i="62"/>
  <c r="K185" i="62"/>
  <c r="G185" i="62"/>
  <c r="F185" i="62"/>
  <c r="K184" i="62"/>
  <c r="G184" i="62"/>
  <c r="F184" i="62"/>
  <c r="K183" i="62"/>
  <c r="G183" i="62"/>
  <c r="F183" i="62"/>
  <c r="K182" i="62"/>
  <c r="G182" i="62"/>
  <c r="F182" i="62"/>
  <c r="K181" i="62"/>
  <c r="G181" i="62"/>
  <c r="F181" i="62"/>
  <c r="K180" i="62"/>
  <c r="G180" i="62"/>
  <c r="F180" i="62"/>
  <c r="K179" i="62"/>
  <c r="G179" i="62"/>
  <c r="F179" i="62"/>
  <c r="K178" i="62"/>
  <c r="G178" i="62"/>
  <c r="F178" i="62"/>
  <c r="K177" i="62"/>
  <c r="G177" i="62"/>
  <c r="F177" i="62"/>
  <c r="K176" i="62"/>
  <c r="G176" i="62"/>
  <c r="F176" i="62"/>
  <c r="K175" i="62"/>
  <c r="G175" i="62"/>
  <c r="F175" i="62"/>
  <c r="K174" i="62"/>
  <c r="G174" i="62"/>
  <c r="F174" i="62"/>
  <c r="K173" i="62"/>
  <c r="G173" i="62"/>
  <c r="F173" i="62"/>
  <c r="K172" i="62"/>
  <c r="G172" i="62"/>
  <c r="F172" i="62"/>
  <c r="K171" i="62"/>
  <c r="G171" i="62"/>
  <c r="F171" i="62"/>
  <c r="K170" i="62"/>
  <c r="G170" i="62"/>
  <c r="F170" i="62"/>
  <c r="K169" i="62"/>
  <c r="G169" i="62"/>
  <c r="F169" i="62"/>
  <c r="K168" i="62"/>
  <c r="G168" i="62"/>
  <c r="F168" i="62"/>
  <c r="K167" i="62"/>
  <c r="G167" i="62"/>
  <c r="F167" i="62"/>
  <c r="K166" i="62"/>
  <c r="G166" i="62"/>
  <c r="F166" i="62"/>
  <c r="K165" i="62"/>
  <c r="G165" i="62"/>
  <c r="F165" i="62"/>
  <c r="K164" i="62"/>
  <c r="G164" i="62"/>
  <c r="F164" i="62"/>
  <c r="K163" i="62"/>
  <c r="G163" i="62"/>
  <c r="F163" i="62"/>
  <c r="K162" i="62"/>
  <c r="G162" i="62"/>
  <c r="F162" i="62"/>
  <c r="K161" i="62"/>
  <c r="G161" i="62"/>
  <c r="F161" i="62"/>
  <c r="K160" i="62"/>
  <c r="G160" i="62"/>
  <c r="F160" i="62"/>
  <c r="K159" i="62"/>
  <c r="G159" i="62"/>
  <c r="F159" i="62"/>
  <c r="K158" i="62"/>
  <c r="G158" i="62"/>
  <c r="F158" i="62"/>
  <c r="K157" i="62"/>
  <c r="G157" i="62"/>
  <c r="F157" i="62"/>
  <c r="K156" i="62"/>
  <c r="G156" i="62"/>
  <c r="F156" i="62"/>
  <c r="K155" i="62"/>
  <c r="G155" i="62"/>
  <c r="F155" i="62"/>
  <c r="K154" i="62"/>
  <c r="G154" i="62"/>
  <c r="F154" i="62"/>
  <c r="K153" i="62"/>
  <c r="G153" i="62"/>
  <c r="F153" i="62"/>
  <c r="K152" i="62"/>
  <c r="G152" i="62"/>
  <c r="F152" i="62"/>
  <c r="K151" i="62"/>
  <c r="G151" i="62"/>
  <c r="F151" i="62"/>
  <c r="K150" i="62"/>
  <c r="G150" i="62"/>
  <c r="F150" i="62"/>
  <c r="K149" i="62"/>
  <c r="G149" i="62"/>
  <c r="F149" i="62"/>
  <c r="K148" i="62"/>
  <c r="G148" i="62"/>
  <c r="F148" i="62"/>
  <c r="K147" i="62"/>
  <c r="G147" i="62"/>
  <c r="F147" i="62"/>
  <c r="K146" i="62"/>
  <c r="G146" i="62"/>
  <c r="F146" i="62"/>
  <c r="K145" i="62"/>
  <c r="G145" i="62"/>
  <c r="F145" i="62"/>
  <c r="K144" i="62"/>
  <c r="G144" i="62"/>
  <c r="F144" i="62"/>
  <c r="K143" i="62"/>
  <c r="G143" i="62"/>
  <c r="F143" i="62"/>
  <c r="K142" i="62"/>
  <c r="G142" i="62"/>
  <c r="F142" i="62"/>
  <c r="K141" i="62"/>
  <c r="G141" i="62"/>
  <c r="F141" i="62"/>
  <c r="K140" i="62"/>
  <c r="G140" i="62"/>
  <c r="F140" i="62"/>
  <c r="K139" i="62"/>
  <c r="G139" i="62"/>
  <c r="F139" i="62"/>
  <c r="K138" i="62"/>
  <c r="G138" i="62"/>
  <c r="F138" i="62"/>
  <c r="K137" i="62"/>
  <c r="G137" i="62"/>
  <c r="F137" i="62"/>
  <c r="K136" i="62"/>
  <c r="G136" i="62"/>
  <c r="F136" i="62"/>
  <c r="K135" i="62"/>
  <c r="G135" i="62"/>
  <c r="F135" i="62"/>
  <c r="K134" i="62"/>
  <c r="G134" i="62"/>
  <c r="F134" i="62"/>
  <c r="K133" i="62"/>
  <c r="G133" i="62"/>
  <c r="F133" i="62"/>
  <c r="K132" i="62"/>
  <c r="G132" i="62"/>
  <c r="F132" i="62"/>
  <c r="K131" i="62"/>
  <c r="G131" i="62"/>
  <c r="F131" i="62"/>
  <c r="K130" i="62"/>
  <c r="G130" i="62"/>
  <c r="F130" i="62"/>
  <c r="K129" i="62"/>
  <c r="G129" i="62"/>
  <c r="F129" i="62"/>
  <c r="K128" i="62"/>
  <c r="G128" i="62"/>
  <c r="F128" i="62"/>
  <c r="K127" i="62"/>
  <c r="G127" i="62"/>
  <c r="F127" i="62"/>
  <c r="K126" i="62"/>
  <c r="G126" i="62"/>
  <c r="F126" i="62"/>
  <c r="K125" i="62"/>
  <c r="G125" i="62"/>
  <c r="F125" i="62"/>
  <c r="K124" i="62"/>
  <c r="G124" i="62"/>
  <c r="F124" i="62"/>
  <c r="K123" i="62"/>
  <c r="G123" i="62"/>
  <c r="F123" i="62"/>
  <c r="K122" i="62"/>
  <c r="G122" i="62"/>
  <c r="F122" i="62"/>
  <c r="K121" i="62"/>
  <c r="G121" i="62"/>
  <c r="F121" i="62"/>
  <c r="K120" i="62"/>
  <c r="G120" i="62"/>
  <c r="F120" i="62"/>
  <c r="K119" i="62"/>
  <c r="G119" i="62"/>
  <c r="F119" i="62"/>
  <c r="K118" i="62"/>
  <c r="G118" i="62"/>
  <c r="F118" i="62"/>
  <c r="K117" i="62"/>
  <c r="G117" i="62"/>
  <c r="F117" i="62"/>
  <c r="K116" i="62"/>
  <c r="G116" i="62"/>
  <c r="F116" i="62"/>
  <c r="K115" i="62"/>
  <c r="G115" i="62"/>
  <c r="F115" i="62"/>
  <c r="K114" i="62"/>
  <c r="G114" i="62"/>
  <c r="F114" i="62"/>
  <c r="K113" i="62"/>
  <c r="G113" i="62"/>
  <c r="F113" i="62"/>
  <c r="K112" i="62"/>
  <c r="G112" i="62"/>
  <c r="F112" i="62"/>
  <c r="K111" i="62"/>
  <c r="G111" i="62"/>
  <c r="F111" i="62"/>
  <c r="K110" i="62"/>
  <c r="G110" i="62"/>
  <c r="F110" i="62"/>
  <c r="K109" i="62"/>
  <c r="G109" i="62"/>
  <c r="F109" i="62"/>
  <c r="K108" i="62"/>
  <c r="G108" i="62"/>
  <c r="F108" i="62"/>
  <c r="K107" i="62"/>
  <c r="G107" i="62"/>
  <c r="F107" i="62"/>
  <c r="K106" i="62"/>
  <c r="G106" i="62"/>
  <c r="F106" i="62"/>
  <c r="K105" i="62"/>
  <c r="G105" i="62"/>
  <c r="F105" i="62"/>
  <c r="K104" i="62"/>
  <c r="G104" i="62"/>
  <c r="F104" i="62"/>
  <c r="K103" i="62"/>
  <c r="G103" i="62"/>
  <c r="F103" i="62"/>
  <c r="K102" i="62"/>
  <c r="G102" i="62"/>
  <c r="F102" i="62"/>
  <c r="K101" i="62"/>
  <c r="G101" i="62"/>
  <c r="F101" i="62"/>
  <c r="K100" i="62"/>
  <c r="G100" i="62"/>
  <c r="F100" i="62"/>
  <c r="K99" i="62"/>
  <c r="G99" i="62"/>
  <c r="F99" i="62"/>
  <c r="K98" i="62"/>
  <c r="G98" i="62"/>
  <c r="F98" i="62"/>
  <c r="K97" i="62"/>
  <c r="G97" i="62"/>
  <c r="F97" i="62"/>
  <c r="K96" i="62"/>
  <c r="G96" i="62"/>
  <c r="F96" i="62"/>
  <c r="K95" i="62"/>
  <c r="G95" i="62"/>
  <c r="F95" i="62"/>
  <c r="K94" i="62"/>
  <c r="G94" i="62"/>
  <c r="F94" i="62"/>
  <c r="K93" i="62"/>
  <c r="G93" i="62"/>
  <c r="F93" i="62"/>
  <c r="K92" i="62"/>
  <c r="G92" i="62"/>
  <c r="F92" i="62"/>
  <c r="K91" i="62"/>
  <c r="G91" i="62"/>
  <c r="F91" i="62"/>
  <c r="K90" i="62"/>
  <c r="G90" i="62"/>
  <c r="F90" i="62"/>
  <c r="K89" i="62"/>
  <c r="G89" i="62"/>
  <c r="F89" i="62"/>
  <c r="K88" i="62"/>
  <c r="G88" i="62"/>
  <c r="F88" i="62"/>
  <c r="K87" i="62"/>
  <c r="G87" i="62"/>
  <c r="F87" i="62"/>
  <c r="K86" i="62"/>
  <c r="G86" i="62"/>
  <c r="F86" i="62"/>
  <c r="K85" i="62"/>
  <c r="G85" i="62"/>
  <c r="F85" i="62"/>
  <c r="K84" i="62"/>
  <c r="G84" i="62"/>
  <c r="F84" i="62"/>
  <c r="K83" i="62"/>
  <c r="G83" i="62"/>
  <c r="F83" i="62"/>
  <c r="K82" i="62"/>
  <c r="G82" i="62"/>
  <c r="F82" i="62"/>
  <c r="K81" i="62"/>
  <c r="G81" i="62"/>
  <c r="F81" i="62"/>
  <c r="K80" i="62"/>
  <c r="G80" i="62"/>
  <c r="F80" i="62"/>
  <c r="K79" i="62"/>
  <c r="G79" i="62"/>
  <c r="F79" i="62"/>
  <c r="K78" i="62"/>
  <c r="G78" i="62"/>
  <c r="F78" i="62"/>
  <c r="K77" i="62"/>
  <c r="G77" i="62"/>
  <c r="F77" i="62"/>
  <c r="K76" i="62"/>
  <c r="G76" i="62"/>
  <c r="F76" i="62"/>
  <c r="K75" i="62"/>
  <c r="G75" i="62"/>
  <c r="F75" i="62"/>
  <c r="K74" i="62"/>
  <c r="G74" i="62"/>
  <c r="F74" i="62"/>
  <c r="K73" i="62"/>
  <c r="G73" i="62"/>
  <c r="F73" i="62"/>
  <c r="K72" i="62"/>
  <c r="G72" i="62"/>
  <c r="F72" i="62"/>
  <c r="K71" i="62"/>
  <c r="G71" i="62"/>
  <c r="F71" i="62"/>
  <c r="K70" i="62"/>
  <c r="G70" i="62"/>
  <c r="F70" i="62"/>
  <c r="K69" i="62"/>
  <c r="G69" i="62"/>
  <c r="F69" i="62"/>
  <c r="K68" i="62"/>
  <c r="G68" i="62"/>
  <c r="F68" i="62"/>
  <c r="K67" i="62"/>
  <c r="G67" i="62"/>
  <c r="F67" i="62"/>
  <c r="F66" i="62"/>
  <c r="F65" i="62"/>
  <c r="F64" i="62"/>
  <c r="F63" i="62"/>
  <c r="F62" i="62"/>
  <c r="F61" i="62"/>
  <c r="F60" i="62"/>
  <c r="G59" i="62"/>
  <c r="F59" i="62"/>
  <c r="F58" i="62"/>
  <c r="F57" i="62"/>
  <c r="F56" i="62"/>
  <c r="F55" i="62"/>
  <c r="F54" i="62"/>
  <c r="F53" i="62"/>
  <c r="F52" i="62"/>
  <c r="G51" i="62"/>
  <c r="F51" i="62"/>
  <c r="F50" i="62"/>
  <c r="F49" i="62"/>
  <c r="F48" i="62"/>
  <c r="F47" i="62"/>
  <c r="F46" i="62"/>
  <c r="F45" i="62"/>
  <c r="F44" i="62"/>
  <c r="G43" i="62"/>
  <c r="F43" i="62"/>
  <c r="F42" i="62"/>
  <c r="F41" i="62"/>
  <c r="F40" i="62"/>
  <c r="F39" i="62"/>
  <c r="F38" i="62"/>
  <c r="F37" i="62"/>
  <c r="F36" i="62"/>
  <c r="K35" i="62"/>
  <c r="G35" i="62"/>
  <c r="F35" i="62"/>
  <c r="F34" i="62"/>
  <c r="F33" i="62"/>
  <c r="F32" i="62"/>
  <c r="F31" i="62"/>
  <c r="F30" i="62"/>
  <c r="F29" i="62"/>
  <c r="F28" i="62"/>
  <c r="G27" i="62"/>
  <c r="F27" i="62"/>
  <c r="F26" i="62"/>
  <c r="F25" i="62"/>
  <c r="F24" i="62"/>
  <c r="F23" i="62"/>
  <c r="F22" i="62"/>
  <c r="F21" i="62"/>
  <c r="F20" i="62"/>
  <c r="G19" i="62"/>
  <c r="F19" i="62"/>
  <c r="F18" i="62"/>
  <c r="F17" i="62"/>
  <c r="F16" i="62"/>
  <c r="F15" i="62"/>
  <c r="F14" i="62"/>
  <c r="F13" i="62"/>
  <c r="F12" i="62"/>
  <c r="G11" i="62"/>
  <c r="F11" i="62"/>
  <c r="F10" i="62"/>
  <c r="F9" i="62"/>
  <c r="F8" i="62"/>
  <c r="F7" i="62"/>
  <c r="F6" i="62"/>
  <c r="F5" i="62"/>
  <c r="F4" i="62"/>
  <c r="K3" i="62"/>
  <c r="G3" i="62"/>
  <c r="F3" i="62"/>
  <c r="K186" i="61"/>
  <c r="G186" i="61"/>
  <c r="F186" i="61"/>
  <c r="K185" i="61"/>
  <c r="G185" i="61"/>
  <c r="F185" i="61"/>
  <c r="K184" i="61"/>
  <c r="G184" i="61"/>
  <c r="F184" i="61"/>
  <c r="K183" i="61"/>
  <c r="G183" i="61"/>
  <c r="F183" i="61"/>
  <c r="K182" i="61"/>
  <c r="G182" i="61"/>
  <c r="F182" i="61"/>
  <c r="K181" i="61"/>
  <c r="G181" i="61"/>
  <c r="F181" i="61"/>
  <c r="K180" i="61"/>
  <c r="G180" i="61"/>
  <c r="F180" i="61"/>
  <c r="K179" i="61"/>
  <c r="G179" i="61"/>
  <c r="F179" i="61"/>
  <c r="K178" i="61"/>
  <c r="G178" i="61"/>
  <c r="F178" i="61"/>
  <c r="K177" i="61"/>
  <c r="G177" i="61"/>
  <c r="F177" i="61"/>
  <c r="K176" i="61"/>
  <c r="G176" i="61"/>
  <c r="F176" i="61"/>
  <c r="K175" i="61"/>
  <c r="G175" i="61"/>
  <c r="F175" i="61"/>
  <c r="K174" i="61"/>
  <c r="G174" i="61"/>
  <c r="F174" i="61"/>
  <c r="K173" i="61"/>
  <c r="G173" i="61"/>
  <c r="F173" i="61"/>
  <c r="K172" i="61"/>
  <c r="G172" i="61"/>
  <c r="F172" i="61"/>
  <c r="K171" i="61"/>
  <c r="G171" i="61"/>
  <c r="F171" i="61"/>
  <c r="K170" i="61"/>
  <c r="G170" i="61"/>
  <c r="F170" i="61"/>
  <c r="K169" i="61"/>
  <c r="G169" i="61"/>
  <c r="F169" i="61"/>
  <c r="K168" i="61"/>
  <c r="G168" i="61"/>
  <c r="F168" i="61"/>
  <c r="K167" i="61"/>
  <c r="G167" i="61"/>
  <c r="F167" i="61"/>
  <c r="K166" i="61"/>
  <c r="G166" i="61"/>
  <c r="F166" i="61"/>
  <c r="K165" i="61"/>
  <c r="G165" i="61"/>
  <c r="F165" i="61"/>
  <c r="K164" i="61"/>
  <c r="G164" i="61"/>
  <c r="F164" i="61"/>
  <c r="K163" i="61"/>
  <c r="G163" i="61"/>
  <c r="F163" i="61"/>
  <c r="K162" i="61"/>
  <c r="G162" i="61"/>
  <c r="F162" i="61"/>
  <c r="K161" i="61"/>
  <c r="G161" i="61"/>
  <c r="F161" i="61"/>
  <c r="K160" i="61"/>
  <c r="G160" i="61"/>
  <c r="F160" i="61"/>
  <c r="K159" i="61"/>
  <c r="G159" i="61"/>
  <c r="F159" i="61"/>
  <c r="K158" i="61"/>
  <c r="G158" i="61"/>
  <c r="F158" i="61"/>
  <c r="K157" i="61"/>
  <c r="G157" i="61"/>
  <c r="F157" i="61"/>
  <c r="K156" i="61"/>
  <c r="G156" i="61"/>
  <c r="F156" i="61"/>
  <c r="K155" i="61"/>
  <c r="G155" i="61"/>
  <c r="F155" i="61"/>
  <c r="K154" i="61"/>
  <c r="G154" i="61"/>
  <c r="F154" i="61"/>
  <c r="K153" i="61"/>
  <c r="G153" i="61"/>
  <c r="F153" i="61"/>
  <c r="K152" i="61"/>
  <c r="G152" i="61"/>
  <c r="F152" i="61"/>
  <c r="K151" i="61"/>
  <c r="G151" i="61"/>
  <c r="F151" i="61"/>
  <c r="K150" i="61"/>
  <c r="G150" i="61"/>
  <c r="F150" i="61"/>
  <c r="K149" i="61"/>
  <c r="G149" i="61"/>
  <c r="F149" i="61"/>
  <c r="K148" i="61"/>
  <c r="G148" i="61"/>
  <c r="F148" i="61"/>
  <c r="K147" i="61"/>
  <c r="G147" i="61"/>
  <c r="F147" i="61"/>
  <c r="K146" i="61"/>
  <c r="G146" i="61"/>
  <c r="F146" i="61"/>
  <c r="K145" i="61"/>
  <c r="G145" i="61"/>
  <c r="F145" i="61"/>
  <c r="K144" i="61"/>
  <c r="G144" i="61"/>
  <c r="F144" i="61"/>
  <c r="K143" i="61"/>
  <c r="G143" i="61"/>
  <c r="F143" i="61"/>
  <c r="K142" i="61"/>
  <c r="G142" i="61"/>
  <c r="F142" i="61"/>
  <c r="K141" i="61"/>
  <c r="G141" i="61"/>
  <c r="F141" i="61"/>
  <c r="K140" i="61"/>
  <c r="G140" i="61"/>
  <c r="F140" i="61"/>
  <c r="K139" i="61"/>
  <c r="G139" i="61"/>
  <c r="F139" i="61"/>
  <c r="K138" i="61"/>
  <c r="G138" i="61"/>
  <c r="F138" i="61"/>
  <c r="K137" i="61"/>
  <c r="G137" i="61"/>
  <c r="F137" i="61"/>
  <c r="K136" i="61"/>
  <c r="G136" i="61"/>
  <c r="F136" i="61"/>
  <c r="K135" i="61"/>
  <c r="G135" i="61"/>
  <c r="F135" i="61"/>
  <c r="K134" i="61"/>
  <c r="G134" i="61"/>
  <c r="F134" i="61"/>
  <c r="K133" i="61"/>
  <c r="G133" i="61"/>
  <c r="F133" i="61"/>
  <c r="K132" i="61"/>
  <c r="G132" i="61"/>
  <c r="F132" i="61"/>
  <c r="K131" i="61"/>
  <c r="G131" i="61"/>
  <c r="F131" i="61"/>
  <c r="K130" i="61"/>
  <c r="G130" i="61"/>
  <c r="F130" i="61"/>
  <c r="K129" i="61"/>
  <c r="G129" i="61"/>
  <c r="F129" i="61"/>
  <c r="K128" i="61"/>
  <c r="G128" i="61"/>
  <c r="F128" i="61"/>
  <c r="K127" i="61"/>
  <c r="G127" i="61"/>
  <c r="F127" i="61"/>
  <c r="K126" i="61"/>
  <c r="G126" i="61"/>
  <c r="F126" i="61"/>
  <c r="K125" i="61"/>
  <c r="G125" i="61"/>
  <c r="F125" i="61"/>
  <c r="K124" i="61"/>
  <c r="G124" i="61"/>
  <c r="F124" i="61"/>
  <c r="K123" i="61"/>
  <c r="G123" i="61"/>
  <c r="F123" i="61"/>
  <c r="K122" i="61"/>
  <c r="G122" i="61"/>
  <c r="F122" i="61"/>
  <c r="K121" i="61"/>
  <c r="G121" i="61"/>
  <c r="F121" i="61"/>
  <c r="K120" i="61"/>
  <c r="G120" i="61"/>
  <c r="F120" i="61"/>
  <c r="K119" i="61"/>
  <c r="G119" i="61"/>
  <c r="F119" i="61"/>
  <c r="K118" i="61"/>
  <c r="G118" i="61"/>
  <c r="F118" i="61"/>
  <c r="K117" i="61"/>
  <c r="G117" i="61"/>
  <c r="F117" i="61"/>
  <c r="K116" i="61"/>
  <c r="G116" i="61"/>
  <c r="F116" i="61"/>
  <c r="K115" i="61"/>
  <c r="G115" i="61"/>
  <c r="F115" i="61"/>
  <c r="K114" i="61"/>
  <c r="G114" i="61"/>
  <c r="F114" i="61"/>
  <c r="K113" i="61"/>
  <c r="G113" i="61"/>
  <c r="F113" i="61"/>
  <c r="K112" i="61"/>
  <c r="G112" i="61"/>
  <c r="F112" i="61"/>
  <c r="K111" i="61"/>
  <c r="G111" i="61"/>
  <c r="F111" i="61"/>
  <c r="K110" i="61"/>
  <c r="G110" i="61"/>
  <c r="F110" i="61"/>
  <c r="K109" i="61"/>
  <c r="G109" i="61"/>
  <c r="F109" i="61"/>
  <c r="K108" i="61"/>
  <c r="G108" i="61"/>
  <c r="F108" i="61"/>
  <c r="K107" i="61"/>
  <c r="G107" i="61"/>
  <c r="F107" i="61"/>
  <c r="K106" i="61"/>
  <c r="G106" i="61"/>
  <c r="F106" i="61"/>
  <c r="K105" i="61"/>
  <c r="G105" i="61"/>
  <c r="F105" i="61"/>
  <c r="K104" i="61"/>
  <c r="G104" i="61"/>
  <c r="F104" i="61"/>
  <c r="K103" i="61"/>
  <c r="G103" i="61"/>
  <c r="F103" i="61"/>
  <c r="K102" i="61"/>
  <c r="G102" i="61"/>
  <c r="F102" i="61"/>
  <c r="K101" i="61"/>
  <c r="G101" i="61"/>
  <c r="F101" i="61"/>
  <c r="K100" i="61"/>
  <c r="G100" i="61"/>
  <c r="F100" i="61"/>
  <c r="K99" i="61"/>
  <c r="G99" i="61"/>
  <c r="F99" i="61"/>
  <c r="K98" i="61"/>
  <c r="G98" i="61"/>
  <c r="F98" i="61"/>
  <c r="K97" i="61"/>
  <c r="G97" i="61"/>
  <c r="F97" i="61"/>
  <c r="K96" i="61"/>
  <c r="G96" i="61"/>
  <c r="F96" i="61"/>
  <c r="K95" i="61"/>
  <c r="G95" i="61"/>
  <c r="F95" i="61"/>
  <c r="K94" i="61"/>
  <c r="G94" i="61"/>
  <c r="F94" i="61"/>
  <c r="K93" i="61"/>
  <c r="G93" i="61"/>
  <c r="F93" i="61"/>
  <c r="K92" i="61"/>
  <c r="G92" i="61"/>
  <c r="F92" i="61"/>
  <c r="K91" i="61"/>
  <c r="G91" i="61"/>
  <c r="F91" i="61"/>
  <c r="K90" i="61"/>
  <c r="G90" i="61"/>
  <c r="F90" i="61"/>
  <c r="K89" i="61"/>
  <c r="G89" i="61"/>
  <c r="F89" i="61"/>
  <c r="K88" i="61"/>
  <c r="G88" i="61"/>
  <c r="F88" i="61"/>
  <c r="K87" i="61"/>
  <c r="G87" i="61"/>
  <c r="F87" i="61"/>
  <c r="K86" i="61"/>
  <c r="G86" i="61"/>
  <c r="F86" i="61"/>
  <c r="K85" i="61"/>
  <c r="G85" i="61"/>
  <c r="F85" i="61"/>
  <c r="K84" i="61"/>
  <c r="G84" i="61"/>
  <c r="F84" i="61"/>
  <c r="K83" i="61"/>
  <c r="G83" i="61"/>
  <c r="F83" i="61"/>
  <c r="K82" i="61"/>
  <c r="G82" i="61"/>
  <c r="F82" i="61"/>
  <c r="K81" i="61"/>
  <c r="G81" i="61"/>
  <c r="F81" i="61"/>
  <c r="K80" i="61"/>
  <c r="G80" i="61"/>
  <c r="F80" i="61"/>
  <c r="K79" i="61"/>
  <c r="G79" i="61"/>
  <c r="F79" i="61"/>
  <c r="K78" i="61"/>
  <c r="G78" i="61"/>
  <c r="F78" i="61"/>
  <c r="K77" i="61"/>
  <c r="G77" i="61"/>
  <c r="F77" i="61"/>
  <c r="K76" i="61"/>
  <c r="G76" i="61"/>
  <c r="F76" i="61"/>
  <c r="K75" i="61"/>
  <c r="G75" i="61"/>
  <c r="F75" i="61"/>
  <c r="K74" i="61"/>
  <c r="G74" i="61"/>
  <c r="F74" i="61"/>
  <c r="K73" i="61"/>
  <c r="G73" i="61"/>
  <c r="F73" i="61"/>
  <c r="K72" i="61"/>
  <c r="G72" i="61"/>
  <c r="F72" i="61"/>
  <c r="K71" i="61"/>
  <c r="G71" i="61"/>
  <c r="F71" i="61"/>
  <c r="K70" i="61"/>
  <c r="G70" i="61"/>
  <c r="F70" i="61"/>
  <c r="K69" i="61"/>
  <c r="G69" i="61"/>
  <c r="F69" i="61"/>
  <c r="K68" i="61"/>
  <c r="G68" i="61"/>
  <c r="F68" i="61"/>
  <c r="K67" i="61"/>
  <c r="G67" i="61"/>
  <c r="F67" i="61"/>
  <c r="F66" i="61"/>
  <c r="F65" i="61"/>
  <c r="F64" i="61"/>
  <c r="F63" i="61"/>
  <c r="F62" i="61"/>
  <c r="F61" i="61"/>
  <c r="F60" i="61"/>
  <c r="G59" i="61"/>
  <c r="F59" i="61"/>
  <c r="F58" i="61"/>
  <c r="F57" i="61"/>
  <c r="F56" i="61"/>
  <c r="F55" i="61"/>
  <c r="F54" i="61"/>
  <c r="F53" i="61"/>
  <c r="F52" i="61"/>
  <c r="G51" i="61"/>
  <c r="F51" i="61"/>
  <c r="F50" i="61"/>
  <c r="F49" i="61"/>
  <c r="F48" i="61"/>
  <c r="F47" i="61"/>
  <c r="F46" i="61"/>
  <c r="F45" i="61"/>
  <c r="F44" i="61"/>
  <c r="G43" i="61"/>
  <c r="F43" i="61"/>
  <c r="F42" i="61"/>
  <c r="F41" i="61"/>
  <c r="F40" i="61"/>
  <c r="F39" i="61"/>
  <c r="F38" i="61"/>
  <c r="F37" i="61"/>
  <c r="F36" i="61"/>
  <c r="K35" i="61"/>
  <c r="G35" i="61"/>
  <c r="F35" i="61"/>
  <c r="F34" i="61"/>
  <c r="F33" i="61"/>
  <c r="F32" i="61"/>
  <c r="F31" i="61"/>
  <c r="F30" i="61"/>
  <c r="F29" i="61"/>
  <c r="F28" i="61"/>
  <c r="G27" i="61"/>
  <c r="F27" i="61"/>
  <c r="F26" i="61"/>
  <c r="F25" i="61"/>
  <c r="F24" i="61"/>
  <c r="F23" i="61"/>
  <c r="F22" i="61"/>
  <c r="F21" i="61"/>
  <c r="F20" i="61"/>
  <c r="G19" i="61"/>
  <c r="F19" i="61"/>
  <c r="F18" i="61"/>
  <c r="F17" i="61"/>
  <c r="F16" i="61"/>
  <c r="F15" i="61"/>
  <c r="F14" i="61"/>
  <c r="F13" i="61"/>
  <c r="F12" i="61"/>
  <c r="G11" i="61"/>
  <c r="F11" i="61"/>
  <c r="F10" i="61"/>
  <c r="F9" i="61"/>
  <c r="F8" i="61"/>
  <c r="F7" i="61"/>
  <c r="F6" i="61"/>
  <c r="F5" i="61"/>
  <c r="F4" i="61"/>
  <c r="K3" i="61"/>
  <c r="G3" i="61"/>
  <c r="F3" i="61"/>
  <c r="F101" i="60"/>
  <c r="G101" i="60"/>
  <c r="K101" i="60"/>
  <c r="F102" i="60"/>
  <c r="G102" i="60"/>
  <c r="K102" i="60"/>
  <c r="F103" i="60"/>
  <c r="G103" i="60"/>
  <c r="K103" i="60"/>
  <c r="F104" i="60"/>
  <c r="G104" i="60"/>
  <c r="K104" i="60"/>
  <c r="F105" i="60"/>
  <c r="G105" i="60"/>
  <c r="K105" i="60"/>
  <c r="F106" i="60"/>
  <c r="G106" i="60"/>
  <c r="K106" i="60"/>
  <c r="F107" i="60"/>
  <c r="G107" i="60"/>
  <c r="K107" i="60"/>
  <c r="F108" i="60"/>
  <c r="G108" i="60"/>
  <c r="K108" i="60"/>
  <c r="F109" i="60"/>
  <c r="G109" i="60"/>
  <c r="K109" i="60"/>
  <c r="F110" i="60"/>
  <c r="G110" i="60"/>
  <c r="K110" i="60"/>
  <c r="F111" i="60"/>
  <c r="G111" i="60"/>
  <c r="K111" i="60"/>
  <c r="F112" i="60"/>
  <c r="G112" i="60"/>
  <c r="K112" i="60"/>
  <c r="F113" i="60"/>
  <c r="G113" i="60"/>
  <c r="K113" i="60"/>
  <c r="F114" i="60"/>
  <c r="G114" i="60"/>
  <c r="K114" i="60"/>
  <c r="F115" i="60"/>
  <c r="G115" i="60"/>
  <c r="K115" i="60"/>
  <c r="F116" i="60"/>
  <c r="G116" i="60"/>
  <c r="K116" i="60"/>
  <c r="F117" i="60"/>
  <c r="G117" i="60"/>
  <c r="K117" i="60"/>
  <c r="F118" i="60"/>
  <c r="G118" i="60"/>
  <c r="K118" i="60"/>
  <c r="F119" i="60"/>
  <c r="G119" i="60"/>
  <c r="K119" i="60"/>
  <c r="F120" i="60"/>
  <c r="G120" i="60"/>
  <c r="K120" i="60"/>
  <c r="F121" i="60"/>
  <c r="G121" i="60"/>
  <c r="K121" i="60"/>
  <c r="F122" i="60"/>
  <c r="G122" i="60"/>
  <c r="K122" i="60"/>
  <c r="F123" i="60"/>
  <c r="G123" i="60"/>
  <c r="K123" i="60"/>
  <c r="F124" i="60"/>
  <c r="G124" i="60"/>
  <c r="K124" i="60"/>
  <c r="F125" i="60"/>
  <c r="G125" i="60"/>
  <c r="K125" i="60"/>
  <c r="F126" i="60"/>
  <c r="G126" i="60"/>
  <c r="K126" i="60"/>
  <c r="F127" i="60"/>
  <c r="G127" i="60"/>
  <c r="K127" i="60"/>
  <c r="F128" i="60"/>
  <c r="G128" i="60"/>
  <c r="K128" i="60"/>
  <c r="F129" i="60"/>
  <c r="G129" i="60"/>
  <c r="K129" i="60"/>
  <c r="F130" i="60"/>
  <c r="G130" i="60"/>
  <c r="K130" i="60"/>
  <c r="F131" i="60"/>
  <c r="G131" i="60"/>
  <c r="K131" i="60"/>
  <c r="F132" i="60"/>
  <c r="G132" i="60"/>
  <c r="K132" i="60"/>
  <c r="F133" i="60"/>
  <c r="G133" i="60"/>
  <c r="K133" i="60"/>
  <c r="F134" i="60"/>
  <c r="G134" i="60"/>
  <c r="K134" i="60"/>
  <c r="F135" i="60"/>
  <c r="G135" i="60"/>
  <c r="K135" i="60"/>
  <c r="F136" i="60"/>
  <c r="G136" i="60"/>
  <c r="K136" i="60"/>
  <c r="F137" i="60"/>
  <c r="G137" i="60"/>
  <c r="K137" i="60"/>
  <c r="F138" i="60"/>
  <c r="G138" i="60"/>
  <c r="K138" i="60"/>
  <c r="F139" i="60"/>
  <c r="G139" i="60"/>
  <c r="K139" i="60"/>
  <c r="F140" i="60"/>
  <c r="G140" i="60"/>
  <c r="K140" i="60"/>
  <c r="F141" i="60"/>
  <c r="G141" i="60"/>
  <c r="K141" i="60"/>
  <c r="F142" i="60"/>
  <c r="G142" i="60"/>
  <c r="K142" i="60"/>
  <c r="F143" i="60"/>
  <c r="G143" i="60"/>
  <c r="K143" i="60"/>
  <c r="F144" i="60"/>
  <c r="G144" i="60"/>
  <c r="K144" i="60"/>
  <c r="F145" i="60"/>
  <c r="G145" i="60"/>
  <c r="K145" i="60"/>
  <c r="F146" i="60"/>
  <c r="G146" i="60"/>
  <c r="K146" i="60"/>
  <c r="F147" i="60"/>
  <c r="G147" i="60"/>
  <c r="K147" i="60"/>
  <c r="F148" i="60"/>
  <c r="G148" i="60"/>
  <c r="K148" i="60"/>
  <c r="F149" i="60"/>
  <c r="G149" i="60"/>
  <c r="K149" i="60"/>
  <c r="F150" i="60"/>
  <c r="G150" i="60"/>
  <c r="K150" i="60"/>
  <c r="F151" i="60"/>
  <c r="G151" i="60"/>
  <c r="K151" i="60"/>
  <c r="F152" i="60"/>
  <c r="G152" i="60"/>
  <c r="K152" i="60"/>
  <c r="F153" i="60"/>
  <c r="G153" i="60"/>
  <c r="K153" i="60"/>
  <c r="F154" i="60"/>
  <c r="G154" i="60"/>
  <c r="K154" i="60"/>
  <c r="K100" i="60"/>
  <c r="G100" i="60"/>
  <c r="F100" i="60"/>
  <c r="K186" i="60"/>
  <c r="G186" i="60"/>
  <c r="F186" i="60"/>
  <c r="K97" i="60"/>
  <c r="K92" i="60"/>
  <c r="K91" i="60"/>
  <c r="K98" i="60"/>
  <c r="K99" i="60"/>
  <c r="G94" i="60"/>
  <c r="F94" i="60"/>
  <c r="G93" i="60"/>
  <c r="F93" i="60"/>
  <c r="G92" i="60"/>
  <c r="F92" i="60"/>
  <c r="G91" i="60"/>
  <c r="F91" i="60"/>
  <c r="K76" i="60"/>
  <c r="K75" i="60"/>
  <c r="G90" i="60"/>
  <c r="F90" i="60"/>
  <c r="G89" i="60"/>
  <c r="F89" i="60"/>
  <c r="G88" i="60"/>
  <c r="F88" i="60"/>
  <c r="G87" i="60"/>
  <c r="F87" i="60"/>
  <c r="G86" i="60"/>
  <c r="F86" i="60"/>
  <c r="G85" i="60"/>
  <c r="F85" i="60"/>
  <c r="G84" i="60"/>
  <c r="F84" i="60"/>
  <c r="G83" i="60"/>
  <c r="F83" i="60"/>
  <c r="G82" i="60"/>
  <c r="F82" i="60"/>
  <c r="G81" i="60"/>
  <c r="F81" i="60"/>
  <c r="G80" i="60"/>
  <c r="F80" i="60"/>
  <c r="G79" i="60"/>
  <c r="F79" i="60"/>
  <c r="G78" i="60"/>
  <c r="F78" i="60"/>
  <c r="G77" i="60"/>
  <c r="F77" i="60"/>
  <c r="F66" i="60"/>
  <c r="F65" i="60"/>
  <c r="F64" i="60"/>
  <c r="F63" i="60"/>
  <c r="F62" i="60"/>
  <c r="F61" i="60"/>
  <c r="F60" i="60"/>
  <c r="G59" i="60"/>
  <c r="F59" i="60"/>
  <c r="F58" i="60"/>
  <c r="F57" i="60"/>
  <c r="F56" i="60"/>
  <c r="F55" i="60"/>
  <c r="F54" i="60"/>
  <c r="F53" i="60"/>
  <c r="F52" i="60"/>
  <c r="G51" i="60"/>
  <c r="F51" i="60"/>
  <c r="F50" i="60"/>
  <c r="F49" i="60"/>
  <c r="F48" i="60"/>
  <c r="F47" i="60"/>
  <c r="F46" i="60"/>
  <c r="F45" i="60"/>
  <c r="F44" i="60"/>
  <c r="G43" i="60"/>
  <c r="F43" i="60"/>
  <c r="F42" i="60"/>
  <c r="F41" i="60"/>
  <c r="F40" i="60"/>
  <c r="F39" i="60"/>
  <c r="F38" i="60"/>
  <c r="F37" i="60"/>
  <c r="F36" i="60"/>
  <c r="K35" i="60"/>
  <c r="G35" i="60"/>
  <c r="F35" i="60"/>
  <c r="P130" i="21"/>
  <c r="G130" i="21"/>
  <c r="P129" i="21"/>
  <c r="K129" i="21"/>
  <c r="L129" i="21" s="1"/>
  <c r="M129" i="21" s="1"/>
  <c r="G129" i="21"/>
  <c r="P128" i="21"/>
  <c r="G128" i="21"/>
  <c r="P127" i="21"/>
  <c r="K127" i="21"/>
  <c r="L127" i="21" s="1"/>
  <c r="M127" i="21" s="1"/>
  <c r="G127" i="21"/>
  <c r="P126" i="21"/>
  <c r="G126" i="21"/>
  <c r="P125" i="21"/>
  <c r="M125" i="21"/>
  <c r="L125" i="21"/>
  <c r="K125" i="21"/>
  <c r="G125" i="21"/>
  <c r="P124" i="21"/>
  <c r="G124" i="21"/>
  <c r="P123" i="21"/>
  <c r="L123" i="21"/>
  <c r="M123" i="21" s="1"/>
  <c r="K123" i="21"/>
  <c r="G123" i="21"/>
  <c r="P122" i="21"/>
  <c r="G122" i="21"/>
  <c r="P121" i="21"/>
  <c r="K121" i="21"/>
  <c r="L121" i="21" s="1"/>
  <c r="M121" i="21" s="1"/>
  <c r="G121" i="21"/>
  <c r="P120" i="21"/>
  <c r="G120" i="21"/>
  <c r="P119" i="21"/>
  <c r="L119" i="21"/>
  <c r="M119" i="21" s="1"/>
  <c r="K119" i="21"/>
  <c r="G119" i="21"/>
  <c r="P118" i="21"/>
  <c r="G118" i="21"/>
  <c r="P117" i="21"/>
  <c r="K117" i="21"/>
  <c r="L117" i="21" s="1"/>
  <c r="M117" i="21" s="1"/>
  <c r="G117" i="21"/>
  <c r="P116" i="21"/>
  <c r="G116" i="21"/>
  <c r="P115" i="21"/>
  <c r="K115" i="21"/>
  <c r="L115" i="21" s="1"/>
  <c r="M115" i="21" s="1"/>
  <c r="G115" i="21"/>
  <c r="P114" i="21"/>
  <c r="G114" i="21"/>
  <c r="P113" i="21"/>
  <c r="K113" i="21"/>
  <c r="L113" i="21" s="1"/>
  <c r="M113" i="21" s="1"/>
  <c r="G113" i="21"/>
  <c r="P112" i="21"/>
  <c r="G112" i="21"/>
  <c r="P111" i="21"/>
  <c r="K111" i="21"/>
  <c r="L111" i="21" s="1"/>
  <c r="M111" i="21" s="1"/>
  <c r="G111" i="21"/>
  <c r="P110" i="21"/>
  <c r="G110" i="21"/>
  <c r="P109" i="21"/>
  <c r="K109" i="21"/>
  <c r="L109" i="21" s="1"/>
  <c r="M109" i="21" s="1"/>
  <c r="G109" i="21"/>
  <c r="P108" i="21"/>
  <c r="G108" i="21"/>
  <c r="P107" i="21"/>
  <c r="L107" i="21"/>
  <c r="M107" i="21" s="1"/>
  <c r="K107" i="21"/>
  <c r="G107" i="21"/>
  <c r="P106" i="21"/>
  <c r="G106" i="21"/>
  <c r="P105" i="21"/>
  <c r="K105" i="21"/>
  <c r="L105" i="21" s="1"/>
  <c r="M105" i="21" s="1"/>
  <c r="G105" i="21"/>
  <c r="P104" i="21"/>
  <c r="G104" i="21"/>
  <c r="P103" i="21"/>
  <c r="L103" i="21"/>
  <c r="M103" i="21" s="1"/>
  <c r="K103" i="21"/>
  <c r="G103" i="21"/>
  <c r="P102" i="21"/>
  <c r="G102" i="21"/>
  <c r="P101" i="21"/>
  <c r="K101" i="21"/>
  <c r="L101" i="21" s="1"/>
  <c r="M101" i="21" s="1"/>
  <c r="G101" i="21"/>
  <c r="P100" i="21"/>
  <c r="G100" i="21"/>
  <c r="P99" i="21"/>
  <c r="K99" i="21"/>
  <c r="L99" i="21" s="1"/>
  <c r="M99" i="21" s="1"/>
  <c r="G99" i="21"/>
  <c r="P98" i="21"/>
  <c r="G98" i="21"/>
  <c r="P97" i="21"/>
  <c r="K97" i="21"/>
  <c r="L97" i="21" s="1"/>
  <c r="M97" i="21" s="1"/>
  <c r="G97" i="21"/>
  <c r="P96" i="21"/>
  <c r="G96" i="21"/>
  <c r="P95" i="21"/>
  <c r="K95" i="21"/>
  <c r="L95" i="21" s="1"/>
  <c r="M95" i="21" s="1"/>
  <c r="G95" i="21"/>
  <c r="P94" i="21"/>
  <c r="G94" i="21"/>
  <c r="P93" i="21"/>
  <c r="K93" i="21"/>
  <c r="L93" i="21" s="1"/>
  <c r="M93" i="21" s="1"/>
  <c r="G93" i="21"/>
  <c r="P92" i="21"/>
  <c r="G92" i="21"/>
  <c r="P91" i="21"/>
  <c r="L91" i="21"/>
  <c r="M91" i="21" s="1"/>
  <c r="K91" i="21"/>
  <c r="G91" i="21"/>
  <c r="P90" i="21"/>
  <c r="G90" i="21"/>
  <c r="P89" i="21"/>
  <c r="K89" i="21"/>
  <c r="L89" i="21" s="1"/>
  <c r="M89" i="21" s="1"/>
  <c r="G89" i="21"/>
  <c r="P88" i="21"/>
  <c r="G88" i="21"/>
  <c r="P87" i="21"/>
  <c r="L87" i="21"/>
  <c r="M87" i="21" s="1"/>
  <c r="K87" i="21"/>
  <c r="G87" i="21"/>
  <c r="P86" i="21"/>
  <c r="G86" i="21"/>
  <c r="P85" i="21"/>
  <c r="K85" i="21"/>
  <c r="L85" i="21" s="1"/>
  <c r="M85" i="21" s="1"/>
  <c r="G85" i="21"/>
  <c r="P84" i="21"/>
  <c r="G84" i="21"/>
  <c r="P83" i="21"/>
  <c r="K83" i="21"/>
  <c r="L83" i="21" s="1"/>
  <c r="M83" i="21" s="1"/>
  <c r="G83" i="21"/>
  <c r="P82" i="21"/>
  <c r="G82" i="21"/>
  <c r="P81" i="21"/>
  <c r="K81" i="21"/>
  <c r="L81" i="21" s="1"/>
  <c r="M81" i="21" s="1"/>
  <c r="G81" i="21"/>
  <c r="P80" i="21"/>
  <c r="G80" i="21"/>
  <c r="P79" i="21"/>
  <c r="L79" i="21"/>
  <c r="M79" i="21" s="1"/>
  <c r="K79" i="21"/>
  <c r="G79" i="21"/>
  <c r="P78" i="21"/>
  <c r="G78" i="21"/>
  <c r="P77" i="21"/>
  <c r="K77" i="21"/>
  <c r="L77" i="21" s="1"/>
  <c r="M77" i="21" s="1"/>
  <c r="G77" i="21"/>
  <c r="P76" i="21"/>
  <c r="G76" i="21"/>
  <c r="P75" i="21"/>
  <c r="L75" i="21"/>
  <c r="M75" i="21" s="1"/>
  <c r="K75" i="21"/>
  <c r="G75" i="21"/>
  <c r="P74" i="21"/>
  <c r="G74" i="21"/>
  <c r="P73" i="21"/>
  <c r="K73" i="21"/>
  <c r="L73" i="21" s="1"/>
  <c r="M73" i="21" s="1"/>
  <c r="G73" i="21"/>
  <c r="P72" i="21"/>
  <c r="G72" i="21"/>
  <c r="P71" i="21"/>
  <c r="L71" i="21"/>
  <c r="M71" i="21" s="1"/>
  <c r="K71" i="21"/>
  <c r="G71" i="21"/>
  <c r="P70" i="21"/>
  <c r="G70" i="21"/>
  <c r="P69" i="21"/>
  <c r="K69" i="21"/>
  <c r="L69" i="21" s="1"/>
  <c r="M69" i="21" s="1"/>
  <c r="G69" i="21"/>
  <c r="P68" i="21"/>
  <c r="G68" i="21"/>
  <c r="P67" i="21"/>
  <c r="K67" i="21"/>
  <c r="L67" i="21" s="1"/>
  <c r="M67" i="21" s="1"/>
  <c r="G67" i="21"/>
  <c r="P66" i="21"/>
  <c r="G66" i="21"/>
  <c r="P65" i="21"/>
  <c r="K65" i="21"/>
  <c r="L65" i="21" s="1"/>
  <c r="M65" i="21" s="1"/>
  <c r="G65" i="21"/>
  <c r="P64" i="21"/>
  <c r="G64" i="21"/>
  <c r="P63" i="21"/>
  <c r="L63" i="21"/>
  <c r="M63" i="21" s="1"/>
  <c r="K63" i="21"/>
  <c r="G63" i="21"/>
  <c r="P62" i="21"/>
  <c r="G62" i="21"/>
  <c r="P61" i="21"/>
  <c r="K61" i="21"/>
  <c r="L61" i="21" s="1"/>
  <c r="M61" i="21" s="1"/>
  <c r="G61" i="21"/>
  <c r="P60" i="21"/>
  <c r="G60" i="21"/>
  <c r="P59" i="21"/>
  <c r="L59" i="21"/>
  <c r="M59" i="21" s="1"/>
  <c r="K59" i="21"/>
  <c r="G59" i="21"/>
  <c r="P58" i="21"/>
  <c r="G58" i="21"/>
  <c r="P57" i="21"/>
  <c r="K57" i="21"/>
  <c r="L57" i="21" s="1"/>
  <c r="M57" i="21" s="1"/>
  <c r="G57" i="21"/>
  <c r="P56" i="21"/>
  <c r="G56" i="21"/>
  <c r="P55" i="21"/>
  <c r="L55" i="21"/>
  <c r="M55" i="21" s="1"/>
  <c r="K55" i="21"/>
  <c r="G55" i="21"/>
  <c r="P54" i="21"/>
  <c r="G54" i="21"/>
  <c r="P53" i="21"/>
  <c r="K53" i="21"/>
  <c r="L53" i="21" s="1"/>
  <c r="M53" i="21" s="1"/>
  <c r="G53" i="21"/>
  <c r="P52" i="21"/>
  <c r="G52" i="21"/>
  <c r="P51" i="21"/>
  <c r="K51" i="21"/>
  <c r="L51" i="21" s="1"/>
  <c r="M51" i="21" s="1"/>
  <c r="G51" i="21"/>
  <c r="P50" i="21"/>
  <c r="G50" i="21"/>
  <c r="P49" i="21"/>
  <c r="K49" i="21"/>
  <c r="L49" i="21" s="1"/>
  <c r="M49" i="21" s="1"/>
  <c r="G49" i="21"/>
  <c r="P48" i="21"/>
  <c r="G48" i="21"/>
  <c r="P47" i="21"/>
  <c r="K47" i="21"/>
  <c r="L47" i="21" s="1"/>
  <c r="M47" i="21" s="1"/>
  <c r="G47" i="21"/>
  <c r="P46" i="21"/>
  <c r="G46" i="21"/>
  <c r="P45" i="21"/>
  <c r="K45" i="21"/>
  <c r="L45" i="21" s="1"/>
  <c r="M45" i="21" s="1"/>
  <c r="G45" i="21"/>
  <c r="P44" i="21"/>
  <c r="G44" i="21"/>
  <c r="P43" i="21"/>
  <c r="L43" i="21"/>
  <c r="M43" i="21" s="1"/>
  <c r="K43" i="21"/>
  <c r="G43" i="21"/>
  <c r="P42" i="21"/>
  <c r="G42" i="21"/>
  <c r="P41" i="21"/>
  <c r="K41" i="21"/>
  <c r="L41" i="21" s="1"/>
  <c r="M41" i="21" s="1"/>
  <c r="G41" i="21"/>
  <c r="P40" i="21"/>
  <c r="G40" i="21"/>
  <c r="P39" i="21"/>
  <c r="L39" i="21"/>
  <c r="M39" i="21" s="1"/>
  <c r="K39" i="21"/>
  <c r="G39" i="21"/>
  <c r="P38" i="21"/>
  <c r="G38" i="21"/>
  <c r="P37" i="21"/>
  <c r="K37" i="21"/>
  <c r="L37" i="21" s="1"/>
  <c r="M37" i="21" s="1"/>
  <c r="G37" i="21"/>
  <c r="P36" i="21"/>
  <c r="G36" i="21"/>
  <c r="P35" i="21"/>
  <c r="K35" i="21"/>
  <c r="L35" i="21" s="1"/>
  <c r="M35" i="21" s="1"/>
  <c r="G35" i="21"/>
  <c r="P34" i="21"/>
  <c r="G34" i="21"/>
  <c r="P33" i="21"/>
  <c r="K33" i="21"/>
  <c r="L33" i="21" s="1"/>
  <c r="M33" i="21" s="1"/>
  <c r="G33" i="21"/>
  <c r="P32" i="21"/>
  <c r="G32" i="21"/>
  <c r="P31" i="21"/>
  <c r="L31" i="21"/>
  <c r="M31" i="21" s="1"/>
  <c r="K31" i="21"/>
  <c r="G31" i="21"/>
  <c r="P30" i="21"/>
  <c r="G30" i="21"/>
  <c r="P29" i="21"/>
  <c r="K29" i="21"/>
  <c r="L29" i="21" s="1"/>
  <c r="M29" i="21" s="1"/>
  <c r="G29" i="21"/>
  <c r="P28" i="21"/>
  <c r="G28" i="21"/>
  <c r="P27" i="21"/>
  <c r="L27" i="21"/>
  <c r="M27" i="21" s="1"/>
  <c r="K27" i="21"/>
  <c r="G27" i="21"/>
  <c r="P26" i="21"/>
  <c r="G26" i="21"/>
  <c r="P25" i="21"/>
  <c r="K25" i="21"/>
  <c r="L25" i="21" s="1"/>
  <c r="M25" i="21" s="1"/>
  <c r="G25" i="21"/>
  <c r="P24" i="21"/>
  <c r="G24" i="21"/>
  <c r="P23" i="21"/>
  <c r="L23" i="21"/>
  <c r="M23" i="21" s="1"/>
  <c r="K23" i="21"/>
  <c r="G23" i="21"/>
  <c r="P22" i="21"/>
  <c r="G22" i="21"/>
  <c r="P21" i="21"/>
  <c r="K21" i="21"/>
  <c r="L21" i="21" s="1"/>
  <c r="M21" i="21" s="1"/>
  <c r="G21" i="21"/>
  <c r="P20" i="21"/>
  <c r="G20" i="21"/>
  <c r="P19" i="21"/>
  <c r="K19" i="21"/>
  <c r="L19" i="21" s="1"/>
  <c r="M19" i="21" s="1"/>
  <c r="G19" i="21"/>
  <c r="P18" i="21"/>
  <c r="G18" i="21"/>
  <c r="P17" i="21"/>
  <c r="K17" i="21"/>
  <c r="L17" i="21" s="1"/>
  <c r="M17" i="21" s="1"/>
  <c r="G17" i="21"/>
  <c r="P16" i="21"/>
  <c r="G16" i="21"/>
  <c r="P15" i="21"/>
  <c r="K15" i="21"/>
  <c r="L15" i="21" s="1"/>
  <c r="M15" i="21" s="1"/>
  <c r="G15" i="21"/>
  <c r="P14" i="21"/>
  <c r="G14" i="21"/>
  <c r="P13" i="21"/>
  <c r="K13" i="21"/>
  <c r="L13" i="21" s="1"/>
  <c r="M13" i="21" s="1"/>
  <c r="G13" i="21"/>
  <c r="P12" i="21"/>
  <c r="G12" i="21"/>
  <c r="P11" i="21"/>
  <c r="L11" i="21"/>
  <c r="M11" i="21" s="1"/>
  <c r="K11" i="21"/>
  <c r="G11" i="21"/>
  <c r="P10" i="21"/>
  <c r="G10" i="21"/>
  <c r="P9" i="21"/>
  <c r="K9" i="21"/>
  <c r="L9" i="21" s="1"/>
  <c r="M9" i="21" s="1"/>
  <c r="G9" i="21"/>
  <c r="P8" i="21"/>
  <c r="G8" i="21"/>
  <c r="P7" i="21"/>
  <c r="L7" i="21"/>
  <c r="M7" i="21" s="1"/>
  <c r="K7" i="21"/>
  <c r="G7" i="21"/>
  <c r="P6" i="21"/>
  <c r="G6" i="21"/>
  <c r="P5" i="21"/>
  <c r="K5" i="21"/>
  <c r="L5" i="21" s="1"/>
  <c r="M5" i="21" s="1"/>
  <c r="G5" i="21"/>
  <c r="P4" i="21"/>
  <c r="G4" i="21"/>
  <c r="P3" i="21"/>
  <c r="K3" i="21"/>
  <c r="L3" i="21" s="1"/>
  <c r="M3" i="21" s="1"/>
  <c r="G3" i="21"/>
  <c r="M130" i="20"/>
  <c r="G130" i="20"/>
  <c r="M129" i="20"/>
  <c r="K129" i="20"/>
  <c r="G129" i="20"/>
  <c r="M128" i="20"/>
  <c r="G128" i="20"/>
  <c r="M127" i="20"/>
  <c r="K127" i="20"/>
  <c r="G127" i="20"/>
  <c r="M126" i="20"/>
  <c r="G126" i="20"/>
  <c r="M125" i="20"/>
  <c r="K125" i="20"/>
  <c r="G125" i="20"/>
  <c r="M124" i="20"/>
  <c r="G124" i="20"/>
  <c r="M123" i="20"/>
  <c r="K123" i="20"/>
  <c r="G123" i="20"/>
  <c r="M122" i="20"/>
  <c r="G122" i="20"/>
  <c r="M121" i="20"/>
  <c r="K121" i="20"/>
  <c r="G121" i="20"/>
  <c r="M120" i="20"/>
  <c r="G120" i="20"/>
  <c r="M119" i="20"/>
  <c r="K119" i="20"/>
  <c r="G119" i="20"/>
  <c r="M118" i="20"/>
  <c r="G118" i="20"/>
  <c r="M117" i="20"/>
  <c r="K117" i="20"/>
  <c r="G117" i="20"/>
  <c r="M116" i="20"/>
  <c r="G116" i="20"/>
  <c r="M115" i="20"/>
  <c r="K115" i="20"/>
  <c r="G115" i="20"/>
  <c r="M114" i="20"/>
  <c r="G114" i="20"/>
  <c r="M113" i="20"/>
  <c r="K113" i="20"/>
  <c r="G113" i="20"/>
  <c r="M112" i="20"/>
  <c r="G112" i="20"/>
  <c r="M111" i="20"/>
  <c r="K111" i="20"/>
  <c r="G111" i="20"/>
  <c r="M110" i="20"/>
  <c r="G110" i="20"/>
  <c r="M109" i="20"/>
  <c r="K109" i="20"/>
  <c r="G109" i="20"/>
  <c r="M108" i="20"/>
  <c r="G108" i="20"/>
  <c r="M107" i="20"/>
  <c r="K107" i="20"/>
  <c r="G107" i="20"/>
  <c r="M106" i="20"/>
  <c r="G106" i="20"/>
  <c r="M105" i="20"/>
  <c r="K105" i="20"/>
  <c r="G105" i="20"/>
  <c r="M104" i="20"/>
  <c r="G104" i="20"/>
  <c r="M103" i="20"/>
  <c r="K103" i="20"/>
  <c r="G103" i="20"/>
  <c r="M102" i="20"/>
  <c r="G102" i="20"/>
  <c r="M101" i="20"/>
  <c r="K101" i="20"/>
  <c r="G101" i="20"/>
  <c r="M100" i="20"/>
  <c r="G100" i="20"/>
  <c r="M99" i="20"/>
  <c r="K99" i="20"/>
  <c r="G99" i="20"/>
  <c r="M98" i="20"/>
  <c r="G98" i="20"/>
  <c r="M97" i="20"/>
  <c r="K97" i="20"/>
  <c r="G97" i="20"/>
  <c r="M96" i="20"/>
  <c r="G96" i="20"/>
  <c r="M95" i="20"/>
  <c r="K95" i="20"/>
  <c r="G95" i="20"/>
  <c r="M94" i="20"/>
  <c r="G94" i="20"/>
  <c r="M93" i="20"/>
  <c r="K93" i="20"/>
  <c r="G93" i="20"/>
  <c r="M92" i="20"/>
  <c r="G92" i="20"/>
  <c r="M91" i="20"/>
  <c r="K91" i="20"/>
  <c r="G91" i="20"/>
  <c r="M90" i="20"/>
  <c r="G90" i="20"/>
  <c r="M89" i="20"/>
  <c r="K89" i="20"/>
  <c r="G89" i="20"/>
  <c r="M88" i="20"/>
  <c r="G88" i="20"/>
  <c r="M87" i="20"/>
  <c r="K87" i="20"/>
  <c r="G87" i="20"/>
  <c r="M86" i="20"/>
  <c r="G86" i="20"/>
  <c r="M85" i="20"/>
  <c r="K85" i="20"/>
  <c r="G85" i="20"/>
  <c r="M84" i="20"/>
  <c r="G84" i="20"/>
  <c r="M83" i="20"/>
  <c r="K83" i="20"/>
  <c r="G83" i="20"/>
  <c r="M82" i="20"/>
  <c r="G82" i="20"/>
  <c r="M81" i="20"/>
  <c r="K81" i="20"/>
  <c r="G81" i="20"/>
  <c r="M80" i="20"/>
  <c r="G80" i="20"/>
  <c r="M79" i="20"/>
  <c r="K79" i="20"/>
  <c r="G79" i="20"/>
  <c r="M78" i="20"/>
  <c r="G78" i="20"/>
  <c r="M77" i="20"/>
  <c r="K77" i="20"/>
  <c r="G77" i="20"/>
  <c r="M76" i="20"/>
  <c r="G76" i="20"/>
  <c r="M75" i="20"/>
  <c r="K75" i="20"/>
  <c r="G75" i="20"/>
  <c r="M74" i="20"/>
  <c r="G74" i="20"/>
  <c r="M73" i="20"/>
  <c r="K73" i="20"/>
  <c r="G73" i="20"/>
  <c r="M72" i="20"/>
  <c r="G72" i="20"/>
  <c r="M71" i="20"/>
  <c r="K71" i="20"/>
  <c r="G71" i="20"/>
  <c r="M70" i="20"/>
  <c r="G70" i="20"/>
  <c r="M69" i="20"/>
  <c r="K69" i="20"/>
  <c r="G69" i="20"/>
  <c r="M68" i="20"/>
  <c r="G68" i="20"/>
  <c r="M67" i="20"/>
  <c r="K67" i="20"/>
  <c r="G67" i="20"/>
  <c r="M66" i="20"/>
  <c r="G66" i="20"/>
  <c r="M65" i="20"/>
  <c r="K65" i="20"/>
  <c r="G65" i="20"/>
  <c r="M64" i="20"/>
  <c r="G64" i="20"/>
  <c r="M63" i="20"/>
  <c r="K63" i="20"/>
  <c r="G63" i="20"/>
  <c r="M62" i="20"/>
  <c r="G62" i="20"/>
  <c r="M61" i="20"/>
  <c r="K61" i="20"/>
  <c r="G61" i="20"/>
  <c r="M60" i="20"/>
  <c r="G60" i="20"/>
  <c r="M59" i="20"/>
  <c r="K59" i="20"/>
  <c r="G59" i="20"/>
  <c r="M58" i="20"/>
  <c r="G58" i="20"/>
  <c r="M57" i="20"/>
  <c r="K57" i="20"/>
  <c r="G57" i="20"/>
  <c r="M56" i="20"/>
  <c r="G56" i="20"/>
  <c r="M55" i="20"/>
  <c r="K55" i="20"/>
  <c r="G55" i="20"/>
  <c r="M54" i="20"/>
  <c r="G54" i="20"/>
  <c r="M53" i="20"/>
  <c r="K53" i="20"/>
  <c r="G53" i="20"/>
  <c r="M52" i="20"/>
  <c r="G52" i="20"/>
  <c r="M51" i="20"/>
  <c r="K51" i="20"/>
  <c r="G51" i="20"/>
  <c r="M50" i="20"/>
  <c r="G50" i="20"/>
  <c r="M49" i="20"/>
  <c r="K49" i="20"/>
  <c r="G49" i="20"/>
  <c r="M48" i="20"/>
  <c r="G48" i="20"/>
  <c r="M47" i="20"/>
  <c r="K47" i="20"/>
  <c r="G47" i="20"/>
  <c r="M46" i="20"/>
  <c r="G46" i="20"/>
  <c r="M45" i="20"/>
  <c r="K45" i="20"/>
  <c r="G45" i="20"/>
  <c r="M44" i="20"/>
  <c r="G44" i="20"/>
  <c r="M43" i="20"/>
  <c r="K43" i="20"/>
  <c r="G43" i="20"/>
  <c r="M42" i="20"/>
  <c r="G42" i="20"/>
  <c r="M41" i="20"/>
  <c r="K41" i="20"/>
  <c r="G41" i="20"/>
  <c r="M40" i="20"/>
  <c r="G40" i="20"/>
  <c r="M39" i="20"/>
  <c r="K39" i="20"/>
  <c r="G39" i="20"/>
  <c r="M38" i="20"/>
  <c r="G38" i="20"/>
  <c r="M37" i="20"/>
  <c r="K37" i="20"/>
  <c r="G37" i="20"/>
  <c r="M36" i="20"/>
  <c r="G36" i="20"/>
  <c r="M35" i="20"/>
  <c r="K35" i="20"/>
  <c r="G35" i="20"/>
  <c r="M34" i="20"/>
  <c r="G34" i="20"/>
  <c r="M33" i="20"/>
  <c r="K33" i="20"/>
  <c r="G33" i="20"/>
  <c r="M32" i="20"/>
  <c r="G32" i="20"/>
  <c r="M31" i="20"/>
  <c r="K31" i="20"/>
  <c r="G31" i="20"/>
  <c r="M30" i="20"/>
  <c r="G30" i="20"/>
  <c r="M29" i="20"/>
  <c r="K29" i="20"/>
  <c r="G29" i="20"/>
  <c r="M28" i="20"/>
  <c r="G28" i="20"/>
  <c r="M27" i="20"/>
  <c r="K27" i="20"/>
  <c r="G27" i="20"/>
  <c r="M26" i="20"/>
  <c r="G26" i="20"/>
  <c r="M25" i="20"/>
  <c r="K25" i="20"/>
  <c r="G25" i="20"/>
  <c r="M24" i="20"/>
  <c r="G24" i="20"/>
  <c r="M23" i="20"/>
  <c r="K23" i="20"/>
  <c r="G23" i="20"/>
  <c r="M22" i="20"/>
  <c r="G22" i="20"/>
  <c r="M21" i="20"/>
  <c r="K21" i="20"/>
  <c r="G21" i="20"/>
  <c r="M20" i="20"/>
  <c r="G20" i="20"/>
  <c r="M19" i="20"/>
  <c r="K19" i="20"/>
  <c r="G19" i="20"/>
  <c r="M18" i="20"/>
  <c r="G18" i="20"/>
  <c r="M17" i="20"/>
  <c r="K17" i="20"/>
  <c r="G17" i="20"/>
  <c r="M16" i="20"/>
  <c r="G16" i="20"/>
  <c r="M15" i="20"/>
  <c r="K15" i="20"/>
  <c r="G15" i="20"/>
  <c r="M14" i="20"/>
  <c r="G14" i="20"/>
  <c r="M13" i="20"/>
  <c r="K13" i="20"/>
  <c r="G13" i="20"/>
  <c r="M12" i="20"/>
  <c r="G12" i="20"/>
  <c r="M11" i="20"/>
  <c r="K11" i="20"/>
  <c r="G11" i="20"/>
  <c r="M10" i="20"/>
  <c r="G10" i="20"/>
  <c r="M9" i="20"/>
  <c r="K9" i="20"/>
  <c r="G9" i="20"/>
  <c r="M8" i="20"/>
  <c r="G8" i="20"/>
  <c r="M7" i="20"/>
  <c r="K7" i="20"/>
  <c r="G7" i="20"/>
  <c r="M6" i="20"/>
  <c r="G6" i="20"/>
  <c r="M5" i="20"/>
  <c r="K5" i="20"/>
  <c r="G5" i="20"/>
  <c r="M4" i="20"/>
  <c r="G4" i="20"/>
  <c r="M3" i="20"/>
  <c r="K3" i="20"/>
  <c r="G3" i="20"/>
  <c r="P130" i="19"/>
  <c r="G130" i="19"/>
  <c r="P129" i="19"/>
  <c r="K129" i="19"/>
  <c r="L129" i="19" s="1"/>
  <c r="M129" i="19" s="1"/>
  <c r="G129" i="19"/>
  <c r="P128" i="19"/>
  <c r="G128" i="19"/>
  <c r="P127" i="19"/>
  <c r="K127" i="19"/>
  <c r="L127" i="19" s="1"/>
  <c r="M127" i="19" s="1"/>
  <c r="G127" i="19"/>
  <c r="P126" i="19"/>
  <c r="G126" i="19"/>
  <c r="P125" i="19"/>
  <c r="M125" i="19"/>
  <c r="L125" i="19"/>
  <c r="K125" i="19"/>
  <c r="G125" i="19"/>
  <c r="P124" i="19"/>
  <c r="G124" i="19"/>
  <c r="P123" i="19"/>
  <c r="L123" i="19"/>
  <c r="M123" i="19" s="1"/>
  <c r="K123" i="19"/>
  <c r="G123" i="19"/>
  <c r="P122" i="19"/>
  <c r="G122" i="19"/>
  <c r="P121" i="19"/>
  <c r="K121" i="19"/>
  <c r="L121" i="19" s="1"/>
  <c r="M121" i="19" s="1"/>
  <c r="G121" i="19"/>
  <c r="P120" i="19"/>
  <c r="G120" i="19"/>
  <c r="P119" i="19"/>
  <c r="L119" i="19"/>
  <c r="M119" i="19" s="1"/>
  <c r="K119" i="19"/>
  <c r="G119" i="19"/>
  <c r="P118" i="19"/>
  <c r="G118" i="19"/>
  <c r="P117" i="19"/>
  <c r="K117" i="19"/>
  <c r="L117" i="19" s="1"/>
  <c r="M117" i="19" s="1"/>
  <c r="G117" i="19"/>
  <c r="P116" i="19"/>
  <c r="G116" i="19"/>
  <c r="P115" i="19"/>
  <c r="K115" i="19"/>
  <c r="L115" i="19" s="1"/>
  <c r="M115" i="19" s="1"/>
  <c r="G115" i="19"/>
  <c r="P114" i="19"/>
  <c r="G114" i="19"/>
  <c r="P113" i="19"/>
  <c r="K113" i="19"/>
  <c r="L113" i="19" s="1"/>
  <c r="M113" i="19" s="1"/>
  <c r="G113" i="19"/>
  <c r="P112" i="19"/>
  <c r="G112" i="19"/>
  <c r="P111" i="19"/>
  <c r="L111" i="19"/>
  <c r="M111" i="19" s="1"/>
  <c r="K111" i="19"/>
  <c r="G111" i="19"/>
  <c r="P110" i="19"/>
  <c r="G110" i="19"/>
  <c r="P109" i="19"/>
  <c r="K109" i="19"/>
  <c r="L109" i="19" s="1"/>
  <c r="M109" i="19" s="1"/>
  <c r="G109" i="19"/>
  <c r="P108" i="19"/>
  <c r="G108" i="19"/>
  <c r="P107" i="19"/>
  <c r="L107" i="19"/>
  <c r="M107" i="19" s="1"/>
  <c r="K107" i="19"/>
  <c r="G107" i="19"/>
  <c r="P106" i="19"/>
  <c r="G106" i="19"/>
  <c r="P105" i="19"/>
  <c r="K105" i="19"/>
  <c r="L105" i="19" s="1"/>
  <c r="M105" i="19" s="1"/>
  <c r="G105" i="19"/>
  <c r="P104" i="19"/>
  <c r="G104" i="19"/>
  <c r="P103" i="19"/>
  <c r="L103" i="19"/>
  <c r="M103" i="19" s="1"/>
  <c r="K103" i="19"/>
  <c r="G103" i="19"/>
  <c r="P102" i="19"/>
  <c r="G102" i="19"/>
  <c r="P101" i="19"/>
  <c r="K101" i="19"/>
  <c r="L101" i="19" s="1"/>
  <c r="M101" i="19" s="1"/>
  <c r="G101" i="19"/>
  <c r="P100" i="19"/>
  <c r="G100" i="19"/>
  <c r="P99" i="19"/>
  <c r="L99" i="19"/>
  <c r="M99" i="19" s="1"/>
  <c r="K99" i="19"/>
  <c r="G99" i="19"/>
  <c r="P98" i="19"/>
  <c r="G98" i="19"/>
  <c r="P97" i="19"/>
  <c r="K97" i="19"/>
  <c r="L97" i="19" s="1"/>
  <c r="M97" i="19" s="1"/>
  <c r="G97" i="19"/>
  <c r="P96" i="19"/>
  <c r="G96" i="19"/>
  <c r="P95" i="19"/>
  <c r="K95" i="19"/>
  <c r="L95" i="19" s="1"/>
  <c r="M95" i="19" s="1"/>
  <c r="G95" i="19"/>
  <c r="P94" i="19"/>
  <c r="G94" i="19"/>
  <c r="P93" i="19"/>
  <c r="K93" i="19"/>
  <c r="L93" i="19" s="1"/>
  <c r="M93" i="19" s="1"/>
  <c r="G93" i="19"/>
  <c r="P92" i="19"/>
  <c r="G92" i="19"/>
  <c r="P91" i="19"/>
  <c r="K91" i="19"/>
  <c r="L91" i="19" s="1"/>
  <c r="M91" i="19" s="1"/>
  <c r="G91" i="19"/>
  <c r="P90" i="19"/>
  <c r="G90" i="19"/>
  <c r="P89" i="19"/>
  <c r="K89" i="19"/>
  <c r="L89" i="19" s="1"/>
  <c r="M89" i="19" s="1"/>
  <c r="G89" i="19"/>
  <c r="P88" i="19"/>
  <c r="G88" i="19"/>
  <c r="P87" i="19"/>
  <c r="L87" i="19"/>
  <c r="M87" i="19" s="1"/>
  <c r="K87" i="19"/>
  <c r="G87" i="19"/>
  <c r="P86" i="19"/>
  <c r="G86" i="19"/>
  <c r="P85" i="19"/>
  <c r="K85" i="19"/>
  <c r="L85" i="19" s="1"/>
  <c r="M85" i="19" s="1"/>
  <c r="G85" i="19"/>
  <c r="P84" i="19"/>
  <c r="G84" i="19"/>
  <c r="P83" i="19"/>
  <c r="K83" i="19"/>
  <c r="L83" i="19" s="1"/>
  <c r="M83" i="19" s="1"/>
  <c r="G83" i="19"/>
  <c r="P82" i="19"/>
  <c r="G82" i="19"/>
  <c r="P81" i="19"/>
  <c r="K81" i="19"/>
  <c r="L81" i="19" s="1"/>
  <c r="M81" i="19" s="1"/>
  <c r="G81" i="19"/>
  <c r="P80" i="19"/>
  <c r="G80" i="19"/>
  <c r="P79" i="19"/>
  <c r="K79" i="19"/>
  <c r="L79" i="19" s="1"/>
  <c r="M79" i="19" s="1"/>
  <c r="G79" i="19"/>
  <c r="P78" i="19"/>
  <c r="G78" i="19"/>
  <c r="P77" i="19"/>
  <c r="M77" i="19"/>
  <c r="L77" i="19"/>
  <c r="K77" i="19"/>
  <c r="G77" i="19"/>
  <c r="P76" i="19"/>
  <c r="G76" i="19"/>
  <c r="P75" i="19"/>
  <c r="M75" i="19"/>
  <c r="L75" i="19"/>
  <c r="K75" i="19"/>
  <c r="G75" i="19"/>
  <c r="P74" i="19"/>
  <c r="G74" i="19"/>
  <c r="P73" i="19"/>
  <c r="M73" i="19"/>
  <c r="L73" i="19"/>
  <c r="K73" i="19"/>
  <c r="G73" i="19"/>
  <c r="P72" i="19"/>
  <c r="G72" i="19"/>
  <c r="P71" i="19"/>
  <c r="L71" i="19"/>
  <c r="M71" i="19" s="1"/>
  <c r="K71" i="19"/>
  <c r="G71" i="19"/>
  <c r="P70" i="19"/>
  <c r="G70" i="19"/>
  <c r="P69" i="19"/>
  <c r="K69" i="19"/>
  <c r="L69" i="19" s="1"/>
  <c r="M69" i="19" s="1"/>
  <c r="G69" i="19"/>
  <c r="P68" i="19"/>
  <c r="G68" i="19"/>
  <c r="P67" i="19"/>
  <c r="K67" i="19"/>
  <c r="L67" i="19" s="1"/>
  <c r="M67" i="19" s="1"/>
  <c r="G67" i="19"/>
  <c r="P66" i="19"/>
  <c r="G66" i="19"/>
  <c r="P65" i="19"/>
  <c r="K65" i="19"/>
  <c r="L65" i="19" s="1"/>
  <c r="M65" i="19" s="1"/>
  <c r="G65" i="19"/>
  <c r="P64" i="19"/>
  <c r="G64" i="19"/>
  <c r="P63" i="19"/>
  <c r="K63" i="19"/>
  <c r="L63" i="19" s="1"/>
  <c r="M63" i="19" s="1"/>
  <c r="G63" i="19"/>
  <c r="P62" i="19"/>
  <c r="G62" i="19"/>
  <c r="P61" i="19"/>
  <c r="K61" i="19"/>
  <c r="L61" i="19" s="1"/>
  <c r="M61" i="19" s="1"/>
  <c r="G61" i="19"/>
  <c r="P60" i="19"/>
  <c r="G60" i="19"/>
  <c r="P59" i="19"/>
  <c r="K59" i="19"/>
  <c r="L59" i="19" s="1"/>
  <c r="M59" i="19" s="1"/>
  <c r="G59" i="19"/>
  <c r="P58" i="19"/>
  <c r="G58" i="19"/>
  <c r="P57" i="19"/>
  <c r="K57" i="19"/>
  <c r="L57" i="19" s="1"/>
  <c r="M57" i="19" s="1"/>
  <c r="G57" i="19"/>
  <c r="P56" i="19"/>
  <c r="G56" i="19"/>
  <c r="P55" i="19"/>
  <c r="L55" i="19"/>
  <c r="M55" i="19" s="1"/>
  <c r="K55" i="19"/>
  <c r="G55" i="19"/>
  <c r="P54" i="19"/>
  <c r="G54" i="19"/>
  <c r="P53" i="19"/>
  <c r="K53" i="19"/>
  <c r="L53" i="19" s="1"/>
  <c r="M53" i="19" s="1"/>
  <c r="G53" i="19"/>
  <c r="P52" i="19"/>
  <c r="G52" i="19"/>
  <c r="P51" i="19"/>
  <c r="K51" i="19"/>
  <c r="L51" i="19" s="1"/>
  <c r="M51" i="19" s="1"/>
  <c r="G51" i="19"/>
  <c r="P50" i="19"/>
  <c r="G50" i="19"/>
  <c r="P49" i="19"/>
  <c r="K49" i="19"/>
  <c r="L49" i="19" s="1"/>
  <c r="M49" i="19" s="1"/>
  <c r="G49" i="19"/>
  <c r="P48" i="19"/>
  <c r="G48" i="19"/>
  <c r="P47" i="19"/>
  <c r="K47" i="19"/>
  <c r="L47" i="19" s="1"/>
  <c r="M47" i="19" s="1"/>
  <c r="G47" i="19"/>
  <c r="P46" i="19"/>
  <c r="G46" i="19"/>
  <c r="P45" i="19"/>
  <c r="K45" i="19"/>
  <c r="L45" i="19" s="1"/>
  <c r="M45" i="19" s="1"/>
  <c r="G45" i="19"/>
  <c r="P44" i="19"/>
  <c r="G44" i="19"/>
  <c r="P43" i="19"/>
  <c r="K43" i="19"/>
  <c r="L43" i="19" s="1"/>
  <c r="M43" i="19" s="1"/>
  <c r="G43" i="19"/>
  <c r="P42" i="19"/>
  <c r="G42" i="19"/>
  <c r="P41" i="19"/>
  <c r="M41" i="19"/>
  <c r="L41" i="19"/>
  <c r="K41" i="19"/>
  <c r="G41" i="19"/>
  <c r="P40" i="19"/>
  <c r="G40" i="19"/>
  <c r="P39" i="19"/>
  <c r="L39" i="19"/>
  <c r="M39" i="19" s="1"/>
  <c r="K39" i="19"/>
  <c r="G39" i="19"/>
  <c r="P38" i="19"/>
  <c r="G38" i="19"/>
  <c r="P37" i="19"/>
  <c r="K37" i="19"/>
  <c r="L37" i="19" s="1"/>
  <c r="M37" i="19" s="1"/>
  <c r="G37" i="19"/>
  <c r="P36" i="19"/>
  <c r="G36" i="19"/>
  <c r="P35" i="19"/>
  <c r="L35" i="19"/>
  <c r="M35" i="19" s="1"/>
  <c r="K35" i="19"/>
  <c r="G35" i="19"/>
  <c r="P34" i="19"/>
  <c r="G34" i="19"/>
  <c r="P33" i="19"/>
  <c r="K33" i="19"/>
  <c r="L33" i="19" s="1"/>
  <c r="M33" i="19" s="1"/>
  <c r="G33" i="19"/>
  <c r="P32" i="19"/>
  <c r="G32" i="19"/>
  <c r="P31" i="19"/>
  <c r="K31" i="19"/>
  <c r="L31" i="19" s="1"/>
  <c r="M31" i="19" s="1"/>
  <c r="G31" i="19"/>
  <c r="P30" i="19"/>
  <c r="G30" i="19"/>
  <c r="P29" i="19"/>
  <c r="K29" i="19"/>
  <c r="L29" i="19" s="1"/>
  <c r="M29" i="19" s="1"/>
  <c r="G29" i="19"/>
  <c r="P28" i="19"/>
  <c r="G28" i="19"/>
  <c r="P27" i="19"/>
  <c r="M27" i="19"/>
  <c r="L27" i="19"/>
  <c r="K27" i="19"/>
  <c r="G27" i="19"/>
  <c r="P26" i="19"/>
  <c r="G26" i="19"/>
  <c r="P25" i="19"/>
  <c r="M25" i="19"/>
  <c r="L25" i="19"/>
  <c r="K25" i="19"/>
  <c r="G25" i="19"/>
  <c r="P24" i="19"/>
  <c r="G24" i="19"/>
  <c r="P23" i="19"/>
  <c r="L23" i="19"/>
  <c r="M23" i="19" s="1"/>
  <c r="K23" i="19"/>
  <c r="G23" i="19"/>
  <c r="P22" i="19"/>
  <c r="G22" i="19"/>
  <c r="P21" i="19"/>
  <c r="K21" i="19"/>
  <c r="L21" i="19" s="1"/>
  <c r="M21" i="19" s="1"/>
  <c r="G21" i="19"/>
  <c r="P20" i="19"/>
  <c r="G20" i="19"/>
  <c r="P19" i="19"/>
  <c r="M19" i="19"/>
  <c r="L19" i="19"/>
  <c r="K19" i="19"/>
  <c r="G19" i="19"/>
  <c r="P18" i="19"/>
  <c r="G18" i="19"/>
  <c r="P17" i="19"/>
  <c r="L17" i="19"/>
  <c r="M17" i="19" s="1"/>
  <c r="K17" i="19"/>
  <c r="G17" i="19"/>
  <c r="P16" i="19"/>
  <c r="G16" i="19"/>
  <c r="P15" i="19"/>
  <c r="K15" i="19"/>
  <c r="L15" i="19" s="1"/>
  <c r="M15" i="19" s="1"/>
  <c r="G15" i="19"/>
  <c r="P14" i="19"/>
  <c r="G14" i="19"/>
  <c r="P13" i="19"/>
  <c r="K13" i="19"/>
  <c r="L13" i="19" s="1"/>
  <c r="M13" i="19" s="1"/>
  <c r="G13" i="19"/>
  <c r="P12" i="19"/>
  <c r="G12" i="19"/>
  <c r="P11" i="19"/>
  <c r="L11" i="19"/>
  <c r="M11" i="19" s="1"/>
  <c r="K11" i="19"/>
  <c r="G11" i="19"/>
  <c r="P10" i="19"/>
  <c r="G10" i="19"/>
  <c r="P9" i="19"/>
  <c r="K9" i="19"/>
  <c r="L9" i="19" s="1"/>
  <c r="M9" i="19" s="1"/>
  <c r="G9" i="19"/>
  <c r="P8" i="19"/>
  <c r="G8" i="19"/>
  <c r="P7" i="19"/>
  <c r="L7" i="19"/>
  <c r="M7" i="19" s="1"/>
  <c r="K7" i="19"/>
  <c r="G7" i="19"/>
  <c r="P6" i="19"/>
  <c r="G6" i="19"/>
  <c r="P5" i="19"/>
  <c r="K5" i="19"/>
  <c r="L5" i="19" s="1"/>
  <c r="M5" i="19" s="1"/>
  <c r="G5" i="19"/>
  <c r="P4" i="19"/>
  <c r="G4" i="19"/>
  <c r="P3" i="19"/>
  <c r="K3" i="19"/>
  <c r="L3" i="19" s="1"/>
  <c r="M3" i="19" s="1"/>
  <c r="G3" i="19"/>
  <c r="M130" i="18"/>
  <c r="G130" i="18"/>
  <c r="M129" i="18"/>
  <c r="K129" i="18"/>
  <c r="G129" i="18"/>
  <c r="M128" i="18"/>
  <c r="G128" i="18"/>
  <c r="M127" i="18"/>
  <c r="K127" i="18"/>
  <c r="G127" i="18"/>
  <c r="M126" i="18"/>
  <c r="G126" i="18"/>
  <c r="M125" i="18"/>
  <c r="K125" i="18"/>
  <c r="G125" i="18"/>
  <c r="M124" i="18"/>
  <c r="G124" i="18"/>
  <c r="M123" i="18"/>
  <c r="K123" i="18"/>
  <c r="G123" i="18"/>
  <c r="M122" i="18"/>
  <c r="G122" i="18"/>
  <c r="M121" i="18"/>
  <c r="K121" i="18"/>
  <c r="G121" i="18"/>
  <c r="M120" i="18"/>
  <c r="G120" i="18"/>
  <c r="M119" i="18"/>
  <c r="K119" i="18"/>
  <c r="G119" i="18"/>
  <c r="M118" i="18"/>
  <c r="G118" i="18"/>
  <c r="M117" i="18"/>
  <c r="K117" i="18"/>
  <c r="G117" i="18"/>
  <c r="M116" i="18"/>
  <c r="G116" i="18"/>
  <c r="M115" i="18"/>
  <c r="K115" i="18"/>
  <c r="G115" i="18"/>
  <c r="M114" i="18"/>
  <c r="G114" i="18"/>
  <c r="M113" i="18"/>
  <c r="K113" i="18"/>
  <c r="G113" i="18"/>
  <c r="M112" i="18"/>
  <c r="G112" i="18"/>
  <c r="M111" i="18"/>
  <c r="K111" i="18"/>
  <c r="G111" i="18"/>
  <c r="M110" i="18"/>
  <c r="G110" i="18"/>
  <c r="M109" i="18"/>
  <c r="K109" i="18"/>
  <c r="G109" i="18"/>
  <c r="M108" i="18"/>
  <c r="G108" i="18"/>
  <c r="M107" i="18"/>
  <c r="K107" i="18"/>
  <c r="G107" i="18"/>
  <c r="M106" i="18"/>
  <c r="G106" i="18"/>
  <c r="M105" i="18"/>
  <c r="K105" i="18"/>
  <c r="G105" i="18"/>
  <c r="M104" i="18"/>
  <c r="G104" i="18"/>
  <c r="M103" i="18"/>
  <c r="K103" i="18"/>
  <c r="G103" i="18"/>
  <c r="M102" i="18"/>
  <c r="G102" i="18"/>
  <c r="M101" i="18"/>
  <c r="K101" i="18"/>
  <c r="G101" i="18"/>
  <c r="M100" i="18"/>
  <c r="G100" i="18"/>
  <c r="M99" i="18"/>
  <c r="K99" i="18"/>
  <c r="G99" i="18"/>
  <c r="M98" i="18"/>
  <c r="G98" i="18"/>
  <c r="M97" i="18"/>
  <c r="K97" i="18"/>
  <c r="G97" i="18"/>
  <c r="M96" i="18"/>
  <c r="G96" i="18"/>
  <c r="M95" i="18"/>
  <c r="K95" i="18"/>
  <c r="G95" i="18"/>
  <c r="M94" i="18"/>
  <c r="G94" i="18"/>
  <c r="M93" i="18"/>
  <c r="K93" i="18"/>
  <c r="G93" i="18"/>
  <c r="M92" i="18"/>
  <c r="G92" i="18"/>
  <c r="M91" i="18"/>
  <c r="K91" i="18"/>
  <c r="G91" i="18"/>
  <c r="M90" i="18"/>
  <c r="G90" i="18"/>
  <c r="M89" i="18"/>
  <c r="K89" i="18"/>
  <c r="G89" i="18"/>
  <c r="M88" i="18"/>
  <c r="G88" i="18"/>
  <c r="M87" i="18"/>
  <c r="K87" i="18"/>
  <c r="G87" i="18"/>
  <c r="M86" i="18"/>
  <c r="G86" i="18"/>
  <c r="M85" i="18"/>
  <c r="K85" i="18"/>
  <c r="G85" i="18"/>
  <c r="M84" i="18"/>
  <c r="G84" i="18"/>
  <c r="M83" i="18"/>
  <c r="K83" i="18"/>
  <c r="G83" i="18"/>
  <c r="M82" i="18"/>
  <c r="G82" i="18"/>
  <c r="M81" i="18"/>
  <c r="K81" i="18"/>
  <c r="G81" i="18"/>
  <c r="M80" i="18"/>
  <c r="G80" i="18"/>
  <c r="M79" i="18"/>
  <c r="K79" i="18"/>
  <c r="G79" i="18"/>
  <c r="M78" i="18"/>
  <c r="G78" i="18"/>
  <c r="M77" i="18"/>
  <c r="K77" i="18"/>
  <c r="G77" i="18"/>
  <c r="M76" i="18"/>
  <c r="G76" i="18"/>
  <c r="M75" i="18"/>
  <c r="K75" i="18"/>
  <c r="G75" i="18"/>
  <c r="M74" i="18"/>
  <c r="G74" i="18"/>
  <c r="M73" i="18"/>
  <c r="K73" i="18"/>
  <c r="G73" i="18"/>
  <c r="M72" i="18"/>
  <c r="G72" i="18"/>
  <c r="M71" i="18"/>
  <c r="K71" i="18"/>
  <c r="G71" i="18"/>
  <c r="M70" i="18"/>
  <c r="G70" i="18"/>
  <c r="M69" i="18"/>
  <c r="K69" i="18"/>
  <c r="G69" i="18"/>
  <c r="M68" i="18"/>
  <c r="G68" i="18"/>
  <c r="M67" i="18"/>
  <c r="K67" i="18"/>
  <c r="G67" i="18"/>
  <c r="M66" i="18"/>
  <c r="G66" i="18"/>
  <c r="M65" i="18"/>
  <c r="K65" i="18"/>
  <c r="G65" i="18"/>
  <c r="M64" i="18"/>
  <c r="G64" i="18"/>
  <c r="M63" i="18"/>
  <c r="K63" i="18"/>
  <c r="G63" i="18"/>
  <c r="M62" i="18"/>
  <c r="G62" i="18"/>
  <c r="M61" i="18"/>
  <c r="K61" i="18"/>
  <c r="G61" i="18"/>
  <c r="M60" i="18"/>
  <c r="G60" i="18"/>
  <c r="M59" i="18"/>
  <c r="K59" i="18"/>
  <c r="G59" i="18"/>
  <c r="M58" i="18"/>
  <c r="G58" i="18"/>
  <c r="M57" i="18"/>
  <c r="K57" i="18"/>
  <c r="G57" i="18"/>
  <c r="M56" i="18"/>
  <c r="G56" i="18"/>
  <c r="M55" i="18"/>
  <c r="K55" i="18"/>
  <c r="G55" i="18"/>
  <c r="M54" i="18"/>
  <c r="G54" i="18"/>
  <c r="M53" i="18"/>
  <c r="K53" i="18"/>
  <c r="G53" i="18"/>
  <c r="M52" i="18"/>
  <c r="G52" i="18"/>
  <c r="M51" i="18"/>
  <c r="K51" i="18"/>
  <c r="G51" i="18"/>
  <c r="M50" i="18"/>
  <c r="G50" i="18"/>
  <c r="M49" i="18"/>
  <c r="K49" i="18"/>
  <c r="G49" i="18"/>
  <c r="M48" i="18"/>
  <c r="G48" i="18"/>
  <c r="M47" i="18"/>
  <c r="K47" i="18"/>
  <c r="G47" i="18"/>
  <c r="M46" i="18"/>
  <c r="G46" i="18"/>
  <c r="M45" i="18"/>
  <c r="K45" i="18"/>
  <c r="G45" i="18"/>
  <c r="M44" i="18"/>
  <c r="G44" i="18"/>
  <c r="M43" i="18"/>
  <c r="K43" i="18"/>
  <c r="G43" i="18"/>
  <c r="M42" i="18"/>
  <c r="G42" i="18"/>
  <c r="M41" i="18"/>
  <c r="K41" i="18"/>
  <c r="G41" i="18"/>
  <c r="M40" i="18"/>
  <c r="G40" i="18"/>
  <c r="M39" i="18"/>
  <c r="K39" i="18"/>
  <c r="G39" i="18"/>
  <c r="M38" i="18"/>
  <c r="G38" i="18"/>
  <c r="M37" i="18"/>
  <c r="K37" i="18"/>
  <c r="G37" i="18"/>
  <c r="M36" i="18"/>
  <c r="G36" i="18"/>
  <c r="M35" i="18"/>
  <c r="K35" i="18"/>
  <c r="G35" i="18"/>
  <c r="M34" i="18"/>
  <c r="G34" i="18"/>
  <c r="M33" i="18"/>
  <c r="K33" i="18"/>
  <c r="G33" i="18"/>
  <c r="M32" i="18"/>
  <c r="G32" i="18"/>
  <c r="M31" i="18"/>
  <c r="K31" i="18"/>
  <c r="G31" i="18"/>
  <c r="M30" i="18"/>
  <c r="G30" i="18"/>
  <c r="M29" i="18"/>
  <c r="K29" i="18"/>
  <c r="G29" i="18"/>
  <c r="M28" i="18"/>
  <c r="G28" i="18"/>
  <c r="M27" i="18"/>
  <c r="K27" i="18"/>
  <c r="G27" i="18"/>
  <c r="M26" i="18"/>
  <c r="G26" i="18"/>
  <c r="M25" i="18"/>
  <c r="K25" i="18"/>
  <c r="G25" i="18"/>
  <c r="M24" i="18"/>
  <c r="G24" i="18"/>
  <c r="M23" i="18"/>
  <c r="K23" i="18"/>
  <c r="G23" i="18"/>
  <c r="M22" i="18"/>
  <c r="G22" i="18"/>
  <c r="M21" i="18"/>
  <c r="K21" i="18"/>
  <c r="G21" i="18"/>
  <c r="M20" i="18"/>
  <c r="G20" i="18"/>
  <c r="M19" i="18"/>
  <c r="K19" i="18"/>
  <c r="G19" i="18"/>
  <c r="M18" i="18"/>
  <c r="G18" i="18"/>
  <c r="M17" i="18"/>
  <c r="K17" i="18"/>
  <c r="G17" i="18"/>
  <c r="M16" i="18"/>
  <c r="G16" i="18"/>
  <c r="M15" i="18"/>
  <c r="K15" i="18"/>
  <c r="G15" i="18"/>
  <c r="M14" i="18"/>
  <c r="G14" i="18"/>
  <c r="M13" i="18"/>
  <c r="K13" i="18"/>
  <c r="G13" i="18"/>
  <c r="M12" i="18"/>
  <c r="G12" i="18"/>
  <c r="M11" i="18"/>
  <c r="K11" i="18"/>
  <c r="G11" i="18"/>
  <c r="M10" i="18"/>
  <c r="G10" i="18"/>
  <c r="M9" i="18"/>
  <c r="K9" i="18"/>
  <c r="G9" i="18"/>
  <c r="M8" i="18"/>
  <c r="G8" i="18"/>
  <c r="M7" i="18"/>
  <c r="K7" i="18"/>
  <c r="G7" i="18"/>
  <c r="M6" i="18"/>
  <c r="G6" i="18"/>
  <c r="M5" i="18"/>
  <c r="K5" i="18"/>
  <c r="G5" i="18"/>
  <c r="M4" i="18"/>
  <c r="G4" i="18"/>
  <c r="M3" i="18"/>
  <c r="K3" i="18"/>
  <c r="G3" i="18"/>
  <c r="P130" i="17"/>
  <c r="G130" i="17"/>
  <c r="P129" i="17"/>
  <c r="K129" i="17"/>
  <c r="L129" i="17" s="1"/>
  <c r="M129" i="17" s="1"/>
  <c r="G129" i="17"/>
  <c r="P128" i="17"/>
  <c r="G128" i="17"/>
  <c r="P127" i="17"/>
  <c r="K127" i="17"/>
  <c r="L127" i="17" s="1"/>
  <c r="M127" i="17" s="1"/>
  <c r="G127" i="17"/>
  <c r="P126" i="17"/>
  <c r="G126" i="17"/>
  <c r="P125" i="17"/>
  <c r="M125" i="17"/>
  <c r="L125" i="17"/>
  <c r="K125" i="17"/>
  <c r="G125" i="17"/>
  <c r="P124" i="17"/>
  <c r="G124" i="17"/>
  <c r="P123" i="17"/>
  <c r="L123" i="17"/>
  <c r="M123" i="17" s="1"/>
  <c r="K123" i="17"/>
  <c r="G123" i="17"/>
  <c r="P122" i="17"/>
  <c r="G122" i="17"/>
  <c r="P121" i="17"/>
  <c r="K121" i="17"/>
  <c r="L121" i="17" s="1"/>
  <c r="M121" i="17" s="1"/>
  <c r="G121" i="17"/>
  <c r="P120" i="17"/>
  <c r="G120" i="17"/>
  <c r="P119" i="17"/>
  <c r="L119" i="17"/>
  <c r="M119" i="17" s="1"/>
  <c r="K119" i="17"/>
  <c r="G119" i="17"/>
  <c r="P118" i="17"/>
  <c r="G118" i="17"/>
  <c r="P117" i="17"/>
  <c r="K117" i="17"/>
  <c r="L117" i="17" s="1"/>
  <c r="M117" i="17" s="1"/>
  <c r="G117" i="17"/>
  <c r="P116" i="17"/>
  <c r="G116" i="17"/>
  <c r="P115" i="17"/>
  <c r="L115" i="17"/>
  <c r="M115" i="17" s="1"/>
  <c r="K115" i="17"/>
  <c r="G115" i="17"/>
  <c r="P114" i="17"/>
  <c r="G114" i="17"/>
  <c r="P113" i="17"/>
  <c r="K113" i="17"/>
  <c r="L113" i="17" s="1"/>
  <c r="M113" i="17" s="1"/>
  <c r="G113" i="17"/>
  <c r="P112" i="17"/>
  <c r="G112" i="17"/>
  <c r="P111" i="17"/>
  <c r="K111" i="17"/>
  <c r="L111" i="17" s="1"/>
  <c r="M111" i="17" s="1"/>
  <c r="G111" i="17"/>
  <c r="P110" i="17"/>
  <c r="G110" i="17"/>
  <c r="P109" i="17"/>
  <c r="K109" i="17"/>
  <c r="L109" i="17" s="1"/>
  <c r="M109" i="17" s="1"/>
  <c r="G109" i="17"/>
  <c r="P108" i="17"/>
  <c r="G108" i="17"/>
  <c r="P107" i="17"/>
  <c r="L107" i="17"/>
  <c r="M107" i="17" s="1"/>
  <c r="K107" i="17"/>
  <c r="G107" i="17"/>
  <c r="P106" i="17"/>
  <c r="G106" i="17"/>
  <c r="P105" i="17"/>
  <c r="K105" i="17"/>
  <c r="L105" i="17" s="1"/>
  <c r="M105" i="17" s="1"/>
  <c r="G105" i="17"/>
  <c r="P104" i="17"/>
  <c r="G104" i="17"/>
  <c r="P103" i="17"/>
  <c r="L103" i="17"/>
  <c r="M103" i="17" s="1"/>
  <c r="K103" i="17"/>
  <c r="G103" i="17"/>
  <c r="P102" i="17"/>
  <c r="G102" i="17"/>
  <c r="P101" i="17"/>
  <c r="K101" i="17"/>
  <c r="L101" i="17" s="1"/>
  <c r="M101" i="17" s="1"/>
  <c r="G101" i="17"/>
  <c r="P100" i="17"/>
  <c r="G100" i="17"/>
  <c r="P99" i="17"/>
  <c r="L99" i="17"/>
  <c r="M99" i="17" s="1"/>
  <c r="K99" i="17"/>
  <c r="G99" i="17"/>
  <c r="P98" i="17"/>
  <c r="G98" i="17"/>
  <c r="P97" i="17"/>
  <c r="K97" i="17"/>
  <c r="L97" i="17" s="1"/>
  <c r="M97" i="17" s="1"/>
  <c r="G97" i="17"/>
  <c r="P96" i="17"/>
  <c r="G96" i="17"/>
  <c r="P95" i="17"/>
  <c r="K95" i="17"/>
  <c r="L95" i="17" s="1"/>
  <c r="M95" i="17" s="1"/>
  <c r="G95" i="17"/>
  <c r="P94" i="17"/>
  <c r="G94" i="17"/>
  <c r="P93" i="17"/>
  <c r="K93" i="17"/>
  <c r="L93" i="17" s="1"/>
  <c r="M93" i="17" s="1"/>
  <c r="G93" i="17"/>
  <c r="P92" i="17"/>
  <c r="G92" i="17"/>
  <c r="P91" i="17"/>
  <c r="L91" i="17"/>
  <c r="M91" i="17" s="1"/>
  <c r="K91" i="17"/>
  <c r="G91" i="17"/>
  <c r="P90" i="17"/>
  <c r="G90" i="17"/>
  <c r="P89" i="17"/>
  <c r="K89" i="17"/>
  <c r="L89" i="17" s="1"/>
  <c r="M89" i="17" s="1"/>
  <c r="G89" i="17"/>
  <c r="P88" i="17"/>
  <c r="G88" i="17"/>
  <c r="P87" i="17"/>
  <c r="L87" i="17"/>
  <c r="M87" i="17" s="1"/>
  <c r="K87" i="17"/>
  <c r="G87" i="17"/>
  <c r="P86" i="17"/>
  <c r="G86" i="17"/>
  <c r="P85" i="17"/>
  <c r="K85" i="17"/>
  <c r="L85" i="17" s="1"/>
  <c r="M85" i="17" s="1"/>
  <c r="G85" i="17"/>
  <c r="P84" i="17"/>
  <c r="G84" i="17"/>
  <c r="P83" i="17"/>
  <c r="L83" i="17"/>
  <c r="M83" i="17" s="1"/>
  <c r="K83" i="17"/>
  <c r="G83" i="17"/>
  <c r="P82" i="17"/>
  <c r="G82" i="17"/>
  <c r="P81" i="17"/>
  <c r="K81" i="17"/>
  <c r="L81" i="17" s="1"/>
  <c r="M81" i="17" s="1"/>
  <c r="G81" i="17"/>
  <c r="P80" i="17"/>
  <c r="G80" i="17"/>
  <c r="P79" i="17"/>
  <c r="K79" i="17"/>
  <c r="L79" i="17" s="1"/>
  <c r="M79" i="17" s="1"/>
  <c r="G79" i="17"/>
  <c r="P78" i="17"/>
  <c r="G78" i="17"/>
  <c r="P77" i="17"/>
  <c r="K77" i="17"/>
  <c r="L77" i="17" s="1"/>
  <c r="M77" i="17" s="1"/>
  <c r="G77" i="17"/>
  <c r="P76" i="17"/>
  <c r="G76" i="17"/>
  <c r="P75" i="17"/>
  <c r="L75" i="17"/>
  <c r="M75" i="17" s="1"/>
  <c r="K75" i="17"/>
  <c r="G75" i="17"/>
  <c r="P74" i="17"/>
  <c r="G74" i="17"/>
  <c r="P73" i="17"/>
  <c r="K73" i="17"/>
  <c r="L73" i="17" s="1"/>
  <c r="M73" i="17" s="1"/>
  <c r="G73" i="17"/>
  <c r="P72" i="17"/>
  <c r="G72" i="17"/>
  <c r="P71" i="17"/>
  <c r="L71" i="17"/>
  <c r="M71" i="17" s="1"/>
  <c r="K71" i="17"/>
  <c r="G71" i="17"/>
  <c r="P70" i="17"/>
  <c r="G70" i="17"/>
  <c r="P69" i="17"/>
  <c r="K69" i="17"/>
  <c r="L69" i="17" s="1"/>
  <c r="M69" i="17" s="1"/>
  <c r="G69" i="17"/>
  <c r="P68" i="17"/>
  <c r="G68" i="17"/>
  <c r="P67" i="17"/>
  <c r="L67" i="17"/>
  <c r="M67" i="17" s="1"/>
  <c r="K67" i="17"/>
  <c r="G67" i="17"/>
  <c r="P66" i="17"/>
  <c r="G66" i="17"/>
  <c r="P65" i="17"/>
  <c r="K65" i="17"/>
  <c r="L65" i="17" s="1"/>
  <c r="M65" i="17" s="1"/>
  <c r="G65" i="17"/>
  <c r="P64" i="17"/>
  <c r="G64" i="17"/>
  <c r="P63" i="17"/>
  <c r="K63" i="17"/>
  <c r="L63" i="17" s="1"/>
  <c r="M63" i="17" s="1"/>
  <c r="G63" i="17"/>
  <c r="P62" i="17"/>
  <c r="G62" i="17"/>
  <c r="P61" i="17"/>
  <c r="K61" i="17"/>
  <c r="L61" i="17" s="1"/>
  <c r="M61" i="17" s="1"/>
  <c r="G61" i="17"/>
  <c r="P60" i="17"/>
  <c r="G60" i="17"/>
  <c r="P59" i="17"/>
  <c r="L59" i="17"/>
  <c r="M59" i="17" s="1"/>
  <c r="K59" i="17"/>
  <c r="G59" i="17"/>
  <c r="P58" i="17"/>
  <c r="G58" i="17"/>
  <c r="P57" i="17"/>
  <c r="K57" i="17"/>
  <c r="L57" i="17" s="1"/>
  <c r="M57" i="17" s="1"/>
  <c r="G57" i="17"/>
  <c r="P56" i="17"/>
  <c r="G56" i="17"/>
  <c r="P55" i="17"/>
  <c r="L55" i="17"/>
  <c r="M55" i="17" s="1"/>
  <c r="K55" i="17"/>
  <c r="G55" i="17"/>
  <c r="P54" i="17"/>
  <c r="G54" i="17"/>
  <c r="P53" i="17"/>
  <c r="K53" i="17"/>
  <c r="L53" i="17" s="1"/>
  <c r="M53" i="17" s="1"/>
  <c r="G53" i="17"/>
  <c r="P52" i="17"/>
  <c r="G52" i="17"/>
  <c r="P51" i="17"/>
  <c r="L51" i="17"/>
  <c r="M51" i="17" s="1"/>
  <c r="K51" i="17"/>
  <c r="G51" i="17"/>
  <c r="P50" i="17"/>
  <c r="G50" i="17"/>
  <c r="P49" i="17"/>
  <c r="K49" i="17"/>
  <c r="L49" i="17" s="1"/>
  <c r="M49" i="17" s="1"/>
  <c r="G49" i="17"/>
  <c r="P48" i="17"/>
  <c r="G48" i="17"/>
  <c r="P47" i="17"/>
  <c r="K47" i="17"/>
  <c r="L47" i="17" s="1"/>
  <c r="M47" i="17" s="1"/>
  <c r="G47" i="17"/>
  <c r="P46" i="17"/>
  <c r="G46" i="17"/>
  <c r="P45" i="17"/>
  <c r="K45" i="17"/>
  <c r="L45" i="17" s="1"/>
  <c r="M45" i="17" s="1"/>
  <c r="G45" i="17"/>
  <c r="P44" i="17"/>
  <c r="G44" i="17"/>
  <c r="P43" i="17"/>
  <c r="M43" i="17"/>
  <c r="L43" i="17"/>
  <c r="K43" i="17"/>
  <c r="G43" i="17"/>
  <c r="P42" i="17"/>
  <c r="G42" i="17"/>
  <c r="P41" i="17"/>
  <c r="M41" i="17"/>
  <c r="L41" i="17"/>
  <c r="K41" i="17"/>
  <c r="G41" i="17"/>
  <c r="P40" i="17"/>
  <c r="G40" i="17"/>
  <c r="P39" i="17"/>
  <c r="L39" i="17"/>
  <c r="M39" i="17" s="1"/>
  <c r="K39" i="17"/>
  <c r="G39" i="17"/>
  <c r="P38" i="17"/>
  <c r="G38" i="17"/>
  <c r="P37" i="17"/>
  <c r="K37" i="17"/>
  <c r="L37" i="17" s="1"/>
  <c r="M37" i="17" s="1"/>
  <c r="G37" i="17"/>
  <c r="P36" i="17"/>
  <c r="G36" i="17"/>
  <c r="P35" i="17"/>
  <c r="L35" i="17"/>
  <c r="M35" i="17" s="1"/>
  <c r="K35" i="17"/>
  <c r="G35" i="17"/>
  <c r="P34" i="17"/>
  <c r="G34" i="17"/>
  <c r="P33" i="17"/>
  <c r="K33" i="17"/>
  <c r="L33" i="17" s="1"/>
  <c r="M33" i="17" s="1"/>
  <c r="G33" i="17"/>
  <c r="P32" i="17"/>
  <c r="G32" i="17"/>
  <c r="P31" i="17"/>
  <c r="L31" i="17"/>
  <c r="M31" i="17" s="1"/>
  <c r="K31" i="17"/>
  <c r="G31" i="17"/>
  <c r="P30" i="17"/>
  <c r="G30" i="17"/>
  <c r="P29" i="17"/>
  <c r="K29" i="17"/>
  <c r="L29" i="17" s="1"/>
  <c r="M29" i="17" s="1"/>
  <c r="G29" i="17"/>
  <c r="P28" i="17"/>
  <c r="G28" i="17"/>
  <c r="P27" i="17"/>
  <c r="M27" i="17"/>
  <c r="L27" i="17"/>
  <c r="K27" i="17"/>
  <c r="G27" i="17"/>
  <c r="P26" i="17"/>
  <c r="G26" i="17"/>
  <c r="P25" i="17"/>
  <c r="M25" i="17"/>
  <c r="L25" i="17"/>
  <c r="K25" i="17"/>
  <c r="G25" i="17"/>
  <c r="P24" i="17"/>
  <c r="G24" i="17"/>
  <c r="P23" i="17"/>
  <c r="L23" i="17"/>
  <c r="M23" i="17" s="1"/>
  <c r="K23" i="17"/>
  <c r="G23" i="17"/>
  <c r="P22" i="17"/>
  <c r="G22" i="17"/>
  <c r="P21" i="17"/>
  <c r="K21" i="17"/>
  <c r="L21" i="17" s="1"/>
  <c r="M21" i="17" s="1"/>
  <c r="G21" i="17"/>
  <c r="P20" i="17"/>
  <c r="G20" i="17"/>
  <c r="P19" i="17"/>
  <c r="L19" i="17"/>
  <c r="M19" i="17" s="1"/>
  <c r="K19" i="17"/>
  <c r="G19" i="17"/>
  <c r="P18" i="17"/>
  <c r="G18" i="17"/>
  <c r="P17" i="17"/>
  <c r="K17" i="17"/>
  <c r="L17" i="17" s="1"/>
  <c r="M17" i="17" s="1"/>
  <c r="G17" i="17"/>
  <c r="P16" i="17"/>
  <c r="G16" i="17"/>
  <c r="P15" i="17"/>
  <c r="K15" i="17"/>
  <c r="L15" i="17" s="1"/>
  <c r="M15" i="17" s="1"/>
  <c r="G15" i="17"/>
  <c r="P14" i="17"/>
  <c r="G14" i="17"/>
  <c r="P13" i="17"/>
  <c r="K13" i="17"/>
  <c r="L13" i="17" s="1"/>
  <c r="M13" i="17" s="1"/>
  <c r="G13" i="17"/>
  <c r="P12" i="17"/>
  <c r="G12" i="17"/>
  <c r="P11" i="17"/>
  <c r="K11" i="17"/>
  <c r="L11" i="17" s="1"/>
  <c r="M11" i="17" s="1"/>
  <c r="G11" i="17"/>
  <c r="P10" i="17"/>
  <c r="G10" i="17"/>
  <c r="P9" i="17"/>
  <c r="K9" i="17"/>
  <c r="L9" i="17" s="1"/>
  <c r="M9" i="17" s="1"/>
  <c r="G9" i="17"/>
  <c r="P8" i="17"/>
  <c r="G8" i="17"/>
  <c r="P7" i="17"/>
  <c r="L7" i="17"/>
  <c r="M7" i="17" s="1"/>
  <c r="K7" i="17"/>
  <c r="G7" i="17"/>
  <c r="P6" i="17"/>
  <c r="G6" i="17"/>
  <c r="P5" i="17"/>
  <c r="K5" i="17"/>
  <c r="L5" i="17" s="1"/>
  <c r="M5" i="17" s="1"/>
  <c r="G5" i="17"/>
  <c r="P4" i="17"/>
  <c r="G4" i="17"/>
  <c r="P3" i="17"/>
  <c r="L3" i="17"/>
  <c r="M3" i="17" s="1"/>
  <c r="K3" i="17"/>
  <c r="G3" i="17"/>
  <c r="K9" i="15" l="1"/>
  <c r="K7" i="15"/>
  <c r="K5" i="15"/>
  <c r="M106" i="76"/>
  <c r="N105" i="76" s="1"/>
  <c r="M104" i="76"/>
  <c r="N104" i="76" s="1"/>
  <c r="M102" i="76"/>
  <c r="N102" i="76" s="1"/>
  <c r="M100" i="76"/>
  <c r="N100" i="76" s="1"/>
  <c r="N99" i="76"/>
  <c r="M98" i="76"/>
  <c r="N98" i="76" s="1"/>
  <c r="N96" i="76"/>
  <c r="M96" i="76"/>
  <c r="N95" i="76" s="1"/>
  <c r="N94" i="76"/>
  <c r="M94" i="76"/>
  <c r="N93" i="76"/>
  <c r="N92" i="76"/>
  <c r="M92" i="76"/>
  <c r="N91" i="76" s="1"/>
  <c r="M90" i="76"/>
  <c r="N90" i="76" s="1"/>
  <c r="N89" i="76"/>
  <c r="M88" i="76"/>
  <c r="N88" i="76" s="1"/>
  <c r="N87" i="76"/>
  <c r="M86" i="76"/>
  <c r="N86" i="76" s="1"/>
  <c r="N85" i="76"/>
  <c r="M84" i="76"/>
  <c r="N83" i="76" s="1"/>
  <c r="M82" i="76"/>
  <c r="N82" i="76" s="1"/>
  <c r="M80" i="76"/>
  <c r="N80" i="76" s="1"/>
  <c r="N79" i="76"/>
  <c r="M78" i="76"/>
  <c r="N78" i="76" s="1"/>
  <c r="N77" i="76"/>
  <c r="M76" i="76"/>
  <c r="N75" i="76" s="1"/>
  <c r="M74" i="76"/>
  <c r="N74" i="76" s="1"/>
  <c r="M72" i="76"/>
  <c r="N72" i="76" s="1"/>
  <c r="M70" i="76"/>
  <c r="N69" i="76" s="1"/>
  <c r="M68" i="76"/>
  <c r="N68" i="76" s="1"/>
  <c r="M66" i="76"/>
  <c r="N66" i="76" s="1"/>
  <c r="N65" i="76"/>
  <c r="M64" i="76"/>
  <c r="N63" i="76" s="1"/>
  <c r="M62" i="76"/>
  <c r="N62" i="76" s="1"/>
  <c r="M60" i="76"/>
  <c r="N59" i="76" s="1"/>
  <c r="G74" i="51"/>
  <c r="F74" i="51"/>
  <c r="G73" i="51"/>
  <c r="F73" i="51"/>
  <c r="G72" i="51"/>
  <c r="F72" i="51"/>
  <c r="G71" i="51"/>
  <c r="F71" i="51"/>
  <c r="G70" i="51"/>
  <c r="F70" i="51"/>
  <c r="G69" i="51"/>
  <c r="F69" i="51"/>
  <c r="G68" i="51"/>
  <c r="F68" i="51"/>
  <c r="G67" i="51"/>
  <c r="F67" i="51"/>
  <c r="G72" i="50"/>
  <c r="F72" i="50"/>
  <c r="G71" i="50"/>
  <c r="F71" i="50"/>
  <c r="G70" i="50"/>
  <c r="F70" i="50"/>
  <c r="G69" i="50"/>
  <c r="F69" i="50"/>
  <c r="G68" i="50"/>
  <c r="F68" i="50"/>
  <c r="G67" i="50"/>
  <c r="F67" i="50"/>
  <c r="G66" i="50"/>
  <c r="F66" i="50"/>
  <c r="G65" i="50"/>
  <c r="F65" i="50"/>
  <c r="G64" i="50"/>
  <c r="F64" i="50"/>
  <c r="G63" i="50"/>
  <c r="F63" i="50"/>
  <c r="G62" i="50"/>
  <c r="F62" i="50"/>
  <c r="G61" i="50"/>
  <c r="F61" i="50"/>
  <c r="G146" i="55"/>
  <c r="F146" i="55"/>
  <c r="G145" i="55"/>
  <c r="F145" i="55"/>
  <c r="G144" i="55"/>
  <c r="F144" i="55"/>
  <c r="G143" i="55"/>
  <c r="F143" i="55"/>
  <c r="G142" i="55"/>
  <c r="F142" i="55"/>
  <c r="G141" i="55"/>
  <c r="F141" i="55"/>
  <c r="G140" i="55"/>
  <c r="F140" i="55"/>
  <c r="G139" i="55"/>
  <c r="F139" i="55"/>
  <c r="G138" i="55"/>
  <c r="F138" i="55"/>
  <c r="G137" i="55"/>
  <c r="F137" i="55"/>
  <c r="G136" i="55"/>
  <c r="F136" i="55"/>
  <c r="G135" i="55"/>
  <c r="F135" i="55"/>
  <c r="G134" i="55"/>
  <c r="F134" i="55"/>
  <c r="G133" i="55"/>
  <c r="F133" i="55"/>
  <c r="G132" i="55"/>
  <c r="F132" i="55"/>
  <c r="G131" i="55"/>
  <c r="F131" i="55"/>
  <c r="G130" i="55"/>
  <c r="F130" i="55"/>
  <c r="G129" i="55"/>
  <c r="F129" i="55"/>
  <c r="G128" i="55"/>
  <c r="F128" i="55"/>
  <c r="G127" i="55"/>
  <c r="F127" i="55"/>
  <c r="G126" i="55"/>
  <c r="F126" i="55"/>
  <c r="G125" i="55"/>
  <c r="F125" i="55"/>
  <c r="G124" i="55"/>
  <c r="F124" i="55"/>
  <c r="G123" i="55"/>
  <c r="F123" i="55"/>
  <c r="G122" i="55"/>
  <c r="F122" i="55"/>
  <c r="G121" i="55"/>
  <c r="F121" i="55"/>
  <c r="G120" i="55"/>
  <c r="F120" i="55"/>
  <c r="G119" i="55"/>
  <c r="F119" i="55"/>
  <c r="G118" i="55"/>
  <c r="F118" i="55"/>
  <c r="G117" i="55"/>
  <c r="F117" i="55"/>
  <c r="G116" i="55"/>
  <c r="F116" i="55"/>
  <c r="G115" i="55"/>
  <c r="F115" i="55"/>
  <c r="G114" i="55"/>
  <c r="F114" i="55"/>
  <c r="G113" i="55"/>
  <c r="F113" i="55"/>
  <c r="G112" i="55"/>
  <c r="F112" i="55"/>
  <c r="G111" i="55"/>
  <c r="F111" i="55"/>
  <c r="G110" i="55"/>
  <c r="F110" i="55"/>
  <c r="G109" i="55"/>
  <c r="F109" i="55"/>
  <c r="G108" i="55"/>
  <c r="F108" i="55"/>
  <c r="G107" i="55"/>
  <c r="F107" i="55"/>
  <c r="G106" i="55"/>
  <c r="F106" i="55"/>
  <c r="G105" i="55"/>
  <c r="F105" i="55"/>
  <c r="G104" i="55"/>
  <c r="F104" i="55"/>
  <c r="G103" i="55"/>
  <c r="F103" i="55"/>
  <c r="G102" i="55"/>
  <c r="F102" i="55"/>
  <c r="G101" i="55"/>
  <c r="F101" i="55"/>
  <c r="G100" i="55"/>
  <c r="F100" i="55"/>
  <c r="G99" i="55"/>
  <c r="F99" i="55"/>
  <c r="G98" i="55"/>
  <c r="F98" i="55"/>
  <c r="G97" i="55"/>
  <c r="F97" i="55"/>
  <c r="G96" i="55"/>
  <c r="F96" i="55"/>
  <c r="G95" i="55"/>
  <c r="F95" i="55"/>
  <c r="G94" i="55"/>
  <c r="F94" i="55"/>
  <c r="G93" i="55"/>
  <c r="F93" i="55"/>
  <c r="G92" i="55"/>
  <c r="F92" i="55"/>
  <c r="G91" i="55"/>
  <c r="F91" i="55"/>
  <c r="G90" i="55"/>
  <c r="F90" i="55"/>
  <c r="G89" i="55"/>
  <c r="F89" i="55"/>
  <c r="G88" i="55"/>
  <c r="F88" i="55"/>
  <c r="G87" i="55"/>
  <c r="F87" i="55"/>
  <c r="G86" i="55"/>
  <c r="F86" i="55"/>
  <c r="G85" i="55"/>
  <c r="F85" i="55"/>
  <c r="G84" i="55"/>
  <c r="F84" i="55"/>
  <c r="G83" i="55"/>
  <c r="F83" i="55"/>
  <c r="G82" i="55"/>
  <c r="F82" i="55"/>
  <c r="G81" i="55"/>
  <c r="F81" i="55"/>
  <c r="G80" i="55"/>
  <c r="F80" i="55"/>
  <c r="G79" i="55"/>
  <c r="F79" i="55"/>
  <c r="G78" i="55"/>
  <c r="F78" i="55"/>
  <c r="G77" i="55"/>
  <c r="F77" i="55"/>
  <c r="G76" i="55"/>
  <c r="F76" i="55"/>
  <c r="G75" i="55"/>
  <c r="F75" i="55"/>
  <c r="G74" i="55"/>
  <c r="F74" i="55"/>
  <c r="G73" i="55"/>
  <c r="F73" i="55"/>
  <c r="F72" i="55"/>
  <c r="G71" i="55"/>
  <c r="F71" i="55"/>
  <c r="F70" i="55"/>
  <c r="F69" i="55"/>
  <c r="F68" i="55"/>
  <c r="F67" i="55"/>
  <c r="F66" i="55"/>
  <c r="F65" i="55"/>
  <c r="F64" i="55"/>
  <c r="G63" i="55"/>
  <c r="F63" i="55"/>
  <c r="G62" i="55"/>
  <c r="F62" i="55"/>
  <c r="G61" i="55"/>
  <c r="F61" i="55"/>
  <c r="G60" i="55"/>
  <c r="F60" i="55"/>
  <c r="G59" i="55"/>
  <c r="F59" i="55"/>
  <c r="G58" i="55"/>
  <c r="F58" i="55"/>
  <c r="G57" i="55"/>
  <c r="F57" i="55"/>
  <c r="G56" i="55"/>
  <c r="F56" i="55"/>
  <c r="G55" i="55"/>
  <c r="F55" i="55"/>
  <c r="G54" i="55"/>
  <c r="F54" i="55"/>
  <c r="G53" i="55"/>
  <c r="F53" i="55"/>
  <c r="G52" i="55"/>
  <c r="F52" i="55"/>
  <c r="G51" i="55"/>
  <c r="F51" i="55"/>
  <c r="G50" i="55"/>
  <c r="F50" i="55"/>
  <c r="G49" i="55"/>
  <c r="F49" i="55"/>
  <c r="G48" i="55"/>
  <c r="F48" i="55"/>
  <c r="G47" i="55"/>
  <c r="F47" i="55"/>
  <c r="G46" i="55"/>
  <c r="F46" i="55"/>
  <c r="G45" i="55"/>
  <c r="F45" i="55"/>
  <c r="G44" i="55"/>
  <c r="F44" i="55"/>
  <c r="G43" i="55"/>
  <c r="F43" i="55"/>
  <c r="G42" i="55"/>
  <c r="F42" i="55"/>
  <c r="G41" i="55"/>
  <c r="F41" i="55"/>
  <c r="G40" i="55"/>
  <c r="F40" i="55"/>
  <c r="G39" i="55"/>
  <c r="F39" i="55"/>
  <c r="G38" i="55"/>
  <c r="F38" i="55"/>
  <c r="G37" i="55"/>
  <c r="F37" i="55"/>
  <c r="G36" i="55"/>
  <c r="F36" i="55"/>
  <c r="G35" i="55"/>
  <c r="F35" i="55"/>
  <c r="G34" i="55"/>
  <c r="F34" i="55"/>
  <c r="G33" i="55"/>
  <c r="F33" i="55"/>
  <c r="G32" i="55"/>
  <c r="F32" i="55"/>
  <c r="G31" i="55"/>
  <c r="F31" i="55"/>
  <c r="G30" i="55"/>
  <c r="F30" i="55"/>
  <c r="G29" i="55"/>
  <c r="F29" i="55"/>
  <c r="G28" i="55"/>
  <c r="F28" i="55"/>
  <c r="G27" i="55"/>
  <c r="F27" i="55"/>
  <c r="G26" i="55"/>
  <c r="F26" i="55"/>
  <c r="G25" i="55"/>
  <c r="F25" i="55"/>
  <c r="G24" i="55"/>
  <c r="F24" i="55"/>
  <c r="G23" i="55"/>
  <c r="F23" i="55"/>
  <c r="G22" i="55"/>
  <c r="F22" i="55"/>
  <c r="G21" i="55"/>
  <c r="F21" i="55"/>
  <c r="G20" i="55"/>
  <c r="F20" i="55"/>
  <c r="G19" i="55"/>
  <c r="F19" i="55"/>
  <c r="G18" i="55"/>
  <c r="F18" i="55"/>
  <c r="G17" i="55"/>
  <c r="F17" i="55"/>
  <c r="G16" i="55"/>
  <c r="F16" i="55"/>
  <c r="G15" i="55"/>
  <c r="F15" i="55"/>
  <c r="G14" i="55"/>
  <c r="F14" i="55"/>
  <c r="G13" i="55"/>
  <c r="F13" i="55"/>
  <c r="F12" i="55"/>
  <c r="G11" i="55"/>
  <c r="F11" i="55"/>
  <c r="F10" i="55"/>
  <c r="F9" i="55"/>
  <c r="F8" i="55"/>
  <c r="F7" i="55"/>
  <c r="F6" i="55"/>
  <c r="F5" i="55"/>
  <c r="F4" i="55"/>
  <c r="G3" i="55"/>
  <c r="F3" i="55"/>
  <c r="G146" i="54"/>
  <c r="F146" i="54"/>
  <c r="G145" i="54"/>
  <c r="F145" i="54"/>
  <c r="G144" i="54"/>
  <c r="F144" i="54"/>
  <c r="G143" i="54"/>
  <c r="F143" i="54"/>
  <c r="G142" i="54"/>
  <c r="F142" i="54"/>
  <c r="G141" i="54"/>
  <c r="F141" i="54"/>
  <c r="G140" i="54"/>
  <c r="F140" i="54"/>
  <c r="G139" i="54"/>
  <c r="F139" i="54"/>
  <c r="G138" i="54"/>
  <c r="F138" i="54"/>
  <c r="G137" i="54"/>
  <c r="F137" i="54"/>
  <c r="G136" i="54"/>
  <c r="F136" i="54"/>
  <c r="G135" i="54"/>
  <c r="F135" i="54"/>
  <c r="G134" i="54"/>
  <c r="F134" i="54"/>
  <c r="G133" i="54"/>
  <c r="F133" i="54"/>
  <c r="G132" i="54"/>
  <c r="F132" i="54"/>
  <c r="G131" i="54"/>
  <c r="F131" i="54"/>
  <c r="G130" i="54"/>
  <c r="F130" i="54"/>
  <c r="G129" i="54"/>
  <c r="F129" i="54"/>
  <c r="G128" i="54"/>
  <c r="F128" i="54"/>
  <c r="G127" i="54"/>
  <c r="F127" i="54"/>
  <c r="G126" i="54"/>
  <c r="F126" i="54"/>
  <c r="G125" i="54"/>
  <c r="F125" i="54"/>
  <c r="G124" i="54"/>
  <c r="F124" i="54"/>
  <c r="G123" i="54"/>
  <c r="F123" i="54"/>
  <c r="G122" i="54"/>
  <c r="F122" i="54"/>
  <c r="G121" i="54"/>
  <c r="F121" i="54"/>
  <c r="G120" i="54"/>
  <c r="F120" i="54"/>
  <c r="G119" i="54"/>
  <c r="F119" i="54"/>
  <c r="G118" i="54"/>
  <c r="F118" i="54"/>
  <c r="G117" i="54"/>
  <c r="F117" i="54"/>
  <c r="G116" i="54"/>
  <c r="F116" i="54"/>
  <c r="G115" i="54"/>
  <c r="F115" i="54"/>
  <c r="G114" i="54"/>
  <c r="F114" i="54"/>
  <c r="G113" i="54"/>
  <c r="F113" i="54"/>
  <c r="G112" i="54"/>
  <c r="F112" i="54"/>
  <c r="G111" i="54"/>
  <c r="F111" i="54"/>
  <c r="G110" i="54"/>
  <c r="F110" i="54"/>
  <c r="G109" i="54"/>
  <c r="F109" i="54"/>
  <c r="G108" i="54"/>
  <c r="F108" i="54"/>
  <c r="G107" i="54"/>
  <c r="F107" i="54"/>
  <c r="G106" i="54"/>
  <c r="F106" i="54"/>
  <c r="G105" i="54"/>
  <c r="F105" i="54"/>
  <c r="G104" i="54"/>
  <c r="F104" i="54"/>
  <c r="G103" i="54"/>
  <c r="F103" i="54"/>
  <c r="G102" i="54"/>
  <c r="F102" i="54"/>
  <c r="G101" i="54"/>
  <c r="F101" i="54"/>
  <c r="G100" i="54"/>
  <c r="F100" i="54"/>
  <c r="G99" i="54"/>
  <c r="F99" i="54"/>
  <c r="G98" i="54"/>
  <c r="F98" i="54"/>
  <c r="G97" i="54"/>
  <c r="F97" i="54"/>
  <c r="G96" i="54"/>
  <c r="F96" i="54"/>
  <c r="G95" i="54"/>
  <c r="F95" i="54"/>
  <c r="G94" i="54"/>
  <c r="F94" i="54"/>
  <c r="G93" i="54"/>
  <c r="F93" i="54"/>
  <c r="G92" i="54"/>
  <c r="F92" i="54"/>
  <c r="G91" i="54"/>
  <c r="F91" i="54"/>
  <c r="G90" i="54"/>
  <c r="F90" i="54"/>
  <c r="G89" i="54"/>
  <c r="F89" i="54"/>
  <c r="G88" i="54"/>
  <c r="F88" i="54"/>
  <c r="G87" i="54"/>
  <c r="F87" i="54"/>
  <c r="G86" i="54"/>
  <c r="F86" i="54"/>
  <c r="G85" i="54"/>
  <c r="F85" i="54"/>
  <c r="G84" i="54"/>
  <c r="F84" i="54"/>
  <c r="G83" i="54"/>
  <c r="F83" i="54"/>
  <c r="G82" i="54"/>
  <c r="F82" i="54"/>
  <c r="G81" i="54"/>
  <c r="F81" i="54"/>
  <c r="G80" i="54"/>
  <c r="F80" i="54"/>
  <c r="G79" i="54"/>
  <c r="F79" i="54"/>
  <c r="G78" i="54"/>
  <c r="F78" i="54"/>
  <c r="G77" i="54"/>
  <c r="F77" i="54"/>
  <c r="G76" i="54"/>
  <c r="F76" i="54"/>
  <c r="G75" i="54"/>
  <c r="F75" i="54"/>
  <c r="G74" i="54"/>
  <c r="F74" i="54"/>
  <c r="G73" i="54"/>
  <c r="F73" i="54"/>
  <c r="F72" i="54"/>
  <c r="G71" i="54"/>
  <c r="F71" i="54"/>
  <c r="F70" i="54"/>
  <c r="F69" i="54"/>
  <c r="F68" i="54"/>
  <c r="F67" i="54"/>
  <c r="F66" i="54"/>
  <c r="F65" i="54"/>
  <c r="F64" i="54"/>
  <c r="G63" i="54"/>
  <c r="F63" i="54"/>
  <c r="G62" i="54"/>
  <c r="F62" i="54"/>
  <c r="G61" i="54"/>
  <c r="F61" i="54"/>
  <c r="G60" i="54"/>
  <c r="F60" i="54"/>
  <c r="G59" i="54"/>
  <c r="F59" i="54"/>
  <c r="G58" i="54"/>
  <c r="F58" i="54"/>
  <c r="G57" i="54"/>
  <c r="F57" i="54"/>
  <c r="G56" i="54"/>
  <c r="F56" i="54"/>
  <c r="G55" i="54"/>
  <c r="F55" i="54"/>
  <c r="G54" i="54"/>
  <c r="F54" i="54"/>
  <c r="G53" i="54"/>
  <c r="F53" i="54"/>
  <c r="G52" i="54"/>
  <c r="F52" i="54"/>
  <c r="G51" i="54"/>
  <c r="F51" i="54"/>
  <c r="G50" i="54"/>
  <c r="F50" i="54"/>
  <c r="G49" i="54"/>
  <c r="F49" i="54"/>
  <c r="G48" i="54"/>
  <c r="F48" i="54"/>
  <c r="G47" i="54"/>
  <c r="F47" i="54"/>
  <c r="G46" i="54"/>
  <c r="F46" i="54"/>
  <c r="G45" i="54"/>
  <c r="F45" i="54"/>
  <c r="G44" i="54"/>
  <c r="F44" i="54"/>
  <c r="G43" i="54"/>
  <c r="F43" i="54"/>
  <c r="G42" i="54"/>
  <c r="F42" i="54"/>
  <c r="G41" i="54"/>
  <c r="F41" i="54"/>
  <c r="G40" i="54"/>
  <c r="F40" i="54"/>
  <c r="G39" i="54"/>
  <c r="F39" i="54"/>
  <c r="G38" i="54"/>
  <c r="F38" i="54"/>
  <c r="G37" i="54"/>
  <c r="F37" i="54"/>
  <c r="G36" i="54"/>
  <c r="F36" i="54"/>
  <c r="G35" i="54"/>
  <c r="F35" i="54"/>
  <c r="G34" i="54"/>
  <c r="F34" i="54"/>
  <c r="G33" i="54"/>
  <c r="F33" i="54"/>
  <c r="G32" i="54"/>
  <c r="F32" i="54"/>
  <c r="G31" i="54"/>
  <c r="F31" i="54"/>
  <c r="G30" i="54"/>
  <c r="F30" i="54"/>
  <c r="G29" i="54"/>
  <c r="F29" i="54"/>
  <c r="G28" i="54"/>
  <c r="F28" i="54"/>
  <c r="G27" i="54"/>
  <c r="F27" i="54"/>
  <c r="G26" i="54"/>
  <c r="F26" i="54"/>
  <c r="G25" i="54"/>
  <c r="F25" i="54"/>
  <c r="G24" i="54"/>
  <c r="F24" i="54"/>
  <c r="G23" i="54"/>
  <c r="F23" i="54"/>
  <c r="G22" i="54"/>
  <c r="F22" i="54"/>
  <c r="G21" i="54"/>
  <c r="F21" i="54"/>
  <c r="G20" i="54"/>
  <c r="F20" i="54"/>
  <c r="G19" i="54"/>
  <c r="F19" i="54"/>
  <c r="G18" i="54"/>
  <c r="F18" i="54"/>
  <c r="G17" i="54"/>
  <c r="F17" i="54"/>
  <c r="G16" i="54"/>
  <c r="F16" i="54"/>
  <c r="G15" i="54"/>
  <c r="F15" i="54"/>
  <c r="G14" i="54"/>
  <c r="F14" i="54"/>
  <c r="G13" i="54"/>
  <c r="F13" i="54"/>
  <c r="F12" i="54"/>
  <c r="G11" i="54"/>
  <c r="F11" i="54"/>
  <c r="F10" i="54"/>
  <c r="F9" i="54"/>
  <c r="F8" i="54"/>
  <c r="F7" i="54"/>
  <c r="F6" i="54"/>
  <c r="F5" i="54"/>
  <c r="F4" i="54"/>
  <c r="G3" i="54"/>
  <c r="F3" i="54"/>
  <c r="G146" i="53"/>
  <c r="F146" i="53"/>
  <c r="G145" i="53"/>
  <c r="F145" i="53"/>
  <c r="G144" i="53"/>
  <c r="F144" i="53"/>
  <c r="G143" i="53"/>
  <c r="F143" i="53"/>
  <c r="G142" i="53"/>
  <c r="F142" i="53"/>
  <c r="G141" i="53"/>
  <c r="F141" i="53"/>
  <c r="G140" i="53"/>
  <c r="F140" i="53"/>
  <c r="G139" i="53"/>
  <c r="F139" i="53"/>
  <c r="G138" i="53"/>
  <c r="F138" i="53"/>
  <c r="G137" i="53"/>
  <c r="F137" i="53"/>
  <c r="G136" i="53"/>
  <c r="F136" i="53"/>
  <c r="G135" i="53"/>
  <c r="F135" i="53"/>
  <c r="G134" i="53"/>
  <c r="F134" i="53"/>
  <c r="G133" i="53"/>
  <c r="F133" i="53"/>
  <c r="G132" i="53"/>
  <c r="F132" i="53"/>
  <c r="G131" i="53"/>
  <c r="F131" i="53"/>
  <c r="G130" i="53"/>
  <c r="F130" i="53"/>
  <c r="G129" i="53"/>
  <c r="F129" i="53"/>
  <c r="G128" i="53"/>
  <c r="F128" i="53"/>
  <c r="G127" i="53"/>
  <c r="F127" i="53"/>
  <c r="G126" i="53"/>
  <c r="F126" i="53"/>
  <c r="G125" i="53"/>
  <c r="F125" i="53"/>
  <c r="G124" i="53"/>
  <c r="F124" i="53"/>
  <c r="G123" i="53"/>
  <c r="F123" i="53"/>
  <c r="G122" i="53"/>
  <c r="F122" i="53"/>
  <c r="G121" i="53"/>
  <c r="F121" i="53"/>
  <c r="G120" i="53"/>
  <c r="F120" i="53"/>
  <c r="G119" i="53"/>
  <c r="F119" i="53"/>
  <c r="G118" i="53"/>
  <c r="F118" i="53"/>
  <c r="G117" i="53"/>
  <c r="F117" i="53"/>
  <c r="G116" i="53"/>
  <c r="F116" i="53"/>
  <c r="G115" i="53"/>
  <c r="F115" i="53"/>
  <c r="G114" i="53"/>
  <c r="F114" i="53"/>
  <c r="G113" i="53"/>
  <c r="F113" i="53"/>
  <c r="G112" i="53"/>
  <c r="F112" i="53"/>
  <c r="G111" i="53"/>
  <c r="F111" i="53"/>
  <c r="G110" i="53"/>
  <c r="F110" i="53"/>
  <c r="G109" i="53"/>
  <c r="F109" i="53"/>
  <c r="G108" i="53"/>
  <c r="F108" i="53"/>
  <c r="G107" i="53"/>
  <c r="F107" i="53"/>
  <c r="G106" i="53"/>
  <c r="F106" i="53"/>
  <c r="G105" i="53"/>
  <c r="F105" i="53"/>
  <c r="G104" i="53"/>
  <c r="F104" i="53"/>
  <c r="G103" i="53"/>
  <c r="F103" i="53"/>
  <c r="G102" i="53"/>
  <c r="F102" i="53"/>
  <c r="G101" i="53"/>
  <c r="F101" i="53"/>
  <c r="G100" i="53"/>
  <c r="F100" i="53"/>
  <c r="G99" i="53"/>
  <c r="F99" i="53"/>
  <c r="G98" i="53"/>
  <c r="F98" i="53"/>
  <c r="G97" i="53"/>
  <c r="F97" i="53"/>
  <c r="G96" i="53"/>
  <c r="F96" i="53"/>
  <c r="G95" i="53"/>
  <c r="F95" i="53"/>
  <c r="G94" i="53"/>
  <c r="F94" i="53"/>
  <c r="G93" i="53"/>
  <c r="F93" i="53"/>
  <c r="G92" i="53"/>
  <c r="F92" i="53"/>
  <c r="G91" i="53"/>
  <c r="F91" i="53"/>
  <c r="G90" i="53"/>
  <c r="F90" i="53"/>
  <c r="G89" i="53"/>
  <c r="F89" i="53"/>
  <c r="G88" i="53"/>
  <c r="F88" i="53"/>
  <c r="G87" i="53"/>
  <c r="F87" i="53"/>
  <c r="G86" i="53"/>
  <c r="F86" i="53"/>
  <c r="G85" i="53"/>
  <c r="F85" i="53"/>
  <c r="G84" i="53"/>
  <c r="F84" i="53"/>
  <c r="G83" i="53"/>
  <c r="F83" i="53"/>
  <c r="G82" i="53"/>
  <c r="F82" i="53"/>
  <c r="G81" i="53"/>
  <c r="F81" i="53"/>
  <c r="G80" i="53"/>
  <c r="F80" i="53"/>
  <c r="G79" i="53"/>
  <c r="F79" i="53"/>
  <c r="G78" i="53"/>
  <c r="F78" i="53"/>
  <c r="G77" i="53"/>
  <c r="F77" i="53"/>
  <c r="G76" i="53"/>
  <c r="F76" i="53"/>
  <c r="G75" i="53"/>
  <c r="F75" i="53"/>
  <c r="G74" i="53"/>
  <c r="F74" i="53"/>
  <c r="G73" i="53"/>
  <c r="F73" i="53"/>
  <c r="F72" i="53"/>
  <c r="G71" i="53"/>
  <c r="F71" i="53"/>
  <c r="F70" i="53"/>
  <c r="F69" i="53"/>
  <c r="F68" i="53"/>
  <c r="F67" i="53"/>
  <c r="F66" i="53"/>
  <c r="F65" i="53"/>
  <c r="F64" i="53"/>
  <c r="G63" i="53"/>
  <c r="F63" i="53"/>
  <c r="G62" i="53"/>
  <c r="F62" i="53"/>
  <c r="G61" i="53"/>
  <c r="F61" i="53"/>
  <c r="G60" i="53"/>
  <c r="F60" i="53"/>
  <c r="G59" i="53"/>
  <c r="F59" i="53"/>
  <c r="G58" i="53"/>
  <c r="F58" i="53"/>
  <c r="G57" i="53"/>
  <c r="F57" i="53"/>
  <c r="G56" i="53"/>
  <c r="F56" i="53"/>
  <c r="G55" i="53"/>
  <c r="F55" i="53"/>
  <c r="G54" i="53"/>
  <c r="F54" i="53"/>
  <c r="G53" i="53"/>
  <c r="F53" i="53"/>
  <c r="G52" i="53"/>
  <c r="F52" i="53"/>
  <c r="G51" i="53"/>
  <c r="F51" i="53"/>
  <c r="G50" i="53"/>
  <c r="F50" i="53"/>
  <c r="G49" i="53"/>
  <c r="F49" i="53"/>
  <c r="G48" i="53"/>
  <c r="F48" i="53"/>
  <c r="G47" i="53"/>
  <c r="F47" i="53"/>
  <c r="G46" i="53"/>
  <c r="F46" i="53"/>
  <c r="G45" i="53"/>
  <c r="F45" i="53"/>
  <c r="G44" i="53"/>
  <c r="F44" i="53"/>
  <c r="G43" i="53"/>
  <c r="F43" i="53"/>
  <c r="G42" i="53"/>
  <c r="F42" i="53"/>
  <c r="G41" i="53"/>
  <c r="F41" i="53"/>
  <c r="G40" i="53"/>
  <c r="F40" i="53"/>
  <c r="G39" i="53"/>
  <c r="F39" i="53"/>
  <c r="G38" i="53"/>
  <c r="F38" i="53"/>
  <c r="G37" i="53"/>
  <c r="F37" i="53"/>
  <c r="G36" i="53"/>
  <c r="F36" i="53"/>
  <c r="G35" i="53"/>
  <c r="F35" i="53"/>
  <c r="G34" i="53"/>
  <c r="F34" i="53"/>
  <c r="G33" i="53"/>
  <c r="F33" i="53"/>
  <c r="G32" i="53"/>
  <c r="F32" i="53"/>
  <c r="G31" i="53"/>
  <c r="F31" i="53"/>
  <c r="G30" i="53"/>
  <c r="F30" i="53"/>
  <c r="G29" i="53"/>
  <c r="F29" i="53"/>
  <c r="G28" i="53"/>
  <c r="F28" i="53"/>
  <c r="G27" i="53"/>
  <c r="F27" i="53"/>
  <c r="G26" i="53"/>
  <c r="F26" i="53"/>
  <c r="G25" i="53"/>
  <c r="F25" i="53"/>
  <c r="G24" i="53"/>
  <c r="F24" i="53"/>
  <c r="G23" i="53"/>
  <c r="F23" i="53"/>
  <c r="G22" i="53"/>
  <c r="F22" i="53"/>
  <c r="G21" i="53"/>
  <c r="F21" i="53"/>
  <c r="G20" i="53"/>
  <c r="F20" i="53"/>
  <c r="G19" i="53"/>
  <c r="F19" i="53"/>
  <c r="G18" i="53"/>
  <c r="F18" i="53"/>
  <c r="G17" i="53"/>
  <c r="F17" i="53"/>
  <c r="G16" i="53"/>
  <c r="F16" i="53"/>
  <c r="G15" i="53"/>
  <c r="F15" i="53"/>
  <c r="G14" i="53"/>
  <c r="F14" i="53"/>
  <c r="G13" i="53"/>
  <c r="F13" i="53"/>
  <c r="F12" i="53"/>
  <c r="G11" i="53"/>
  <c r="F11" i="53"/>
  <c r="F10" i="53"/>
  <c r="F9" i="53"/>
  <c r="F8" i="53"/>
  <c r="F7" i="53"/>
  <c r="F6" i="53"/>
  <c r="F5" i="53"/>
  <c r="F4" i="53"/>
  <c r="G3" i="53"/>
  <c r="F3" i="53"/>
  <c r="N97" i="76" l="1"/>
  <c r="N67" i="76"/>
  <c r="N73" i="76"/>
  <c r="N60" i="76"/>
  <c r="N106" i="76"/>
  <c r="N103" i="76"/>
  <c r="N101" i="76"/>
  <c r="N84" i="76"/>
  <c r="N81" i="76"/>
  <c r="N76" i="76"/>
  <c r="N71" i="76"/>
  <c r="N70" i="76"/>
  <c r="N64" i="76"/>
  <c r="N61" i="76"/>
  <c r="F15" i="82"/>
  <c r="F12" i="82"/>
  <c r="F11" i="82"/>
  <c r="F146" i="59" l="1"/>
  <c r="F145" i="59"/>
  <c r="F144" i="59"/>
  <c r="F143" i="59"/>
  <c r="F142" i="59"/>
  <c r="F141" i="59"/>
  <c r="F140" i="59"/>
  <c r="F139" i="59"/>
  <c r="F138" i="59"/>
  <c r="F137" i="59"/>
  <c r="F136" i="59"/>
  <c r="F135" i="59"/>
  <c r="F134" i="59"/>
  <c r="F133" i="59"/>
  <c r="F132" i="59"/>
  <c r="F131" i="59"/>
  <c r="F130" i="59"/>
  <c r="F129" i="59"/>
  <c r="F128" i="59"/>
  <c r="F127" i="59"/>
  <c r="F126" i="59"/>
  <c r="F125" i="59"/>
  <c r="F124" i="59"/>
  <c r="F123" i="59"/>
  <c r="F122" i="59"/>
  <c r="F121" i="59"/>
  <c r="F120" i="59"/>
  <c r="F119" i="59"/>
  <c r="F118" i="59"/>
  <c r="F117" i="59"/>
  <c r="F116" i="59"/>
  <c r="F115" i="59"/>
  <c r="F114" i="59"/>
  <c r="F113" i="59"/>
  <c r="F112" i="59"/>
  <c r="F111" i="59"/>
  <c r="F110" i="59"/>
  <c r="F109" i="59"/>
  <c r="F108" i="59"/>
  <c r="F107" i="59"/>
  <c r="F106" i="59"/>
  <c r="F105" i="59"/>
  <c r="F104" i="59"/>
  <c r="F103" i="59"/>
  <c r="F102" i="59"/>
  <c r="F101" i="59"/>
  <c r="F100" i="59"/>
  <c r="F99" i="59"/>
  <c r="F98" i="59"/>
  <c r="F97" i="59"/>
  <c r="F96" i="59"/>
  <c r="F95" i="59"/>
  <c r="F94" i="59"/>
  <c r="F93" i="59"/>
  <c r="F92" i="59"/>
  <c r="F91" i="59"/>
  <c r="F90" i="59"/>
  <c r="F89" i="59"/>
  <c r="F88" i="59"/>
  <c r="F87" i="59"/>
  <c r="F86" i="59"/>
  <c r="F85" i="59"/>
  <c r="F84" i="59"/>
  <c r="F83" i="59"/>
  <c r="F82" i="59"/>
  <c r="F81" i="59"/>
  <c r="F80" i="59"/>
  <c r="F79" i="59"/>
  <c r="F78" i="59"/>
  <c r="F77" i="59"/>
  <c r="F76" i="59"/>
  <c r="F75" i="59"/>
  <c r="F74" i="59"/>
  <c r="F73" i="59"/>
  <c r="F72" i="59"/>
  <c r="F71" i="59"/>
  <c r="F70" i="59"/>
  <c r="F69" i="59"/>
  <c r="F68" i="59"/>
  <c r="F67" i="59"/>
  <c r="F66" i="59"/>
  <c r="F65" i="59"/>
  <c r="F64" i="59"/>
  <c r="F63" i="59"/>
  <c r="F62" i="59"/>
  <c r="F61" i="59"/>
  <c r="F60" i="59"/>
  <c r="F59" i="59"/>
  <c r="F58" i="59"/>
  <c r="F57" i="59"/>
  <c r="F56" i="59"/>
  <c r="F55" i="59"/>
  <c r="F54" i="59"/>
  <c r="F53" i="59"/>
  <c r="F52" i="59"/>
  <c r="F51" i="59"/>
  <c r="F50" i="59"/>
  <c r="F49" i="59"/>
  <c r="F48" i="59"/>
  <c r="F47" i="59"/>
  <c r="F46" i="59"/>
  <c r="F45" i="59"/>
  <c r="F44" i="59"/>
  <c r="F43" i="59"/>
  <c r="F42" i="59"/>
  <c r="F41" i="59"/>
  <c r="F40" i="59"/>
  <c r="F39" i="59"/>
  <c r="F38" i="59"/>
  <c r="F37" i="59"/>
  <c r="F36" i="59"/>
  <c r="F35" i="59"/>
  <c r="F34" i="59"/>
  <c r="F33" i="59"/>
  <c r="F32" i="59"/>
  <c r="F31" i="59"/>
  <c r="F30" i="59"/>
  <c r="F29" i="59"/>
  <c r="F28" i="59"/>
  <c r="F27" i="59"/>
  <c r="F26" i="59"/>
  <c r="F25" i="59"/>
  <c r="F24" i="59"/>
  <c r="F23" i="59"/>
  <c r="F22" i="59"/>
  <c r="F21" i="59"/>
  <c r="F20" i="59"/>
  <c r="F19" i="59"/>
  <c r="F18" i="59"/>
  <c r="F17" i="59"/>
  <c r="F16" i="59"/>
  <c r="F15" i="59"/>
  <c r="F14" i="59"/>
  <c r="F13" i="59"/>
  <c r="F12" i="59"/>
  <c r="F11" i="59"/>
  <c r="F10" i="59"/>
  <c r="F9" i="59"/>
  <c r="F8" i="59"/>
  <c r="F7" i="59"/>
  <c r="F6" i="59"/>
  <c r="F5" i="59"/>
  <c r="F4" i="59"/>
  <c r="F3" i="59"/>
  <c r="F146" i="58"/>
  <c r="F145" i="58"/>
  <c r="F144" i="58"/>
  <c r="F143" i="58"/>
  <c r="F142" i="58"/>
  <c r="F141" i="58"/>
  <c r="F140" i="58"/>
  <c r="F139" i="58"/>
  <c r="F138" i="58"/>
  <c r="F137" i="58"/>
  <c r="F136" i="58"/>
  <c r="F135" i="58"/>
  <c r="F134" i="58"/>
  <c r="F133" i="58"/>
  <c r="F132" i="58"/>
  <c r="F131" i="58"/>
  <c r="F130" i="58"/>
  <c r="F129" i="58"/>
  <c r="F128" i="58"/>
  <c r="F127" i="58"/>
  <c r="F126" i="58"/>
  <c r="F125" i="58"/>
  <c r="F124" i="58"/>
  <c r="F123" i="58"/>
  <c r="F122" i="58"/>
  <c r="F121" i="58"/>
  <c r="F120" i="58"/>
  <c r="F119" i="58"/>
  <c r="F118" i="58"/>
  <c r="F117" i="58"/>
  <c r="F116" i="58"/>
  <c r="F115" i="58"/>
  <c r="F114" i="58"/>
  <c r="F113" i="58"/>
  <c r="F112" i="58"/>
  <c r="F111" i="58"/>
  <c r="F110" i="58"/>
  <c r="F109" i="58"/>
  <c r="F108" i="58"/>
  <c r="F107" i="58"/>
  <c r="F106" i="58"/>
  <c r="F105" i="58"/>
  <c r="F104" i="58"/>
  <c r="F103" i="58"/>
  <c r="F102" i="58"/>
  <c r="F101" i="58"/>
  <c r="F100" i="58"/>
  <c r="F99" i="58"/>
  <c r="F98" i="58"/>
  <c r="F97" i="58"/>
  <c r="F96" i="58"/>
  <c r="F95" i="58"/>
  <c r="F94" i="58"/>
  <c r="F93" i="58"/>
  <c r="F92" i="58"/>
  <c r="F91" i="58"/>
  <c r="F90" i="58"/>
  <c r="F89" i="58"/>
  <c r="F88" i="58"/>
  <c r="F87" i="58"/>
  <c r="F86" i="58"/>
  <c r="F85" i="58"/>
  <c r="F84" i="58"/>
  <c r="F83" i="58"/>
  <c r="F82" i="58"/>
  <c r="F81" i="58"/>
  <c r="F80" i="58"/>
  <c r="F79" i="58"/>
  <c r="F78" i="58"/>
  <c r="F77" i="58"/>
  <c r="F76" i="58"/>
  <c r="F75" i="58"/>
  <c r="F74" i="58"/>
  <c r="F73" i="58"/>
  <c r="F72" i="58"/>
  <c r="F71" i="58"/>
  <c r="F70" i="58"/>
  <c r="F69" i="58"/>
  <c r="F68" i="58"/>
  <c r="F67" i="58"/>
  <c r="F66" i="58"/>
  <c r="F65" i="58"/>
  <c r="F64" i="58"/>
  <c r="F63" i="58"/>
  <c r="F62" i="58"/>
  <c r="F61" i="58"/>
  <c r="F60" i="58"/>
  <c r="F59" i="58"/>
  <c r="F58" i="58"/>
  <c r="F57" i="58"/>
  <c r="F56" i="58"/>
  <c r="F55" i="58"/>
  <c r="F54" i="58"/>
  <c r="F53" i="58"/>
  <c r="F52" i="58"/>
  <c r="F51" i="58"/>
  <c r="F50" i="58"/>
  <c r="F49" i="58"/>
  <c r="F48" i="58"/>
  <c r="F47" i="58"/>
  <c r="F46" i="58"/>
  <c r="F45" i="58"/>
  <c r="F44" i="58"/>
  <c r="F43" i="58"/>
  <c r="F42" i="58"/>
  <c r="F41" i="58"/>
  <c r="F40" i="58"/>
  <c r="F39" i="58"/>
  <c r="F38" i="58"/>
  <c r="F37" i="58"/>
  <c r="F36" i="58"/>
  <c r="F35" i="58"/>
  <c r="F34" i="58"/>
  <c r="F33" i="58"/>
  <c r="F32" i="58"/>
  <c r="F31" i="58"/>
  <c r="F30" i="58"/>
  <c r="F29" i="58"/>
  <c r="F28" i="58"/>
  <c r="F27" i="58"/>
  <c r="F26" i="58"/>
  <c r="F25" i="58"/>
  <c r="F24" i="58"/>
  <c r="F23" i="58"/>
  <c r="F22" i="58"/>
  <c r="F21" i="58"/>
  <c r="F20" i="58"/>
  <c r="F19" i="58"/>
  <c r="F18" i="58"/>
  <c r="F17" i="58"/>
  <c r="F16" i="58"/>
  <c r="F15" i="58"/>
  <c r="F14" i="58"/>
  <c r="F13" i="58"/>
  <c r="F12" i="58"/>
  <c r="F11" i="58"/>
  <c r="F10" i="58"/>
  <c r="F9" i="58"/>
  <c r="F8" i="58"/>
  <c r="F7" i="58"/>
  <c r="F6" i="58"/>
  <c r="F5" i="58"/>
  <c r="F4" i="58"/>
  <c r="F3" i="58"/>
  <c r="F146" i="57"/>
  <c r="F145" i="57"/>
  <c r="F144" i="57"/>
  <c r="F143" i="57"/>
  <c r="F142" i="57"/>
  <c r="F141" i="57"/>
  <c r="F140" i="57"/>
  <c r="F139" i="57"/>
  <c r="F138" i="57"/>
  <c r="F137" i="57"/>
  <c r="F136" i="57"/>
  <c r="F135" i="57"/>
  <c r="F134" i="57"/>
  <c r="F133" i="57"/>
  <c r="F132" i="57"/>
  <c r="F131" i="57"/>
  <c r="F130" i="57"/>
  <c r="F129" i="57"/>
  <c r="F128" i="57"/>
  <c r="F127" i="57"/>
  <c r="F126" i="57"/>
  <c r="F125" i="57"/>
  <c r="F124" i="57"/>
  <c r="F123" i="57"/>
  <c r="F122" i="57"/>
  <c r="F121" i="57"/>
  <c r="F120" i="57"/>
  <c r="F119" i="57"/>
  <c r="F118" i="57"/>
  <c r="F117" i="57"/>
  <c r="F116" i="57"/>
  <c r="F115" i="57"/>
  <c r="F114" i="57"/>
  <c r="F113" i="57"/>
  <c r="F112" i="57"/>
  <c r="F111" i="57"/>
  <c r="F110" i="57"/>
  <c r="F109" i="57"/>
  <c r="F108" i="57"/>
  <c r="F107" i="57"/>
  <c r="F106" i="57"/>
  <c r="F105" i="57"/>
  <c r="F104" i="57"/>
  <c r="F103" i="57"/>
  <c r="F102" i="57"/>
  <c r="F101" i="57"/>
  <c r="F100" i="57"/>
  <c r="F99" i="57"/>
  <c r="F98" i="57"/>
  <c r="F97" i="57"/>
  <c r="F96" i="57"/>
  <c r="F95" i="57"/>
  <c r="F94" i="57"/>
  <c r="F93" i="57"/>
  <c r="F92" i="57"/>
  <c r="F91" i="57"/>
  <c r="F90" i="57"/>
  <c r="F89" i="57"/>
  <c r="F88" i="57"/>
  <c r="F87" i="57"/>
  <c r="F86" i="57"/>
  <c r="F85" i="57"/>
  <c r="F84" i="57"/>
  <c r="F83" i="57"/>
  <c r="F82" i="57"/>
  <c r="F81" i="57"/>
  <c r="F80" i="57"/>
  <c r="F79" i="57"/>
  <c r="F78" i="57"/>
  <c r="F77" i="57"/>
  <c r="F76" i="57"/>
  <c r="F75" i="57"/>
  <c r="F74" i="57"/>
  <c r="F73" i="57"/>
  <c r="F72" i="57"/>
  <c r="F71" i="57"/>
  <c r="F70" i="57"/>
  <c r="F69" i="57"/>
  <c r="F68" i="57"/>
  <c r="F67" i="57"/>
  <c r="F66" i="57"/>
  <c r="F65" i="57"/>
  <c r="F64" i="57"/>
  <c r="F63" i="57"/>
  <c r="F62" i="57"/>
  <c r="F61" i="57"/>
  <c r="F60" i="57"/>
  <c r="F59" i="57"/>
  <c r="F58" i="57"/>
  <c r="F57" i="57"/>
  <c r="F56" i="57"/>
  <c r="F55" i="57"/>
  <c r="F54" i="57"/>
  <c r="F53" i="57"/>
  <c r="F52" i="57"/>
  <c r="F51" i="57"/>
  <c r="F50" i="57"/>
  <c r="F49" i="57"/>
  <c r="F48" i="57"/>
  <c r="F47" i="57"/>
  <c r="F46" i="57"/>
  <c r="F45" i="57"/>
  <c r="F44" i="57"/>
  <c r="F43" i="57"/>
  <c r="F42" i="57"/>
  <c r="F41" i="57"/>
  <c r="F40" i="57"/>
  <c r="F39" i="57"/>
  <c r="F38" i="57"/>
  <c r="F37" i="57"/>
  <c r="F36" i="57"/>
  <c r="F35" i="57"/>
  <c r="F34" i="57"/>
  <c r="F33" i="57"/>
  <c r="F32" i="57"/>
  <c r="F31" i="57"/>
  <c r="F30" i="57"/>
  <c r="F29" i="57"/>
  <c r="F28" i="57"/>
  <c r="F27" i="57"/>
  <c r="F26" i="57"/>
  <c r="F25" i="57"/>
  <c r="F24" i="57"/>
  <c r="F23" i="57"/>
  <c r="F22" i="57"/>
  <c r="F21" i="57"/>
  <c r="F20" i="57"/>
  <c r="F19" i="57"/>
  <c r="F18" i="57"/>
  <c r="F17" i="57"/>
  <c r="F16" i="57"/>
  <c r="F15" i="57"/>
  <c r="F14" i="57"/>
  <c r="F13" i="57"/>
  <c r="F12" i="57"/>
  <c r="F11" i="57"/>
  <c r="F10" i="57"/>
  <c r="F9" i="57"/>
  <c r="F8" i="57"/>
  <c r="F7" i="57"/>
  <c r="F6" i="57"/>
  <c r="F5" i="57"/>
  <c r="F4" i="57"/>
  <c r="F3" i="57"/>
  <c r="F122" i="56"/>
  <c r="F121" i="56"/>
  <c r="F120" i="56"/>
  <c r="F119" i="56"/>
  <c r="F118" i="56"/>
  <c r="F117" i="56"/>
  <c r="F116" i="56"/>
  <c r="F115" i="56"/>
  <c r="F114" i="56"/>
  <c r="F113" i="56"/>
  <c r="F112" i="56"/>
  <c r="F111" i="56"/>
  <c r="F110" i="56"/>
  <c r="F109" i="56"/>
  <c r="F108" i="56"/>
  <c r="F107" i="56"/>
  <c r="F106" i="56"/>
  <c r="F105" i="56"/>
  <c r="F104" i="56"/>
  <c r="F103" i="56"/>
  <c r="F102" i="56"/>
  <c r="F101" i="56"/>
  <c r="F100" i="56"/>
  <c r="F99" i="56"/>
  <c r="F98" i="56"/>
  <c r="F97" i="56"/>
  <c r="F96" i="56"/>
  <c r="F95" i="56"/>
  <c r="F94" i="56"/>
  <c r="F93" i="56"/>
  <c r="F92" i="56"/>
  <c r="F91" i="56"/>
  <c r="F90" i="56"/>
  <c r="F89" i="56"/>
  <c r="F88" i="56"/>
  <c r="F87" i="56"/>
  <c r="F86" i="56"/>
  <c r="F85" i="56"/>
  <c r="F84" i="56"/>
  <c r="F83" i="56"/>
  <c r="F82" i="56"/>
  <c r="F81" i="56"/>
  <c r="F80" i="56"/>
  <c r="F79" i="56"/>
  <c r="F78" i="56"/>
  <c r="F77" i="56"/>
  <c r="F76" i="56"/>
  <c r="F75" i="56"/>
  <c r="F74" i="56"/>
  <c r="F73" i="56"/>
  <c r="F72" i="56"/>
  <c r="F71" i="56"/>
  <c r="F70" i="56"/>
  <c r="F69" i="56"/>
  <c r="F68" i="56"/>
  <c r="F67" i="56"/>
  <c r="F66" i="56"/>
  <c r="F65" i="56"/>
  <c r="F64" i="56"/>
  <c r="F63" i="56"/>
  <c r="F5" i="56"/>
  <c r="R138" i="4" l="1"/>
  <c r="P138" i="4"/>
  <c r="F74" i="52"/>
  <c r="F73" i="52"/>
  <c r="F72" i="52"/>
  <c r="F71" i="52"/>
  <c r="F70" i="52"/>
  <c r="F69" i="52"/>
  <c r="F68" i="52"/>
  <c r="F67" i="52"/>
  <c r="F66" i="52"/>
  <c r="F65" i="52"/>
  <c r="F64" i="52"/>
  <c r="F63" i="52"/>
  <c r="F12" i="52"/>
  <c r="F11" i="52"/>
  <c r="M21" i="7"/>
  <c r="O67" i="7"/>
  <c r="P67" i="7" s="1"/>
  <c r="O65" i="7"/>
  <c r="P66" i="7" s="1"/>
  <c r="O63" i="7"/>
  <c r="P63" i="7" s="1"/>
  <c r="O61" i="7"/>
  <c r="P62" i="7" s="1"/>
  <c r="O59" i="7"/>
  <c r="P59" i="7" s="1"/>
  <c r="O57" i="7"/>
  <c r="P57" i="7" s="1"/>
  <c r="P64" i="7" l="1"/>
  <c r="P58" i="7"/>
  <c r="P61" i="7"/>
  <c r="P65" i="7"/>
  <c r="P60" i="7"/>
  <c r="K41" i="6" l="1"/>
  <c r="L41" i="6" s="1"/>
  <c r="K39" i="6"/>
  <c r="L39" i="6" s="1"/>
  <c r="K37" i="6"/>
  <c r="L37" i="6" s="1"/>
  <c r="K35" i="6"/>
  <c r="L35" i="6" s="1"/>
  <c r="K109" i="76"/>
  <c r="J108" i="4"/>
  <c r="J76" i="4"/>
  <c r="J106" i="4"/>
  <c r="J104" i="4"/>
  <c r="J102" i="4"/>
  <c r="J100" i="4"/>
  <c r="J74" i="4"/>
  <c r="J68" i="4"/>
  <c r="J72" i="4"/>
  <c r="J70" i="4"/>
  <c r="F46" i="79"/>
  <c r="K113" i="6"/>
  <c r="K111" i="6"/>
  <c r="K109" i="6"/>
  <c r="K107" i="6"/>
  <c r="K105" i="6" l="1"/>
  <c r="K103" i="6"/>
  <c r="K101" i="6"/>
  <c r="K99" i="6"/>
  <c r="K97" i="6"/>
  <c r="K95" i="6"/>
  <c r="K93" i="6"/>
  <c r="K91" i="6"/>
  <c r="G34" i="78"/>
  <c r="R141" i="4"/>
  <c r="P141" i="4"/>
  <c r="N141" i="4"/>
  <c r="L141" i="4"/>
  <c r="R140" i="4"/>
  <c r="P140" i="4"/>
  <c r="N140" i="4"/>
  <c r="L140" i="4"/>
  <c r="K49" i="7"/>
  <c r="L49" i="7" s="1"/>
  <c r="K47" i="7"/>
  <c r="M47" i="7" s="1"/>
  <c r="F4" i="5"/>
  <c r="F5" i="5"/>
  <c r="F12" i="4"/>
  <c r="F11" i="4"/>
  <c r="F8" i="4"/>
  <c r="F7" i="4"/>
  <c r="F6" i="4"/>
  <c r="F5" i="4"/>
  <c r="F4" i="4"/>
  <c r="F34" i="4"/>
  <c r="F33" i="4"/>
  <c r="F32" i="4"/>
  <c r="F31" i="4"/>
  <c r="F30" i="4"/>
  <c r="F29" i="4"/>
  <c r="F28" i="4"/>
  <c r="F27" i="4"/>
  <c r="F44" i="4"/>
  <c r="F43" i="4"/>
  <c r="F42" i="4"/>
  <c r="F41" i="4"/>
  <c r="F40" i="4"/>
  <c r="F39" i="4"/>
  <c r="F38" i="4"/>
  <c r="F37" i="4"/>
  <c r="F54" i="4"/>
  <c r="F53" i="4"/>
  <c r="F52" i="4"/>
  <c r="F51" i="4"/>
  <c r="F50" i="4"/>
  <c r="F49" i="4"/>
  <c r="F48" i="4"/>
  <c r="F47" i="4"/>
  <c r="F136" i="4"/>
  <c r="F137" i="4"/>
  <c r="F138" i="4"/>
  <c r="G46" i="4"/>
  <c r="G36" i="4"/>
  <c r="F67" i="4"/>
  <c r="F66" i="4"/>
  <c r="F64" i="4"/>
  <c r="F65" i="4"/>
  <c r="F143" i="3"/>
  <c r="F142" i="3"/>
  <c r="F141" i="3"/>
  <c r="F140" i="3"/>
  <c r="H27" i="3"/>
  <c r="F27" i="3"/>
  <c r="H26" i="3"/>
  <c r="F26" i="3"/>
  <c r="H25" i="3"/>
  <c r="F25" i="3"/>
  <c r="G24" i="3"/>
  <c r="F24" i="3"/>
  <c r="R24" i="3"/>
  <c r="P24" i="3"/>
  <c r="N24" i="3"/>
  <c r="L24" i="3"/>
  <c r="F18" i="3"/>
  <c r="F17" i="3"/>
  <c r="F16" i="3"/>
  <c r="F12" i="3"/>
  <c r="F15" i="3"/>
  <c r="F14" i="3"/>
  <c r="F13" i="3"/>
  <c r="F5" i="3"/>
  <c r="F4" i="3"/>
  <c r="F346" i="86"/>
  <c r="G345" i="86"/>
  <c r="F345" i="86"/>
  <c r="F344" i="86"/>
  <c r="G343" i="86"/>
  <c r="F343" i="86"/>
  <c r="F342" i="86"/>
  <c r="G341" i="86"/>
  <c r="F341" i="86"/>
  <c r="F340" i="86"/>
  <c r="G339" i="86"/>
  <c r="F339" i="86"/>
  <c r="F338" i="86"/>
  <c r="G337" i="86"/>
  <c r="F337" i="86"/>
  <c r="F336" i="86"/>
  <c r="G335" i="86"/>
  <c r="F335" i="86"/>
  <c r="F334" i="86"/>
  <c r="G333" i="86"/>
  <c r="F333" i="86"/>
  <c r="F332" i="86"/>
  <c r="G331" i="86"/>
  <c r="F331" i="86"/>
  <c r="F330" i="86"/>
  <c r="G329" i="86"/>
  <c r="F329" i="86"/>
  <c r="F328" i="86"/>
  <c r="G327" i="86"/>
  <c r="F327" i="86"/>
  <c r="F326" i="86"/>
  <c r="G325" i="86"/>
  <c r="F325" i="86"/>
  <c r="F324" i="86"/>
  <c r="G323" i="86"/>
  <c r="F323" i="86"/>
  <c r="F322" i="86"/>
  <c r="G321" i="86"/>
  <c r="F321" i="86"/>
  <c r="F320" i="86"/>
  <c r="G319" i="86"/>
  <c r="F319" i="86"/>
  <c r="F318" i="86"/>
  <c r="G317" i="86"/>
  <c r="F317" i="86"/>
  <c r="G314" i="86"/>
  <c r="G313" i="86"/>
  <c r="G312" i="86"/>
  <c r="G311" i="86"/>
  <c r="G310" i="86"/>
  <c r="F309" i="86"/>
  <c r="G308" i="86"/>
  <c r="F308" i="86"/>
  <c r="F307" i="86"/>
  <c r="G306" i="86"/>
  <c r="F306" i="86"/>
  <c r="F305" i="86"/>
  <c r="G304" i="86"/>
  <c r="F304" i="86"/>
  <c r="F303" i="86"/>
  <c r="G302" i="86"/>
  <c r="F302" i="86"/>
  <c r="F301" i="86"/>
  <c r="G300" i="86"/>
  <c r="F300" i="86"/>
  <c r="F299" i="86"/>
  <c r="G298" i="86"/>
  <c r="F298" i="86"/>
  <c r="F297" i="86"/>
  <c r="G296" i="86"/>
  <c r="F296" i="86"/>
  <c r="F295" i="86"/>
  <c r="G294" i="86"/>
  <c r="F294" i="86"/>
  <c r="F293" i="86"/>
  <c r="G292" i="86"/>
  <c r="F292" i="86"/>
  <c r="F291" i="86"/>
  <c r="G290" i="86"/>
  <c r="F290" i="86"/>
  <c r="F289" i="86"/>
  <c r="G288" i="86"/>
  <c r="F288" i="86"/>
  <c r="F287" i="86"/>
  <c r="G286" i="86"/>
  <c r="F286" i="86"/>
  <c r="F285" i="86"/>
  <c r="F284" i="86"/>
  <c r="F283" i="86"/>
  <c r="F282" i="86"/>
  <c r="F281" i="86"/>
  <c r="F280" i="86"/>
  <c r="F279" i="86"/>
  <c r="G278" i="86"/>
  <c r="F278" i="86"/>
  <c r="F277" i="86"/>
  <c r="F276" i="86"/>
  <c r="F275" i="86"/>
  <c r="F274" i="86"/>
  <c r="F273" i="86"/>
  <c r="F272" i="86"/>
  <c r="F271" i="86"/>
  <c r="G270" i="86"/>
  <c r="F270" i="86"/>
  <c r="F269" i="86"/>
  <c r="G268" i="86"/>
  <c r="F268" i="86"/>
  <c r="F267" i="86"/>
  <c r="G266" i="86"/>
  <c r="F266" i="86"/>
  <c r="F265" i="86"/>
  <c r="G264" i="86"/>
  <c r="F264" i="86"/>
  <c r="F263" i="86"/>
  <c r="G262" i="86"/>
  <c r="F262" i="86"/>
  <c r="F261" i="86"/>
  <c r="F260" i="86"/>
  <c r="F259" i="86"/>
  <c r="G258" i="86"/>
  <c r="F258" i="86"/>
  <c r="F257" i="86"/>
  <c r="F256" i="86"/>
  <c r="F255" i="86"/>
  <c r="G254" i="86"/>
  <c r="F254" i="86"/>
  <c r="F253" i="86"/>
  <c r="F252" i="86"/>
  <c r="F251" i="86"/>
  <c r="F250" i="86"/>
  <c r="F249" i="86"/>
  <c r="F248" i="86"/>
  <c r="F247" i="86"/>
  <c r="G246" i="86"/>
  <c r="F246" i="86"/>
  <c r="F245" i="86"/>
  <c r="F244" i="86"/>
  <c r="G243" i="86"/>
  <c r="F243" i="86"/>
  <c r="F242" i="86"/>
  <c r="F241" i="86"/>
  <c r="G240" i="86"/>
  <c r="F240" i="86"/>
  <c r="F239" i="86"/>
  <c r="F238" i="86"/>
  <c r="G237" i="86"/>
  <c r="F237" i="86"/>
  <c r="F236" i="86"/>
  <c r="F235" i="86"/>
  <c r="G234" i="86"/>
  <c r="F234" i="86"/>
  <c r="F233" i="86"/>
  <c r="F232" i="86"/>
  <c r="G231" i="86"/>
  <c r="F231" i="86"/>
  <c r="F230" i="86"/>
  <c r="F229" i="86"/>
  <c r="G228" i="86"/>
  <c r="F228" i="86"/>
  <c r="F227" i="86"/>
  <c r="F226" i="86"/>
  <c r="G225" i="86"/>
  <c r="F225" i="86"/>
  <c r="F224" i="86"/>
  <c r="F223" i="86"/>
  <c r="G222" i="86"/>
  <c r="F222" i="86"/>
  <c r="F221" i="86"/>
  <c r="G220" i="86"/>
  <c r="F220" i="86"/>
  <c r="F219" i="86"/>
  <c r="G218" i="86"/>
  <c r="F218" i="86"/>
  <c r="F217" i="86"/>
  <c r="G216" i="86"/>
  <c r="F216" i="86"/>
  <c r="F215" i="86"/>
  <c r="G214" i="86"/>
  <c r="F214" i="86"/>
  <c r="G167" i="86"/>
  <c r="G168" i="86"/>
  <c r="G169" i="86"/>
  <c r="G170" i="86"/>
  <c r="G171" i="86"/>
  <c r="G172" i="86"/>
  <c r="G173" i="86"/>
  <c r="G174" i="86"/>
  <c r="G175" i="86"/>
  <c r="G176" i="86"/>
  <c r="G177" i="86"/>
  <c r="G178" i="86"/>
  <c r="G179" i="86"/>
  <c r="G180" i="86"/>
  <c r="G181" i="86"/>
  <c r="G182" i="86"/>
  <c r="G183" i="86"/>
  <c r="G184" i="86"/>
  <c r="G185" i="86"/>
  <c r="G186" i="86"/>
  <c r="G187" i="86"/>
  <c r="G188" i="86"/>
  <c r="G189" i="86"/>
  <c r="G190" i="86"/>
  <c r="G191" i="86"/>
  <c r="G192" i="86"/>
  <c r="G193" i="86"/>
  <c r="G194" i="86"/>
  <c r="G195" i="86"/>
  <c r="G196" i="86"/>
  <c r="G197" i="86"/>
  <c r="G198" i="86"/>
  <c r="G199" i="86"/>
  <c r="G200" i="86"/>
  <c r="G201" i="86"/>
  <c r="G202" i="86"/>
  <c r="G203" i="86"/>
  <c r="G204" i="86"/>
  <c r="G205" i="86"/>
  <c r="G206" i="86"/>
  <c r="G207" i="86"/>
  <c r="G208" i="86"/>
  <c r="G209" i="86"/>
  <c r="G210" i="86"/>
  <c r="G211" i="86"/>
  <c r="G212" i="86"/>
  <c r="G213" i="86"/>
  <c r="G166" i="86"/>
  <c r="G165" i="86"/>
  <c r="F164" i="86"/>
  <c r="F163" i="86"/>
  <c r="F162" i="86"/>
  <c r="F161" i="86"/>
  <c r="F160" i="86"/>
  <c r="F159" i="86"/>
  <c r="F158" i="86"/>
  <c r="G157" i="86"/>
  <c r="F157" i="86"/>
  <c r="F156" i="86"/>
  <c r="F155" i="86"/>
  <c r="F154" i="86"/>
  <c r="F153" i="86"/>
  <c r="F152" i="86"/>
  <c r="F151" i="86"/>
  <c r="F150" i="86"/>
  <c r="G149" i="86"/>
  <c r="F149" i="86"/>
  <c r="F148" i="86"/>
  <c r="F147" i="86"/>
  <c r="F146" i="86"/>
  <c r="F145" i="86"/>
  <c r="F144" i="86"/>
  <c r="F143" i="86"/>
  <c r="F142" i="86"/>
  <c r="G141" i="86"/>
  <c r="F141" i="86"/>
  <c r="F140" i="86"/>
  <c r="F139" i="86"/>
  <c r="F138" i="86"/>
  <c r="F137" i="86"/>
  <c r="F136" i="86"/>
  <c r="F135" i="86"/>
  <c r="F134" i="86"/>
  <c r="G133" i="86"/>
  <c r="F133" i="86"/>
  <c r="F132" i="86"/>
  <c r="F131" i="86"/>
  <c r="F130" i="86"/>
  <c r="F129" i="86"/>
  <c r="F128" i="86"/>
  <c r="F127" i="86"/>
  <c r="F126" i="86"/>
  <c r="G125" i="86"/>
  <c r="F125" i="86"/>
  <c r="F124" i="86"/>
  <c r="F123" i="86"/>
  <c r="F122" i="86"/>
  <c r="F121" i="86"/>
  <c r="F120" i="86"/>
  <c r="F119" i="86"/>
  <c r="F118" i="86"/>
  <c r="G117" i="86"/>
  <c r="F117" i="86"/>
  <c r="F116" i="86"/>
  <c r="F115" i="86"/>
  <c r="F114" i="86"/>
  <c r="F113" i="86"/>
  <c r="F112" i="86"/>
  <c r="F111" i="86"/>
  <c r="F110" i="86"/>
  <c r="G109" i="86"/>
  <c r="F109" i="86"/>
  <c r="F108" i="86"/>
  <c r="F107" i="86"/>
  <c r="F106" i="86"/>
  <c r="F105" i="86"/>
  <c r="F104" i="86"/>
  <c r="F103" i="86"/>
  <c r="F102" i="86"/>
  <c r="G101" i="86"/>
  <c r="F101" i="86"/>
  <c r="F100" i="86"/>
  <c r="F99" i="86"/>
  <c r="F98" i="86"/>
  <c r="F97" i="86"/>
  <c r="F96" i="86"/>
  <c r="F95" i="86"/>
  <c r="F94" i="86"/>
  <c r="G93" i="86"/>
  <c r="F93" i="86"/>
  <c r="F92" i="86"/>
  <c r="F91" i="86"/>
  <c r="F90" i="86"/>
  <c r="F89" i="86"/>
  <c r="F88" i="86"/>
  <c r="F87" i="86"/>
  <c r="F86" i="86"/>
  <c r="G85" i="86"/>
  <c r="F85" i="86"/>
  <c r="F84" i="86"/>
  <c r="F83" i="86"/>
  <c r="F82" i="86"/>
  <c r="F81" i="86"/>
  <c r="F80" i="86"/>
  <c r="F79" i="86"/>
  <c r="F78" i="86"/>
  <c r="G77" i="86"/>
  <c r="F77" i="86"/>
  <c r="F76" i="86"/>
  <c r="F75" i="86"/>
  <c r="F74" i="86"/>
  <c r="F73" i="86"/>
  <c r="F72" i="86"/>
  <c r="F71" i="86"/>
  <c r="F70" i="86"/>
  <c r="G69" i="86"/>
  <c r="F69" i="86"/>
  <c r="F68" i="86"/>
  <c r="F67" i="86"/>
  <c r="F66" i="86"/>
  <c r="F65" i="86"/>
  <c r="F64" i="86"/>
  <c r="F63" i="86"/>
  <c r="F62" i="86"/>
  <c r="G61" i="86"/>
  <c r="F61" i="86"/>
  <c r="F60" i="86"/>
  <c r="F59" i="86"/>
  <c r="F58" i="86"/>
  <c r="F57" i="86"/>
  <c r="F56" i="86"/>
  <c r="F55" i="86"/>
  <c r="F54" i="86"/>
  <c r="G53" i="86"/>
  <c r="F53" i="86"/>
  <c r="F52" i="86"/>
  <c r="F51" i="86"/>
  <c r="F50" i="86"/>
  <c r="F49" i="86"/>
  <c r="F48" i="86"/>
  <c r="F47" i="86"/>
  <c r="F46" i="86"/>
  <c r="G45" i="86"/>
  <c r="F45" i="86"/>
  <c r="F44" i="86"/>
  <c r="F43" i="86"/>
  <c r="F42" i="86"/>
  <c r="F41" i="86"/>
  <c r="F40" i="86"/>
  <c r="F39" i="86"/>
  <c r="F38" i="86"/>
  <c r="G37" i="86"/>
  <c r="F37" i="86"/>
  <c r="F36" i="86"/>
  <c r="F35" i="86"/>
  <c r="F34" i="86"/>
  <c r="F33" i="86"/>
  <c r="F32" i="86"/>
  <c r="F31" i="86"/>
  <c r="F30" i="86"/>
  <c r="G29" i="86"/>
  <c r="F29" i="86"/>
  <c r="F28" i="86"/>
  <c r="F27" i="86"/>
  <c r="F26" i="86"/>
  <c r="F25" i="86"/>
  <c r="F24" i="86"/>
  <c r="F23" i="86"/>
  <c r="F22" i="86"/>
  <c r="G21" i="86"/>
  <c r="F21" i="86"/>
  <c r="F20" i="86"/>
  <c r="F19" i="86"/>
  <c r="F18" i="86"/>
  <c r="F17" i="86"/>
  <c r="F16" i="86"/>
  <c r="F15" i="86"/>
  <c r="F14" i="86"/>
  <c r="G13" i="86"/>
  <c r="F13" i="86"/>
  <c r="F10" i="86"/>
  <c r="F9" i="86"/>
  <c r="F8" i="86"/>
  <c r="F7" i="86"/>
  <c r="F6" i="86"/>
  <c r="F5" i="86"/>
  <c r="F4" i="86"/>
  <c r="F3" i="86"/>
  <c r="G5" i="86"/>
  <c r="G7" i="86"/>
  <c r="G9" i="86"/>
  <c r="G3" i="86"/>
  <c r="G456" i="85"/>
  <c r="G457" i="85"/>
  <c r="G458" i="85"/>
  <c r="G459" i="85"/>
  <c r="G460" i="85"/>
  <c r="G461" i="85"/>
  <c r="G462" i="85"/>
  <c r="G463" i="85"/>
  <c r="G464" i="85"/>
  <c r="G465" i="85"/>
  <c r="G466" i="85"/>
  <c r="G467" i="85"/>
  <c r="G468" i="85"/>
  <c r="G469" i="85"/>
  <c r="G470" i="85"/>
  <c r="G471" i="85"/>
  <c r="G472" i="85"/>
  <c r="G473" i="85"/>
  <c r="G474" i="85"/>
  <c r="G475" i="85"/>
  <c r="G476" i="85"/>
  <c r="G477" i="85"/>
  <c r="G478" i="85"/>
  <c r="G455" i="85"/>
  <c r="G311" i="85"/>
  <c r="G319" i="85"/>
  <c r="G327" i="85"/>
  <c r="G335" i="85"/>
  <c r="G343" i="85"/>
  <c r="G351" i="85"/>
  <c r="G359" i="85"/>
  <c r="G367" i="85"/>
  <c r="G375" i="85"/>
  <c r="G383" i="85"/>
  <c r="G391" i="85"/>
  <c r="G399" i="85"/>
  <c r="G407" i="85"/>
  <c r="G415" i="85"/>
  <c r="G423" i="85"/>
  <c r="G431" i="85"/>
  <c r="G439" i="85"/>
  <c r="G447" i="85"/>
  <c r="G303" i="85"/>
  <c r="G300" i="85"/>
  <c r="G301" i="85"/>
  <c r="G302" i="85"/>
  <c r="G299" i="85"/>
  <c r="G297" i="85"/>
  <c r="G295" i="85"/>
  <c r="G293" i="85"/>
  <c r="G291" i="85"/>
  <c r="G289" i="85"/>
  <c r="G287" i="85"/>
  <c r="G285" i="85"/>
  <c r="G283" i="85"/>
  <c r="G281" i="85"/>
  <c r="G279" i="85"/>
  <c r="G277" i="85"/>
  <c r="G275" i="85"/>
  <c r="G267" i="85"/>
  <c r="G259" i="85"/>
  <c r="G257" i="85"/>
  <c r="G255" i="85"/>
  <c r="G253" i="85"/>
  <c r="G251" i="85"/>
  <c r="G247" i="85"/>
  <c r="G243" i="85"/>
  <c r="G235" i="85"/>
  <c r="G232" i="85"/>
  <c r="G229" i="85"/>
  <c r="G226" i="85"/>
  <c r="G223" i="85"/>
  <c r="G220" i="85"/>
  <c r="G217" i="85"/>
  <c r="G214" i="85"/>
  <c r="G211" i="85"/>
  <c r="G203" i="85"/>
  <c r="G195" i="85"/>
  <c r="G192" i="85"/>
  <c r="G193" i="85"/>
  <c r="G194" i="85"/>
  <c r="G191" i="85"/>
  <c r="G169" i="85"/>
  <c r="G171" i="85"/>
  <c r="G173" i="85"/>
  <c r="G175" i="85"/>
  <c r="G177" i="85"/>
  <c r="G179" i="85"/>
  <c r="G181" i="85"/>
  <c r="G183" i="85"/>
  <c r="G185" i="85"/>
  <c r="G187" i="85"/>
  <c r="G189" i="85"/>
  <c r="G167" i="85"/>
  <c r="G159" i="85"/>
  <c r="G151" i="85"/>
  <c r="G145" i="85"/>
  <c r="G147" i="85"/>
  <c r="G149" i="85"/>
  <c r="G143" i="85"/>
  <c r="G139" i="85"/>
  <c r="G135" i="85"/>
  <c r="G127" i="85"/>
  <c r="G106" i="85"/>
  <c r="G109" i="85"/>
  <c r="G112" i="85"/>
  <c r="G115" i="85"/>
  <c r="G118" i="85"/>
  <c r="G121" i="85"/>
  <c r="G124" i="85"/>
  <c r="G103" i="85"/>
  <c r="G95" i="85"/>
  <c r="G87" i="85"/>
  <c r="G85" i="85"/>
  <c r="G86" i="85"/>
  <c r="G84" i="85"/>
  <c r="G68" i="85"/>
  <c r="G76" i="85"/>
  <c r="G60" i="85"/>
  <c r="G56" i="85"/>
  <c r="G52" i="85"/>
  <c r="G43" i="85"/>
  <c r="G44" i="85"/>
  <c r="G35" i="85"/>
  <c r="G27" i="85"/>
  <c r="G19" i="85"/>
  <c r="G11" i="85"/>
  <c r="G3" i="85"/>
  <c r="F454" i="85"/>
  <c r="F453" i="85"/>
  <c r="F452" i="85"/>
  <c r="F451" i="85"/>
  <c r="F450" i="85"/>
  <c r="F449" i="85"/>
  <c r="F448" i="85"/>
  <c r="F447" i="85"/>
  <c r="F446" i="85"/>
  <c r="F445" i="85"/>
  <c r="F444" i="85"/>
  <c r="F443" i="85"/>
  <c r="F442" i="85"/>
  <c r="F441" i="85"/>
  <c r="F440" i="85"/>
  <c r="F439" i="85"/>
  <c r="F438" i="85"/>
  <c r="F437" i="85"/>
  <c r="F436" i="85"/>
  <c r="F435" i="85"/>
  <c r="F434" i="85"/>
  <c r="F433" i="85"/>
  <c r="F432" i="85"/>
  <c r="F431" i="85"/>
  <c r="F430" i="85"/>
  <c r="F429" i="85"/>
  <c r="F428" i="85"/>
  <c r="F427" i="85"/>
  <c r="F426" i="85"/>
  <c r="F425" i="85"/>
  <c r="F424" i="85"/>
  <c r="F423" i="85"/>
  <c r="F422" i="85"/>
  <c r="F421" i="85"/>
  <c r="F420" i="85"/>
  <c r="F419" i="85"/>
  <c r="F418" i="85"/>
  <c r="F417" i="85"/>
  <c r="F416" i="85"/>
  <c r="F415" i="85"/>
  <c r="F414" i="85"/>
  <c r="F413" i="85"/>
  <c r="F412" i="85"/>
  <c r="F411" i="85"/>
  <c r="F410" i="85"/>
  <c r="F409" i="85"/>
  <c r="F408" i="85"/>
  <c r="F407" i="85"/>
  <c r="F406" i="85"/>
  <c r="F405" i="85"/>
  <c r="F404" i="85"/>
  <c r="F403" i="85"/>
  <c r="F402" i="85"/>
  <c r="F401" i="85"/>
  <c r="F400" i="85"/>
  <c r="F399" i="85"/>
  <c r="F398" i="85"/>
  <c r="F397" i="85"/>
  <c r="F396" i="85"/>
  <c r="F395" i="85"/>
  <c r="F394" i="85"/>
  <c r="F393" i="85"/>
  <c r="F392" i="85"/>
  <c r="F391" i="85"/>
  <c r="F390" i="85"/>
  <c r="F389" i="85"/>
  <c r="F388" i="85"/>
  <c r="F387" i="85"/>
  <c r="F386" i="85"/>
  <c r="F385" i="85"/>
  <c r="F384" i="85"/>
  <c r="F383" i="85"/>
  <c r="F382" i="85"/>
  <c r="F381" i="85"/>
  <c r="F380" i="85"/>
  <c r="F379" i="85"/>
  <c r="F378" i="85"/>
  <c r="F377" i="85"/>
  <c r="F376" i="85"/>
  <c r="F375" i="85"/>
  <c r="F374" i="85"/>
  <c r="F373" i="85"/>
  <c r="F372" i="85"/>
  <c r="F371" i="85"/>
  <c r="F370" i="85"/>
  <c r="F369" i="85"/>
  <c r="F368" i="85"/>
  <c r="F367" i="85"/>
  <c r="F366" i="85"/>
  <c r="F365" i="85"/>
  <c r="F364" i="85"/>
  <c r="F363" i="85"/>
  <c r="F362" i="85"/>
  <c r="F361" i="85"/>
  <c r="F360" i="85"/>
  <c r="F359" i="85"/>
  <c r="F358" i="85"/>
  <c r="F357" i="85"/>
  <c r="F356" i="85"/>
  <c r="F355" i="85"/>
  <c r="F354" i="85"/>
  <c r="F353" i="85"/>
  <c r="F352" i="85"/>
  <c r="F351" i="85"/>
  <c r="F350" i="85"/>
  <c r="F349" i="85"/>
  <c r="F348" i="85"/>
  <c r="F347" i="85"/>
  <c r="F346" i="85"/>
  <c r="F345" i="85"/>
  <c r="F344" i="85"/>
  <c r="F343" i="85"/>
  <c r="F342" i="85"/>
  <c r="F341" i="85"/>
  <c r="F340" i="85"/>
  <c r="F339" i="85"/>
  <c r="F338" i="85"/>
  <c r="F337" i="85"/>
  <c r="F336" i="85"/>
  <c r="F335" i="85"/>
  <c r="F334" i="85"/>
  <c r="F333" i="85"/>
  <c r="F332" i="85"/>
  <c r="F331" i="85"/>
  <c r="F330" i="85"/>
  <c r="F329" i="85"/>
  <c r="F328" i="85"/>
  <c r="F327" i="85"/>
  <c r="F326" i="85"/>
  <c r="F325" i="85"/>
  <c r="F324" i="85"/>
  <c r="F323" i="85"/>
  <c r="F322" i="85"/>
  <c r="F321" i="85"/>
  <c r="F320" i="85"/>
  <c r="F319" i="85"/>
  <c r="F318" i="85"/>
  <c r="F317" i="85"/>
  <c r="F316" i="85"/>
  <c r="F315" i="85"/>
  <c r="F314" i="85"/>
  <c r="F313" i="85"/>
  <c r="F312" i="85"/>
  <c r="F311" i="85"/>
  <c r="F310" i="85"/>
  <c r="F309" i="85"/>
  <c r="F308" i="85"/>
  <c r="F307" i="85"/>
  <c r="F306" i="85"/>
  <c r="F305" i="85"/>
  <c r="F304" i="85"/>
  <c r="F303" i="85"/>
  <c r="F274" i="85"/>
  <c r="F273" i="85"/>
  <c r="F272" i="85"/>
  <c r="F271" i="85"/>
  <c r="F270" i="85"/>
  <c r="F269" i="85"/>
  <c r="F268" i="85"/>
  <c r="F267" i="85"/>
  <c r="F259" i="85"/>
  <c r="F291" i="85"/>
  <c r="F283" i="85"/>
  <c r="F257" i="85"/>
  <c r="F275" i="85"/>
  <c r="F243" i="85"/>
  <c r="F235" i="85"/>
  <c r="F227" i="85"/>
  <c r="F211" i="85"/>
  <c r="F203" i="85"/>
  <c r="F195" i="85"/>
  <c r="F183" i="85"/>
  <c r="F167" i="85"/>
  <c r="F159" i="85"/>
  <c r="F151" i="85"/>
  <c r="F143" i="85"/>
  <c r="F135" i="85"/>
  <c r="F127" i="85"/>
  <c r="F111" i="85"/>
  <c r="F103" i="85"/>
  <c r="F95" i="85"/>
  <c r="F57" i="85"/>
  <c r="F4" i="85"/>
  <c r="F16" i="85"/>
  <c r="F24" i="85"/>
  <c r="F32" i="85"/>
  <c r="F40" i="85"/>
  <c r="F49" i="85"/>
  <c r="F52" i="85"/>
  <c r="F56" i="85"/>
  <c r="F65" i="85"/>
  <c r="F73" i="85"/>
  <c r="F81" i="85"/>
  <c r="F91" i="85"/>
  <c r="F102" i="85"/>
  <c r="F105" i="85"/>
  <c r="F108" i="85"/>
  <c r="F110" i="85"/>
  <c r="F114" i="85"/>
  <c r="F117" i="85"/>
  <c r="F118" i="85"/>
  <c r="F123" i="85"/>
  <c r="F126" i="85"/>
  <c r="F134" i="85"/>
  <c r="F138" i="85"/>
  <c r="F142" i="85"/>
  <c r="F144" i="85"/>
  <c r="F146" i="85"/>
  <c r="F148" i="85"/>
  <c r="F150" i="85"/>
  <c r="F158" i="85"/>
  <c r="F166" i="85"/>
  <c r="F168" i="85"/>
  <c r="F170" i="85"/>
  <c r="F172" i="85"/>
  <c r="F174" i="85"/>
  <c r="F175" i="85"/>
  <c r="F178" i="85"/>
  <c r="F180" i="85"/>
  <c r="F182" i="85"/>
  <c r="F184" i="85"/>
  <c r="F186" i="85"/>
  <c r="F188" i="85"/>
  <c r="F190" i="85"/>
  <c r="F202" i="85"/>
  <c r="F210" i="85"/>
  <c r="F213" i="85"/>
  <c r="F216" i="85"/>
  <c r="F218" i="85"/>
  <c r="F222" i="85"/>
  <c r="F225" i="85"/>
  <c r="F226" i="85"/>
  <c r="F231" i="85"/>
  <c r="F234" i="85"/>
  <c r="F242" i="85"/>
  <c r="F246" i="85"/>
  <c r="F250" i="85"/>
  <c r="F252" i="85"/>
  <c r="F254" i="85"/>
  <c r="F256" i="85"/>
  <c r="F258" i="85"/>
  <c r="F266" i="85"/>
  <c r="F276" i="85"/>
  <c r="F278" i="85"/>
  <c r="F280" i="85"/>
  <c r="F282" i="85"/>
  <c r="F284" i="85"/>
  <c r="F286" i="85"/>
  <c r="F288" i="85"/>
  <c r="F290" i="85"/>
  <c r="F292" i="85"/>
  <c r="F294" i="85"/>
  <c r="F296" i="85"/>
  <c r="F298" i="85"/>
  <c r="J2" i="86"/>
  <c r="J2" i="85"/>
  <c r="M49" i="7" l="1"/>
  <c r="L47" i="7"/>
  <c r="F58" i="85"/>
  <c r="F96" i="85"/>
  <c r="F104" i="85"/>
  <c r="F112" i="85"/>
  <c r="F120" i="85"/>
  <c r="F128" i="85"/>
  <c r="F136" i="85"/>
  <c r="F152" i="85"/>
  <c r="F160" i="85"/>
  <c r="F176" i="85"/>
  <c r="F196" i="85"/>
  <c r="F204" i="85"/>
  <c r="F212" i="85"/>
  <c r="F220" i="85"/>
  <c r="F228" i="85"/>
  <c r="F236" i="85"/>
  <c r="F244" i="85"/>
  <c r="F260" i="85"/>
  <c r="F59" i="85"/>
  <c r="F97" i="85"/>
  <c r="F113" i="85"/>
  <c r="F121" i="85"/>
  <c r="F129" i="85"/>
  <c r="F137" i="85"/>
  <c r="F145" i="85"/>
  <c r="F153" i="85"/>
  <c r="F161" i="85"/>
  <c r="F169" i="85"/>
  <c r="F177" i="85"/>
  <c r="F185" i="85"/>
  <c r="F197" i="85"/>
  <c r="F205" i="85"/>
  <c r="F221" i="85"/>
  <c r="F229" i="85"/>
  <c r="F237" i="85"/>
  <c r="F245" i="85"/>
  <c r="F251" i="85"/>
  <c r="F277" i="85"/>
  <c r="F285" i="85"/>
  <c r="F293" i="85"/>
  <c r="F261" i="85"/>
  <c r="F119" i="85"/>
  <c r="F87" i="85"/>
  <c r="F98" i="85"/>
  <c r="F106" i="85"/>
  <c r="F122" i="85"/>
  <c r="F130" i="85"/>
  <c r="F154" i="85"/>
  <c r="F162" i="85"/>
  <c r="F198" i="85"/>
  <c r="F206" i="85"/>
  <c r="F214" i="85"/>
  <c r="F230" i="85"/>
  <c r="F238" i="85"/>
  <c r="F262" i="85"/>
  <c r="F17" i="85"/>
  <c r="F88" i="85"/>
  <c r="F99" i="85"/>
  <c r="F107" i="85"/>
  <c r="F115" i="85"/>
  <c r="F131" i="85"/>
  <c r="F139" i="85"/>
  <c r="F147" i="85"/>
  <c r="F155" i="85"/>
  <c r="F163" i="85"/>
  <c r="F171" i="85"/>
  <c r="F179" i="85"/>
  <c r="F187" i="85"/>
  <c r="F199" i="85"/>
  <c r="F207" i="85"/>
  <c r="F215" i="85"/>
  <c r="F223" i="85"/>
  <c r="F239" i="85"/>
  <c r="F247" i="85"/>
  <c r="F253" i="85"/>
  <c r="F279" i="85"/>
  <c r="F287" i="85"/>
  <c r="F295" i="85"/>
  <c r="F263" i="85"/>
  <c r="F25" i="85"/>
  <c r="F92" i="85"/>
  <c r="F100" i="85"/>
  <c r="F116" i="85"/>
  <c r="F124" i="85"/>
  <c r="F132" i="85"/>
  <c r="F140" i="85"/>
  <c r="F156" i="85"/>
  <c r="F164" i="85"/>
  <c r="F200" i="85"/>
  <c r="F208" i="85"/>
  <c r="F224" i="85"/>
  <c r="F232" i="85"/>
  <c r="F240" i="85"/>
  <c r="F248" i="85"/>
  <c r="F264" i="85"/>
  <c r="F33" i="85"/>
  <c r="F93" i="85"/>
  <c r="F101" i="85"/>
  <c r="F109" i="85"/>
  <c r="F125" i="85"/>
  <c r="F133" i="85"/>
  <c r="F141" i="85"/>
  <c r="F149" i="85"/>
  <c r="F157" i="85"/>
  <c r="F165" i="85"/>
  <c r="F173" i="85"/>
  <c r="F181" i="85"/>
  <c r="F189" i="85"/>
  <c r="F201" i="85"/>
  <c r="F209" i="85"/>
  <c r="F217" i="85"/>
  <c r="F233" i="85"/>
  <c r="F241" i="85"/>
  <c r="F249" i="85"/>
  <c r="F255" i="85"/>
  <c r="F281" i="85"/>
  <c r="F289" i="85"/>
  <c r="F297" i="85"/>
  <c r="F265" i="85"/>
  <c r="F219" i="85"/>
  <c r="F41" i="85"/>
  <c r="F94" i="85"/>
  <c r="F82" i="85"/>
  <c r="F42" i="85"/>
  <c r="F68" i="85"/>
  <c r="F50" i="85"/>
  <c r="F18" i="85"/>
  <c r="F26" i="85"/>
  <c r="F51" i="85"/>
  <c r="F83" i="85"/>
  <c r="F3" i="85"/>
  <c r="F11" i="85"/>
  <c r="F35" i="85"/>
  <c r="F12" i="85"/>
  <c r="F28" i="85"/>
  <c r="F53" i="85"/>
  <c r="F10" i="85"/>
  <c r="F13" i="85"/>
  <c r="F21" i="85"/>
  <c r="F29" i="85"/>
  <c r="F37" i="85"/>
  <c r="F46" i="85"/>
  <c r="F54" i="85"/>
  <c r="F62" i="85"/>
  <c r="F70" i="85"/>
  <c r="F78" i="85"/>
  <c r="F89" i="85"/>
  <c r="F66" i="85"/>
  <c r="F34" i="85"/>
  <c r="F67" i="85"/>
  <c r="F27" i="85"/>
  <c r="F44" i="85"/>
  <c r="F60" i="85"/>
  <c r="F76" i="85"/>
  <c r="F20" i="85"/>
  <c r="F36" i="85"/>
  <c r="F45" i="85"/>
  <c r="F61" i="85"/>
  <c r="F69" i="85"/>
  <c r="F77" i="85"/>
  <c r="F14" i="85"/>
  <c r="F22" i="85"/>
  <c r="F30" i="85"/>
  <c r="F38" i="85"/>
  <c r="F47" i="85"/>
  <c r="F55" i="85"/>
  <c r="F63" i="85"/>
  <c r="F71" i="85"/>
  <c r="F79" i="85"/>
  <c r="F90" i="85"/>
  <c r="F15" i="85"/>
  <c r="F23" i="85"/>
  <c r="F31" i="85"/>
  <c r="F39" i="85"/>
  <c r="F48" i="85"/>
  <c r="F64" i="85"/>
  <c r="F72" i="85"/>
  <c r="F80" i="85"/>
  <c r="F74" i="85"/>
  <c r="F75" i="85"/>
  <c r="F19" i="85"/>
  <c r="F5" i="85"/>
  <c r="F6" i="85"/>
  <c r="F7" i="85"/>
  <c r="F8" i="85"/>
  <c r="F9" i="85"/>
  <c r="F96" i="78" l="1"/>
  <c r="F95" i="78"/>
  <c r="F94" i="78"/>
  <c r="F93" i="78"/>
  <c r="F92" i="78"/>
  <c r="F91" i="78"/>
  <c r="F90" i="78"/>
  <c r="F89" i="78"/>
  <c r="F88" i="78"/>
  <c r="F87" i="78"/>
  <c r="F79" i="78"/>
  <c r="F78" i="78"/>
  <c r="F76" i="78"/>
  <c r="F75" i="78"/>
  <c r="F57" i="83"/>
  <c r="F56" i="83"/>
  <c r="F55" i="83"/>
  <c r="F54" i="83"/>
  <c r="F53" i="83"/>
  <c r="F52" i="83"/>
  <c r="F51" i="83"/>
  <c r="F50" i="83"/>
  <c r="F49" i="83"/>
  <c r="F48" i="83"/>
  <c r="F47" i="83"/>
  <c r="F46" i="83"/>
  <c r="F45" i="83"/>
  <c r="F44" i="83"/>
  <c r="F43" i="83"/>
  <c r="F42" i="83"/>
  <c r="F41" i="83"/>
  <c r="F40" i="83"/>
  <c r="F39" i="83"/>
  <c r="F38" i="83"/>
  <c r="F37" i="83"/>
  <c r="F36" i="83"/>
  <c r="F35" i="83"/>
  <c r="F34" i="83"/>
  <c r="F33" i="83"/>
  <c r="F32" i="83"/>
  <c r="F31" i="83"/>
  <c r="F30" i="83"/>
  <c r="F29" i="83"/>
  <c r="F28" i="83"/>
  <c r="F27" i="83"/>
  <c r="F26" i="83"/>
  <c r="F25" i="83"/>
  <c r="F24" i="83"/>
  <c r="F23" i="83"/>
  <c r="F22" i="83"/>
  <c r="F21" i="83"/>
  <c r="F20" i="83"/>
  <c r="F19" i="83"/>
  <c r="F18" i="83"/>
  <c r="F17" i="83"/>
  <c r="F16" i="83"/>
  <c r="F15" i="83"/>
  <c r="F14" i="83"/>
  <c r="F13" i="83"/>
  <c r="F12" i="83"/>
  <c r="F11" i="83"/>
  <c r="F10" i="83"/>
  <c r="F8" i="83"/>
  <c r="F7" i="83"/>
  <c r="F80" i="81"/>
  <c r="F79" i="81"/>
  <c r="F12" i="81"/>
  <c r="F11" i="81"/>
  <c r="F4" i="81"/>
  <c r="F3" i="81"/>
  <c r="F10" i="81"/>
  <c r="F9" i="81"/>
  <c r="F8" i="81"/>
  <c r="F7" i="81"/>
  <c r="F6" i="81"/>
  <c r="F5" i="81"/>
  <c r="G83" i="81"/>
  <c r="G84" i="81"/>
  <c r="G85" i="81"/>
  <c r="G86" i="81"/>
  <c r="G87" i="81"/>
  <c r="G88" i="81"/>
  <c r="G89" i="81"/>
  <c r="G90" i="81"/>
  <c r="G91" i="81"/>
  <c r="G92" i="81"/>
  <c r="G93" i="81"/>
  <c r="G94" i="81"/>
  <c r="G95" i="81"/>
  <c r="G96" i="81"/>
  <c r="G97" i="81"/>
  <c r="G98" i="81"/>
  <c r="G99" i="81"/>
  <c r="G100" i="81"/>
  <c r="G101" i="81"/>
  <c r="G102" i="81"/>
  <c r="G103" i="81"/>
  <c r="G104" i="81"/>
  <c r="G105" i="81"/>
  <c r="G106" i="81"/>
  <c r="G107" i="81"/>
  <c r="G108" i="81"/>
  <c r="G109" i="81"/>
  <c r="G110" i="81"/>
  <c r="G111" i="81"/>
  <c r="G112" i="81"/>
  <c r="G113" i="81"/>
  <c r="G114" i="81"/>
  <c r="G115" i="81"/>
  <c r="G116" i="81"/>
  <c r="G117" i="81"/>
  <c r="G118" i="81"/>
  <c r="G119" i="81"/>
  <c r="G120" i="81"/>
  <c r="G121" i="81"/>
  <c r="G122" i="81"/>
  <c r="G123" i="81"/>
  <c r="G124" i="81"/>
  <c r="G125" i="81"/>
  <c r="G126" i="81"/>
  <c r="G127" i="81"/>
  <c r="G128" i="81"/>
  <c r="G129" i="81"/>
  <c r="G130" i="81"/>
  <c r="G131" i="81"/>
  <c r="G132" i="81"/>
  <c r="G133" i="81"/>
  <c r="G134" i="81"/>
  <c r="G135" i="81"/>
  <c r="G136" i="81"/>
  <c r="G137" i="81"/>
  <c r="G138" i="81"/>
  <c r="G139" i="81"/>
  <c r="G82" i="81"/>
  <c r="G81" i="81"/>
  <c r="G79" i="81"/>
  <c r="G24" i="81"/>
  <c r="G25" i="81"/>
  <c r="G26" i="81"/>
  <c r="G27" i="81"/>
  <c r="G28" i="81"/>
  <c r="G29" i="81"/>
  <c r="G30" i="81"/>
  <c r="G31" i="81"/>
  <c r="G32" i="81"/>
  <c r="G33" i="81"/>
  <c r="G34" i="81"/>
  <c r="G35" i="81"/>
  <c r="G36" i="81"/>
  <c r="G37" i="81"/>
  <c r="G38" i="81"/>
  <c r="G39" i="81"/>
  <c r="G40" i="81"/>
  <c r="G41" i="81"/>
  <c r="G42" i="81"/>
  <c r="G43" i="81"/>
  <c r="G44" i="81"/>
  <c r="G45" i="81"/>
  <c r="G46" i="81"/>
  <c r="G47" i="81"/>
  <c r="G48" i="81"/>
  <c r="G49" i="81"/>
  <c r="G50" i="81"/>
  <c r="G51" i="81"/>
  <c r="G52" i="81"/>
  <c r="G53" i="81"/>
  <c r="G54" i="81"/>
  <c r="G55" i="81"/>
  <c r="G56" i="81"/>
  <c r="G57" i="81"/>
  <c r="G58" i="81"/>
  <c r="G59" i="81"/>
  <c r="G60" i="81"/>
  <c r="G61" i="81"/>
  <c r="G62" i="81"/>
  <c r="G63" i="81"/>
  <c r="G64" i="81"/>
  <c r="G65" i="81"/>
  <c r="G66" i="81"/>
  <c r="G67" i="81"/>
  <c r="G68" i="81"/>
  <c r="G69" i="81"/>
  <c r="G70" i="81"/>
  <c r="G71" i="81"/>
  <c r="G72" i="81"/>
  <c r="G73" i="81"/>
  <c r="G74" i="81"/>
  <c r="G75" i="81"/>
  <c r="G76" i="81"/>
  <c r="G77" i="81"/>
  <c r="G78" i="81"/>
  <c r="G14" i="81"/>
  <c r="G15" i="81"/>
  <c r="G16" i="81"/>
  <c r="G17" i="81"/>
  <c r="G18" i="81"/>
  <c r="G19" i="81"/>
  <c r="G20" i="81"/>
  <c r="G21" i="81"/>
  <c r="G22" i="81"/>
  <c r="G23" i="81"/>
  <c r="G13" i="81"/>
  <c r="G11" i="81"/>
  <c r="G3" i="81"/>
  <c r="F113" i="79"/>
  <c r="F112" i="79"/>
  <c r="F111" i="79"/>
  <c r="F110" i="79"/>
  <c r="F109" i="79"/>
  <c r="F108" i="79"/>
  <c r="F107" i="79"/>
  <c r="F106" i="79"/>
  <c r="F105" i="79"/>
  <c r="F103" i="79"/>
  <c r="F102" i="79"/>
  <c r="F101" i="79"/>
  <c r="F100" i="79"/>
  <c r="F99" i="79"/>
  <c r="F98" i="79"/>
  <c r="F94" i="79"/>
  <c r="F93" i="79"/>
  <c r="F92" i="79"/>
  <c r="F91" i="79"/>
  <c r="F90" i="79"/>
  <c r="F89" i="79"/>
  <c r="F88" i="79"/>
  <c r="F87" i="79"/>
  <c r="F86" i="79"/>
  <c r="F85" i="79"/>
  <c r="F84" i="79"/>
  <c r="F83" i="79"/>
  <c r="F82" i="79"/>
  <c r="F81" i="79"/>
  <c r="F80" i="79"/>
  <c r="F79" i="79"/>
  <c r="F78" i="79"/>
  <c r="F76" i="79"/>
  <c r="F75" i="79"/>
  <c r="F74" i="79"/>
  <c r="F73" i="79"/>
  <c r="F72" i="79"/>
  <c r="F71" i="79"/>
  <c r="F70" i="79"/>
  <c r="F69" i="79"/>
  <c r="F68" i="79"/>
  <c r="F66" i="79"/>
  <c r="F65" i="79"/>
  <c r="F64" i="79"/>
  <c r="F63" i="79"/>
  <c r="F62" i="79"/>
  <c r="F61" i="79"/>
  <c r="F60" i="79"/>
  <c r="F59" i="79"/>
  <c r="F58" i="79"/>
  <c r="F57" i="79"/>
  <c r="F56" i="79"/>
  <c r="F55" i="79"/>
  <c r="F52" i="79"/>
  <c r="F45" i="79"/>
  <c r="F44" i="79"/>
  <c r="F43" i="79"/>
  <c r="F42" i="79"/>
  <c r="F41" i="79"/>
  <c r="F40" i="79"/>
  <c r="F34" i="79"/>
  <c r="F33" i="79"/>
  <c r="F32" i="79"/>
  <c r="F31" i="79"/>
  <c r="F30" i="79"/>
  <c r="F29" i="79"/>
  <c r="F27" i="79"/>
  <c r="F26" i="79"/>
  <c r="F25" i="79"/>
  <c r="F24" i="79"/>
  <c r="F23" i="79"/>
  <c r="F22" i="79"/>
  <c r="F21" i="79"/>
  <c r="F20" i="79"/>
  <c r="F19" i="79"/>
  <c r="F18" i="79"/>
  <c r="F7" i="79"/>
  <c r="F8" i="79"/>
  <c r="G146" i="59" l="1"/>
  <c r="G145" i="59"/>
  <c r="G144" i="59"/>
  <c r="G143" i="59"/>
  <c r="G142" i="59"/>
  <c r="G141" i="59"/>
  <c r="G140" i="59"/>
  <c r="G139" i="59"/>
  <c r="G138" i="59"/>
  <c r="G137" i="59"/>
  <c r="G136" i="59"/>
  <c r="G135" i="59"/>
  <c r="G134" i="59"/>
  <c r="G133" i="59"/>
  <c r="G132" i="59"/>
  <c r="G131" i="59"/>
  <c r="G130" i="59"/>
  <c r="G129" i="59"/>
  <c r="G128" i="59"/>
  <c r="G127" i="59"/>
  <c r="G126" i="59"/>
  <c r="G125" i="59"/>
  <c r="G124" i="59"/>
  <c r="G123" i="59"/>
  <c r="G122" i="59"/>
  <c r="G121" i="59"/>
  <c r="G120" i="59"/>
  <c r="G119" i="59"/>
  <c r="G118" i="59"/>
  <c r="G117" i="59"/>
  <c r="G116" i="59"/>
  <c r="G115" i="59"/>
  <c r="G114" i="59"/>
  <c r="G113" i="59"/>
  <c r="G112" i="59"/>
  <c r="G111" i="59"/>
  <c r="G110" i="59"/>
  <c r="G109" i="59"/>
  <c r="G108" i="59"/>
  <c r="G107" i="59"/>
  <c r="G106" i="59"/>
  <c r="G105" i="59"/>
  <c r="G104" i="59"/>
  <c r="G103" i="59"/>
  <c r="G102" i="59"/>
  <c r="G101" i="59"/>
  <c r="G100" i="59"/>
  <c r="G99" i="59"/>
  <c r="G98" i="59"/>
  <c r="G97" i="59"/>
  <c r="G96" i="59"/>
  <c r="G95" i="59"/>
  <c r="G94" i="59"/>
  <c r="G93" i="59"/>
  <c r="G92" i="59"/>
  <c r="G91" i="59"/>
  <c r="G90" i="59"/>
  <c r="G89" i="59"/>
  <c r="G88" i="59"/>
  <c r="G87" i="59"/>
  <c r="G86" i="59"/>
  <c r="G85" i="59"/>
  <c r="G84" i="59"/>
  <c r="G83" i="59"/>
  <c r="G82" i="59"/>
  <c r="G81" i="59"/>
  <c r="G80" i="59"/>
  <c r="G79" i="59"/>
  <c r="G78" i="59"/>
  <c r="G77" i="59"/>
  <c r="G76" i="59"/>
  <c r="G75" i="59"/>
  <c r="G74" i="59"/>
  <c r="G73" i="59"/>
  <c r="G71" i="59"/>
  <c r="G63" i="59"/>
  <c r="G62" i="59"/>
  <c r="G61" i="59"/>
  <c r="G60" i="59"/>
  <c r="G59" i="59"/>
  <c r="G58" i="59"/>
  <c r="G57" i="59"/>
  <c r="G56" i="59"/>
  <c r="G55" i="59"/>
  <c r="G54" i="59"/>
  <c r="G53" i="59"/>
  <c r="G52" i="59"/>
  <c r="G51" i="59"/>
  <c r="G50" i="59"/>
  <c r="G49" i="59"/>
  <c r="G48" i="59"/>
  <c r="G47" i="59"/>
  <c r="G46" i="59"/>
  <c r="G45" i="59"/>
  <c r="G44" i="59"/>
  <c r="G43" i="59"/>
  <c r="G42" i="59"/>
  <c r="G41" i="59"/>
  <c r="G40" i="59"/>
  <c r="G39" i="59"/>
  <c r="G38" i="59"/>
  <c r="G37" i="59"/>
  <c r="G36" i="59"/>
  <c r="G35" i="59"/>
  <c r="G34" i="59"/>
  <c r="G33" i="59"/>
  <c r="G32" i="59"/>
  <c r="G31" i="59"/>
  <c r="G30" i="59"/>
  <c r="G29" i="59"/>
  <c r="G28" i="59"/>
  <c r="G27" i="59"/>
  <c r="G26" i="59"/>
  <c r="G25" i="59"/>
  <c r="G24" i="59"/>
  <c r="G23" i="59"/>
  <c r="G22" i="59"/>
  <c r="G21" i="59"/>
  <c r="G20" i="59"/>
  <c r="G19" i="59"/>
  <c r="G18" i="59"/>
  <c r="G17" i="59"/>
  <c r="G16" i="59"/>
  <c r="G15" i="59"/>
  <c r="G14" i="59"/>
  <c r="G13" i="59"/>
  <c r="G11" i="59"/>
  <c r="G3" i="59"/>
  <c r="S71" i="15" l="1"/>
  <c r="S73" i="15"/>
  <c r="S75" i="15"/>
  <c r="S77" i="15"/>
  <c r="S79" i="15"/>
  <c r="S81" i="15"/>
  <c r="S83" i="15"/>
  <c r="S85" i="15"/>
  <c r="S87" i="15"/>
  <c r="S89" i="15"/>
  <c r="S91" i="15"/>
  <c r="S93" i="15"/>
  <c r="S95" i="15"/>
  <c r="S97" i="15"/>
  <c r="S99" i="15"/>
  <c r="S101" i="15"/>
  <c r="S103" i="15"/>
  <c r="S105" i="15"/>
  <c r="S107" i="15"/>
  <c r="S109" i="15"/>
  <c r="S111" i="15"/>
  <c r="S113" i="15"/>
  <c r="S69" i="15"/>
  <c r="S67" i="15"/>
  <c r="N82" i="7"/>
  <c r="L82" i="7"/>
  <c r="N81" i="7"/>
  <c r="L81" i="7"/>
  <c r="N80" i="7"/>
  <c r="L80" i="7"/>
  <c r="L18" i="3" l="1"/>
  <c r="L4" i="3"/>
  <c r="N138" i="4" l="1"/>
  <c r="L138" i="4"/>
  <c r="T54" i="4" l="1"/>
  <c r="R54" i="4"/>
  <c r="N26" i="50"/>
  <c r="P54" i="4"/>
  <c r="N54" i="4"/>
  <c r="L54" i="4"/>
  <c r="P41" i="4"/>
  <c r="N41" i="4"/>
  <c r="L41" i="4"/>
  <c r="G4" i="84"/>
  <c r="G5" i="84"/>
  <c r="G6" i="84"/>
  <c r="G7" i="84"/>
  <c r="G8" i="84"/>
  <c r="G9" i="84"/>
  <c r="G10" i="84"/>
  <c r="G11" i="84"/>
  <c r="G12" i="84"/>
  <c r="G13" i="84"/>
  <c r="G14" i="84"/>
  <c r="G15" i="84"/>
  <c r="G16" i="84"/>
  <c r="G17" i="84"/>
  <c r="G18" i="84"/>
  <c r="G35" i="84"/>
  <c r="G36" i="84"/>
  <c r="G37" i="84"/>
  <c r="G38" i="84"/>
  <c r="G39" i="84"/>
  <c r="G40" i="84"/>
  <c r="G41" i="84"/>
  <c r="G42" i="84"/>
  <c r="G43" i="84"/>
  <c r="G44" i="84"/>
  <c r="G45" i="84"/>
  <c r="G46" i="84"/>
  <c r="G47" i="84"/>
  <c r="G48" i="84"/>
  <c r="G49" i="84"/>
  <c r="G50" i="84"/>
  <c r="G51" i="84"/>
  <c r="G52" i="84"/>
  <c r="G53" i="84"/>
  <c r="G54" i="84"/>
  <c r="G55" i="84"/>
  <c r="G56" i="84"/>
  <c r="G57" i="84"/>
  <c r="G58" i="84"/>
  <c r="G59" i="84"/>
  <c r="G60" i="84"/>
  <c r="G61" i="84"/>
  <c r="G62" i="84"/>
  <c r="G63" i="84"/>
  <c r="G64" i="84"/>
  <c r="G65" i="84"/>
  <c r="G66" i="84"/>
  <c r="G67" i="84"/>
  <c r="G68" i="84"/>
  <c r="G69" i="84"/>
  <c r="G70" i="84"/>
  <c r="G71" i="84"/>
  <c r="G72" i="84"/>
  <c r="G73" i="84"/>
  <c r="G74" i="84"/>
  <c r="G75" i="84"/>
  <c r="G76" i="84"/>
  <c r="G77" i="84"/>
  <c r="G78" i="84"/>
  <c r="G79" i="84"/>
  <c r="G80" i="84"/>
  <c r="G81" i="84"/>
  <c r="G82" i="84"/>
  <c r="G83" i="84"/>
  <c r="G84" i="84"/>
  <c r="G85" i="84"/>
  <c r="G86" i="84"/>
  <c r="G87" i="84"/>
  <c r="G88" i="84"/>
  <c r="G89" i="84"/>
  <c r="G90" i="84"/>
  <c r="G91" i="84"/>
  <c r="G92" i="84"/>
  <c r="G93" i="84"/>
  <c r="G94" i="84"/>
  <c r="G95" i="84"/>
  <c r="G96" i="84"/>
  <c r="G97" i="84"/>
  <c r="G98" i="84"/>
  <c r="G99" i="84"/>
  <c r="G100" i="84"/>
  <c r="G101" i="84"/>
  <c r="G102" i="84"/>
  <c r="G103" i="84"/>
  <c r="G104" i="84"/>
  <c r="G105" i="84"/>
  <c r="G106" i="84"/>
  <c r="G107" i="84"/>
  <c r="G108" i="84"/>
  <c r="G109" i="84"/>
  <c r="G110" i="84"/>
  <c r="G111" i="84"/>
  <c r="G112" i="84"/>
  <c r="G113" i="84"/>
  <c r="G114" i="84"/>
  <c r="G115" i="84"/>
  <c r="G116" i="84"/>
  <c r="G117" i="84"/>
  <c r="G118" i="84"/>
  <c r="G119" i="84"/>
  <c r="G120" i="84"/>
  <c r="G121" i="84"/>
  <c r="G122" i="84"/>
  <c r="G123" i="84"/>
  <c r="G124" i="84"/>
  <c r="G125" i="84"/>
  <c r="G126" i="84"/>
  <c r="G127" i="84"/>
  <c r="G128" i="84"/>
  <c r="G129" i="84"/>
  <c r="G130" i="84"/>
  <c r="G3" i="84"/>
  <c r="T114" i="15"/>
  <c r="Q113" i="15"/>
  <c r="R114" i="15" s="1"/>
  <c r="K113" i="15"/>
  <c r="M113" i="15" s="1"/>
  <c r="T111" i="15"/>
  <c r="T112" i="15"/>
  <c r="Q111" i="15"/>
  <c r="R112" i="15" s="1"/>
  <c r="K111" i="15"/>
  <c r="M111" i="15" s="1"/>
  <c r="T110" i="15"/>
  <c r="Q109" i="15"/>
  <c r="R110" i="15" s="1"/>
  <c r="K109" i="15"/>
  <c r="M109" i="15" s="1"/>
  <c r="T108" i="15"/>
  <c r="Q107" i="15"/>
  <c r="R108" i="15" s="1"/>
  <c r="K107" i="15"/>
  <c r="M107" i="15" s="1"/>
  <c r="T105" i="15"/>
  <c r="Q105" i="15"/>
  <c r="R105" i="15" s="1"/>
  <c r="K105" i="15"/>
  <c r="M105" i="15" s="1"/>
  <c r="T104" i="15"/>
  <c r="T103" i="15"/>
  <c r="Q103" i="15"/>
  <c r="R103" i="15" s="1"/>
  <c r="K103" i="15"/>
  <c r="M103" i="15" s="1"/>
  <c r="T102" i="15"/>
  <c r="T101" i="15"/>
  <c r="Q101" i="15"/>
  <c r="R101" i="15" s="1"/>
  <c r="K101" i="15"/>
  <c r="M101" i="15" s="1"/>
  <c r="T100" i="15"/>
  <c r="T99" i="15"/>
  <c r="Q99" i="15"/>
  <c r="R100" i="15" s="1"/>
  <c r="K99" i="15"/>
  <c r="M99" i="15" s="1"/>
  <c r="T98" i="15"/>
  <c r="Q97" i="15"/>
  <c r="R98" i="15" s="1"/>
  <c r="K97" i="15"/>
  <c r="M97" i="15" s="1"/>
  <c r="T95" i="15"/>
  <c r="T96" i="15"/>
  <c r="Q95" i="15"/>
  <c r="R96" i="15" s="1"/>
  <c r="K95" i="15"/>
  <c r="M95" i="15" s="1"/>
  <c r="T94" i="15"/>
  <c r="Q93" i="15"/>
  <c r="R93" i="15" s="1"/>
  <c r="K93" i="15"/>
  <c r="M93" i="15" s="1"/>
  <c r="T92" i="15"/>
  <c r="Q91" i="15"/>
  <c r="R92" i="15" s="1"/>
  <c r="K91" i="15"/>
  <c r="M91" i="15" s="1"/>
  <c r="T89" i="15"/>
  <c r="Q89" i="15"/>
  <c r="R89" i="15" s="1"/>
  <c r="K89" i="15"/>
  <c r="M89" i="15" s="1"/>
  <c r="T88" i="15"/>
  <c r="T87" i="15"/>
  <c r="Q87" i="15"/>
  <c r="R87" i="15" s="1"/>
  <c r="K87" i="15"/>
  <c r="M87" i="15" s="1"/>
  <c r="T86" i="15"/>
  <c r="T85" i="15"/>
  <c r="Q85" i="15"/>
  <c r="R85" i="15" s="1"/>
  <c r="K85" i="15"/>
  <c r="M85" i="15" s="1"/>
  <c r="T84" i="15"/>
  <c r="T83" i="15"/>
  <c r="Q83" i="15"/>
  <c r="R84" i="15" s="1"/>
  <c r="K83" i="15"/>
  <c r="M83" i="15" s="1"/>
  <c r="T82" i="15"/>
  <c r="Q81" i="15"/>
  <c r="R82" i="15" s="1"/>
  <c r="K81" i="15"/>
  <c r="M81" i="15" s="1"/>
  <c r="T80" i="15"/>
  <c r="T79" i="15"/>
  <c r="Q79" i="15"/>
  <c r="R80" i="15" s="1"/>
  <c r="K79" i="15"/>
  <c r="M79" i="15" s="1"/>
  <c r="T77" i="15"/>
  <c r="T78" i="15"/>
  <c r="Q77" i="15"/>
  <c r="R78" i="15" s="1"/>
  <c r="K77" i="15"/>
  <c r="M77" i="15" s="1"/>
  <c r="T76" i="15"/>
  <c r="T75" i="15"/>
  <c r="Q75" i="15"/>
  <c r="R76" i="15" s="1"/>
  <c r="K75" i="15"/>
  <c r="M75" i="15" s="1"/>
  <c r="T74" i="15"/>
  <c r="Q73" i="15"/>
  <c r="R73" i="15" s="1"/>
  <c r="K73" i="15"/>
  <c r="M73" i="15" s="1"/>
  <c r="T71" i="15"/>
  <c r="T72" i="15"/>
  <c r="Q71" i="15"/>
  <c r="R71" i="15" s="1"/>
  <c r="K71" i="15"/>
  <c r="M71" i="15" s="1"/>
  <c r="T70" i="15"/>
  <c r="Q69" i="15"/>
  <c r="R70" i="15" s="1"/>
  <c r="K69" i="15"/>
  <c r="M69" i="15" s="1"/>
  <c r="T68" i="15"/>
  <c r="T67" i="15"/>
  <c r="Q67" i="15"/>
  <c r="S65" i="15"/>
  <c r="T66" i="15" s="1"/>
  <c r="Q65" i="15"/>
  <c r="R66" i="15" s="1"/>
  <c r="S63" i="15"/>
  <c r="T64" i="15" s="1"/>
  <c r="Q63" i="15"/>
  <c r="R64" i="15" s="1"/>
  <c r="S61" i="15"/>
  <c r="T62" i="15" s="1"/>
  <c r="Q61" i="15"/>
  <c r="R62" i="15" s="1"/>
  <c r="S59" i="15"/>
  <c r="T59" i="15" s="1"/>
  <c r="Q59" i="15"/>
  <c r="R59" i="15" s="1"/>
  <c r="S57" i="15"/>
  <c r="T58" i="15" s="1"/>
  <c r="Q57" i="15"/>
  <c r="R57" i="15" s="1"/>
  <c r="S55" i="15"/>
  <c r="T56" i="15" s="1"/>
  <c r="Q55" i="15"/>
  <c r="R55" i="15" s="1"/>
  <c r="S53" i="15"/>
  <c r="T53" i="15" s="1"/>
  <c r="Q53" i="15"/>
  <c r="R53" i="15" s="1"/>
  <c r="S51" i="15"/>
  <c r="T51" i="15" s="1"/>
  <c r="Q51" i="15"/>
  <c r="R52" i="15" s="1"/>
  <c r="S49" i="15"/>
  <c r="T49" i="15" s="1"/>
  <c r="Q49" i="15"/>
  <c r="R50" i="15" s="1"/>
  <c r="S47" i="15"/>
  <c r="T48" i="15" s="1"/>
  <c r="Q47" i="15"/>
  <c r="R48" i="15" s="1"/>
  <c r="S45" i="15"/>
  <c r="T46" i="15" s="1"/>
  <c r="Q45" i="15"/>
  <c r="R46" i="15" s="1"/>
  <c r="S43" i="15"/>
  <c r="T43" i="15" s="1"/>
  <c r="Q43" i="15"/>
  <c r="R44" i="15" s="1"/>
  <c r="S41" i="15"/>
  <c r="T42" i="15" s="1"/>
  <c r="Q41" i="15"/>
  <c r="R42" i="15" s="1"/>
  <c r="S39" i="15"/>
  <c r="T40" i="15" s="1"/>
  <c r="Q39" i="15"/>
  <c r="R39" i="15" s="1"/>
  <c r="S37" i="15"/>
  <c r="T38" i="15" s="1"/>
  <c r="Q37" i="15"/>
  <c r="R37" i="15" s="1"/>
  <c r="S35" i="15"/>
  <c r="T35" i="15" s="1"/>
  <c r="Q35" i="15"/>
  <c r="R36" i="15" s="1"/>
  <c r="Q23" i="15"/>
  <c r="R23" i="15" s="1"/>
  <c r="S23" i="15"/>
  <c r="T24" i="15" s="1"/>
  <c r="Q25" i="15"/>
  <c r="R26" i="15" s="1"/>
  <c r="S25" i="15"/>
  <c r="T26" i="15" s="1"/>
  <c r="Q27" i="15"/>
  <c r="R28" i="15" s="1"/>
  <c r="S27" i="15"/>
  <c r="T27" i="15" s="1"/>
  <c r="Q29" i="15"/>
  <c r="R30" i="15" s="1"/>
  <c r="S29" i="15"/>
  <c r="T29" i="15" s="1"/>
  <c r="Q31" i="15"/>
  <c r="R31" i="15" s="1"/>
  <c r="S31" i="15"/>
  <c r="T31" i="15" s="1"/>
  <c r="Q33" i="15"/>
  <c r="R33" i="15" s="1"/>
  <c r="S33" i="15"/>
  <c r="T33" i="15" s="1"/>
  <c r="S21" i="15"/>
  <c r="T21" i="15" s="1"/>
  <c r="Q21" i="15"/>
  <c r="R22" i="15" s="1"/>
  <c r="S19" i="15"/>
  <c r="T20" i="15" s="1"/>
  <c r="T25" i="15" l="1"/>
  <c r="L77" i="15"/>
  <c r="T22" i="15"/>
  <c r="R34" i="15"/>
  <c r="R81" i="15"/>
  <c r="R43" i="15"/>
  <c r="R75" i="15"/>
  <c r="R25" i="15"/>
  <c r="R35" i="15"/>
  <c r="T32" i="15"/>
  <c r="T39" i="15"/>
  <c r="R54" i="15"/>
  <c r="R72" i="15"/>
  <c r="T36" i="15"/>
  <c r="T50" i="15"/>
  <c r="T54" i="15"/>
  <c r="R83" i="15"/>
  <c r="T34" i="15"/>
  <c r="R27" i="15"/>
  <c r="R91" i="15"/>
  <c r="R60" i="15"/>
  <c r="R88" i="15"/>
  <c r="T30" i="15"/>
  <c r="T60" i="15"/>
  <c r="L83" i="15"/>
  <c r="L79" i="15"/>
  <c r="R58" i="15"/>
  <c r="R86" i="15"/>
  <c r="R104" i="15"/>
  <c r="T37" i="15"/>
  <c r="R41" i="15"/>
  <c r="T44" i="15"/>
  <c r="T47" i="15"/>
  <c r="T63" i="15"/>
  <c r="L93" i="15"/>
  <c r="R47" i="15"/>
  <c r="R38" i="15"/>
  <c r="T52" i="15"/>
  <c r="L109" i="15"/>
  <c r="R107" i="15"/>
  <c r="R24" i="15"/>
  <c r="T55" i="15"/>
  <c r="L99" i="15"/>
  <c r="R102" i="15"/>
  <c r="R63" i="15"/>
  <c r="R21" i="15"/>
  <c r="T23" i="15"/>
  <c r="R51" i="15"/>
  <c r="R79" i="15"/>
  <c r="L97" i="15"/>
  <c r="R29" i="15"/>
  <c r="R99" i="15"/>
  <c r="L103" i="15"/>
  <c r="R106" i="15"/>
  <c r="L111" i="15"/>
  <c r="L113" i="15"/>
  <c r="L81" i="15"/>
  <c r="L95" i="15"/>
  <c r="L71" i="15"/>
  <c r="L73" i="15"/>
  <c r="L87" i="15"/>
  <c r="L89" i="15"/>
  <c r="L69" i="15"/>
  <c r="L105" i="15"/>
  <c r="L101" i="15"/>
  <c r="T107" i="15"/>
  <c r="R111" i="15"/>
  <c r="R109" i="15"/>
  <c r="T106" i="15"/>
  <c r="T109" i="15"/>
  <c r="R113" i="15"/>
  <c r="L107" i="15"/>
  <c r="T113" i="15"/>
  <c r="L85" i="15"/>
  <c r="R90" i="15"/>
  <c r="T91" i="15"/>
  <c r="R95" i="15"/>
  <c r="T90" i="15"/>
  <c r="T93" i="15"/>
  <c r="R97" i="15"/>
  <c r="R94" i="15"/>
  <c r="L91" i="15"/>
  <c r="T97" i="15"/>
  <c r="T73" i="15"/>
  <c r="R77" i="15"/>
  <c r="R74" i="15"/>
  <c r="L75" i="15"/>
  <c r="T81" i="15"/>
  <c r="R69" i="15"/>
  <c r="T69" i="15"/>
  <c r="R56" i="15"/>
  <c r="T57" i="15"/>
  <c r="R61" i="15"/>
  <c r="T61" i="15"/>
  <c r="R65" i="15"/>
  <c r="T65" i="15"/>
  <c r="R40" i="15"/>
  <c r="T41" i="15"/>
  <c r="R45" i="15"/>
  <c r="T45" i="15"/>
  <c r="R49" i="15"/>
  <c r="R32" i="15"/>
  <c r="T28" i="15"/>
  <c r="T19" i="15"/>
  <c r="G435" i="82" l="1"/>
  <c r="G434" i="82"/>
  <c r="G433" i="82"/>
  <c r="G432" i="82"/>
  <c r="G431" i="82"/>
  <c r="G430" i="82"/>
  <c r="G429" i="82"/>
  <c r="G428" i="82"/>
  <c r="G427" i="82"/>
  <c r="G426" i="82"/>
  <c r="G425" i="82"/>
  <c r="G424" i="82"/>
  <c r="G423" i="82"/>
  <c r="G422" i="82"/>
  <c r="G421" i="82"/>
  <c r="G420" i="82"/>
  <c r="G419" i="82"/>
  <c r="G418" i="82"/>
  <c r="G417" i="82"/>
  <c r="G416" i="82"/>
  <c r="G415" i="82"/>
  <c r="G414" i="82"/>
  <c r="G413" i="82"/>
  <c r="G412" i="82"/>
  <c r="G411" i="82"/>
  <c r="G410" i="82"/>
  <c r="G409" i="82"/>
  <c r="G408" i="82"/>
  <c r="G407" i="82"/>
  <c r="G406" i="82"/>
  <c r="G405" i="82"/>
  <c r="G404" i="82"/>
  <c r="G403" i="82"/>
  <c r="G402" i="82"/>
  <c r="G401" i="82"/>
  <c r="G400" i="82"/>
  <c r="G399" i="82"/>
  <c r="G398" i="82"/>
  <c r="G397" i="82"/>
  <c r="G396" i="82"/>
  <c r="G395" i="82"/>
  <c r="G394" i="82"/>
  <c r="G386" i="82"/>
  <c r="G378" i="82"/>
  <c r="G370" i="82"/>
  <c r="G362" i="82"/>
  <c r="G354" i="82"/>
  <c r="G346" i="82"/>
  <c r="G345" i="82"/>
  <c r="G343" i="82"/>
  <c r="G342" i="82"/>
  <c r="G341" i="82"/>
  <c r="G340" i="82"/>
  <c r="G339" i="82"/>
  <c r="G338" i="82"/>
  <c r="G337" i="82"/>
  <c r="G336" i="82"/>
  <c r="G335" i="82"/>
  <c r="G334" i="82"/>
  <c r="G333" i="82"/>
  <c r="G332" i="82"/>
  <c r="G331" i="82"/>
  <c r="G330" i="82"/>
  <c r="G329" i="82"/>
  <c r="G328" i="82"/>
  <c r="G327" i="82"/>
  <c r="G326" i="82"/>
  <c r="G325" i="82"/>
  <c r="G324" i="82"/>
  <c r="G323" i="82"/>
  <c r="G322" i="82"/>
  <c r="G321" i="82"/>
  <c r="G313" i="82"/>
  <c r="G305" i="82"/>
  <c r="G297" i="82"/>
  <c r="G289" i="82"/>
  <c r="G288" i="82"/>
  <c r="F287" i="82"/>
  <c r="F286" i="82"/>
  <c r="G285" i="82"/>
  <c r="F285" i="82"/>
  <c r="F284" i="82"/>
  <c r="F283" i="82"/>
  <c r="F282" i="82"/>
  <c r="F281" i="82"/>
  <c r="F280" i="82"/>
  <c r="G279" i="82"/>
  <c r="F279" i="82"/>
  <c r="F278" i="82"/>
  <c r="G277" i="82"/>
  <c r="F277" i="82"/>
  <c r="F276" i="82"/>
  <c r="G275" i="82"/>
  <c r="F275" i="82"/>
  <c r="F274" i="82"/>
  <c r="G273" i="82"/>
  <c r="F273" i="82"/>
  <c r="F272" i="82"/>
  <c r="G271" i="82"/>
  <c r="F271" i="82"/>
  <c r="F270" i="82"/>
  <c r="G269" i="82"/>
  <c r="F269" i="82"/>
  <c r="F268" i="82"/>
  <c r="F267" i="82"/>
  <c r="F266" i="82"/>
  <c r="F265" i="82"/>
  <c r="F264" i="82"/>
  <c r="F263" i="82"/>
  <c r="F262" i="82"/>
  <c r="G261" i="82"/>
  <c r="F261" i="82"/>
  <c r="F260" i="82"/>
  <c r="F259" i="82"/>
  <c r="F258" i="82"/>
  <c r="F257" i="82"/>
  <c r="F256" i="82"/>
  <c r="F255" i="82"/>
  <c r="F254" i="82"/>
  <c r="G253" i="82"/>
  <c r="F253" i="82"/>
  <c r="F252" i="82"/>
  <c r="F251" i="82"/>
  <c r="F250" i="82"/>
  <c r="F249" i="82"/>
  <c r="F248" i="82"/>
  <c r="F247" i="82"/>
  <c r="F246" i="82"/>
  <c r="G245" i="82"/>
  <c r="F245" i="82"/>
  <c r="F244" i="82"/>
  <c r="F243" i="82"/>
  <c r="F242" i="82"/>
  <c r="F241" i="82"/>
  <c r="F240" i="82"/>
  <c r="F239" i="82"/>
  <c r="F238" i="82"/>
  <c r="G237" i="82"/>
  <c r="F237" i="82"/>
  <c r="F236" i="82"/>
  <c r="G235" i="82"/>
  <c r="F235" i="82"/>
  <c r="F234" i="82"/>
  <c r="G233" i="82"/>
  <c r="F233" i="82"/>
  <c r="F232" i="82"/>
  <c r="G231" i="82"/>
  <c r="F231" i="82"/>
  <c r="F230" i="82"/>
  <c r="G229" i="82"/>
  <c r="F229" i="82"/>
  <c r="F228" i="82"/>
  <c r="F227" i="82"/>
  <c r="F226" i="82"/>
  <c r="F225" i="82"/>
  <c r="F224" i="82"/>
  <c r="F223" i="82"/>
  <c r="F222" i="82"/>
  <c r="G221" i="82"/>
  <c r="F221" i="82"/>
  <c r="F220" i="82"/>
  <c r="F219" i="82"/>
  <c r="F218" i="82"/>
  <c r="F217" i="82"/>
  <c r="F216" i="82"/>
  <c r="F215" i="82"/>
  <c r="F214" i="82"/>
  <c r="G213" i="82"/>
  <c r="F213" i="82"/>
  <c r="F212" i="82"/>
  <c r="F211" i="82"/>
  <c r="F210" i="82"/>
  <c r="F209" i="82"/>
  <c r="F208" i="82"/>
  <c r="F207" i="82"/>
  <c r="F206" i="82"/>
  <c r="G205" i="82"/>
  <c r="F205" i="82"/>
  <c r="F204" i="82"/>
  <c r="F203" i="82"/>
  <c r="F202" i="82"/>
  <c r="F201" i="82"/>
  <c r="F200" i="82"/>
  <c r="F199" i="82"/>
  <c r="F198" i="82"/>
  <c r="G197" i="82"/>
  <c r="F197" i="82"/>
  <c r="F196" i="82"/>
  <c r="G195" i="82"/>
  <c r="F195" i="82"/>
  <c r="F194" i="82"/>
  <c r="G193" i="82"/>
  <c r="F193" i="82"/>
  <c r="F192" i="82"/>
  <c r="G191" i="82"/>
  <c r="F191" i="82"/>
  <c r="F190" i="82"/>
  <c r="G189" i="82"/>
  <c r="F189" i="82"/>
  <c r="F188" i="82"/>
  <c r="F187" i="82"/>
  <c r="F186" i="82"/>
  <c r="F185" i="82"/>
  <c r="F184" i="82"/>
  <c r="F183" i="82"/>
  <c r="F182" i="82"/>
  <c r="G181" i="82"/>
  <c r="F181" i="82"/>
  <c r="F180" i="82"/>
  <c r="F179" i="82"/>
  <c r="F178" i="82"/>
  <c r="F177" i="82"/>
  <c r="F176" i="82"/>
  <c r="F175" i="82"/>
  <c r="F174" i="82"/>
  <c r="G173" i="82"/>
  <c r="F173" i="82"/>
  <c r="F172" i="82"/>
  <c r="F171" i="82"/>
  <c r="F170" i="82"/>
  <c r="F169" i="82"/>
  <c r="F168" i="82"/>
  <c r="F167" i="82"/>
  <c r="F166" i="82"/>
  <c r="G165" i="82"/>
  <c r="F165" i="82"/>
  <c r="F164" i="82"/>
  <c r="F163" i="82"/>
  <c r="F162" i="82"/>
  <c r="F161" i="82"/>
  <c r="F160" i="82"/>
  <c r="F159" i="82"/>
  <c r="F158" i="82"/>
  <c r="G157" i="82"/>
  <c r="F157" i="82"/>
  <c r="F156" i="82"/>
  <c r="G155" i="82"/>
  <c r="F155" i="82"/>
  <c r="F154" i="82"/>
  <c r="G153" i="82"/>
  <c r="F153" i="82"/>
  <c r="F152" i="82"/>
  <c r="G151" i="82"/>
  <c r="F151" i="82"/>
  <c r="F150" i="82"/>
  <c r="G149" i="82"/>
  <c r="F149" i="82"/>
  <c r="F148" i="82"/>
  <c r="F147" i="82"/>
  <c r="F146" i="82"/>
  <c r="F145" i="82"/>
  <c r="F144" i="82"/>
  <c r="F143" i="82"/>
  <c r="F142" i="82"/>
  <c r="G141" i="82"/>
  <c r="F141" i="82"/>
  <c r="F140" i="82"/>
  <c r="F139" i="82"/>
  <c r="F138" i="82"/>
  <c r="F137" i="82"/>
  <c r="F136" i="82"/>
  <c r="F135" i="82"/>
  <c r="F134" i="82"/>
  <c r="G133" i="82"/>
  <c r="F133" i="82"/>
  <c r="F132" i="82"/>
  <c r="F131" i="82"/>
  <c r="F130" i="82"/>
  <c r="F129" i="82"/>
  <c r="F128" i="82"/>
  <c r="F127" i="82"/>
  <c r="F126" i="82"/>
  <c r="G125" i="82"/>
  <c r="F125" i="82"/>
  <c r="F124" i="82"/>
  <c r="F123" i="82"/>
  <c r="F122" i="82"/>
  <c r="F121" i="82"/>
  <c r="F120" i="82"/>
  <c r="F119" i="82"/>
  <c r="F118" i="82"/>
  <c r="G117" i="82"/>
  <c r="F117" i="82"/>
  <c r="G116" i="82"/>
  <c r="F115" i="82"/>
  <c r="F114" i="82"/>
  <c r="F113" i="82"/>
  <c r="F112" i="82"/>
  <c r="F111" i="82"/>
  <c r="F110" i="82"/>
  <c r="F109" i="82"/>
  <c r="G108" i="82"/>
  <c r="F108" i="82"/>
  <c r="F107" i="82"/>
  <c r="F106" i="82"/>
  <c r="F105" i="82"/>
  <c r="F104" i="82"/>
  <c r="F103" i="82"/>
  <c r="F102" i="82"/>
  <c r="F101" i="82"/>
  <c r="G100" i="82"/>
  <c r="F100" i="82"/>
  <c r="F99" i="82"/>
  <c r="F98" i="82"/>
  <c r="G97" i="82"/>
  <c r="F97" i="82"/>
  <c r="F96" i="82"/>
  <c r="F95" i="82"/>
  <c r="F94" i="82"/>
  <c r="F93" i="82"/>
  <c r="F92" i="82"/>
  <c r="F91" i="82"/>
  <c r="F90" i="82"/>
  <c r="G89" i="82"/>
  <c r="F89" i="82"/>
  <c r="F88" i="82"/>
  <c r="F87" i="82"/>
  <c r="F86" i="82"/>
  <c r="F85" i="82"/>
  <c r="F84" i="82"/>
  <c r="F83" i="82"/>
  <c r="F82" i="82"/>
  <c r="G81" i="82"/>
  <c r="F81" i="82"/>
  <c r="F80" i="82"/>
  <c r="F79" i="82"/>
  <c r="F78" i="82"/>
  <c r="F77" i="82"/>
  <c r="F76" i="82"/>
  <c r="F75" i="82"/>
  <c r="F74" i="82"/>
  <c r="G73" i="82"/>
  <c r="F73" i="82"/>
  <c r="F72" i="82"/>
  <c r="F71" i="82"/>
  <c r="F70" i="82"/>
  <c r="F69" i="82"/>
  <c r="F68" i="82"/>
  <c r="F67" i="82"/>
  <c r="F66" i="82"/>
  <c r="G65" i="82"/>
  <c r="F65" i="82"/>
  <c r="F64" i="82"/>
  <c r="F63" i="82"/>
  <c r="F62" i="82"/>
  <c r="F61" i="82"/>
  <c r="F60" i="82"/>
  <c r="F59" i="82"/>
  <c r="F58" i="82"/>
  <c r="G57" i="82"/>
  <c r="F57" i="82"/>
  <c r="F56" i="82"/>
  <c r="F55" i="82"/>
  <c r="F54" i="82"/>
  <c r="F53" i="82"/>
  <c r="F52" i="82"/>
  <c r="F51" i="82"/>
  <c r="F50" i="82"/>
  <c r="G49" i="82"/>
  <c r="F49" i="82"/>
  <c r="F48" i="82"/>
  <c r="F47" i="82"/>
  <c r="F46" i="82"/>
  <c r="F45" i="82"/>
  <c r="F44" i="82"/>
  <c r="F43" i="82"/>
  <c r="F42" i="82"/>
  <c r="G41" i="82"/>
  <c r="F41" i="82"/>
  <c r="F40" i="82"/>
  <c r="F39" i="82"/>
  <c r="F38" i="82"/>
  <c r="F37" i="82"/>
  <c r="F36" i="82"/>
  <c r="F35" i="82"/>
  <c r="F34" i="82"/>
  <c r="G33" i="82"/>
  <c r="F33" i="82"/>
  <c r="F32" i="82"/>
  <c r="F31" i="82"/>
  <c r="F30" i="82"/>
  <c r="F29" i="82"/>
  <c r="F28" i="82"/>
  <c r="F27" i="82"/>
  <c r="F26" i="82"/>
  <c r="G25" i="82"/>
  <c r="F25" i="82"/>
  <c r="F24" i="82"/>
  <c r="F23" i="82"/>
  <c r="F22" i="82"/>
  <c r="F21" i="82"/>
  <c r="F20" i="82"/>
  <c r="F19" i="82"/>
  <c r="F18" i="82"/>
  <c r="G17" i="82"/>
  <c r="F17" i="82"/>
  <c r="F16" i="82"/>
  <c r="F14" i="82"/>
  <c r="F13" i="82"/>
  <c r="G11" i="82"/>
  <c r="F10" i="82"/>
  <c r="F9" i="82"/>
  <c r="F8" i="82"/>
  <c r="F7" i="82"/>
  <c r="F6" i="82"/>
  <c r="F5" i="82"/>
  <c r="F4" i="82"/>
  <c r="G3" i="82"/>
  <c r="F3" i="82"/>
  <c r="J2" i="82"/>
  <c r="L84" i="81"/>
  <c r="L82" i="81"/>
  <c r="M77" i="81"/>
  <c r="K77" i="81"/>
  <c r="M75" i="81"/>
  <c r="K75" i="81"/>
  <c r="M43" i="81"/>
  <c r="K43" i="81"/>
  <c r="L43" i="81" s="1"/>
  <c r="M41" i="81"/>
  <c r="K41" i="81"/>
  <c r="L41" i="81" s="1"/>
  <c r="K39" i="81"/>
  <c r="L39" i="81" s="1"/>
  <c r="M39" i="81"/>
  <c r="M37" i="81"/>
  <c r="K37" i="81"/>
  <c r="L37" i="81" s="1"/>
  <c r="M35" i="81"/>
  <c r="K35" i="81"/>
  <c r="L35" i="81" s="1"/>
  <c r="K33" i="81"/>
  <c r="L33" i="81" s="1"/>
  <c r="M33" i="81"/>
  <c r="K31" i="81"/>
  <c r="L31" i="81" s="1"/>
  <c r="M31" i="81"/>
  <c r="M29" i="81"/>
  <c r="K29" i="81"/>
  <c r="L29" i="81" s="1"/>
  <c r="K27" i="81"/>
  <c r="L27" i="81" s="1"/>
  <c r="K25" i="81"/>
  <c r="L25" i="81" s="1"/>
  <c r="L23" i="81"/>
  <c r="K23" i="81"/>
  <c r="M23" i="81"/>
  <c r="M21" i="81"/>
  <c r="K21" i="81"/>
  <c r="L21" i="81" s="1"/>
  <c r="K19" i="81"/>
  <c r="L19" i="81" s="1"/>
  <c r="M19" i="81"/>
  <c r="M17" i="81"/>
  <c r="K17" i="81"/>
  <c r="L17" i="81" s="1"/>
  <c r="M15" i="81"/>
  <c r="L15" i="81"/>
  <c r="K15" i="81"/>
  <c r="K13" i="81"/>
  <c r="L13" i="81" s="1"/>
  <c r="M13" i="81"/>
  <c r="K2" i="81"/>
  <c r="G130" i="80"/>
  <c r="G129" i="80"/>
  <c r="G128" i="80"/>
  <c r="G127" i="80"/>
  <c r="G126" i="80"/>
  <c r="G125" i="80"/>
  <c r="G124" i="80"/>
  <c r="G123" i="80"/>
  <c r="G122" i="80"/>
  <c r="G121" i="80"/>
  <c r="G120" i="80"/>
  <c r="G119" i="80"/>
  <c r="G118" i="80"/>
  <c r="G117" i="80"/>
  <c r="G116" i="80"/>
  <c r="G115" i="80"/>
  <c r="G114" i="80"/>
  <c r="G113" i="80"/>
  <c r="G112" i="80"/>
  <c r="G111" i="80"/>
  <c r="G110" i="80"/>
  <c r="G109" i="80"/>
  <c r="G108" i="80"/>
  <c r="G107" i="80"/>
  <c r="G106" i="80"/>
  <c r="G105" i="80"/>
  <c r="G104" i="80"/>
  <c r="G103" i="80"/>
  <c r="G102" i="80"/>
  <c r="G101" i="80"/>
  <c r="G100" i="80"/>
  <c r="G99" i="80"/>
  <c r="G98" i="80"/>
  <c r="G97" i="80"/>
  <c r="G96" i="80"/>
  <c r="G95" i="80"/>
  <c r="G94" i="80"/>
  <c r="G93" i="80"/>
  <c r="G92" i="80"/>
  <c r="G91" i="80"/>
  <c r="G90" i="80"/>
  <c r="G89" i="80"/>
  <c r="G88" i="80"/>
  <c r="G87" i="80"/>
  <c r="G86" i="80"/>
  <c r="G85" i="80"/>
  <c r="G84" i="80"/>
  <c r="G83" i="80"/>
  <c r="G82" i="80"/>
  <c r="G81" i="80"/>
  <c r="G80" i="80"/>
  <c r="G79" i="80"/>
  <c r="G78" i="80"/>
  <c r="G77" i="80"/>
  <c r="G76" i="80"/>
  <c r="G75" i="80"/>
  <c r="G74" i="80"/>
  <c r="K73" i="80"/>
  <c r="G73" i="80"/>
  <c r="G72" i="80"/>
  <c r="K71" i="80"/>
  <c r="G71" i="80"/>
  <c r="G70" i="80"/>
  <c r="K69" i="80"/>
  <c r="G69" i="80"/>
  <c r="G68" i="80"/>
  <c r="K67" i="80"/>
  <c r="G67" i="80"/>
  <c r="G58" i="80"/>
  <c r="K57" i="80"/>
  <c r="G57" i="80"/>
  <c r="G56" i="80"/>
  <c r="K55" i="80"/>
  <c r="G55" i="80"/>
  <c r="G54" i="80"/>
  <c r="K53" i="80"/>
  <c r="G53" i="80"/>
  <c r="G52" i="80"/>
  <c r="K51" i="80"/>
  <c r="G51" i="80"/>
  <c r="G50" i="80"/>
  <c r="G49" i="80"/>
  <c r="G48" i="80"/>
  <c r="G47" i="80"/>
  <c r="G46" i="80"/>
  <c r="G45" i="80"/>
  <c r="G44" i="80"/>
  <c r="G43" i="80"/>
  <c r="G42" i="80"/>
  <c r="G41" i="80"/>
  <c r="G40" i="80"/>
  <c r="G39" i="80"/>
  <c r="G38" i="80"/>
  <c r="G37" i="80"/>
  <c r="G36" i="80"/>
  <c r="G35" i="80"/>
  <c r="G34" i="80"/>
  <c r="G33" i="80"/>
  <c r="G32" i="80"/>
  <c r="G31" i="80"/>
  <c r="G30" i="80"/>
  <c r="G29" i="80"/>
  <c r="G28" i="80"/>
  <c r="G27" i="80"/>
  <c r="G26" i="80"/>
  <c r="G25" i="80"/>
  <c r="G24" i="80"/>
  <c r="G23" i="80"/>
  <c r="G22" i="80"/>
  <c r="G21" i="80"/>
  <c r="G18" i="80"/>
  <c r="G17" i="80"/>
  <c r="G16" i="80"/>
  <c r="G15" i="80"/>
  <c r="G14" i="80"/>
  <c r="G13" i="80"/>
  <c r="G12" i="80"/>
  <c r="G11" i="80"/>
  <c r="G10" i="80"/>
  <c r="G9" i="80"/>
  <c r="G8" i="80"/>
  <c r="G6" i="80"/>
  <c r="G5" i="80"/>
  <c r="G4" i="80"/>
  <c r="G3" i="80"/>
  <c r="G207" i="79"/>
  <c r="G206" i="79"/>
  <c r="G205" i="79"/>
  <c r="G204" i="79"/>
  <c r="G167" i="79"/>
  <c r="G166" i="79"/>
  <c r="G165" i="79"/>
  <c r="G164" i="79"/>
  <c r="G163" i="79"/>
  <c r="G162" i="79"/>
  <c r="G161" i="79"/>
  <c r="G160" i="79"/>
  <c r="G159" i="79"/>
  <c r="G158" i="79"/>
  <c r="G157" i="79"/>
  <c r="G156" i="79"/>
  <c r="G155" i="79"/>
  <c r="G154" i="79"/>
  <c r="G153" i="79"/>
  <c r="G152" i="79"/>
  <c r="G151" i="79"/>
  <c r="G150" i="79"/>
  <c r="G149" i="79"/>
  <c r="G148" i="79"/>
  <c r="G147" i="79"/>
  <c r="G146" i="79"/>
  <c r="G145" i="79"/>
  <c r="G144" i="79"/>
  <c r="G143" i="79"/>
  <c r="G142" i="79"/>
  <c r="G141" i="79"/>
  <c r="G140" i="79"/>
  <c r="G139" i="79"/>
  <c r="G138" i="79"/>
  <c r="G137" i="79"/>
  <c r="G136" i="79"/>
  <c r="G135" i="79"/>
  <c r="G134" i="79"/>
  <c r="G133" i="79"/>
  <c r="G132" i="79"/>
  <c r="G131" i="79"/>
  <c r="G130" i="79"/>
  <c r="G129" i="79"/>
  <c r="G128" i="79"/>
  <c r="G127" i="79"/>
  <c r="G126" i="79"/>
  <c r="G125" i="79"/>
  <c r="G124" i="79"/>
  <c r="G123" i="79"/>
  <c r="G122" i="79"/>
  <c r="G121" i="79"/>
  <c r="G120" i="79"/>
  <c r="G119" i="79"/>
  <c r="G118" i="79"/>
  <c r="G117" i="79"/>
  <c r="G116" i="79"/>
  <c r="G115" i="79"/>
  <c r="G114" i="79"/>
  <c r="G112" i="79"/>
  <c r="G110" i="79"/>
  <c r="G108" i="79"/>
  <c r="G105" i="79"/>
  <c r="G104" i="79"/>
  <c r="G100" i="79"/>
  <c r="G94" i="79"/>
  <c r="G87" i="79"/>
  <c r="G82" i="79"/>
  <c r="G71" i="79"/>
  <c r="G66" i="79"/>
  <c r="G62" i="79"/>
  <c r="G55" i="79"/>
  <c r="G53" i="79"/>
  <c r="G48" i="79"/>
  <c r="G47" i="79"/>
  <c r="G40" i="79"/>
  <c r="G39" i="79"/>
  <c r="G38" i="79"/>
  <c r="G37" i="79"/>
  <c r="G36" i="79"/>
  <c r="G35" i="79"/>
  <c r="G29" i="79"/>
  <c r="G27" i="79"/>
  <c r="G25" i="79"/>
  <c r="G18" i="79"/>
  <c r="G17" i="79"/>
  <c r="G16" i="79"/>
  <c r="G15" i="79"/>
  <c r="G14" i="79"/>
  <c r="G13" i="79"/>
  <c r="G12" i="79"/>
  <c r="G11" i="79"/>
  <c r="G10" i="79"/>
  <c r="G9" i="79"/>
  <c r="G7" i="79"/>
  <c r="G6" i="79"/>
  <c r="G5" i="79"/>
  <c r="G4" i="79"/>
  <c r="G3" i="79"/>
  <c r="G140" i="78"/>
  <c r="G139" i="78"/>
  <c r="G138" i="78"/>
  <c r="G137" i="78"/>
  <c r="G136" i="78"/>
  <c r="G135" i="78"/>
  <c r="G134" i="78"/>
  <c r="G133" i="78"/>
  <c r="G132" i="78"/>
  <c r="G131" i="78"/>
  <c r="G130" i="78"/>
  <c r="G129" i="78"/>
  <c r="G128" i="78"/>
  <c r="G127" i="78"/>
  <c r="G126" i="78"/>
  <c r="G125" i="78"/>
  <c r="G124" i="78"/>
  <c r="G123" i="78"/>
  <c r="G122" i="78"/>
  <c r="G121" i="78"/>
  <c r="G120" i="78"/>
  <c r="G119" i="78"/>
  <c r="G118" i="78"/>
  <c r="G117" i="78"/>
  <c r="G116" i="78"/>
  <c r="G115" i="78"/>
  <c r="G114" i="78"/>
  <c r="G113" i="78"/>
  <c r="G112" i="78"/>
  <c r="G111" i="78"/>
  <c r="G110" i="78"/>
  <c r="G109" i="78"/>
  <c r="G108" i="78"/>
  <c r="I107" i="78"/>
  <c r="G107" i="78"/>
  <c r="G106" i="78"/>
  <c r="G105" i="78"/>
  <c r="G104" i="78"/>
  <c r="G103" i="78"/>
  <c r="G102" i="78"/>
  <c r="G101" i="78"/>
  <c r="G100" i="78"/>
  <c r="G99" i="78"/>
  <c r="G98" i="78"/>
  <c r="G97" i="78"/>
  <c r="G95" i="78"/>
  <c r="G86" i="78"/>
  <c r="G85" i="78"/>
  <c r="G84" i="78"/>
  <c r="G83" i="78"/>
  <c r="G82" i="78"/>
  <c r="G81" i="78"/>
  <c r="G80" i="78"/>
  <c r="G78" i="78"/>
  <c r="L77" i="78"/>
  <c r="G77" i="78"/>
  <c r="G75" i="78"/>
  <c r="N74" i="78"/>
  <c r="M74" i="78"/>
  <c r="G74" i="78"/>
  <c r="N73" i="78"/>
  <c r="M73" i="78"/>
  <c r="G73" i="78"/>
  <c r="N72" i="78"/>
  <c r="M72" i="78"/>
  <c r="G72" i="78"/>
  <c r="N71" i="78"/>
  <c r="M71" i="78"/>
  <c r="G71" i="78"/>
  <c r="N70" i="78"/>
  <c r="M70" i="78"/>
  <c r="G70" i="78"/>
  <c r="N69" i="78"/>
  <c r="M69" i="78"/>
  <c r="G69" i="78"/>
  <c r="N68" i="78"/>
  <c r="M68" i="78"/>
  <c r="G68" i="78"/>
  <c r="N67" i="78"/>
  <c r="M67" i="78"/>
  <c r="G67" i="78"/>
  <c r="N66" i="78"/>
  <c r="M66" i="78"/>
  <c r="G66" i="78"/>
  <c r="N65" i="78"/>
  <c r="M65" i="78"/>
  <c r="G65" i="78"/>
  <c r="N64" i="78"/>
  <c r="M64" i="78"/>
  <c r="G64" i="78"/>
  <c r="N63" i="78"/>
  <c r="M63" i="78"/>
  <c r="G63" i="78"/>
  <c r="N62" i="78"/>
  <c r="M62" i="78"/>
  <c r="G62" i="78"/>
  <c r="N61" i="78"/>
  <c r="M61" i="78"/>
  <c r="G61" i="78"/>
  <c r="N60" i="78"/>
  <c r="M60" i="78"/>
  <c r="G60" i="78"/>
  <c r="N59" i="78"/>
  <c r="M59" i="78"/>
  <c r="G59" i="78"/>
  <c r="N58" i="78"/>
  <c r="M58" i="78"/>
  <c r="G58" i="78"/>
  <c r="N57" i="78"/>
  <c r="M57" i="78"/>
  <c r="G57" i="78"/>
  <c r="N56" i="78"/>
  <c r="M56" i="78"/>
  <c r="G56" i="78"/>
  <c r="N55" i="78"/>
  <c r="M55" i="78"/>
  <c r="G55" i="78"/>
  <c r="N54" i="78"/>
  <c r="M54" i="78"/>
  <c r="G54" i="78"/>
  <c r="N53" i="78"/>
  <c r="M53" i="78"/>
  <c r="G53" i="78"/>
  <c r="N52" i="78"/>
  <c r="M52" i="78"/>
  <c r="G52" i="78"/>
  <c r="N51" i="78"/>
  <c r="M51" i="78"/>
  <c r="G51" i="78"/>
  <c r="N50" i="78"/>
  <c r="M50" i="78"/>
  <c r="G50" i="78"/>
  <c r="N49" i="78"/>
  <c r="M49" i="78"/>
  <c r="G49" i="78"/>
  <c r="N48" i="78"/>
  <c r="M48" i="78"/>
  <c r="G48" i="78"/>
  <c r="N47" i="78"/>
  <c r="M47" i="78"/>
  <c r="G47" i="78"/>
  <c r="N46" i="78"/>
  <c r="M46" i="78"/>
  <c r="G46" i="78"/>
  <c r="N45" i="78"/>
  <c r="M45" i="78"/>
  <c r="G45" i="78"/>
  <c r="N44" i="78"/>
  <c r="M44" i="78"/>
  <c r="G44" i="78"/>
  <c r="N43" i="78"/>
  <c r="M43" i="78"/>
  <c r="G43" i="78"/>
  <c r="N42" i="78"/>
  <c r="M42" i="78"/>
  <c r="G42" i="78"/>
  <c r="N41" i="78"/>
  <c r="M41" i="78"/>
  <c r="G41" i="78"/>
  <c r="N40" i="78"/>
  <c r="M40" i="78"/>
  <c r="G40" i="78"/>
  <c r="N39" i="78"/>
  <c r="M39" i="78"/>
  <c r="G39" i="78"/>
  <c r="N38" i="78"/>
  <c r="N37" i="78"/>
  <c r="N36" i="78"/>
  <c r="N35" i="78"/>
  <c r="N34" i="78"/>
  <c r="N33" i="78"/>
  <c r="N32" i="78"/>
  <c r="N31" i="78"/>
  <c r="N30" i="78"/>
  <c r="N29" i="78"/>
  <c r="N28" i="78"/>
  <c r="N27" i="78"/>
  <c r="N26" i="78"/>
  <c r="N25" i="78"/>
  <c r="N24" i="78"/>
  <c r="N23" i="78"/>
  <c r="G22" i="78"/>
  <c r="G21" i="78"/>
  <c r="G20" i="78"/>
  <c r="N19" i="78"/>
  <c r="M19" i="78"/>
  <c r="G19" i="78"/>
  <c r="N18" i="78"/>
  <c r="M18" i="78"/>
  <c r="G18" i="78"/>
  <c r="N17" i="78"/>
  <c r="M17" i="78"/>
  <c r="G17" i="78"/>
  <c r="N16" i="78"/>
  <c r="M16" i="78"/>
  <c r="G16" i="78"/>
  <c r="N15" i="78"/>
  <c r="M15" i="78"/>
  <c r="G15" i="78"/>
  <c r="N14" i="78"/>
  <c r="M14" i="78"/>
  <c r="G14" i="78"/>
  <c r="N13" i="78"/>
  <c r="M13" i="78"/>
  <c r="G13" i="78"/>
  <c r="N12" i="78"/>
  <c r="M12" i="78"/>
  <c r="G12" i="78"/>
  <c r="N11" i="78"/>
  <c r="M11" i="78"/>
  <c r="G11" i="78"/>
  <c r="N10" i="78"/>
  <c r="M10" i="78"/>
  <c r="G10" i="78"/>
  <c r="N9" i="78"/>
  <c r="M9" i="78"/>
  <c r="G9" i="78"/>
  <c r="N8" i="78"/>
  <c r="M8" i="78"/>
  <c r="G8" i="78"/>
  <c r="N7" i="78"/>
  <c r="M7" i="78"/>
  <c r="G7" i="78"/>
  <c r="N6" i="78"/>
  <c r="M6" i="78"/>
  <c r="G6" i="78"/>
  <c r="N5" i="78"/>
  <c r="M5" i="78"/>
  <c r="G5" i="78"/>
  <c r="N4" i="78"/>
  <c r="M4" i="78"/>
  <c r="G4" i="78"/>
  <c r="G3" i="78"/>
  <c r="G230" i="77"/>
  <c r="G229" i="77"/>
  <c r="G228" i="77"/>
  <c r="G227" i="77"/>
  <c r="G226" i="77"/>
  <c r="G225" i="77"/>
  <c r="G224" i="77"/>
  <c r="G223" i="77"/>
  <c r="G222" i="77"/>
  <c r="G221" i="77"/>
  <c r="G180" i="77"/>
  <c r="G179" i="77"/>
  <c r="G178" i="77"/>
  <c r="G177" i="77"/>
  <c r="G176" i="77"/>
  <c r="G175" i="77"/>
  <c r="G174" i="77"/>
  <c r="G173" i="77"/>
  <c r="G172" i="77"/>
  <c r="G171" i="77"/>
  <c r="G170" i="77"/>
  <c r="G169" i="77"/>
  <c r="G168" i="77"/>
  <c r="G167" i="77"/>
  <c r="G166" i="77"/>
  <c r="G165" i="77"/>
  <c r="G164" i="77"/>
  <c r="G163" i="77"/>
  <c r="G162" i="77"/>
  <c r="G161" i="77"/>
  <c r="G160" i="77"/>
  <c r="G159" i="77"/>
  <c r="G158" i="77"/>
  <c r="G157" i="77"/>
  <c r="G156" i="77"/>
  <c r="G155" i="77"/>
  <c r="G154" i="77"/>
  <c r="G153" i="77"/>
  <c r="G152" i="77"/>
  <c r="G151" i="77"/>
  <c r="G150" i="77"/>
  <c r="G149" i="77"/>
  <c r="G148" i="77"/>
  <c r="G147" i="77"/>
  <c r="G146" i="77"/>
  <c r="G145" i="77"/>
  <c r="G144" i="77"/>
  <c r="G143" i="77"/>
  <c r="G142" i="77"/>
  <c r="G141" i="77"/>
  <c r="G140" i="77"/>
  <c r="G139" i="77"/>
  <c r="G138" i="77"/>
  <c r="G137" i="77"/>
  <c r="G136" i="77"/>
  <c r="G135" i="77"/>
  <c r="G134" i="77"/>
  <c r="G133" i="77"/>
  <c r="G132" i="77"/>
  <c r="G131" i="77"/>
  <c r="G130" i="77"/>
  <c r="F129" i="77"/>
  <c r="F128" i="77"/>
  <c r="F127" i="77"/>
  <c r="F126" i="77"/>
  <c r="F125" i="77"/>
  <c r="F124" i="77"/>
  <c r="F123" i="77"/>
  <c r="G122" i="77"/>
  <c r="F122" i="77"/>
  <c r="F121" i="77"/>
  <c r="F120" i="77"/>
  <c r="F119" i="77"/>
  <c r="F118" i="77"/>
  <c r="F117" i="77"/>
  <c r="F116" i="77"/>
  <c r="F115" i="77"/>
  <c r="G114" i="77"/>
  <c r="F114" i="77"/>
  <c r="F113" i="77"/>
  <c r="F112" i="77"/>
  <c r="F111" i="77"/>
  <c r="F110" i="77"/>
  <c r="F109" i="77"/>
  <c r="F108" i="77"/>
  <c r="F107" i="77"/>
  <c r="G106" i="77"/>
  <c r="F106" i="77"/>
  <c r="F105" i="77"/>
  <c r="F104" i="77"/>
  <c r="F103" i="77"/>
  <c r="F102" i="77"/>
  <c r="F101" i="77"/>
  <c r="G100" i="77"/>
  <c r="F100" i="77"/>
  <c r="G99" i="77"/>
  <c r="G98" i="77"/>
  <c r="G97" i="77"/>
  <c r="G96" i="77"/>
  <c r="F95" i="77"/>
  <c r="F94" i="77"/>
  <c r="F93" i="77"/>
  <c r="F92" i="77"/>
  <c r="F91" i="77"/>
  <c r="G90" i="77"/>
  <c r="F90" i="77"/>
  <c r="G89" i="77"/>
  <c r="G88" i="77"/>
  <c r="G87" i="77"/>
  <c r="G86" i="77"/>
  <c r="G85" i="77"/>
  <c r="G84" i="77"/>
  <c r="G83" i="77"/>
  <c r="G82" i="77"/>
  <c r="G81" i="77"/>
  <c r="G80" i="77"/>
  <c r="G79" i="77"/>
  <c r="G78" i="77"/>
  <c r="G77" i="77"/>
  <c r="G76" i="77"/>
  <c r="F75" i="77"/>
  <c r="F74" i="77"/>
  <c r="F73" i="77"/>
  <c r="F72" i="77"/>
  <c r="F71" i="77"/>
  <c r="F70" i="77"/>
  <c r="F69" i="77"/>
  <c r="G68" i="77"/>
  <c r="F68" i="77"/>
  <c r="F67" i="77"/>
  <c r="F66" i="77"/>
  <c r="F65" i="77"/>
  <c r="F64" i="77"/>
  <c r="F63" i="77"/>
  <c r="F62" i="77"/>
  <c r="F61" i="77"/>
  <c r="G60" i="77"/>
  <c r="F60" i="77"/>
  <c r="F59" i="77"/>
  <c r="F58" i="77"/>
  <c r="F57" i="77"/>
  <c r="F56" i="77"/>
  <c r="F55" i="77"/>
  <c r="F54" i="77"/>
  <c r="F53" i="77"/>
  <c r="G52" i="77"/>
  <c r="F52" i="77"/>
  <c r="F51" i="77"/>
  <c r="F50" i="77"/>
  <c r="F49" i="77"/>
  <c r="F48" i="77"/>
  <c r="F47" i="77"/>
  <c r="G46" i="77"/>
  <c r="F46" i="77"/>
  <c r="F45" i="77"/>
  <c r="F44" i="77"/>
  <c r="F43" i="77"/>
  <c r="F42" i="77"/>
  <c r="F41" i="77"/>
  <c r="F40" i="77"/>
  <c r="F39" i="77"/>
  <c r="G38" i="77"/>
  <c r="F38" i="77"/>
  <c r="F37" i="77"/>
  <c r="F36" i="77"/>
  <c r="F35" i="77"/>
  <c r="F34" i="77"/>
  <c r="F33" i="77"/>
  <c r="F32" i="77"/>
  <c r="F31" i="77"/>
  <c r="G30" i="77"/>
  <c r="F30" i="77"/>
  <c r="F29" i="77"/>
  <c r="F28" i="77"/>
  <c r="F27" i="77"/>
  <c r="F26" i="77"/>
  <c r="F25" i="77"/>
  <c r="F24" i="77"/>
  <c r="F23" i="77"/>
  <c r="G22" i="77"/>
  <c r="F22" i="77"/>
  <c r="F21" i="77"/>
  <c r="F20" i="77"/>
  <c r="F19" i="77"/>
  <c r="F18" i="77"/>
  <c r="F17" i="77"/>
  <c r="F16" i="77"/>
  <c r="F15" i="77"/>
  <c r="G14" i="77"/>
  <c r="F14" i="77"/>
  <c r="F13" i="77"/>
  <c r="F12" i="77"/>
  <c r="G11" i="77"/>
  <c r="F11" i="77"/>
  <c r="F10" i="77"/>
  <c r="F9" i="77"/>
  <c r="F8" i="77"/>
  <c r="F7" i="77"/>
  <c r="G6" i="77"/>
  <c r="F6" i="77"/>
  <c r="G5" i="77"/>
  <c r="G4" i="77"/>
  <c r="N21" i="50" l="1"/>
  <c r="O24" i="50" s="1"/>
  <c r="O21" i="50" l="1"/>
  <c r="O22" i="50"/>
  <c r="O23" i="50"/>
  <c r="G13" i="76" l="1"/>
  <c r="G14" i="76"/>
  <c r="G15" i="76"/>
  <c r="G16" i="76"/>
  <c r="G17" i="76"/>
  <c r="G18" i="76"/>
  <c r="G19" i="76"/>
  <c r="G20" i="76"/>
  <c r="G21" i="76"/>
  <c r="G22" i="76"/>
  <c r="G23" i="76"/>
  <c r="G24" i="76"/>
  <c r="G25" i="76"/>
  <c r="G26" i="76"/>
  <c r="G27" i="76"/>
  <c r="G28" i="76"/>
  <c r="G29" i="76"/>
  <c r="G30" i="76"/>
  <c r="G31" i="76"/>
  <c r="G32" i="76"/>
  <c r="G33" i="76"/>
  <c r="G34" i="76"/>
  <c r="G35" i="76"/>
  <c r="G36" i="76"/>
  <c r="G37" i="76"/>
  <c r="G38" i="76"/>
  <c r="G39" i="76"/>
  <c r="G40" i="76"/>
  <c r="G41" i="76"/>
  <c r="G42" i="76"/>
  <c r="G43" i="76"/>
  <c r="G44" i="76"/>
  <c r="G45" i="76"/>
  <c r="G46" i="76"/>
  <c r="G47" i="76"/>
  <c r="G48" i="76"/>
  <c r="G49" i="76"/>
  <c r="G50" i="76"/>
  <c r="G51" i="76"/>
  <c r="G52" i="76"/>
  <c r="G53" i="76"/>
  <c r="G54" i="76"/>
  <c r="G55" i="76"/>
  <c r="G56" i="76"/>
  <c r="G57" i="76"/>
  <c r="G58" i="76"/>
  <c r="G107" i="76"/>
  <c r="G108" i="76"/>
  <c r="G109" i="76"/>
  <c r="G110" i="76"/>
  <c r="G111" i="76"/>
  <c r="G112" i="76"/>
  <c r="G113" i="76"/>
  <c r="G114" i="76"/>
  <c r="G115" i="76"/>
  <c r="G116" i="76"/>
  <c r="G117" i="76"/>
  <c r="G118" i="76"/>
  <c r="G119" i="76"/>
  <c r="G120" i="76"/>
  <c r="G121" i="76"/>
  <c r="G122" i="76"/>
  <c r="G123" i="76"/>
  <c r="G124" i="76"/>
  <c r="G125" i="76"/>
  <c r="G126" i="76"/>
  <c r="G127" i="76"/>
  <c r="G128" i="76"/>
  <c r="G129" i="76"/>
  <c r="G130" i="76"/>
  <c r="G4" i="76"/>
  <c r="G5" i="76"/>
  <c r="G6" i="76"/>
  <c r="G7" i="76"/>
  <c r="G8" i="76"/>
  <c r="G9" i="76"/>
  <c r="G10" i="76"/>
  <c r="G11" i="76"/>
  <c r="G12" i="76"/>
  <c r="G3" i="76"/>
  <c r="S34" i="76"/>
  <c r="S35" i="76" s="1"/>
  <c r="R34" i="76"/>
  <c r="R35" i="76" s="1"/>
  <c r="S29" i="76"/>
  <c r="R29" i="76"/>
  <c r="S28" i="76"/>
  <c r="R28" i="76"/>
  <c r="S23" i="76"/>
  <c r="S22" i="76"/>
  <c r="R22" i="76"/>
  <c r="R23" i="76" s="1"/>
  <c r="G130" i="6" l="1"/>
  <c r="G129" i="6"/>
  <c r="G128" i="6"/>
  <c r="G127" i="6"/>
  <c r="G126" i="6"/>
  <c r="G125" i="6"/>
  <c r="G124" i="6"/>
  <c r="G123" i="6"/>
  <c r="G122" i="6"/>
  <c r="G121" i="6"/>
  <c r="G120" i="6"/>
  <c r="G119" i="6"/>
  <c r="G118" i="6"/>
  <c r="G117" i="6"/>
  <c r="G116" i="6"/>
  <c r="G115" i="6"/>
  <c r="G114" i="6"/>
  <c r="G113" i="6"/>
  <c r="G112" i="6"/>
  <c r="G111" i="6"/>
  <c r="G110" i="6"/>
  <c r="G109" i="6"/>
  <c r="G108" i="6"/>
  <c r="G107" i="6"/>
  <c r="G106" i="6"/>
  <c r="G105" i="6"/>
  <c r="G104" i="6"/>
  <c r="G103" i="6"/>
  <c r="G102" i="6"/>
  <c r="G101" i="6"/>
  <c r="G100" i="6"/>
  <c r="G99" i="6"/>
  <c r="G98" i="6"/>
  <c r="G97" i="6"/>
  <c r="G96" i="6"/>
  <c r="G95" i="6"/>
  <c r="G94" i="6"/>
  <c r="G93" i="6"/>
  <c r="G92" i="6"/>
  <c r="G91" i="6"/>
  <c r="G90" i="6"/>
  <c r="G89" i="6"/>
  <c r="G88" i="6"/>
  <c r="G87" i="6"/>
  <c r="G86" i="6"/>
  <c r="G85" i="6"/>
  <c r="G84" i="6"/>
  <c r="G83" i="6"/>
  <c r="G82" i="6"/>
  <c r="G81" i="6"/>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42" i="6"/>
  <c r="G41" i="6"/>
  <c r="G40" i="6"/>
  <c r="G39" i="6"/>
  <c r="G38" i="6"/>
  <c r="G37" i="6"/>
  <c r="G36" i="6"/>
  <c r="G35" i="6"/>
  <c r="G34" i="6"/>
  <c r="G33" i="6"/>
  <c r="G32" i="6"/>
  <c r="G31" i="6"/>
  <c r="G30" i="6"/>
  <c r="G29" i="6"/>
  <c r="G28" i="6"/>
  <c r="G27" i="6"/>
  <c r="G26" i="6"/>
  <c r="K25" i="6"/>
  <c r="L25" i="6" s="1"/>
  <c r="G25" i="6"/>
  <c r="G24" i="6"/>
  <c r="K23" i="6"/>
  <c r="L23" i="6" s="1"/>
  <c r="G23" i="6"/>
  <c r="G22" i="6"/>
  <c r="K21" i="6"/>
  <c r="L21" i="6" s="1"/>
  <c r="G21" i="6"/>
  <c r="G20" i="6"/>
  <c r="K19" i="6"/>
  <c r="L19" i="6" s="1"/>
  <c r="G19" i="6"/>
  <c r="G18" i="6"/>
  <c r="K17" i="6"/>
  <c r="L17" i="6" s="1"/>
  <c r="G17" i="6"/>
  <c r="G16" i="6"/>
  <c r="K15" i="6"/>
  <c r="L15" i="6" s="1"/>
  <c r="G15" i="6"/>
  <c r="G14" i="6"/>
  <c r="K13" i="6"/>
  <c r="L13" i="6" s="1"/>
  <c r="G13" i="6"/>
  <c r="G12" i="6"/>
  <c r="K11" i="6"/>
  <c r="L11" i="6" s="1"/>
  <c r="G11" i="6"/>
  <c r="G10" i="6"/>
  <c r="K9" i="6"/>
  <c r="L9" i="6" s="1"/>
  <c r="G9" i="6"/>
  <c r="G8" i="6"/>
  <c r="K7" i="6"/>
  <c r="L7" i="6" s="1"/>
  <c r="G7" i="6"/>
  <c r="G6" i="6"/>
  <c r="K5" i="6"/>
  <c r="L5" i="6" s="1"/>
  <c r="G5" i="6"/>
  <c r="G4" i="6"/>
  <c r="K3" i="6"/>
  <c r="L3" i="6" s="1"/>
  <c r="G3" i="6"/>
  <c r="F16" i="5"/>
  <c r="F15" i="5"/>
  <c r="G14" i="5"/>
  <c r="F14" i="5"/>
  <c r="F13" i="5"/>
  <c r="F12" i="5"/>
  <c r="G11" i="5"/>
  <c r="F11" i="5"/>
  <c r="F10" i="5"/>
  <c r="F9" i="5"/>
  <c r="F8" i="5"/>
  <c r="G7" i="5"/>
  <c r="F7" i="5"/>
  <c r="F6" i="5"/>
  <c r="G3" i="5"/>
  <c r="F3" i="5"/>
  <c r="G63" i="4"/>
  <c r="P62" i="4"/>
  <c r="Q63" i="4" s="1"/>
  <c r="K62" i="4"/>
  <c r="L62" i="4" s="1"/>
  <c r="G62" i="4"/>
  <c r="G61" i="4"/>
  <c r="P60" i="4"/>
  <c r="Q61" i="4" s="1"/>
  <c r="K60" i="4"/>
  <c r="L60" i="4" s="1"/>
  <c r="G60" i="4"/>
  <c r="G59" i="4"/>
  <c r="P58" i="4"/>
  <c r="Q58" i="4" s="1"/>
  <c r="K58" i="4"/>
  <c r="L58" i="4" s="1"/>
  <c r="G58" i="4"/>
  <c r="G21" i="4"/>
  <c r="G20" i="4"/>
  <c r="G19" i="4"/>
  <c r="G18" i="4"/>
  <c r="G32" i="3"/>
  <c r="G31" i="3"/>
  <c r="G30" i="3"/>
  <c r="G29" i="3"/>
  <c r="G28" i="3"/>
  <c r="G23" i="3"/>
  <c r="G22" i="3"/>
  <c r="G21" i="3"/>
  <c r="G20" i="3"/>
  <c r="G19" i="3"/>
  <c r="G16" i="3"/>
  <c r="G12" i="3"/>
  <c r="G11" i="3"/>
  <c r="P68" i="7"/>
  <c r="Q19" i="15"/>
  <c r="K185" i="60"/>
  <c r="G185" i="60"/>
  <c r="F185" i="60"/>
  <c r="K184" i="60"/>
  <c r="G184" i="60"/>
  <c r="F184" i="60"/>
  <c r="K183" i="60"/>
  <c r="G183" i="60"/>
  <c r="F183" i="60"/>
  <c r="K182" i="60"/>
  <c r="G182" i="60"/>
  <c r="F182" i="60"/>
  <c r="K181" i="60"/>
  <c r="G181" i="60"/>
  <c r="F181" i="60"/>
  <c r="K180" i="60"/>
  <c r="G180" i="60"/>
  <c r="F180" i="60"/>
  <c r="K179" i="60"/>
  <c r="G179" i="60"/>
  <c r="F179" i="60"/>
  <c r="K178" i="60"/>
  <c r="G178" i="60"/>
  <c r="F178" i="60"/>
  <c r="K177" i="60"/>
  <c r="G177" i="60"/>
  <c r="F177" i="60"/>
  <c r="K176" i="60"/>
  <c r="G176" i="60"/>
  <c r="F176" i="60"/>
  <c r="K175" i="60"/>
  <c r="G175" i="60"/>
  <c r="F175" i="60"/>
  <c r="K174" i="60"/>
  <c r="G174" i="60"/>
  <c r="F174" i="60"/>
  <c r="K173" i="60"/>
  <c r="G173" i="60"/>
  <c r="F173" i="60"/>
  <c r="K172" i="60"/>
  <c r="G172" i="60"/>
  <c r="F172" i="60"/>
  <c r="K171" i="60"/>
  <c r="G171" i="60"/>
  <c r="F171" i="60"/>
  <c r="K170" i="60"/>
  <c r="G170" i="60"/>
  <c r="F170" i="60"/>
  <c r="K169" i="60"/>
  <c r="G169" i="60"/>
  <c r="F169" i="60"/>
  <c r="K168" i="60"/>
  <c r="G168" i="60"/>
  <c r="F168" i="60"/>
  <c r="K167" i="60"/>
  <c r="G167" i="60"/>
  <c r="F167" i="60"/>
  <c r="K166" i="60"/>
  <c r="G166" i="60"/>
  <c r="F166" i="60"/>
  <c r="K165" i="60"/>
  <c r="G165" i="60"/>
  <c r="F165" i="60"/>
  <c r="K164" i="60"/>
  <c r="G164" i="60"/>
  <c r="F164" i="60"/>
  <c r="K163" i="60"/>
  <c r="G163" i="60"/>
  <c r="F163" i="60"/>
  <c r="K162" i="60"/>
  <c r="G162" i="60"/>
  <c r="F162" i="60"/>
  <c r="K161" i="60"/>
  <c r="G161" i="60"/>
  <c r="F161" i="60"/>
  <c r="K160" i="60"/>
  <c r="G160" i="60"/>
  <c r="F160" i="60"/>
  <c r="K159" i="60"/>
  <c r="G159" i="60"/>
  <c r="F159" i="60"/>
  <c r="K158" i="60"/>
  <c r="G158" i="60"/>
  <c r="F158" i="60"/>
  <c r="K157" i="60"/>
  <c r="G157" i="60"/>
  <c r="F157" i="60"/>
  <c r="K156" i="60"/>
  <c r="G156" i="60"/>
  <c r="F156" i="60"/>
  <c r="K155" i="60"/>
  <c r="G155" i="60"/>
  <c r="F155" i="60"/>
  <c r="G99" i="60"/>
  <c r="F99" i="60"/>
  <c r="G98" i="60"/>
  <c r="F98" i="60"/>
  <c r="G97" i="60"/>
  <c r="F97" i="60"/>
  <c r="K96" i="60"/>
  <c r="G96" i="60"/>
  <c r="F96" i="60"/>
  <c r="K95" i="60"/>
  <c r="G95" i="60"/>
  <c r="F95" i="60"/>
  <c r="K94" i="60"/>
  <c r="K93" i="60"/>
  <c r="K90" i="60"/>
  <c r="K89" i="60"/>
  <c r="K88" i="60"/>
  <c r="K87" i="60"/>
  <c r="K86" i="60"/>
  <c r="K85" i="60"/>
  <c r="K84" i="60"/>
  <c r="K83" i="60"/>
  <c r="K82" i="60"/>
  <c r="K81" i="60"/>
  <c r="K80" i="60"/>
  <c r="K79" i="60"/>
  <c r="K78" i="60"/>
  <c r="K77" i="60"/>
  <c r="G76" i="60"/>
  <c r="F76" i="60"/>
  <c r="G75" i="60"/>
  <c r="F75" i="60"/>
  <c r="K74" i="60"/>
  <c r="G74" i="60"/>
  <c r="F74" i="60"/>
  <c r="K73" i="60"/>
  <c r="G73" i="60"/>
  <c r="F73" i="60"/>
  <c r="K72" i="60"/>
  <c r="G72" i="60"/>
  <c r="F72" i="60"/>
  <c r="K71" i="60"/>
  <c r="G71" i="60"/>
  <c r="F71" i="60"/>
  <c r="K70" i="60"/>
  <c r="G70" i="60"/>
  <c r="F70" i="60"/>
  <c r="K69" i="60"/>
  <c r="G69" i="60"/>
  <c r="F69" i="60"/>
  <c r="K68" i="60"/>
  <c r="G68" i="60"/>
  <c r="F68" i="60"/>
  <c r="K67" i="60"/>
  <c r="G67" i="60"/>
  <c r="F67" i="60"/>
  <c r="F34" i="60"/>
  <c r="F33" i="60"/>
  <c r="F32" i="60"/>
  <c r="F31" i="60"/>
  <c r="F30" i="60"/>
  <c r="F29" i="60"/>
  <c r="F28" i="60"/>
  <c r="G27" i="60"/>
  <c r="F27" i="60"/>
  <c r="F26" i="60"/>
  <c r="F25" i="60"/>
  <c r="F24" i="60"/>
  <c r="F23" i="60"/>
  <c r="F22" i="60"/>
  <c r="F21" i="60"/>
  <c r="F20" i="60"/>
  <c r="G19" i="60"/>
  <c r="F19" i="60"/>
  <c r="F18" i="60"/>
  <c r="F17" i="60"/>
  <c r="F16" i="60"/>
  <c r="F15" i="60"/>
  <c r="F14" i="60"/>
  <c r="F13" i="60"/>
  <c r="F12" i="60"/>
  <c r="G11" i="60"/>
  <c r="F11" i="60"/>
  <c r="F10" i="60"/>
  <c r="F9" i="60"/>
  <c r="F8" i="60"/>
  <c r="F7" i="60"/>
  <c r="F6" i="60"/>
  <c r="F5" i="60"/>
  <c r="F4" i="60"/>
  <c r="K3" i="60"/>
  <c r="G3" i="60"/>
  <c r="F3" i="60"/>
  <c r="K145" i="59"/>
  <c r="K144" i="59"/>
  <c r="K143" i="59"/>
  <c r="K142" i="59"/>
  <c r="K141" i="59"/>
  <c r="K140" i="59"/>
  <c r="K139" i="59"/>
  <c r="K138" i="59"/>
  <c r="K137" i="59"/>
  <c r="K136" i="59"/>
  <c r="K135" i="59"/>
  <c r="K134" i="59"/>
  <c r="K133" i="59"/>
  <c r="K132" i="59"/>
  <c r="K131" i="59"/>
  <c r="K130" i="59"/>
  <c r="K129" i="59"/>
  <c r="K128" i="59"/>
  <c r="K127" i="59"/>
  <c r="K126" i="59"/>
  <c r="K125" i="59"/>
  <c r="K124" i="59"/>
  <c r="K123" i="59"/>
  <c r="K122" i="59"/>
  <c r="K121" i="59"/>
  <c r="K120" i="59"/>
  <c r="K119" i="59"/>
  <c r="K118" i="59"/>
  <c r="K117" i="59"/>
  <c r="K116" i="59"/>
  <c r="K115" i="59"/>
  <c r="K114" i="59"/>
  <c r="K113" i="59"/>
  <c r="K112" i="59"/>
  <c r="K111" i="59"/>
  <c r="K110" i="59"/>
  <c r="K109" i="59"/>
  <c r="K108" i="59"/>
  <c r="K107" i="59"/>
  <c r="K106" i="59"/>
  <c r="K105" i="59"/>
  <c r="K104" i="59"/>
  <c r="K103" i="59"/>
  <c r="K101" i="59"/>
  <c r="K99" i="59"/>
  <c r="K97" i="59"/>
  <c r="K95" i="59"/>
  <c r="K93" i="59"/>
  <c r="K91" i="59"/>
  <c r="K89" i="59"/>
  <c r="K87" i="59"/>
  <c r="K85" i="59"/>
  <c r="K83" i="59"/>
  <c r="K81" i="59"/>
  <c r="K79" i="59"/>
  <c r="K77" i="59"/>
  <c r="K76" i="59"/>
  <c r="K75" i="59"/>
  <c r="K63" i="59"/>
  <c r="K62" i="59"/>
  <c r="K61" i="59"/>
  <c r="K60" i="59"/>
  <c r="K59" i="59"/>
  <c r="K58" i="59"/>
  <c r="K57" i="59"/>
  <c r="K56" i="59"/>
  <c r="K55" i="59"/>
  <c r="K54" i="59"/>
  <c r="K53" i="59"/>
  <c r="K52" i="59"/>
  <c r="K51" i="59"/>
  <c r="K50" i="59"/>
  <c r="K49" i="59"/>
  <c r="K48" i="59"/>
  <c r="K47" i="59"/>
  <c r="K46" i="59"/>
  <c r="K45" i="59"/>
  <c r="K44" i="59"/>
  <c r="K43" i="59"/>
  <c r="K41" i="59"/>
  <c r="K39" i="59"/>
  <c r="K37" i="59"/>
  <c r="K35" i="59"/>
  <c r="K33" i="59"/>
  <c r="K31" i="59"/>
  <c r="K29" i="59"/>
  <c r="K27" i="59"/>
  <c r="K25" i="59"/>
  <c r="K23" i="59"/>
  <c r="K21" i="59"/>
  <c r="K19" i="59"/>
  <c r="K17" i="59"/>
  <c r="K16" i="59"/>
  <c r="K15" i="59"/>
  <c r="K3" i="59"/>
  <c r="G146" i="58"/>
  <c r="K145" i="58"/>
  <c r="G145" i="58"/>
  <c r="K144" i="58"/>
  <c r="G144" i="58"/>
  <c r="K143" i="58"/>
  <c r="G143" i="58"/>
  <c r="K142" i="58"/>
  <c r="G142" i="58"/>
  <c r="K141" i="58"/>
  <c r="G141" i="58"/>
  <c r="K140" i="58"/>
  <c r="G140" i="58"/>
  <c r="K139" i="58"/>
  <c r="G139" i="58"/>
  <c r="K138" i="58"/>
  <c r="G138" i="58"/>
  <c r="K137" i="58"/>
  <c r="G137" i="58"/>
  <c r="K136" i="58"/>
  <c r="G136" i="58"/>
  <c r="K135" i="58"/>
  <c r="G135" i="58"/>
  <c r="K134" i="58"/>
  <c r="G134" i="58"/>
  <c r="K133" i="58"/>
  <c r="G133" i="58"/>
  <c r="K132" i="58"/>
  <c r="G132" i="58"/>
  <c r="K131" i="58"/>
  <c r="G131" i="58"/>
  <c r="K130" i="58"/>
  <c r="G130" i="58"/>
  <c r="K129" i="58"/>
  <c r="G129" i="58"/>
  <c r="K128" i="58"/>
  <c r="G128" i="58"/>
  <c r="K127" i="58"/>
  <c r="G127" i="58"/>
  <c r="K126" i="58"/>
  <c r="G126" i="58"/>
  <c r="K125" i="58"/>
  <c r="G125" i="58"/>
  <c r="K124" i="58"/>
  <c r="G124" i="58"/>
  <c r="K123" i="58"/>
  <c r="G123" i="58"/>
  <c r="K122" i="58"/>
  <c r="G122" i="58"/>
  <c r="K121" i="58"/>
  <c r="G121" i="58"/>
  <c r="K120" i="58"/>
  <c r="G120" i="58"/>
  <c r="K119" i="58"/>
  <c r="G119" i="58"/>
  <c r="K118" i="58"/>
  <c r="G118" i="58"/>
  <c r="K117" i="58"/>
  <c r="G117" i="58"/>
  <c r="K116" i="58"/>
  <c r="G116" i="58"/>
  <c r="K115" i="58"/>
  <c r="G115" i="58"/>
  <c r="K114" i="58"/>
  <c r="G114" i="58"/>
  <c r="K113" i="58"/>
  <c r="G113" i="58"/>
  <c r="K112" i="58"/>
  <c r="G112" i="58"/>
  <c r="K111" i="58"/>
  <c r="G111" i="58"/>
  <c r="K110" i="58"/>
  <c r="G110" i="58"/>
  <c r="K109" i="58"/>
  <c r="G109" i="58"/>
  <c r="K108" i="58"/>
  <c r="G108" i="58"/>
  <c r="K107" i="58"/>
  <c r="G107" i="58"/>
  <c r="K106" i="58"/>
  <c r="G106" i="58"/>
  <c r="K105" i="58"/>
  <c r="G105" i="58"/>
  <c r="K104" i="58"/>
  <c r="G104" i="58"/>
  <c r="K103" i="58"/>
  <c r="G103" i="58"/>
  <c r="G102" i="58"/>
  <c r="K101" i="58"/>
  <c r="G101" i="58"/>
  <c r="G100" i="58"/>
  <c r="K99" i="58"/>
  <c r="G99" i="58"/>
  <c r="G98" i="58"/>
  <c r="K97" i="58"/>
  <c r="G97" i="58"/>
  <c r="G96" i="58"/>
  <c r="K95" i="58"/>
  <c r="G95" i="58"/>
  <c r="G94" i="58"/>
  <c r="K93" i="58"/>
  <c r="G93" i="58"/>
  <c r="G92" i="58"/>
  <c r="K91" i="58"/>
  <c r="G91" i="58"/>
  <c r="G90" i="58"/>
  <c r="K89" i="58"/>
  <c r="G89" i="58"/>
  <c r="G88" i="58"/>
  <c r="K87" i="58"/>
  <c r="G87" i="58"/>
  <c r="G86" i="58"/>
  <c r="K85" i="58"/>
  <c r="G85" i="58"/>
  <c r="G84" i="58"/>
  <c r="K83" i="58"/>
  <c r="G83" i="58"/>
  <c r="G82" i="58"/>
  <c r="K81" i="58"/>
  <c r="G81" i="58"/>
  <c r="G80" i="58"/>
  <c r="K79" i="58"/>
  <c r="G79" i="58"/>
  <c r="G78" i="58"/>
  <c r="K77" i="58"/>
  <c r="G77" i="58"/>
  <c r="K76" i="58"/>
  <c r="G76" i="58"/>
  <c r="K75" i="58"/>
  <c r="G75" i="58"/>
  <c r="G74" i="58"/>
  <c r="G73" i="58"/>
  <c r="G71" i="58"/>
  <c r="K63" i="58"/>
  <c r="G63" i="58"/>
  <c r="K62" i="58"/>
  <c r="G62" i="58"/>
  <c r="K61" i="58"/>
  <c r="G61" i="58"/>
  <c r="K60" i="58"/>
  <c r="G60" i="58"/>
  <c r="K59" i="58"/>
  <c r="G59" i="58"/>
  <c r="K58" i="58"/>
  <c r="G58" i="58"/>
  <c r="K57" i="58"/>
  <c r="G57" i="58"/>
  <c r="K56" i="58"/>
  <c r="G56" i="58"/>
  <c r="K55" i="58"/>
  <c r="G55" i="58"/>
  <c r="K54" i="58"/>
  <c r="G54" i="58"/>
  <c r="K53" i="58"/>
  <c r="G53" i="58"/>
  <c r="K52" i="58"/>
  <c r="G52" i="58"/>
  <c r="K51" i="58"/>
  <c r="G51" i="58"/>
  <c r="K50" i="58"/>
  <c r="G50" i="58"/>
  <c r="K49" i="58"/>
  <c r="G49" i="58"/>
  <c r="K48" i="58"/>
  <c r="G48" i="58"/>
  <c r="K47" i="58"/>
  <c r="G47" i="58"/>
  <c r="K46" i="58"/>
  <c r="G46" i="58"/>
  <c r="K45" i="58"/>
  <c r="G45" i="58"/>
  <c r="K44" i="58"/>
  <c r="G44" i="58"/>
  <c r="K43" i="58"/>
  <c r="G43" i="58"/>
  <c r="G42" i="58"/>
  <c r="K41" i="58"/>
  <c r="G41" i="58"/>
  <c r="G40" i="58"/>
  <c r="K39" i="58"/>
  <c r="G39" i="58"/>
  <c r="G38" i="58"/>
  <c r="K37" i="58"/>
  <c r="G37" i="58"/>
  <c r="G36" i="58"/>
  <c r="K35" i="58"/>
  <c r="G35" i="58"/>
  <c r="G34" i="58"/>
  <c r="K33" i="58"/>
  <c r="G33" i="58"/>
  <c r="G32" i="58"/>
  <c r="K31" i="58"/>
  <c r="G31" i="58"/>
  <c r="G30" i="58"/>
  <c r="K29" i="58"/>
  <c r="G29" i="58"/>
  <c r="G28" i="58"/>
  <c r="K27" i="58"/>
  <c r="G27" i="58"/>
  <c r="G26" i="58"/>
  <c r="K25" i="58"/>
  <c r="G25" i="58"/>
  <c r="G24" i="58"/>
  <c r="K23" i="58"/>
  <c r="G23" i="58"/>
  <c r="G22" i="58"/>
  <c r="K21" i="58"/>
  <c r="G21" i="58"/>
  <c r="G20" i="58"/>
  <c r="K19" i="58"/>
  <c r="G19" i="58"/>
  <c r="G18" i="58"/>
  <c r="K17" i="58"/>
  <c r="G17" i="58"/>
  <c r="K16" i="58"/>
  <c r="G16" i="58"/>
  <c r="K15" i="58"/>
  <c r="G15" i="58"/>
  <c r="G14" i="58"/>
  <c r="G13" i="58"/>
  <c r="G11" i="58"/>
  <c r="K3" i="58"/>
  <c r="G3" i="58"/>
  <c r="G146" i="57"/>
  <c r="K145" i="57"/>
  <c r="G145" i="57"/>
  <c r="K144" i="57"/>
  <c r="G144" i="57"/>
  <c r="K143" i="57"/>
  <c r="G143" i="57"/>
  <c r="K142" i="57"/>
  <c r="G142" i="57"/>
  <c r="K141" i="57"/>
  <c r="G141" i="57"/>
  <c r="K140" i="57"/>
  <c r="G140" i="57"/>
  <c r="K139" i="57"/>
  <c r="G139" i="57"/>
  <c r="K138" i="57"/>
  <c r="G138" i="57"/>
  <c r="K137" i="57"/>
  <c r="G137" i="57"/>
  <c r="K136" i="57"/>
  <c r="G136" i="57"/>
  <c r="K135" i="57"/>
  <c r="G135" i="57"/>
  <c r="K134" i="57"/>
  <c r="G134" i="57"/>
  <c r="K133" i="57"/>
  <c r="G133" i="57"/>
  <c r="K132" i="57"/>
  <c r="G132" i="57"/>
  <c r="K131" i="57"/>
  <c r="G131" i="57"/>
  <c r="K130" i="57"/>
  <c r="G130" i="57"/>
  <c r="K129" i="57"/>
  <c r="G129" i="57"/>
  <c r="K128" i="57"/>
  <c r="G128" i="57"/>
  <c r="K127" i="57"/>
  <c r="G127" i="57"/>
  <c r="K126" i="57"/>
  <c r="G126" i="57"/>
  <c r="K125" i="57"/>
  <c r="G125" i="57"/>
  <c r="K124" i="57"/>
  <c r="G124" i="57"/>
  <c r="K123" i="57"/>
  <c r="G123" i="57"/>
  <c r="K122" i="57"/>
  <c r="G122" i="57"/>
  <c r="K121" i="57"/>
  <c r="G121" i="57"/>
  <c r="K120" i="57"/>
  <c r="G120" i="57"/>
  <c r="K119" i="57"/>
  <c r="G119" i="57"/>
  <c r="K118" i="57"/>
  <c r="G118" i="57"/>
  <c r="K117" i="57"/>
  <c r="G117" i="57"/>
  <c r="K116" i="57"/>
  <c r="G116" i="57"/>
  <c r="K115" i="57"/>
  <c r="G115" i="57"/>
  <c r="K114" i="57"/>
  <c r="G114" i="57"/>
  <c r="K113" i="57"/>
  <c r="G113" i="57"/>
  <c r="K112" i="57"/>
  <c r="G112" i="57"/>
  <c r="K111" i="57"/>
  <c r="G111" i="57"/>
  <c r="K110" i="57"/>
  <c r="G110" i="57"/>
  <c r="K109" i="57"/>
  <c r="G109" i="57"/>
  <c r="K108" i="57"/>
  <c r="G108" i="57"/>
  <c r="K107" i="57"/>
  <c r="G107" i="57"/>
  <c r="K106" i="57"/>
  <c r="G106" i="57"/>
  <c r="K105" i="57"/>
  <c r="G105" i="57"/>
  <c r="K104" i="57"/>
  <c r="G104" i="57"/>
  <c r="K103" i="57"/>
  <c r="G103" i="57"/>
  <c r="G102" i="57"/>
  <c r="K101" i="57"/>
  <c r="G101" i="57"/>
  <c r="G100" i="57"/>
  <c r="K99" i="57"/>
  <c r="G99" i="57"/>
  <c r="G98" i="57"/>
  <c r="K97" i="57"/>
  <c r="G97" i="57"/>
  <c r="G96" i="57"/>
  <c r="K95" i="57"/>
  <c r="G95" i="57"/>
  <c r="G94" i="57"/>
  <c r="K93" i="57"/>
  <c r="G93" i="57"/>
  <c r="G92" i="57"/>
  <c r="K91" i="57"/>
  <c r="G91" i="57"/>
  <c r="G90" i="57"/>
  <c r="K89" i="57"/>
  <c r="G89" i="57"/>
  <c r="G88" i="57"/>
  <c r="K87" i="57"/>
  <c r="G87" i="57"/>
  <c r="G86" i="57"/>
  <c r="K85" i="57"/>
  <c r="G85" i="57"/>
  <c r="G84" i="57"/>
  <c r="K83" i="57"/>
  <c r="G83" i="57"/>
  <c r="G82" i="57"/>
  <c r="K81" i="57"/>
  <c r="G81" i="57"/>
  <c r="G80" i="57"/>
  <c r="K79" i="57"/>
  <c r="G79" i="57"/>
  <c r="G78" i="57"/>
  <c r="K77" i="57"/>
  <c r="G77" i="57"/>
  <c r="K76" i="57"/>
  <c r="G76" i="57"/>
  <c r="K75" i="57"/>
  <c r="G75" i="57"/>
  <c r="G74" i="57"/>
  <c r="G73" i="57"/>
  <c r="G71" i="57"/>
  <c r="K63" i="57"/>
  <c r="G63" i="57"/>
  <c r="K62" i="57"/>
  <c r="G62" i="57"/>
  <c r="K61" i="57"/>
  <c r="G61" i="57"/>
  <c r="K60" i="57"/>
  <c r="G60" i="57"/>
  <c r="K59" i="57"/>
  <c r="G59" i="57"/>
  <c r="K58" i="57"/>
  <c r="G58" i="57"/>
  <c r="K57" i="57"/>
  <c r="G57" i="57"/>
  <c r="K56" i="57"/>
  <c r="G56" i="57"/>
  <c r="K55" i="57"/>
  <c r="G55" i="57"/>
  <c r="K54" i="57"/>
  <c r="G54" i="57"/>
  <c r="K53" i="57"/>
  <c r="G53" i="57"/>
  <c r="K52" i="57"/>
  <c r="G52" i="57"/>
  <c r="K51" i="57"/>
  <c r="G51" i="57"/>
  <c r="K50" i="57"/>
  <c r="G50" i="57"/>
  <c r="K49" i="57"/>
  <c r="G49" i="57"/>
  <c r="K48" i="57"/>
  <c r="G48" i="57"/>
  <c r="K47" i="57"/>
  <c r="G47" i="57"/>
  <c r="K46" i="57"/>
  <c r="G46" i="57"/>
  <c r="K45" i="57"/>
  <c r="G45" i="57"/>
  <c r="K44" i="57"/>
  <c r="G44" i="57"/>
  <c r="K43" i="57"/>
  <c r="G43" i="57"/>
  <c r="G42" i="57"/>
  <c r="K41" i="57"/>
  <c r="G41" i="57"/>
  <c r="G40" i="57"/>
  <c r="K39" i="57"/>
  <c r="G39" i="57"/>
  <c r="G38" i="57"/>
  <c r="K37" i="57"/>
  <c r="G37" i="57"/>
  <c r="G36" i="57"/>
  <c r="K35" i="57"/>
  <c r="G35" i="57"/>
  <c r="G34" i="57"/>
  <c r="K33" i="57"/>
  <c r="G33" i="57"/>
  <c r="G32" i="57"/>
  <c r="K31" i="57"/>
  <c r="G31" i="57"/>
  <c r="G30" i="57"/>
  <c r="K29" i="57"/>
  <c r="G29" i="57"/>
  <c r="G28" i="57"/>
  <c r="K27" i="57"/>
  <c r="G27" i="57"/>
  <c r="G26" i="57"/>
  <c r="K25" i="57"/>
  <c r="G25" i="57"/>
  <c r="G24" i="57"/>
  <c r="K23" i="57"/>
  <c r="G23" i="57"/>
  <c r="G22" i="57"/>
  <c r="K21" i="57"/>
  <c r="G21" i="57"/>
  <c r="G20" i="57"/>
  <c r="K19" i="57"/>
  <c r="G19" i="57"/>
  <c r="G18" i="57"/>
  <c r="K17" i="57"/>
  <c r="G17" i="57"/>
  <c r="K16" i="57"/>
  <c r="G16" i="57"/>
  <c r="K15" i="57"/>
  <c r="G15" i="57"/>
  <c r="G14" i="57"/>
  <c r="G13" i="57"/>
  <c r="G11" i="57"/>
  <c r="K3" i="57"/>
  <c r="G3" i="57"/>
  <c r="G146" i="56"/>
  <c r="F146" i="56"/>
  <c r="K145" i="56"/>
  <c r="G145" i="56"/>
  <c r="F145" i="56"/>
  <c r="K144" i="56"/>
  <c r="G144" i="56"/>
  <c r="F144" i="56"/>
  <c r="K143" i="56"/>
  <c r="G143" i="56"/>
  <c r="F143" i="56"/>
  <c r="K142" i="56"/>
  <c r="G142" i="56"/>
  <c r="F142" i="56"/>
  <c r="K141" i="56"/>
  <c r="G141" i="56"/>
  <c r="F141" i="56"/>
  <c r="K140" i="56"/>
  <c r="G140" i="56"/>
  <c r="F140" i="56"/>
  <c r="K139" i="56"/>
  <c r="G139" i="56"/>
  <c r="F139" i="56"/>
  <c r="K138" i="56"/>
  <c r="G138" i="56"/>
  <c r="F138" i="56"/>
  <c r="K137" i="56"/>
  <c r="G137" i="56"/>
  <c r="F137" i="56"/>
  <c r="K136" i="56"/>
  <c r="G136" i="56"/>
  <c r="F136" i="56"/>
  <c r="K135" i="56"/>
  <c r="G135" i="56"/>
  <c r="F135" i="56"/>
  <c r="K134" i="56"/>
  <c r="G134" i="56"/>
  <c r="F134" i="56"/>
  <c r="K133" i="56"/>
  <c r="G133" i="56"/>
  <c r="F133" i="56"/>
  <c r="K132" i="56"/>
  <c r="G132" i="56"/>
  <c r="F132" i="56"/>
  <c r="K131" i="56"/>
  <c r="G131" i="56"/>
  <c r="F131" i="56"/>
  <c r="K130" i="56"/>
  <c r="G130" i="56"/>
  <c r="F130" i="56"/>
  <c r="K129" i="56"/>
  <c r="G129" i="56"/>
  <c r="F129" i="56"/>
  <c r="K128" i="56"/>
  <c r="G128" i="56"/>
  <c r="F128" i="56"/>
  <c r="K127" i="56"/>
  <c r="G127" i="56"/>
  <c r="F127" i="56"/>
  <c r="K126" i="56"/>
  <c r="G126" i="56"/>
  <c r="F126" i="56"/>
  <c r="K125" i="56"/>
  <c r="G125" i="56"/>
  <c r="F125" i="56"/>
  <c r="K124" i="56"/>
  <c r="G124" i="56"/>
  <c r="F124" i="56"/>
  <c r="K123" i="56"/>
  <c r="G123" i="56"/>
  <c r="F123" i="56"/>
  <c r="K122" i="56"/>
  <c r="G122" i="56"/>
  <c r="K121" i="56"/>
  <c r="G121" i="56"/>
  <c r="K120" i="56"/>
  <c r="G120" i="56"/>
  <c r="K119" i="56"/>
  <c r="G119" i="56"/>
  <c r="K118" i="56"/>
  <c r="G118" i="56"/>
  <c r="K117" i="56"/>
  <c r="G117" i="56"/>
  <c r="K116" i="56"/>
  <c r="G116" i="56"/>
  <c r="K115" i="56"/>
  <c r="G115" i="56"/>
  <c r="K114" i="56"/>
  <c r="G114" i="56"/>
  <c r="K113" i="56"/>
  <c r="G113" i="56"/>
  <c r="K112" i="56"/>
  <c r="G112" i="56"/>
  <c r="K111" i="56"/>
  <c r="G111" i="56"/>
  <c r="K110" i="56"/>
  <c r="G110" i="56"/>
  <c r="K109" i="56"/>
  <c r="G109" i="56"/>
  <c r="K108" i="56"/>
  <c r="G108" i="56"/>
  <c r="K107" i="56"/>
  <c r="G107" i="56"/>
  <c r="K106" i="56"/>
  <c r="G106" i="56"/>
  <c r="K105" i="56"/>
  <c r="G105" i="56"/>
  <c r="K104" i="56"/>
  <c r="G104" i="56"/>
  <c r="K103" i="56"/>
  <c r="G103" i="56"/>
  <c r="G102" i="56"/>
  <c r="K101" i="56"/>
  <c r="G101" i="56"/>
  <c r="G100" i="56"/>
  <c r="K99" i="56"/>
  <c r="G99" i="56"/>
  <c r="G98" i="56"/>
  <c r="K97" i="56"/>
  <c r="G97" i="56"/>
  <c r="G96" i="56"/>
  <c r="K95" i="56"/>
  <c r="G95" i="56"/>
  <c r="G94" i="56"/>
  <c r="K93" i="56"/>
  <c r="G93" i="56"/>
  <c r="G92" i="56"/>
  <c r="K91" i="56"/>
  <c r="G91" i="56"/>
  <c r="G90" i="56"/>
  <c r="K89" i="56"/>
  <c r="G89" i="56"/>
  <c r="G88" i="56"/>
  <c r="K87" i="56"/>
  <c r="G87" i="56"/>
  <c r="G86" i="56"/>
  <c r="K85" i="56"/>
  <c r="G85" i="56"/>
  <c r="G84" i="56"/>
  <c r="K83" i="56"/>
  <c r="G83" i="56"/>
  <c r="G82" i="56"/>
  <c r="K81" i="56"/>
  <c r="G81" i="56"/>
  <c r="G80" i="56"/>
  <c r="K79" i="56"/>
  <c r="G79" i="56"/>
  <c r="G78" i="56"/>
  <c r="K77" i="56"/>
  <c r="G77" i="56"/>
  <c r="K76" i="56"/>
  <c r="G76" i="56"/>
  <c r="K75" i="56"/>
  <c r="G75" i="56"/>
  <c r="G74" i="56"/>
  <c r="G73" i="56"/>
  <c r="G71" i="56"/>
  <c r="K63" i="56"/>
  <c r="G63" i="56"/>
  <c r="K62" i="56"/>
  <c r="G62" i="56"/>
  <c r="F62" i="56"/>
  <c r="K61" i="56"/>
  <c r="G61" i="56"/>
  <c r="F61" i="56"/>
  <c r="K60" i="56"/>
  <c r="G60" i="56"/>
  <c r="F60" i="56"/>
  <c r="K59" i="56"/>
  <c r="G59" i="56"/>
  <c r="F59" i="56"/>
  <c r="K58" i="56"/>
  <c r="G58" i="56"/>
  <c r="F58" i="56"/>
  <c r="K57" i="56"/>
  <c r="G57" i="56"/>
  <c r="F57" i="56"/>
  <c r="K56" i="56"/>
  <c r="G56" i="56"/>
  <c r="F56" i="56"/>
  <c r="K55" i="56"/>
  <c r="G55" i="56"/>
  <c r="F55" i="56"/>
  <c r="K54" i="56"/>
  <c r="G54" i="56"/>
  <c r="F54" i="56"/>
  <c r="K53" i="56"/>
  <c r="G53" i="56"/>
  <c r="F53" i="56"/>
  <c r="K52" i="56"/>
  <c r="G52" i="56"/>
  <c r="F52" i="56"/>
  <c r="K51" i="56"/>
  <c r="G51" i="56"/>
  <c r="F51" i="56"/>
  <c r="K50" i="56"/>
  <c r="G50" i="56"/>
  <c r="F50" i="56"/>
  <c r="K49" i="56"/>
  <c r="G49" i="56"/>
  <c r="F49" i="56"/>
  <c r="K48" i="56"/>
  <c r="G48" i="56"/>
  <c r="F48" i="56"/>
  <c r="K47" i="56"/>
  <c r="G47" i="56"/>
  <c r="F47" i="56"/>
  <c r="K46" i="56"/>
  <c r="G46" i="56"/>
  <c r="F46" i="56"/>
  <c r="K45" i="56"/>
  <c r="G45" i="56"/>
  <c r="F45" i="56"/>
  <c r="K44" i="56"/>
  <c r="G44" i="56"/>
  <c r="F44" i="56"/>
  <c r="K43" i="56"/>
  <c r="G43" i="56"/>
  <c r="F43" i="56"/>
  <c r="G42" i="56"/>
  <c r="F42" i="56"/>
  <c r="K41" i="56"/>
  <c r="G41" i="56"/>
  <c r="F41" i="56"/>
  <c r="G40" i="56"/>
  <c r="F40" i="56"/>
  <c r="K39" i="56"/>
  <c r="G39" i="56"/>
  <c r="F39" i="56"/>
  <c r="G38" i="56"/>
  <c r="F38" i="56"/>
  <c r="K37" i="56"/>
  <c r="G37" i="56"/>
  <c r="F37" i="56"/>
  <c r="G36" i="56"/>
  <c r="F36" i="56"/>
  <c r="K35" i="56"/>
  <c r="G35" i="56"/>
  <c r="F35" i="56"/>
  <c r="G34" i="56"/>
  <c r="F34" i="56"/>
  <c r="K33" i="56"/>
  <c r="G33" i="56"/>
  <c r="F33" i="56"/>
  <c r="G32" i="56"/>
  <c r="F32" i="56"/>
  <c r="K31" i="56"/>
  <c r="G31" i="56"/>
  <c r="F31" i="56"/>
  <c r="G30" i="56"/>
  <c r="F30" i="56"/>
  <c r="K29" i="56"/>
  <c r="G29" i="56"/>
  <c r="F29" i="56"/>
  <c r="G28" i="56"/>
  <c r="F28" i="56"/>
  <c r="K27" i="56"/>
  <c r="G27" i="56"/>
  <c r="F27" i="56"/>
  <c r="G26" i="56"/>
  <c r="F26" i="56"/>
  <c r="K25" i="56"/>
  <c r="G25" i="56"/>
  <c r="F25" i="56"/>
  <c r="G24" i="56"/>
  <c r="F24" i="56"/>
  <c r="K23" i="56"/>
  <c r="G23" i="56"/>
  <c r="F23" i="56"/>
  <c r="G22" i="56"/>
  <c r="F22" i="56"/>
  <c r="K21" i="56"/>
  <c r="G21" i="56"/>
  <c r="F21" i="56"/>
  <c r="G20" i="56"/>
  <c r="F20" i="56"/>
  <c r="K19" i="56"/>
  <c r="G19" i="56"/>
  <c r="F19" i="56"/>
  <c r="G18" i="56"/>
  <c r="F18" i="56"/>
  <c r="K17" i="56"/>
  <c r="G17" i="56"/>
  <c r="F17" i="56"/>
  <c r="K16" i="56"/>
  <c r="G16" i="56"/>
  <c r="F16" i="56"/>
  <c r="K15" i="56"/>
  <c r="G15" i="56"/>
  <c r="F15" i="56"/>
  <c r="G14" i="56"/>
  <c r="F14" i="56"/>
  <c r="G13" i="56"/>
  <c r="F13" i="56"/>
  <c r="F12" i="56"/>
  <c r="G11" i="56"/>
  <c r="F11" i="56"/>
  <c r="F10" i="56"/>
  <c r="F9" i="56"/>
  <c r="F8" i="56"/>
  <c r="F7" i="56"/>
  <c r="F6" i="56"/>
  <c r="F4" i="56"/>
  <c r="K3" i="56"/>
  <c r="G3" i="56"/>
  <c r="F3" i="56"/>
  <c r="K145" i="55"/>
  <c r="K144" i="55"/>
  <c r="K143" i="55"/>
  <c r="K142" i="55"/>
  <c r="K141" i="55"/>
  <c r="K140" i="55"/>
  <c r="K139" i="55"/>
  <c r="K138" i="55"/>
  <c r="K137" i="55"/>
  <c r="K136" i="55"/>
  <c r="K135" i="55"/>
  <c r="K134" i="55"/>
  <c r="K133" i="55"/>
  <c r="K132" i="55"/>
  <c r="K131" i="55"/>
  <c r="K130" i="55"/>
  <c r="K129" i="55"/>
  <c r="K128" i="55"/>
  <c r="K127" i="55"/>
  <c r="K126" i="55"/>
  <c r="K125" i="55"/>
  <c r="K124" i="55"/>
  <c r="K123" i="55"/>
  <c r="K122" i="55"/>
  <c r="K121" i="55"/>
  <c r="K120" i="55"/>
  <c r="K119" i="55"/>
  <c r="K118" i="55"/>
  <c r="K117" i="55"/>
  <c r="K116" i="55"/>
  <c r="K115" i="55"/>
  <c r="K114" i="55"/>
  <c r="K113" i="55"/>
  <c r="K112" i="55"/>
  <c r="K111" i="55"/>
  <c r="K110" i="55"/>
  <c r="K109" i="55"/>
  <c r="K108" i="55"/>
  <c r="K107" i="55"/>
  <c r="K106" i="55"/>
  <c r="K105" i="55"/>
  <c r="K104" i="55"/>
  <c r="K103" i="55"/>
  <c r="K101" i="55"/>
  <c r="K99" i="55"/>
  <c r="K97" i="55"/>
  <c r="K95" i="55"/>
  <c r="K93" i="55"/>
  <c r="K91" i="55"/>
  <c r="K89" i="55"/>
  <c r="K87" i="55"/>
  <c r="K85" i="55"/>
  <c r="K83" i="55"/>
  <c r="K81" i="55"/>
  <c r="K79" i="55"/>
  <c r="K77" i="55"/>
  <c r="K76" i="55"/>
  <c r="K75" i="55"/>
  <c r="K63" i="55"/>
  <c r="K62" i="55"/>
  <c r="K61" i="55"/>
  <c r="K60" i="55"/>
  <c r="K59" i="55"/>
  <c r="K58" i="55"/>
  <c r="K57" i="55"/>
  <c r="K56" i="55"/>
  <c r="K55" i="55"/>
  <c r="K54" i="55"/>
  <c r="K53" i="55"/>
  <c r="K52" i="55"/>
  <c r="K51" i="55"/>
  <c r="K50" i="55"/>
  <c r="K49" i="55"/>
  <c r="K48" i="55"/>
  <c r="K47" i="55"/>
  <c r="K46" i="55"/>
  <c r="K45" i="55"/>
  <c r="K44" i="55"/>
  <c r="K43" i="55"/>
  <c r="K41" i="55"/>
  <c r="K39" i="55"/>
  <c r="K37" i="55"/>
  <c r="K35" i="55"/>
  <c r="K33" i="55"/>
  <c r="K31" i="55"/>
  <c r="K29" i="55"/>
  <c r="K27" i="55"/>
  <c r="K25" i="55"/>
  <c r="K23" i="55"/>
  <c r="K21" i="55"/>
  <c r="K19" i="55"/>
  <c r="K17" i="55"/>
  <c r="K16" i="55"/>
  <c r="K15" i="55"/>
  <c r="K3" i="55"/>
  <c r="K145" i="54"/>
  <c r="K144" i="54"/>
  <c r="K143" i="54"/>
  <c r="K142" i="54"/>
  <c r="K141" i="54"/>
  <c r="K140" i="54"/>
  <c r="K139" i="54"/>
  <c r="K138" i="54"/>
  <c r="K137" i="54"/>
  <c r="K136" i="54"/>
  <c r="K135" i="54"/>
  <c r="K134" i="54"/>
  <c r="K133" i="54"/>
  <c r="K132" i="54"/>
  <c r="K131" i="54"/>
  <c r="K130" i="54"/>
  <c r="K129" i="54"/>
  <c r="K128" i="54"/>
  <c r="K127" i="54"/>
  <c r="K126" i="54"/>
  <c r="K125" i="54"/>
  <c r="K124" i="54"/>
  <c r="K123" i="54"/>
  <c r="K122" i="54"/>
  <c r="K121" i="54"/>
  <c r="K120" i="54"/>
  <c r="K119" i="54"/>
  <c r="K118" i="54"/>
  <c r="K117" i="54"/>
  <c r="K116" i="54"/>
  <c r="K115" i="54"/>
  <c r="K114" i="54"/>
  <c r="K113" i="54"/>
  <c r="K112" i="54"/>
  <c r="K111" i="54"/>
  <c r="K110" i="54"/>
  <c r="K109" i="54"/>
  <c r="K108" i="54"/>
  <c r="K107" i="54"/>
  <c r="K106" i="54"/>
  <c r="K105" i="54"/>
  <c r="K104" i="54"/>
  <c r="K103" i="54"/>
  <c r="K101" i="54"/>
  <c r="K99" i="54"/>
  <c r="K97" i="54"/>
  <c r="K95" i="54"/>
  <c r="K93" i="54"/>
  <c r="K91" i="54"/>
  <c r="K89" i="54"/>
  <c r="K87" i="54"/>
  <c r="K85" i="54"/>
  <c r="K83" i="54"/>
  <c r="K81" i="54"/>
  <c r="K79" i="54"/>
  <c r="K77" i="54"/>
  <c r="K76" i="54"/>
  <c r="K75" i="54"/>
  <c r="K63" i="54"/>
  <c r="K62" i="54"/>
  <c r="K61" i="54"/>
  <c r="K60" i="54"/>
  <c r="K59" i="54"/>
  <c r="K58" i="54"/>
  <c r="K57" i="54"/>
  <c r="K56" i="54"/>
  <c r="K55" i="54"/>
  <c r="K54" i="54"/>
  <c r="K53" i="54"/>
  <c r="K52" i="54"/>
  <c r="K51" i="54"/>
  <c r="K50" i="54"/>
  <c r="K49" i="54"/>
  <c r="K48" i="54"/>
  <c r="K47" i="54"/>
  <c r="K46" i="54"/>
  <c r="K45" i="54"/>
  <c r="K44" i="54"/>
  <c r="K43" i="54"/>
  <c r="K41" i="54"/>
  <c r="K39" i="54"/>
  <c r="K37" i="54"/>
  <c r="K35" i="54"/>
  <c r="K33" i="54"/>
  <c r="K31" i="54"/>
  <c r="K29" i="54"/>
  <c r="K27" i="54"/>
  <c r="K25" i="54"/>
  <c r="K23" i="54"/>
  <c r="K21" i="54"/>
  <c r="K19" i="54"/>
  <c r="K17" i="54"/>
  <c r="K16" i="54"/>
  <c r="K15" i="54"/>
  <c r="K3" i="54"/>
  <c r="K145" i="53"/>
  <c r="K144" i="53"/>
  <c r="K143" i="53"/>
  <c r="K142" i="53"/>
  <c r="K141" i="53"/>
  <c r="K140" i="53"/>
  <c r="K139" i="53"/>
  <c r="K138" i="53"/>
  <c r="K137" i="53"/>
  <c r="K136" i="53"/>
  <c r="K135" i="53"/>
  <c r="K134" i="53"/>
  <c r="K133" i="53"/>
  <c r="K132" i="53"/>
  <c r="K131" i="53"/>
  <c r="K130" i="53"/>
  <c r="K129" i="53"/>
  <c r="K128" i="53"/>
  <c r="K127" i="53"/>
  <c r="K126" i="53"/>
  <c r="K125" i="53"/>
  <c r="K124" i="53"/>
  <c r="K123" i="53"/>
  <c r="K122" i="53"/>
  <c r="K121" i="53"/>
  <c r="K120" i="53"/>
  <c r="K119" i="53"/>
  <c r="K118" i="53"/>
  <c r="K117" i="53"/>
  <c r="K116" i="53"/>
  <c r="K115" i="53"/>
  <c r="K114" i="53"/>
  <c r="K113" i="53"/>
  <c r="K112" i="53"/>
  <c r="K111" i="53"/>
  <c r="K110" i="53"/>
  <c r="K109" i="53"/>
  <c r="K108" i="53"/>
  <c r="K107" i="53"/>
  <c r="K106" i="53"/>
  <c r="K105" i="53"/>
  <c r="K104" i="53"/>
  <c r="K103" i="53"/>
  <c r="K101" i="53"/>
  <c r="K99" i="53"/>
  <c r="K97" i="53"/>
  <c r="K95" i="53"/>
  <c r="K93" i="53"/>
  <c r="K91" i="53"/>
  <c r="K89" i="53"/>
  <c r="K87" i="53"/>
  <c r="K85" i="53"/>
  <c r="K83" i="53"/>
  <c r="K81" i="53"/>
  <c r="K79" i="53"/>
  <c r="K77" i="53"/>
  <c r="K76" i="53"/>
  <c r="K75" i="53"/>
  <c r="K63" i="53"/>
  <c r="K62" i="53"/>
  <c r="K61" i="53"/>
  <c r="K60" i="53"/>
  <c r="K59" i="53"/>
  <c r="K58" i="53"/>
  <c r="K57" i="53"/>
  <c r="K56" i="53"/>
  <c r="K55" i="53"/>
  <c r="K54" i="53"/>
  <c r="K53" i="53"/>
  <c r="K52" i="53"/>
  <c r="K51" i="53"/>
  <c r="K50" i="53"/>
  <c r="K49" i="53"/>
  <c r="K48" i="53"/>
  <c r="K47" i="53"/>
  <c r="K46" i="53"/>
  <c r="K45" i="53"/>
  <c r="K44" i="53"/>
  <c r="K43" i="53"/>
  <c r="K41" i="53"/>
  <c r="K39" i="53"/>
  <c r="K37" i="53"/>
  <c r="K35" i="53"/>
  <c r="K33" i="53"/>
  <c r="K31" i="53"/>
  <c r="K29" i="53"/>
  <c r="K27" i="53"/>
  <c r="K25" i="53"/>
  <c r="K23" i="53"/>
  <c r="K21" i="53"/>
  <c r="K19" i="53"/>
  <c r="K17" i="53"/>
  <c r="K16" i="53"/>
  <c r="K15" i="53"/>
  <c r="K3" i="53"/>
  <c r="G146" i="52"/>
  <c r="F146" i="52"/>
  <c r="K145" i="52"/>
  <c r="G145" i="52"/>
  <c r="F145" i="52"/>
  <c r="K144" i="52"/>
  <c r="G144" i="52"/>
  <c r="F144" i="52"/>
  <c r="K143" i="52"/>
  <c r="G143" i="52"/>
  <c r="F143" i="52"/>
  <c r="K142" i="52"/>
  <c r="G142" i="52"/>
  <c r="F142" i="52"/>
  <c r="K141" i="52"/>
  <c r="G141" i="52"/>
  <c r="F141" i="52"/>
  <c r="K140" i="52"/>
  <c r="G140" i="52"/>
  <c r="F140" i="52"/>
  <c r="K139" i="52"/>
  <c r="G139" i="52"/>
  <c r="F139" i="52"/>
  <c r="K138" i="52"/>
  <c r="G138" i="52"/>
  <c r="F138" i="52"/>
  <c r="K137" i="52"/>
  <c r="G137" i="52"/>
  <c r="F137" i="52"/>
  <c r="K136" i="52"/>
  <c r="G136" i="52"/>
  <c r="F136" i="52"/>
  <c r="K135" i="52"/>
  <c r="G135" i="52"/>
  <c r="F135" i="52"/>
  <c r="K134" i="52"/>
  <c r="G134" i="52"/>
  <c r="F134" i="52"/>
  <c r="K133" i="52"/>
  <c r="G133" i="52"/>
  <c r="F133" i="52"/>
  <c r="K132" i="52"/>
  <c r="G132" i="52"/>
  <c r="F132" i="52"/>
  <c r="K131" i="52"/>
  <c r="G131" i="52"/>
  <c r="F131" i="52"/>
  <c r="K130" i="52"/>
  <c r="G130" i="52"/>
  <c r="F130" i="52"/>
  <c r="K129" i="52"/>
  <c r="G129" i="52"/>
  <c r="F129" i="52"/>
  <c r="K128" i="52"/>
  <c r="G128" i="52"/>
  <c r="F128" i="52"/>
  <c r="K127" i="52"/>
  <c r="G127" i="52"/>
  <c r="F127" i="52"/>
  <c r="K126" i="52"/>
  <c r="G126" i="52"/>
  <c r="F126" i="52"/>
  <c r="K125" i="52"/>
  <c r="G125" i="52"/>
  <c r="F125" i="52"/>
  <c r="K124" i="52"/>
  <c r="G124" i="52"/>
  <c r="F124" i="52"/>
  <c r="K123" i="52"/>
  <c r="G123" i="52"/>
  <c r="F123" i="52"/>
  <c r="K122" i="52"/>
  <c r="G122" i="52"/>
  <c r="F122" i="52"/>
  <c r="K121" i="52"/>
  <c r="G121" i="52"/>
  <c r="F121" i="52"/>
  <c r="K120" i="52"/>
  <c r="G120" i="52"/>
  <c r="F120" i="52"/>
  <c r="K119" i="52"/>
  <c r="G119" i="52"/>
  <c r="F119" i="52"/>
  <c r="K118" i="52"/>
  <c r="G118" i="52"/>
  <c r="F118" i="52"/>
  <c r="K117" i="52"/>
  <c r="G117" i="52"/>
  <c r="F117" i="52"/>
  <c r="K116" i="52"/>
  <c r="G116" i="52"/>
  <c r="F116" i="52"/>
  <c r="K115" i="52"/>
  <c r="G115" i="52"/>
  <c r="F115" i="52"/>
  <c r="K114" i="52"/>
  <c r="G114" i="52"/>
  <c r="F114" i="52"/>
  <c r="K113" i="52"/>
  <c r="G113" i="52"/>
  <c r="F113" i="52"/>
  <c r="K112" i="52"/>
  <c r="G112" i="52"/>
  <c r="F112" i="52"/>
  <c r="K111" i="52"/>
  <c r="G111" i="52"/>
  <c r="F111" i="52"/>
  <c r="K110" i="52"/>
  <c r="G110" i="52"/>
  <c r="F110" i="52"/>
  <c r="K109" i="52"/>
  <c r="G109" i="52"/>
  <c r="F109" i="52"/>
  <c r="K108" i="52"/>
  <c r="G108" i="52"/>
  <c r="F108" i="52"/>
  <c r="K107" i="52"/>
  <c r="G107" i="52"/>
  <c r="F107" i="52"/>
  <c r="K106" i="52"/>
  <c r="G106" i="52"/>
  <c r="F106" i="52"/>
  <c r="K105" i="52"/>
  <c r="G105" i="52"/>
  <c r="F105" i="52"/>
  <c r="K104" i="52"/>
  <c r="G104" i="52"/>
  <c r="F104" i="52"/>
  <c r="K103" i="52"/>
  <c r="G103" i="52"/>
  <c r="F103" i="52"/>
  <c r="G102" i="52"/>
  <c r="F102" i="52"/>
  <c r="K101" i="52"/>
  <c r="G101" i="52"/>
  <c r="F101" i="52"/>
  <c r="G100" i="52"/>
  <c r="F100" i="52"/>
  <c r="K99" i="52"/>
  <c r="G99" i="52"/>
  <c r="F99" i="52"/>
  <c r="G98" i="52"/>
  <c r="F98" i="52"/>
  <c r="K97" i="52"/>
  <c r="G97" i="52"/>
  <c r="F97" i="52"/>
  <c r="G96" i="52"/>
  <c r="F96" i="52"/>
  <c r="K95" i="52"/>
  <c r="G95" i="52"/>
  <c r="F95" i="52"/>
  <c r="G94" i="52"/>
  <c r="F94" i="52"/>
  <c r="K93" i="52"/>
  <c r="G93" i="52"/>
  <c r="F93" i="52"/>
  <c r="G92" i="52"/>
  <c r="F92" i="52"/>
  <c r="K91" i="52"/>
  <c r="G91" i="52"/>
  <c r="F91" i="52"/>
  <c r="G90" i="52"/>
  <c r="F90" i="52"/>
  <c r="K89" i="52"/>
  <c r="G89" i="52"/>
  <c r="F89" i="52"/>
  <c r="G88" i="52"/>
  <c r="F88" i="52"/>
  <c r="K87" i="52"/>
  <c r="G87" i="52"/>
  <c r="F87" i="52"/>
  <c r="G86" i="52"/>
  <c r="F86" i="52"/>
  <c r="K85" i="52"/>
  <c r="G85" i="52"/>
  <c r="F85" i="52"/>
  <c r="G84" i="52"/>
  <c r="F84" i="52"/>
  <c r="K83" i="52"/>
  <c r="G83" i="52"/>
  <c r="F83" i="52"/>
  <c r="G82" i="52"/>
  <c r="F82" i="52"/>
  <c r="K81" i="52"/>
  <c r="G81" i="52"/>
  <c r="F81" i="52"/>
  <c r="G80" i="52"/>
  <c r="F80" i="52"/>
  <c r="K79" i="52"/>
  <c r="G79" i="52"/>
  <c r="F79" i="52"/>
  <c r="G78" i="52"/>
  <c r="F78" i="52"/>
  <c r="K77" i="52"/>
  <c r="G77" i="52"/>
  <c r="F77" i="52"/>
  <c r="K76" i="52"/>
  <c r="G76" i="52"/>
  <c r="F76" i="52"/>
  <c r="K75" i="52"/>
  <c r="G75" i="52"/>
  <c r="F75" i="52"/>
  <c r="G74" i="52"/>
  <c r="G73" i="52"/>
  <c r="G71" i="52"/>
  <c r="K63" i="52"/>
  <c r="G63" i="52"/>
  <c r="K62" i="52"/>
  <c r="G62" i="52"/>
  <c r="F62" i="52"/>
  <c r="K61" i="52"/>
  <c r="G61" i="52"/>
  <c r="F61" i="52"/>
  <c r="K60" i="52"/>
  <c r="G60" i="52"/>
  <c r="F60" i="52"/>
  <c r="K59" i="52"/>
  <c r="G59" i="52"/>
  <c r="F59" i="52"/>
  <c r="K58" i="52"/>
  <c r="G58" i="52"/>
  <c r="F58" i="52"/>
  <c r="K57" i="52"/>
  <c r="G57" i="52"/>
  <c r="F57" i="52"/>
  <c r="K56" i="52"/>
  <c r="G56" i="52"/>
  <c r="F56" i="52"/>
  <c r="K55" i="52"/>
  <c r="G55" i="52"/>
  <c r="F55" i="52"/>
  <c r="K54" i="52"/>
  <c r="G54" i="52"/>
  <c r="F54" i="52"/>
  <c r="K53" i="52"/>
  <c r="G53" i="52"/>
  <c r="F53" i="52"/>
  <c r="K52" i="52"/>
  <c r="G52" i="52"/>
  <c r="F52" i="52"/>
  <c r="K51" i="52"/>
  <c r="G51" i="52"/>
  <c r="F51" i="52"/>
  <c r="K50" i="52"/>
  <c r="G50" i="52"/>
  <c r="F50" i="52"/>
  <c r="K49" i="52"/>
  <c r="G49" i="52"/>
  <c r="F49" i="52"/>
  <c r="K48" i="52"/>
  <c r="G48" i="52"/>
  <c r="F48" i="52"/>
  <c r="K47" i="52"/>
  <c r="G47" i="52"/>
  <c r="F47" i="52"/>
  <c r="K46" i="52"/>
  <c r="G46" i="52"/>
  <c r="F46" i="52"/>
  <c r="K45" i="52"/>
  <c r="G45" i="52"/>
  <c r="F45" i="52"/>
  <c r="K44" i="52"/>
  <c r="G44" i="52"/>
  <c r="F44" i="52"/>
  <c r="K43" i="52"/>
  <c r="G43" i="52"/>
  <c r="F43" i="52"/>
  <c r="G42" i="52"/>
  <c r="F42" i="52"/>
  <c r="K41" i="52"/>
  <c r="G41" i="52"/>
  <c r="F41" i="52"/>
  <c r="G40" i="52"/>
  <c r="F40" i="52"/>
  <c r="K39" i="52"/>
  <c r="G39" i="52"/>
  <c r="F39" i="52"/>
  <c r="G38" i="52"/>
  <c r="F38" i="52"/>
  <c r="K37" i="52"/>
  <c r="G37" i="52"/>
  <c r="F37" i="52"/>
  <c r="G36" i="52"/>
  <c r="F36" i="52"/>
  <c r="K35" i="52"/>
  <c r="G35" i="52"/>
  <c r="F35" i="52"/>
  <c r="G34" i="52"/>
  <c r="F34" i="52"/>
  <c r="K33" i="52"/>
  <c r="G33" i="52"/>
  <c r="F33" i="52"/>
  <c r="G32" i="52"/>
  <c r="F32" i="52"/>
  <c r="K31" i="52"/>
  <c r="G31" i="52"/>
  <c r="F31" i="52"/>
  <c r="G30" i="52"/>
  <c r="F30" i="52"/>
  <c r="K29" i="52"/>
  <c r="G29" i="52"/>
  <c r="F29" i="52"/>
  <c r="G28" i="52"/>
  <c r="F28" i="52"/>
  <c r="K27" i="52"/>
  <c r="G27" i="52"/>
  <c r="F27" i="52"/>
  <c r="G26" i="52"/>
  <c r="F26" i="52"/>
  <c r="K25" i="52"/>
  <c r="G25" i="52"/>
  <c r="F25" i="52"/>
  <c r="G24" i="52"/>
  <c r="F24" i="52"/>
  <c r="K23" i="52"/>
  <c r="G23" i="52"/>
  <c r="F23" i="52"/>
  <c r="G22" i="52"/>
  <c r="F22" i="52"/>
  <c r="K21" i="52"/>
  <c r="G21" i="52"/>
  <c r="F21" i="52"/>
  <c r="G20" i="52"/>
  <c r="F20" i="52"/>
  <c r="K19" i="52"/>
  <c r="G19" i="52"/>
  <c r="F19" i="52"/>
  <c r="G18" i="52"/>
  <c r="F18" i="52"/>
  <c r="K17" i="52"/>
  <c r="G17" i="52"/>
  <c r="F17" i="52"/>
  <c r="K16" i="52"/>
  <c r="G16" i="52"/>
  <c r="F16" i="52"/>
  <c r="K15" i="52"/>
  <c r="G15" i="52"/>
  <c r="F15" i="52"/>
  <c r="G14" i="52"/>
  <c r="F14" i="52"/>
  <c r="G13" i="52"/>
  <c r="F13" i="52"/>
  <c r="G11" i="52"/>
  <c r="F10" i="52"/>
  <c r="F9" i="52"/>
  <c r="F8" i="52"/>
  <c r="F7" i="52"/>
  <c r="F6" i="52"/>
  <c r="F5" i="52"/>
  <c r="F4" i="52"/>
  <c r="K3" i="52"/>
  <c r="G3" i="52"/>
  <c r="F3" i="52"/>
  <c r="G158" i="51"/>
  <c r="F158" i="51"/>
  <c r="G157" i="51"/>
  <c r="F157" i="51"/>
  <c r="G156" i="51"/>
  <c r="F156" i="51"/>
  <c r="G155" i="51"/>
  <c r="F155" i="51"/>
  <c r="G66" i="51"/>
  <c r="F66" i="51"/>
  <c r="G65" i="51"/>
  <c r="F65" i="51"/>
  <c r="G64" i="51"/>
  <c r="F64" i="51"/>
  <c r="G63" i="51"/>
  <c r="F63" i="51"/>
  <c r="G62" i="51"/>
  <c r="F62" i="51"/>
  <c r="G61" i="51"/>
  <c r="F61" i="51"/>
  <c r="G60" i="51"/>
  <c r="F60" i="51"/>
  <c r="G59" i="51"/>
  <c r="F59" i="51"/>
  <c r="G58" i="51"/>
  <c r="F58" i="51"/>
  <c r="G57" i="51"/>
  <c r="F57" i="51"/>
  <c r="G56" i="51"/>
  <c r="F56" i="51"/>
  <c r="G55" i="51"/>
  <c r="F55" i="51"/>
  <c r="G54" i="51"/>
  <c r="F54" i="51"/>
  <c r="G53" i="51"/>
  <c r="F53" i="51"/>
  <c r="G52" i="51"/>
  <c r="F52" i="51"/>
  <c r="G51" i="51"/>
  <c r="F51" i="51"/>
  <c r="G50" i="51"/>
  <c r="F50" i="51"/>
  <c r="G49" i="51"/>
  <c r="F49" i="51"/>
  <c r="G48" i="51"/>
  <c r="F48" i="51"/>
  <c r="G47" i="51"/>
  <c r="F47" i="51"/>
  <c r="G46" i="51"/>
  <c r="F46" i="51"/>
  <c r="G45" i="51"/>
  <c r="F45" i="51"/>
  <c r="G44" i="51"/>
  <c r="F44" i="51"/>
  <c r="G43" i="51"/>
  <c r="F43" i="51"/>
  <c r="G42" i="51"/>
  <c r="F42" i="51"/>
  <c r="G41" i="51"/>
  <c r="F41" i="51"/>
  <c r="G40" i="51"/>
  <c r="F40" i="51"/>
  <c r="G39" i="51"/>
  <c r="F39" i="51"/>
  <c r="G38" i="51"/>
  <c r="F38" i="51"/>
  <c r="G37" i="51"/>
  <c r="F37" i="51"/>
  <c r="G36" i="51"/>
  <c r="F36" i="51"/>
  <c r="G35" i="51"/>
  <c r="F35" i="51"/>
  <c r="F34" i="51"/>
  <c r="F33" i="51"/>
  <c r="F32" i="51"/>
  <c r="F31" i="51"/>
  <c r="F30" i="51"/>
  <c r="F29" i="51"/>
  <c r="F28" i="51"/>
  <c r="K27" i="51"/>
  <c r="G27" i="51"/>
  <c r="F27" i="51"/>
  <c r="F26" i="51"/>
  <c r="F25" i="51"/>
  <c r="F24" i="51"/>
  <c r="F23" i="51"/>
  <c r="F22" i="51"/>
  <c r="F21" i="51"/>
  <c r="F20" i="51"/>
  <c r="K19" i="51"/>
  <c r="G19" i="51"/>
  <c r="F19" i="51"/>
  <c r="F18" i="51"/>
  <c r="F17" i="51"/>
  <c r="F16" i="51"/>
  <c r="F15" i="51"/>
  <c r="F14" i="51"/>
  <c r="F13" i="51"/>
  <c r="F12" i="51"/>
  <c r="K11" i="51"/>
  <c r="G11" i="51"/>
  <c r="F11" i="51"/>
  <c r="F10" i="51"/>
  <c r="F9" i="51"/>
  <c r="F8" i="51"/>
  <c r="F7" i="51"/>
  <c r="F6" i="51"/>
  <c r="F5" i="51"/>
  <c r="F4" i="51"/>
  <c r="K3" i="51"/>
  <c r="G3" i="51"/>
  <c r="F3" i="51"/>
  <c r="G144" i="50"/>
  <c r="F144" i="50"/>
  <c r="G143" i="50"/>
  <c r="F143" i="50"/>
  <c r="G142" i="50"/>
  <c r="F142" i="50"/>
  <c r="G141" i="50"/>
  <c r="F141" i="50"/>
  <c r="G140" i="50"/>
  <c r="F140" i="50"/>
  <c r="G139" i="50"/>
  <c r="F139" i="50"/>
  <c r="G138" i="50"/>
  <c r="F138" i="50"/>
  <c r="G137" i="50"/>
  <c r="F137" i="50"/>
  <c r="G136" i="50"/>
  <c r="F136" i="50"/>
  <c r="G135" i="50"/>
  <c r="F135" i="50"/>
  <c r="G134" i="50"/>
  <c r="F134" i="50"/>
  <c r="G133" i="50"/>
  <c r="F133" i="50"/>
  <c r="G132" i="50"/>
  <c r="F132" i="50"/>
  <c r="G131" i="50"/>
  <c r="F131" i="50"/>
  <c r="G130" i="50"/>
  <c r="F130" i="50"/>
  <c r="G129" i="50"/>
  <c r="F129" i="50"/>
  <c r="G128" i="50"/>
  <c r="F128" i="50"/>
  <c r="G127" i="50"/>
  <c r="F127" i="50"/>
  <c r="G126" i="50"/>
  <c r="F126" i="50"/>
  <c r="G125" i="50"/>
  <c r="F125" i="50"/>
  <c r="G124" i="50"/>
  <c r="F124" i="50"/>
  <c r="G123" i="50"/>
  <c r="F123" i="50"/>
  <c r="G122" i="50"/>
  <c r="F122" i="50"/>
  <c r="G121" i="50"/>
  <c r="F121" i="50"/>
  <c r="G120" i="50"/>
  <c r="F120" i="50"/>
  <c r="G119" i="50"/>
  <c r="F119" i="50"/>
  <c r="G118" i="50"/>
  <c r="F118" i="50"/>
  <c r="G117" i="50"/>
  <c r="F117" i="50"/>
  <c r="G116" i="50"/>
  <c r="F116" i="50"/>
  <c r="G115" i="50"/>
  <c r="F115" i="50"/>
  <c r="G114" i="50"/>
  <c r="F114" i="50"/>
  <c r="G113" i="50"/>
  <c r="F113" i="50"/>
  <c r="G112" i="50"/>
  <c r="F112" i="50"/>
  <c r="G111" i="50"/>
  <c r="F111" i="50"/>
  <c r="G110" i="50"/>
  <c r="F110" i="50"/>
  <c r="G109" i="50"/>
  <c r="F109" i="50"/>
  <c r="G108" i="50"/>
  <c r="F108" i="50"/>
  <c r="G107" i="50"/>
  <c r="F107" i="50"/>
  <c r="G106" i="50"/>
  <c r="F106" i="50"/>
  <c r="G105" i="50"/>
  <c r="F105" i="50"/>
  <c r="G104" i="50"/>
  <c r="F104" i="50"/>
  <c r="G103" i="50"/>
  <c r="F103" i="50"/>
  <c r="G102" i="50"/>
  <c r="F102" i="50"/>
  <c r="G101" i="50"/>
  <c r="F101" i="50"/>
  <c r="G100" i="50"/>
  <c r="F100" i="50"/>
  <c r="G99" i="50"/>
  <c r="F99" i="50"/>
  <c r="G98" i="50"/>
  <c r="F98" i="50"/>
  <c r="G97" i="50"/>
  <c r="F97" i="50"/>
  <c r="G96" i="50"/>
  <c r="F96" i="50"/>
  <c r="G95" i="50"/>
  <c r="F95" i="50"/>
  <c r="G94" i="50"/>
  <c r="F94" i="50"/>
  <c r="G93" i="50"/>
  <c r="F93" i="50"/>
  <c r="G92" i="50"/>
  <c r="F92" i="50"/>
  <c r="G91" i="50"/>
  <c r="F91" i="50"/>
  <c r="G90" i="50"/>
  <c r="F90" i="50"/>
  <c r="G89" i="50"/>
  <c r="F89" i="50"/>
  <c r="G88" i="50"/>
  <c r="F88" i="50"/>
  <c r="G87" i="50"/>
  <c r="F87" i="50"/>
  <c r="G86" i="50"/>
  <c r="F86" i="50"/>
  <c r="G85" i="50"/>
  <c r="F85" i="50"/>
  <c r="G84" i="50"/>
  <c r="F84" i="50"/>
  <c r="G83" i="50"/>
  <c r="F83" i="50"/>
  <c r="G82" i="50"/>
  <c r="F82" i="50"/>
  <c r="G81" i="50"/>
  <c r="F81" i="50"/>
  <c r="G80" i="50"/>
  <c r="F80" i="50"/>
  <c r="G79" i="50"/>
  <c r="F79" i="50"/>
  <c r="G78" i="50"/>
  <c r="F78" i="50"/>
  <c r="G77" i="50"/>
  <c r="F77" i="50"/>
  <c r="G76" i="50"/>
  <c r="F76" i="50"/>
  <c r="G75" i="50"/>
  <c r="F75" i="50"/>
  <c r="G74" i="50"/>
  <c r="F74" i="50"/>
  <c r="G73" i="50"/>
  <c r="F73" i="50"/>
  <c r="G60" i="50"/>
  <c r="F60" i="50"/>
  <c r="G59" i="50"/>
  <c r="F59" i="50"/>
  <c r="G58" i="50"/>
  <c r="F58" i="50"/>
  <c r="G57" i="50"/>
  <c r="F57" i="50"/>
  <c r="G56" i="50"/>
  <c r="F56" i="50"/>
  <c r="G55" i="50"/>
  <c r="F55" i="50"/>
  <c r="G54" i="50"/>
  <c r="F54" i="50"/>
  <c r="G53" i="50"/>
  <c r="F53" i="50"/>
  <c r="G52" i="50"/>
  <c r="F52" i="50"/>
  <c r="G51" i="50"/>
  <c r="F51" i="50"/>
  <c r="G50" i="50"/>
  <c r="F50" i="50"/>
  <c r="G49" i="50"/>
  <c r="F49" i="50"/>
  <c r="G48" i="50"/>
  <c r="F48" i="50"/>
  <c r="G47" i="50"/>
  <c r="F47" i="50"/>
  <c r="G46" i="50"/>
  <c r="F46" i="50"/>
  <c r="G45" i="50"/>
  <c r="F45" i="50"/>
  <c r="G44" i="50"/>
  <c r="F44" i="50"/>
  <c r="G43" i="50"/>
  <c r="F43" i="50"/>
  <c r="G42" i="50"/>
  <c r="F42" i="50"/>
  <c r="G41" i="50"/>
  <c r="F41" i="50"/>
  <c r="G40" i="50"/>
  <c r="F40" i="50"/>
  <c r="G39" i="50"/>
  <c r="F39" i="50"/>
  <c r="G38" i="50"/>
  <c r="F38" i="50"/>
  <c r="G37" i="50"/>
  <c r="F37" i="50"/>
  <c r="G36" i="50"/>
  <c r="F36" i="50"/>
  <c r="G35" i="50"/>
  <c r="F35" i="50"/>
  <c r="G34" i="50"/>
  <c r="F34" i="50"/>
  <c r="G33" i="50"/>
  <c r="F33" i="50"/>
  <c r="G32" i="50"/>
  <c r="F32" i="50"/>
  <c r="G31" i="50"/>
  <c r="F31" i="50"/>
  <c r="G30" i="50"/>
  <c r="F30" i="50"/>
  <c r="G29" i="50"/>
  <c r="F29" i="50"/>
  <c r="G28" i="50"/>
  <c r="F28" i="50"/>
  <c r="G27" i="50"/>
  <c r="F27" i="50"/>
  <c r="G26" i="50"/>
  <c r="F26" i="50"/>
  <c r="G25" i="50"/>
  <c r="F25" i="50"/>
  <c r="G24" i="50"/>
  <c r="F24" i="50"/>
  <c r="G23" i="50"/>
  <c r="F23" i="50"/>
  <c r="G22" i="50"/>
  <c r="F22" i="50"/>
  <c r="K21" i="50"/>
  <c r="L21" i="50" s="1"/>
  <c r="G21" i="50"/>
  <c r="F21" i="50"/>
  <c r="F20" i="50"/>
  <c r="F19" i="50"/>
  <c r="F18" i="50"/>
  <c r="F17" i="50"/>
  <c r="F16" i="50"/>
  <c r="F15" i="50"/>
  <c r="F14" i="50"/>
  <c r="K13" i="50"/>
  <c r="G13" i="50"/>
  <c r="F13" i="50"/>
  <c r="F12" i="50"/>
  <c r="F11" i="50"/>
  <c r="F10" i="50"/>
  <c r="F9" i="50"/>
  <c r="F8" i="50"/>
  <c r="F7" i="50"/>
  <c r="F6" i="50"/>
  <c r="K5" i="50"/>
  <c r="G5" i="50"/>
  <c r="F5" i="50"/>
  <c r="K4" i="50"/>
  <c r="G4" i="50"/>
  <c r="F4" i="50"/>
  <c r="K3" i="50"/>
  <c r="G3" i="50"/>
  <c r="F3" i="50"/>
  <c r="Q59" i="4" l="1"/>
  <c r="Q60" i="4"/>
  <c r="Q62" i="4"/>
  <c r="G38" i="49"/>
  <c r="G37" i="49"/>
  <c r="G36" i="49"/>
  <c r="G130" i="22"/>
  <c r="K129" i="22"/>
  <c r="G129" i="22"/>
  <c r="G128" i="22"/>
  <c r="K127" i="22"/>
  <c r="G127" i="22"/>
  <c r="G126" i="22"/>
  <c r="K125" i="22"/>
  <c r="G125" i="22"/>
  <c r="G124" i="22"/>
  <c r="K123" i="22"/>
  <c r="G123" i="22"/>
  <c r="G122" i="22"/>
  <c r="K121" i="22"/>
  <c r="G121" i="22"/>
  <c r="G120" i="22"/>
  <c r="K119" i="22"/>
  <c r="G119" i="22"/>
  <c r="G118" i="22"/>
  <c r="K117" i="22"/>
  <c r="G117" i="22"/>
  <c r="G116" i="22"/>
  <c r="K115" i="22"/>
  <c r="G115" i="22"/>
  <c r="G114" i="22"/>
  <c r="K113" i="22"/>
  <c r="G113" i="22"/>
  <c r="G112" i="22"/>
  <c r="K111" i="22"/>
  <c r="G111" i="22"/>
  <c r="G110" i="22"/>
  <c r="K109" i="22"/>
  <c r="G109" i="22"/>
  <c r="G108" i="22"/>
  <c r="K107" i="22"/>
  <c r="G107" i="22"/>
  <c r="G106" i="22"/>
  <c r="K105" i="22"/>
  <c r="G105" i="22"/>
  <c r="G104" i="22"/>
  <c r="K103" i="22"/>
  <c r="G103" i="22"/>
  <c r="G102" i="22"/>
  <c r="K101" i="22"/>
  <c r="G101" i="22"/>
  <c r="G100" i="22"/>
  <c r="K99" i="22"/>
  <c r="G99" i="22"/>
  <c r="G98" i="22"/>
  <c r="K97" i="22"/>
  <c r="G97" i="22"/>
  <c r="G96" i="22"/>
  <c r="K95" i="22"/>
  <c r="G95" i="22"/>
  <c r="G94" i="22"/>
  <c r="K93" i="22"/>
  <c r="G93" i="22"/>
  <c r="G92" i="22"/>
  <c r="K91" i="22"/>
  <c r="G91" i="22"/>
  <c r="G90" i="22"/>
  <c r="K89" i="22"/>
  <c r="G89" i="22"/>
  <c r="G88" i="22"/>
  <c r="K87" i="22"/>
  <c r="G87" i="22"/>
  <c r="G86" i="22"/>
  <c r="K85" i="22"/>
  <c r="G85" i="22"/>
  <c r="G84" i="22"/>
  <c r="K83" i="22"/>
  <c r="G83" i="22"/>
  <c r="G82" i="22"/>
  <c r="K81" i="22"/>
  <c r="G81" i="22"/>
  <c r="G80" i="22"/>
  <c r="K79" i="22"/>
  <c r="G79" i="22"/>
  <c r="G78" i="22"/>
  <c r="K77" i="22"/>
  <c r="G77" i="22"/>
  <c r="G76" i="22"/>
  <c r="K75" i="22"/>
  <c r="G75" i="22"/>
  <c r="G74" i="22"/>
  <c r="K73" i="22"/>
  <c r="G73" i="22"/>
  <c r="G72" i="22"/>
  <c r="K71" i="22"/>
  <c r="G71" i="22"/>
  <c r="G70" i="22"/>
  <c r="K69" i="22"/>
  <c r="G69" i="22"/>
  <c r="G68" i="22"/>
  <c r="K67" i="22"/>
  <c r="G67" i="22"/>
  <c r="G66" i="22"/>
  <c r="K65" i="22"/>
  <c r="G65" i="22"/>
  <c r="G64" i="22"/>
  <c r="K63" i="22"/>
  <c r="G63" i="22"/>
  <c r="G62" i="22"/>
  <c r="K61" i="22"/>
  <c r="G61" i="22"/>
  <c r="G60" i="22"/>
  <c r="K59" i="22"/>
  <c r="G59" i="22"/>
  <c r="G58" i="22"/>
  <c r="K57" i="22"/>
  <c r="G57" i="22"/>
  <c r="G56" i="22"/>
  <c r="K55" i="22"/>
  <c r="G55" i="22"/>
  <c r="G54" i="22"/>
  <c r="K53" i="22"/>
  <c r="G53" i="22"/>
  <c r="G52" i="22"/>
  <c r="K51" i="22"/>
  <c r="G51" i="22"/>
  <c r="G50" i="22"/>
  <c r="K49" i="22"/>
  <c r="G49" i="22"/>
  <c r="G48" i="22"/>
  <c r="K47" i="22"/>
  <c r="G47" i="22"/>
  <c r="G46" i="22"/>
  <c r="K45" i="22"/>
  <c r="G45" i="22"/>
  <c r="G44" i="22"/>
  <c r="K43" i="22"/>
  <c r="G43" i="22"/>
  <c r="G42" i="22"/>
  <c r="K41" i="22"/>
  <c r="G41" i="22"/>
  <c r="G40" i="22"/>
  <c r="K39" i="22"/>
  <c r="G39" i="22"/>
  <c r="G38" i="22"/>
  <c r="K37" i="22"/>
  <c r="G37" i="22"/>
  <c r="G36" i="22"/>
  <c r="K35" i="22"/>
  <c r="G35" i="22"/>
  <c r="G34" i="22"/>
  <c r="K33" i="22"/>
  <c r="G33" i="22"/>
  <c r="G32" i="22"/>
  <c r="K31" i="22"/>
  <c r="G31" i="22"/>
  <c r="G30" i="22"/>
  <c r="K29" i="22"/>
  <c r="G29" i="22"/>
  <c r="G28" i="22"/>
  <c r="K27" i="22"/>
  <c r="G27" i="22"/>
  <c r="G26" i="22"/>
  <c r="K25" i="22"/>
  <c r="G25" i="22"/>
  <c r="G24" i="22"/>
  <c r="K23" i="22"/>
  <c r="G23" i="22"/>
  <c r="G22" i="22"/>
  <c r="K21" i="22"/>
  <c r="G21" i="22"/>
  <c r="G20" i="22"/>
  <c r="K19" i="22"/>
  <c r="G19" i="22"/>
  <c r="G18" i="22"/>
  <c r="K17" i="22"/>
  <c r="G17" i="22"/>
  <c r="G16" i="22"/>
  <c r="K15" i="22"/>
  <c r="G15" i="22"/>
  <c r="G14" i="22"/>
  <c r="K13" i="22"/>
  <c r="G13" i="22"/>
  <c r="G12" i="22"/>
  <c r="K11" i="22"/>
  <c r="G11" i="22"/>
  <c r="G10" i="22"/>
  <c r="K9" i="22"/>
  <c r="G9" i="22"/>
  <c r="G8" i="22"/>
  <c r="K7" i="22"/>
  <c r="G7" i="22"/>
  <c r="G6" i="22"/>
  <c r="K5" i="22"/>
  <c r="G5" i="22"/>
  <c r="G4" i="22"/>
  <c r="K3" i="22"/>
  <c r="G3" i="22"/>
  <c r="G130" i="16"/>
  <c r="K129" i="16"/>
  <c r="G129" i="16"/>
  <c r="G128" i="16"/>
  <c r="K127" i="16"/>
  <c r="G127" i="16"/>
  <c r="G126" i="16"/>
  <c r="K125" i="16"/>
  <c r="G125" i="16"/>
  <c r="G124" i="16"/>
  <c r="K123" i="16"/>
  <c r="G123" i="16"/>
  <c r="G122" i="16"/>
  <c r="K121" i="16"/>
  <c r="G121" i="16"/>
  <c r="G120" i="16"/>
  <c r="K119" i="16"/>
  <c r="G119" i="16"/>
  <c r="G118" i="16"/>
  <c r="K117" i="16"/>
  <c r="G117" i="16"/>
  <c r="G116" i="16"/>
  <c r="K115" i="16"/>
  <c r="G115" i="16"/>
  <c r="G114" i="16"/>
  <c r="K113" i="16"/>
  <c r="G113" i="16"/>
  <c r="G112" i="16"/>
  <c r="K111" i="16"/>
  <c r="G111" i="16"/>
  <c r="G110" i="16"/>
  <c r="K109" i="16"/>
  <c r="G109" i="16"/>
  <c r="G108" i="16"/>
  <c r="K107" i="16"/>
  <c r="G107" i="16"/>
  <c r="G106" i="16"/>
  <c r="K105" i="16"/>
  <c r="G105" i="16"/>
  <c r="G104" i="16"/>
  <c r="K103" i="16"/>
  <c r="G103" i="16"/>
  <c r="G102" i="16"/>
  <c r="K101" i="16"/>
  <c r="G101" i="16"/>
  <c r="G100" i="16"/>
  <c r="K99" i="16"/>
  <c r="G99" i="16"/>
  <c r="G98" i="16"/>
  <c r="K97" i="16"/>
  <c r="G97" i="16"/>
  <c r="G96" i="16"/>
  <c r="K95" i="16"/>
  <c r="G95" i="16"/>
  <c r="G94" i="16"/>
  <c r="K93" i="16"/>
  <c r="G93" i="16"/>
  <c r="G92" i="16"/>
  <c r="K91" i="16"/>
  <c r="G91" i="16"/>
  <c r="G90" i="16"/>
  <c r="K89" i="16"/>
  <c r="G89" i="16"/>
  <c r="G88" i="16"/>
  <c r="K87" i="16"/>
  <c r="G87" i="16"/>
  <c r="G86" i="16"/>
  <c r="K85" i="16"/>
  <c r="G85" i="16"/>
  <c r="G84" i="16"/>
  <c r="K83" i="16"/>
  <c r="G83" i="16"/>
  <c r="G82" i="16"/>
  <c r="K81" i="16"/>
  <c r="G81" i="16"/>
  <c r="G80" i="16"/>
  <c r="K79" i="16"/>
  <c r="G79" i="16"/>
  <c r="G78" i="16"/>
  <c r="K77" i="16"/>
  <c r="G77" i="16"/>
  <c r="G76" i="16"/>
  <c r="K75" i="16"/>
  <c r="G75" i="16"/>
  <c r="G74" i="16"/>
  <c r="K73" i="16"/>
  <c r="G73" i="16"/>
  <c r="G72" i="16"/>
  <c r="K71" i="16"/>
  <c r="G71" i="16"/>
  <c r="G70" i="16"/>
  <c r="K69" i="16"/>
  <c r="G69" i="16"/>
  <c r="G68" i="16"/>
  <c r="K67" i="16"/>
  <c r="G67" i="16"/>
  <c r="G66" i="16"/>
  <c r="K65" i="16"/>
  <c r="G65" i="16"/>
  <c r="G64" i="16"/>
  <c r="K63" i="16"/>
  <c r="G63" i="16"/>
  <c r="G62" i="16"/>
  <c r="K61" i="16"/>
  <c r="G61" i="16"/>
  <c r="G60" i="16"/>
  <c r="K59" i="16"/>
  <c r="G59" i="16"/>
  <c r="G58" i="16"/>
  <c r="K57" i="16"/>
  <c r="G57" i="16"/>
  <c r="G56" i="16"/>
  <c r="K55" i="16"/>
  <c r="G55" i="16"/>
  <c r="G54" i="16"/>
  <c r="K53" i="16"/>
  <c r="G53" i="16"/>
  <c r="G52" i="16"/>
  <c r="K51" i="16"/>
  <c r="G51" i="16"/>
  <c r="G50" i="16"/>
  <c r="K49" i="16"/>
  <c r="G49" i="16"/>
  <c r="G48" i="16"/>
  <c r="K47" i="16"/>
  <c r="G47" i="16"/>
  <c r="G46" i="16"/>
  <c r="K45" i="16"/>
  <c r="G45" i="16"/>
  <c r="G44" i="16"/>
  <c r="K43" i="16"/>
  <c r="G43" i="16"/>
  <c r="G42" i="16"/>
  <c r="K41" i="16"/>
  <c r="G41" i="16"/>
  <c r="G40" i="16"/>
  <c r="K39" i="16"/>
  <c r="G39" i="16"/>
  <c r="G38" i="16"/>
  <c r="K37" i="16"/>
  <c r="G37" i="16"/>
  <c r="G36" i="16"/>
  <c r="K35" i="16"/>
  <c r="G35" i="16"/>
  <c r="G34" i="16"/>
  <c r="K33" i="16"/>
  <c r="G33" i="16"/>
  <c r="G32" i="16"/>
  <c r="K31" i="16"/>
  <c r="G31" i="16"/>
  <c r="G30" i="16"/>
  <c r="K29" i="16"/>
  <c r="G29" i="16"/>
  <c r="G28" i="16"/>
  <c r="K27" i="16"/>
  <c r="G27" i="16"/>
  <c r="G26" i="16"/>
  <c r="K25" i="16"/>
  <c r="G25" i="16"/>
  <c r="G24" i="16"/>
  <c r="K23" i="16"/>
  <c r="G23" i="16"/>
  <c r="G22" i="16"/>
  <c r="K21" i="16"/>
  <c r="G21" i="16"/>
  <c r="G20" i="16"/>
  <c r="K19" i="16"/>
  <c r="G19" i="16"/>
  <c r="G18" i="16"/>
  <c r="K17" i="16"/>
  <c r="G17" i="16"/>
  <c r="G16" i="16"/>
  <c r="K15" i="16"/>
  <c r="G15" i="16"/>
  <c r="G14" i="16"/>
  <c r="K13" i="16"/>
  <c r="G13" i="16"/>
  <c r="G12" i="16"/>
  <c r="K11" i="16"/>
  <c r="G11" i="16"/>
  <c r="G10" i="16"/>
  <c r="K9" i="16"/>
  <c r="G9" i="16"/>
  <c r="G8" i="16"/>
  <c r="K7" i="16"/>
  <c r="G7" i="16"/>
  <c r="G6" i="16"/>
  <c r="K5" i="16"/>
  <c r="G5" i="16"/>
  <c r="G4" i="16"/>
  <c r="K3" i="16"/>
  <c r="G3" i="16"/>
  <c r="G130" i="15"/>
  <c r="G129" i="15"/>
  <c r="G128" i="15"/>
  <c r="G127" i="15"/>
  <c r="G126" i="15"/>
  <c r="G125" i="15"/>
  <c r="G124" i="15"/>
  <c r="G123" i="15"/>
  <c r="G122" i="15"/>
  <c r="G121" i="15"/>
  <c r="G120" i="15"/>
  <c r="G119" i="15"/>
  <c r="G118" i="15"/>
  <c r="G117" i="15"/>
  <c r="G116" i="15"/>
  <c r="G115" i="15"/>
  <c r="G114" i="15"/>
  <c r="G113" i="15"/>
  <c r="G112" i="15"/>
  <c r="G111" i="15"/>
  <c r="G110" i="15"/>
  <c r="G109" i="15"/>
  <c r="G108" i="15"/>
  <c r="G107" i="15"/>
  <c r="G106" i="15"/>
  <c r="G105" i="15"/>
  <c r="G104" i="15"/>
  <c r="G103" i="15"/>
  <c r="G102" i="15"/>
  <c r="G101" i="15"/>
  <c r="G100" i="15"/>
  <c r="G99" i="15"/>
  <c r="G82" i="15"/>
  <c r="G81" i="15"/>
  <c r="G80" i="15"/>
  <c r="G79" i="15"/>
  <c r="G78" i="15"/>
  <c r="G77" i="15"/>
  <c r="G76" i="15"/>
  <c r="G75" i="15"/>
  <c r="G74" i="15"/>
  <c r="G73" i="15"/>
  <c r="G72" i="15"/>
  <c r="G71" i="15"/>
  <c r="G70" i="15"/>
  <c r="G69" i="15"/>
  <c r="G68" i="15"/>
  <c r="R68" i="15"/>
  <c r="K67" i="15"/>
  <c r="M67" i="15" s="1"/>
  <c r="G67" i="15"/>
  <c r="R20" i="15"/>
  <c r="G18" i="15"/>
  <c r="G17" i="15"/>
  <c r="G16" i="15"/>
  <c r="G15" i="15"/>
  <c r="G14" i="15"/>
  <c r="G13" i="15"/>
  <c r="G12" i="15"/>
  <c r="G11" i="15"/>
  <c r="G10" i="15"/>
  <c r="G9" i="15"/>
  <c r="G8" i="15"/>
  <c r="G7" i="15"/>
  <c r="G6" i="15"/>
  <c r="G5" i="15"/>
  <c r="G4" i="15"/>
  <c r="G3" i="15"/>
  <c r="G130" i="7"/>
  <c r="G129" i="7"/>
  <c r="G128" i="7"/>
  <c r="G127" i="7"/>
  <c r="G126" i="7"/>
  <c r="G125" i="7"/>
  <c r="G124" i="7"/>
  <c r="G123" i="7"/>
  <c r="G122" i="7"/>
  <c r="G121" i="7"/>
  <c r="G120" i="7"/>
  <c r="G119" i="7"/>
  <c r="G118" i="7"/>
  <c r="G117" i="7"/>
  <c r="G116" i="7"/>
  <c r="G115" i="7"/>
  <c r="G114" i="7"/>
  <c r="G113" i="7"/>
  <c r="G112" i="7"/>
  <c r="G111" i="7"/>
  <c r="G110" i="7"/>
  <c r="G109" i="7"/>
  <c r="G108" i="7"/>
  <c r="G107" i="7"/>
  <c r="G106" i="7"/>
  <c r="G105" i="7"/>
  <c r="G104" i="7"/>
  <c r="G103" i="7"/>
  <c r="G102" i="7"/>
  <c r="G101" i="7"/>
  <c r="G100" i="7"/>
  <c r="G99" i="7"/>
  <c r="G98" i="7"/>
  <c r="G97" i="7"/>
  <c r="G96" i="7"/>
  <c r="G95" i="7"/>
  <c r="G94" i="7"/>
  <c r="G93" i="7"/>
  <c r="G92" i="7"/>
  <c r="G91" i="7"/>
  <c r="G90" i="7"/>
  <c r="G89" i="7"/>
  <c r="G88" i="7"/>
  <c r="G87" i="7"/>
  <c r="G86" i="7"/>
  <c r="G85" i="7"/>
  <c r="G84" i="7"/>
  <c r="G83" i="7"/>
  <c r="G82" i="7"/>
  <c r="G81" i="7"/>
  <c r="G80" i="7"/>
  <c r="G79" i="7"/>
  <c r="G78" i="7"/>
  <c r="G77" i="7"/>
  <c r="G76" i="7"/>
  <c r="G75" i="7"/>
  <c r="G74" i="7"/>
  <c r="G73" i="7"/>
  <c r="G72" i="7"/>
  <c r="G71" i="7"/>
  <c r="G70" i="7"/>
  <c r="G69" i="7"/>
  <c r="G50" i="7"/>
  <c r="G49" i="7"/>
  <c r="G48" i="7"/>
  <c r="G47" i="7"/>
  <c r="G44" i="7"/>
  <c r="K43" i="7"/>
  <c r="L43" i="7" s="1"/>
  <c r="M43" i="7" s="1"/>
  <c r="G43" i="7"/>
  <c r="G42" i="7"/>
  <c r="R41" i="7"/>
  <c r="K41" i="7"/>
  <c r="L41" i="7" s="1"/>
  <c r="M41" i="7" s="1"/>
  <c r="G41" i="7"/>
  <c r="T40" i="7"/>
  <c r="T41" i="7" s="1"/>
  <c r="S40" i="7"/>
  <c r="S41" i="7" s="1"/>
  <c r="R40" i="7"/>
  <c r="G40" i="7"/>
  <c r="K39" i="7"/>
  <c r="L39" i="7" s="1"/>
  <c r="M39" i="7" s="1"/>
  <c r="G39" i="7"/>
  <c r="G38" i="7"/>
  <c r="K37" i="7"/>
  <c r="L37" i="7" s="1"/>
  <c r="M37" i="7" s="1"/>
  <c r="G37" i="7"/>
  <c r="G36" i="7"/>
  <c r="S35" i="7"/>
  <c r="K35" i="7"/>
  <c r="L35" i="7" s="1"/>
  <c r="M35" i="7" s="1"/>
  <c r="G35" i="7"/>
  <c r="T34" i="7"/>
  <c r="T35" i="7" s="1"/>
  <c r="S34" i="7"/>
  <c r="R34" i="7"/>
  <c r="R35" i="7" s="1"/>
  <c r="G34" i="7"/>
  <c r="K33" i="7"/>
  <c r="L33" i="7" s="1"/>
  <c r="M33" i="7" s="1"/>
  <c r="G33" i="7"/>
  <c r="T29" i="7"/>
  <c r="R29" i="7"/>
  <c r="T28" i="7"/>
  <c r="S28" i="7"/>
  <c r="S29" i="7" s="1"/>
  <c r="R28" i="7"/>
  <c r="G26" i="7"/>
  <c r="K25" i="7"/>
  <c r="L25" i="7" s="1"/>
  <c r="M25" i="7" s="1"/>
  <c r="G25" i="7"/>
  <c r="G24" i="7"/>
  <c r="K23" i="7"/>
  <c r="L23" i="7" s="1"/>
  <c r="M23" i="7" s="1"/>
  <c r="G23" i="7"/>
  <c r="T22" i="7"/>
  <c r="T23" i="7" s="1"/>
  <c r="S22" i="7"/>
  <c r="S23" i="7" s="1"/>
  <c r="R22" i="7"/>
  <c r="R23" i="7" s="1"/>
  <c r="G22" i="7"/>
  <c r="K21" i="7"/>
  <c r="L21" i="7" s="1"/>
  <c r="G21" i="7"/>
  <c r="Z19" i="7"/>
  <c r="AA20" i="7" s="1"/>
  <c r="Y19" i="7"/>
  <c r="AA18" i="7"/>
  <c r="AA17" i="7"/>
  <c r="Z17" i="7"/>
  <c r="Y17" i="7"/>
  <c r="Y15" i="7"/>
  <c r="Z15" i="7" s="1"/>
  <c r="G14" i="7"/>
  <c r="G13" i="7"/>
  <c r="G12" i="7"/>
  <c r="G11" i="7"/>
  <c r="G10" i="7"/>
  <c r="G9" i="7"/>
  <c r="G8" i="7"/>
  <c r="G7" i="7"/>
  <c r="G6" i="7"/>
  <c r="G5" i="7"/>
  <c r="G4" i="7"/>
  <c r="G3" i="7"/>
  <c r="G140" i="5"/>
  <c r="G139" i="5"/>
  <c r="G138" i="5"/>
  <c r="G137" i="5"/>
  <c r="G136" i="5"/>
  <c r="G135" i="5"/>
  <c r="G134" i="5"/>
  <c r="G133" i="5"/>
  <c r="G132" i="5"/>
  <c r="G131" i="5"/>
  <c r="G130" i="5"/>
  <c r="G129" i="5"/>
  <c r="G128" i="5"/>
  <c r="G127" i="5"/>
  <c r="G126" i="5"/>
  <c r="G125" i="5"/>
  <c r="G124" i="5"/>
  <c r="G123" i="5"/>
  <c r="G122" i="5"/>
  <c r="G121" i="5"/>
  <c r="G120" i="5"/>
  <c r="G119" i="5"/>
  <c r="G118" i="5"/>
  <c r="G117" i="5"/>
  <c r="G116" i="5"/>
  <c r="G115" i="5"/>
  <c r="G114" i="5"/>
  <c r="G113" i="5"/>
  <c r="G112" i="5"/>
  <c r="G111" i="5"/>
  <c r="G110" i="5"/>
  <c r="G109" i="5"/>
  <c r="G108" i="5"/>
  <c r="G107" i="5"/>
  <c r="G106" i="5"/>
  <c r="G105" i="5"/>
  <c r="G104" i="5"/>
  <c r="G103" i="5"/>
  <c r="G102" i="5"/>
  <c r="G101" i="5"/>
  <c r="G100" i="5"/>
  <c r="G99" i="5"/>
  <c r="G98" i="5"/>
  <c r="G97" i="5"/>
  <c r="G96" i="5"/>
  <c r="G95" i="5"/>
  <c r="G94" i="5"/>
  <c r="G93" i="5"/>
  <c r="G92" i="5"/>
  <c r="G91" i="5"/>
  <c r="G90" i="5"/>
  <c r="G89" i="5"/>
  <c r="G88" i="5"/>
  <c r="G87" i="5"/>
  <c r="G86" i="5"/>
  <c r="G85" i="5"/>
  <c r="G84" i="5"/>
  <c r="G83" i="5"/>
  <c r="G82" i="5"/>
  <c r="G81" i="5"/>
  <c r="G80" i="5"/>
  <c r="G79" i="5"/>
  <c r="G78" i="5"/>
  <c r="G77" i="5"/>
  <c r="G76" i="5"/>
  <c r="G75" i="5"/>
  <c r="G74" i="5"/>
  <c r="G73" i="5"/>
  <c r="G72" i="5"/>
  <c r="G71" i="5"/>
  <c r="G70" i="5"/>
  <c r="G69" i="5"/>
  <c r="G68" i="5"/>
  <c r="G67" i="5"/>
  <c r="G66" i="5"/>
  <c r="G65" i="5"/>
  <c r="G64" i="5"/>
  <c r="G63" i="5"/>
  <c r="G62" i="5"/>
  <c r="G61" i="5"/>
  <c r="G60" i="5"/>
  <c r="G59" i="5"/>
  <c r="G58" i="5"/>
  <c r="G57" i="5"/>
  <c r="G56" i="5"/>
  <c r="G55" i="5"/>
  <c r="G54" i="5"/>
  <c r="G53" i="5"/>
  <c r="G52" i="5"/>
  <c r="G51" i="5"/>
  <c r="G50" i="5"/>
  <c r="G49" i="5"/>
  <c r="G48" i="5"/>
  <c r="G47" i="5"/>
  <c r="G46" i="5"/>
  <c r="G45" i="5"/>
  <c r="G44" i="5"/>
  <c r="G43" i="5"/>
  <c r="G42" i="5"/>
  <c r="G41" i="5"/>
  <c r="G40" i="5"/>
  <c r="G39" i="5"/>
  <c r="G38" i="5"/>
  <c r="G37" i="5"/>
  <c r="G36" i="5"/>
  <c r="G35" i="5"/>
  <c r="G34" i="5"/>
  <c r="G33" i="5"/>
  <c r="G32" i="5"/>
  <c r="G31" i="5"/>
  <c r="G30" i="5"/>
  <c r="G29" i="5"/>
  <c r="G28" i="5"/>
  <c r="G27" i="5"/>
  <c r="G26" i="5"/>
  <c r="G25" i="5"/>
  <c r="G24" i="5"/>
  <c r="G23" i="5"/>
  <c r="G22" i="5"/>
  <c r="G21" i="5"/>
  <c r="G20" i="5"/>
  <c r="G19" i="5"/>
  <c r="G18" i="5"/>
  <c r="G17" i="5"/>
  <c r="J2" i="5"/>
  <c r="G165" i="4"/>
  <c r="G164" i="4"/>
  <c r="G163" i="4"/>
  <c r="G162" i="4"/>
  <c r="G161" i="4"/>
  <c r="G160" i="4"/>
  <c r="G159" i="4"/>
  <c r="G158" i="4"/>
  <c r="G157" i="4"/>
  <c r="G156" i="4"/>
  <c r="G155" i="4"/>
  <c r="G154" i="4"/>
  <c r="G153" i="4"/>
  <c r="G152" i="4"/>
  <c r="G151" i="4"/>
  <c r="G150" i="4"/>
  <c r="G149" i="4"/>
  <c r="G148" i="4"/>
  <c r="G147" i="4"/>
  <c r="G146" i="4"/>
  <c r="G145" i="4"/>
  <c r="G144" i="4"/>
  <c r="G143" i="4"/>
  <c r="G142" i="4"/>
  <c r="G141" i="4"/>
  <c r="G140" i="4"/>
  <c r="G139" i="4"/>
  <c r="G136" i="4"/>
  <c r="G135" i="4"/>
  <c r="G134" i="4"/>
  <c r="G133" i="4"/>
  <c r="G132" i="4"/>
  <c r="G131" i="4"/>
  <c r="G130" i="4"/>
  <c r="G129" i="4"/>
  <c r="G128" i="4"/>
  <c r="G127" i="4"/>
  <c r="G126" i="4"/>
  <c r="G125" i="4"/>
  <c r="G124" i="4"/>
  <c r="G123" i="4"/>
  <c r="G122" i="4"/>
  <c r="G121" i="4"/>
  <c r="G120" i="4"/>
  <c r="G119" i="4"/>
  <c r="G118" i="4"/>
  <c r="G117" i="4"/>
  <c r="G116" i="4"/>
  <c r="G115" i="4"/>
  <c r="G114" i="4"/>
  <c r="G113" i="4"/>
  <c r="G112" i="4"/>
  <c r="G111" i="4"/>
  <c r="G110" i="4"/>
  <c r="G109" i="4"/>
  <c r="G108" i="4"/>
  <c r="G107" i="4"/>
  <c r="G106" i="4"/>
  <c r="G105" i="4"/>
  <c r="G104" i="4"/>
  <c r="G103" i="4"/>
  <c r="G102" i="4"/>
  <c r="G101" i="4"/>
  <c r="G100" i="4"/>
  <c r="G99" i="4"/>
  <c r="G98" i="4"/>
  <c r="G97" i="4"/>
  <c r="G96" i="4"/>
  <c r="G95" i="4"/>
  <c r="G94" i="4"/>
  <c r="G93" i="4"/>
  <c r="G92" i="4"/>
  <c r="G91" i="4"/>
  <c r="G90" i="4"/>
  <c r="G89" i="4"/>
  <c r="G88" i="4"/>
  <c r="G87" i="4"/>
  <c r="G86" i="4"/>
  <c r="G85" i="4"/>
  <c r="G84" i="4"/>
  <c r="G83" i="4"/>
  <c r="G82" i="4"/>
  <c r="G81" i="4"/>
  <c r="G80" i="4"/>
  <c r="G79" i="4"/>
  <c r="G78" i="4"/>
  <c r="G77" i="4"/>
  <c r="G76" i="4"/>
  <c r="G75" i="4"/>
  <c r="G74" i="4"/>
  <c r="G73" i="4"/>
  <c r="G72" i="4"/>
  <c r="G71" i="4"/>
  <c r="G70" i="4"/>
  <c r="G69" i="4"/>
  <c r="G68" i="4"/>
  <c r="G66" i="4"/>
  <c r="G64" i="4"/>
  <c r="G57" i="4"/>
  <c r="G56" i="4"/>
  <c r="G55" i="4"/>
  <c r="G35" i="4"/>
  <c r="G26" i="4"/>
  <c r="G25" i="4"/>
  <c r="G24" i="4"/>
  <c r="G23" i="4"/>
  <c r="G22" i="4"/>
  <c r="G17" i="4"/>
  <c r="G16" i="4"/>
  <c r="G15" i="4"/>
  <c r="G14" i="4"/>
  <c r="G13" i="4"/>
  <c r="G10" i="4"/>
  <c r="F10" i="4"/>
  <c r="G9" i="4"/>
  <c r="G3" i="4"/>
  <c r="F3" i="4"/>
  <c r="G146" i="3"/>
  <c r="G145" i="3"/>
  <c r="G144" i="3"/>
  <c r="G139" i="3"/>
  <c r="F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10" i="3"/>
  <c r="G9" i="3"/>
  <c r="F8" i="3"/>
  <c r="F7" i="3"/>
  <c r="F6" i="3"/>
  <c r="G4" i="3"/>
  <c r="G3" i="3"/>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M98" i="2"/>
  <c r="L98" i="2"/>
  <c r="G98" i="2"/>
  <c r="M97" i="2"/>
  <c r="L97" i="2"/>
  <c r="G97" i="2"/>
  <c r="M96" i="2"/>
  <c r="L96" i="2"/>
  <c r="G96" i="2"/>
  <c r="M95" i="2"/>
  <c r="L95" i="2"/>
  <c r="G95" i="2"/>
  <c r="M94" i="2"/>
  <c r="L94" i="2"/>
  <c r="G94" i="2"/>
  <c r="M93" i="2"/>
  <c r="L93" i="2"/>
  <c r="G93" i="2"/>
  <c r="M92" i="2"/>
  <c r="L92" i="2"/>
  <c r="G92" i="2"/>
  <c r="M91" i="2"/>
  <c r="L91" i="2"/>
  <c r="G91" i="2"/>
  <c r="M90" i="2"/>
  <c r="L90" i="2"/>
  <c r="G90" i="2"/>
  <c r="M89" i="2"/>
  <c r="L89" i="2"/>
  <c r="G89" i="2"/>
  <c r="M88" i="2"/>
  <c r="L88" i="2"/>
  <c r="G88" i="2"/>
  <c r="M87" i="2"/>
  <c r="L87" i="2"/>
  <c r="G87" i="2"/>
  <c r="M86" i="2"/>
  <c r="L86" i="2"/>
  <c r="G86" i="2"/>
  <c r="M85" i="2"/>
  <c r="L85" i="2"/>
  <c r="G85" i="2"/>
  <c r="M84" i="2"/>
  <c r="L84" i="2"/>
  <c r="G84" i="2"/>
  <c r="M83" i="2"/>
  <c r="L83" i="2"/>
  <c r="G83" i="2"/>
  <c r="M82" i="2"/>
  <c r="L82" i="2"/>
  <c r="G82" i="2"/>
  <c r="M81" i="2"/>
  <c r="L81" i="2"/>
  <c r="G81" i="2"/>
  <c r="M80" i="2"/>
  <c r="L80" i="2"/>
  <c r="G80" i="2"/>
  <c r="M79" i="2"/>
  <c r="L79" i="2"/>
  <c r="G79" i="2"/>
  <c r="M78" i="2"/>
  <c r="L78" i="2"/>
  <c r="G78" i="2"/>
  <c r="M77" i="2"/>
  <c r="L77" i="2"/>
  <c r="G77" i="2"/>
  <c r="M76" i="2"/>
  <c r="L76" i="2"/>
  <c r="G76" i="2"/>
  <c r="M75" i="2"/>
  <c r="L75" i="2"/>
  <c r="G75" i="2"/>
  <c r="M74" i="2"/>
  <c r="L74" i="2"/>
  <c r="G74" i="2"/>
  <c r="M73" i="2"/>
  <c r="L73" i="2"/>
  <c r="G73" i="2"/>
  <c r="M72" i="2"/>
  <c r="L72" i="2"/>
  <c r="G72" i="2"/>
  <c r="M71" i="2"/>
  <c r="L71" i="2"/>
  <c r="G71" i="2"/>
  <c r="M70" i="2"/>
  <c r="L70" i="2"/>
  <c r="G70" i="2"/>
  <c r="M69" i="2"/>
  <c r="L69" i="2"/>
  <c r="G69" i="2"/>
  <c r="M68" i="2"/>
  <c r="L68" i="2"/>
  <c r="G68" i="2"/>
  <c r="M67" i="2"/>
  <c r="L67" i="2"/>
  <c r="G67" i="2"/>
  <c r="M66" i="2"/>
  <c r="L66" i="2"/>
  <c r="G66" i="2"/>
  <c r="M65" i="2"/>
  <c r="L65" i="2"/>
  <c r="G65" i="2"/>
  <c r="M64" i="2"/>
  <c r="L64" i="2"/>
  <c r="G64" i="2"/>
  <c r="M63" i="2"/>
  <c r="L63" i="2"/>
  <c r="G63" i="2"/>
  <c r="M62" i="2"/>
  <c r="L62" i="2"/>
  <c r="G62" i="2"/>
  <c r="M61" i="2"/>
  <c r="L61" i="2"/>
  <c r="G61" i="2"/>
  <c r="M60" i="2"/>
  <c r="L60" i="2"/>
  <c r="G60" i="2"/>
  <c r="M59" i="2"/>
  <c r="L59" i="2"/>
  <c r="G59" i="2"/>
  <c r="L58" i="2"/>
  <c r="L57" i="2"/>
  <c r="L56" i="2"/>
  <c r="L55" i="2"/>
  <c r="L54" i="2"/>
  <c r="L53" i="2"/>
  <c r="L52" i="2"/>
  <c r="L51" i="2"/>
  <c r="M50" i="2"/>
  <c r="L50" i="2"/>
  <c r="G50" i="2"/>
  <c r="M49" i="2"/>
  <c r="L49" i="2"/>
  <c r="G49" i="2"/>
  <c r="M48" i="2"/>
  <c r="L48" i="2"/>
  <c r="G48" i="2"/>
  <c r="M47" i="2"/>
  <c r="L47" i="2"/>
  <c r="G47" i="2"/>
  <c r="M46" i="2"/>
  <c r="L46" i="2"/>
  <c r="G46" i="2"/>
  <c r="M45" i="2"/>
  <c r="L45" i="2"/>
  <c r="G45" i="2"/>
  <c r="M44" i="2"/>
  <c r="L44" i="2"/>
  <c r="G44" i="2"/>
  <c r="M43" i="2"/>
  <c r="L43" i="2"/>
  <c r="G43" i="2"/>
  <c r="M42" i="2"/>
  <c r="L42" i="2"/>
  <c r="G42" i="2"/>
  <c r="M41" i="2"/>
  <c r="L41" i="2"/>
  <c r="G41" i="2"/>
  <c r="M40" i="2"/>
  <c r="L40" i="2"/>
  <c r="G40" i="2"/>
  <c r="M39" i="2"/>
  <c r="L39" i="2"/>
  <c r="G39" i="2"/>
  <c r="M38" i="2"/>
  <c r="L38" i="2"/>
  <c r="G38" i="2"/>
  <c r="M37" i="2"/>
  <c r="L37" i="2"/>
  <c r="G37" i="2"/>
  <c r="M36" i="2"/>
  <c r="L36" i="2"/>
  <c r="G36" i="2"/>
  <c r="M35" i="2"/>
  <c r="L35" i="2"/>
  <c r="G35" i="2"/>
  <c r="M34" i="2"/>
  <c r="L34" i="2"/>
  <c r="G34" i="2"/>
  <c r="M33" i="2"/>
  <c r="L33" i="2"/>
  <c r="G33" i="2"/>
  <c r="M32" i="2"/>
  <c r="L32" i="2"/>
  <c r="G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67" i="15" l="1"/>
  <c r="AA16" i="7"/>
  <c r="AA15" i="7"/>
  <c r="R19" i="15"/>
  <c r="R67" i="15"/>
  <c r="AA19" i="7"/>
  <c r="G86" i="15" l="1"/>
  <c r="G90" i="15"/>
  <c r="G94" i="15"/>
  <c r="G98" i="15"/>
  <c r="G84" i="15"/>
  <c r="G88" i="15"/>
  <c r="G92" i="15"/>
  <c r="G96" i="15"/>
  <c r="G85" i="15"/>
  <c r="G87" i="15"/>
  <c r="G89" i="15"/>
  <c r="G91" i="15"/>
  <c r="G93" i="15"/>
  <c r="G95" i="15"/>
  <c r="G83" i="15"/>
  <c r="G97" i="15"/>
  <c r="G18" i="2"/>
  <c r="M18" i="2"/>
  <c r="G32" i="78" l="1"/>
  <c r="M32" i="78"/>
  <c r="M26" i="78"/>
  <c r="G26" i="78"/>
  <c r="M24" i="78"/>
  <c r="G24" i="78"/>
  <c r="G27" i="78"/>
  <c r="M27" i="78"/>
  <c r="G35" i="78"/>
  <c r="M35" i="78"/>
  <c r="G37" i="78"/>
  <c r="M37" i="78"/>
  <c r="G30" i="78"/>
  <c r="M30" i="78"/>
  <c r="G38" i="78"/>
  <c r="M38" i="78"/>
  <c r="G29" i="78"/>
  <c r="M29" i="78"/>
  <c r="G25" i="78"/>
  <c r="M25" i="78"/>
  <c r="G33" i="78"/>
  <c r="M33" i="78"/>
  <c r="M34" i="78"/>
  <c r="M23" i="78"/>
  <c r="G23" i="78"/>
  <c r="G28" i="78"/>
  <c r="M28" i="78"/>
  <c r="M31" i="78"/>
  <c r="G31" i="78"/>
  <c r="G36" i="78"/>
  <c r="M36" i="78"/>
  <c r="F315" i="86"/>
  <c r="G315" i="86"/>
  <c r="F316" i="86"/>
  <c r="G15" i="2" l="1"/>
  <c r="M15" i="2"/>
  <c r="G12" i="2"/>
  <c r="M12" i="2"/>
  <c r="M16" i="2"/>
  <c r="G16" i="2"/>
  <c r="G6" i="2"/>
  <c r="M6" i="2"/>
  <c r="G10" i="2"/>
  <c r="M10" i="2"/>
  <c r="M9" i="2"/>
  <c r="G9" i="2"/>
  <c r="G5" i="2"/>
  <c r="M5" i="2"/>
  <c r="M14" i="2"/>
  <c r="G14" i="2"/>
  <c r="M13" i="2"/>
  <c r="G13" i="2"/>
  <c r="G11" i="2"/>
  <c r="M11" i="2"/>
  <c r="G8" i="2"/>
  <c r="M8" i="2"/>
  <c r="M7" i="2"/>
  <c r="G7" i="2"/>
  <c r="M3" i="2"/>
  <c r="G3" i="2"/>
  <c r="M4" i="2"/>
  <c r="G4" i="2"/>
  <c r="M17" i="2"/>
  <c r="G17" i="2"/>
  <c r="G26" i="2"/>
  <c r="M26" i="2"/>
  <c r="G29" i="2"/>
  <c r="M29" i="2"/>
  <c r="G24" i="2"/>
  <c r="M24" i="2"/>
  <c r="G19" i="2"/>
  <c r="M19" i="2"/>
  <c r="G27" i="2"/>
  <c r="M27" i="2"/>
  <c r="G21" i="2"/>
  <c r="M21" i="2"/>
  <c r="M20" i="2"/>
  <c r="G20" i="2"/>
  <c r="G22" i="2"/>
  <c r="M22" i="2"/>
  <c r="M28" i="2"/>
  <c r="G28" i="2"/>
  <c r="G30" i="2"/>
  <c r="M30" i="2"/>
  <c r="M23" i="2"/>
  <c r="G23" i="2"/>
  <c r="G25" i="2"/>
  <c r="M25" i="2"/>
  <c r="M31" i="2"/>
  <c r="G31" i="2"/>
  <c r="G58" i="2"/>
  <c r="M58" i="2"/>
  <c r="G53" i="2"/>
  <c r="M53" i="2"/>
  <c r="G51" i="2"/>
  <c r="M51" i="2"/>
  <c r="M52" i="2"/>
  <c r="G52" i="2"/>
  <c r="G54" i="2"/>
  <c r="M54" i="2"/>
  <c r="M56" i="2"/>
  <c r="G56" i="2"/>
  <c r="M55" i="2"/>
  <c r="G55" i="2"/>
  <c r="G57" i="2"/>
  <c r="M57" i="2"/>
  <c r="K55" i="7" l="1"/>
  <c r="L55" i="7" s="1"/>
  <c r="M55" i="7" s="1"/>
  <c r="G55" i="7"/>
  <c r="G56" i="7"/>
  <c r="G54" i="7"/>
  <c r="G53" i="7"/>
  <c r="K53" i="7"/>
  <c r="L53" i="7" s="1"/>
  <c r="M53" i="7" s="1"/>
  <c r="K51" i="7"/>
  <c r="L51" i="7" s="1"/>
  <c r="M51" i="7" s="1"/>
  <c r="G51" i="7"/>
  <c r="G52" i="7"/>
  <c r="K45" i="7" l="1"/>
  <c r="L45" i="7" s="1"/>
  <c r="G45" i="7"/>
  <c r="G46" i="7"/>
  <c r="M45" i="7" l="1"/>
  <c r="G28" i="7"/>
  <c r="G30" i="7"/>
  <c r="G32" i="7"/>
  <c r="G27" i="7"/>
  <c r="K27" i="7"/>
  <c r="L27" i="7"/>
  <c r="M27" i="7"/>
  <c r="G29" i="7"/>
  <c r="K29" i="7"/>
  <c r="L29" i="7" s="1"/>
  <c r="M29" i="7" s="1"/>
  <c r="G31" i="7"/>
  <c r="K31" i="7"/>
  <c r="L31" i="7"/>
  <c r="M31" i="7" s="1"/>
  <c r="G64" i="80" l="1"/>
  <c r="G66" i="80"/>
  <c r="G62" i="80"/>
  <c r="K65" i="80"/>
  <c r="G65" i="80"/>
  <c r="J65" i="80"/>
  <c r="K63" i="80"/>
  <c r="G63" i="80"/>
  <c r="J63" i="80"/>
  <c r="K59" i="80"/>
  <c r="J59" i="80"/>
  <c r="G60" i="80"/>
  <c r="G59" i="80"/>
  <c r="J61" i="80"/>
  <c r="G61" i="80"/>
  <c r="K61" i="80"/>
  <c r="G21" i="84"/>
  <c r="G31" i="84"/>
  <c r="G25" i="84"/>
  <c r="G33" i="84"/>
  <c r="G29" i="84"/>
  <c r="G19" i="84"/>
  <c r="G27" i="84"/>
  <c r="G23" i="84"/>
  <c r="G28" i="84"/>
  <c r="K28" i="84"/>
  <c r="G30" i="84"/>
  <c r="K30" i="84"/>
  <c r="G32" i="84"/>
  <c r="K32" i="84"/>
  <c r="G34" i="84"/>
  <c r="K34" i="84"/>
  <c r="G20" i="84"/>
  <c r="K20" i="84"/>
  <c r="G22" i="84"/>
  <c r="K22" i="84"/>
  <c r="G24" i="84"/>
  <c r="K24" i="84"/>
  <c r="G26" i="84"/>
  <c r="K26" i="84"/>
  <c r="G62" i="7"/>
  <c r="G64" i="7"/>
  <c r="G60" i="7"/>
  <c r="G66" i="7"/>
  <c r="G68" i="7"/>
  <c r="G58" i="7"/>
  <c r="G65" i="7"/>
  <c r="K65" i="7"/>
  <c r="L65" i="7" s="1"/>
  <c r="G63" i="7"/>
  <c r="K63" i="7"/>
  <c r="L63" i="7" s="1"/>
  <c r="G67" i="7"/>
  <c r="K67" i="7"/>
  <c r="L67" i="7" s="1"/>
  <c r="G57" i="7"/>
  <c r="K57" i="7"/>
  <c r="L57" i="7" s="1"/>
  <c r="G59" i="7"/>
  <c r="K59" i="7"/>
  <c r="L59" i="7" s="1"/>
  <c r="G61" i="7"/>
  <c r="K61" i="7"/>
  <c r="L61" i="7"/>
  <c r="K23" i="15"/>
  <c r="M23" i="15" s="1"/>
  <c r="K29" i="15"/>
  <c r="L29" i="15" s="1"/>
  <c r="M29" i="15"/>
  <c r="K31" i="15"/>
  <c r="L31" i="15" s="1"/>
  <c r="M31" i="15"/>
  <c r="N31" i="15" s="1"/>
  <c r="G22" i="15"/>
  <c r="G30" i="15"/>
  <c r="G29" i="15"/>
  <c r="G24" i="15"/>
  <c r="G23" i="15"/>
  <c r="G28" i="15"/>
  <c r="K25" i="15"/>
  <c r="L25" i="15" s="1"/>
  <c r="M25" i="15"/>
  <c r="G26" i="15"/>
  <c r="G25" i="15"/>
  <c r="G34" i="15"/>
  <c r="G32" i="15"/>
  <c r="G31" i="15"/>
  <c r="G27" i="15"/>
  <c r="K27" i="15"/>
  <c r="M27" i="15" s="1"/>
  <c r="N27" i="15" s="1"/>
  <c r="L27" i="15"/>
  <c r="G20" i="15"/>
  <c r="G21" i="15"/>
  <c r="K21" i="15"/>
  <c r="L21" i="15" s="1"/>
  <c r="G33" i="15"/>
  <c r="K33" i="15"/>
  <c r="M33" i="15" s="1"/>
  <c r="G19" i="15"/>
  <c r="K19" i="15"/>
  <c r="M19" i="15" s="1"/>
  <c r="L19" i="15"/>
  <c r="G42" i="15"/>
  <c r="G48" i="15"/>
  <c r="G44" i="15"/>
  <c r="G36" i="15"/>
  <c r="G50" i="15"/>
  <c r="G38" i="15"/>
  <c r="G46" i="15"/>
  <c r="G40" i="15"/>
  <c r="G60" i="15"/>
  <c r="G66" i="15"/>
  <c r="G64" i="15"/>
  <c r="G52" i="15"/>
  <c r="G56" i="15"/>
  <c r="G54" i="15"/>
  <c r="G62" i="15"/>
  <c r="G58" i="15"/>
  <c r="G37" i="15"/>
  <c r="K37" i="15"/>
  <c r="L37" i="15" s="1"/>
  <c r="M37" i="15"/>
  <c r="N35" i="15" s="1"/>
  <c r="G65" i="15"/>
  <c r="K65" i="15"/>
  <c r="L65" i="15" s="1"/>
  <c r="M65" i="15"/>
  <c r="G41" i="15"/>
  <c r="K41" i="15"/>
  <c r="L41" i="15" s="1"/>
  <c r="M41" i="15"/>
  <c r="G55" i="15"/>
  <c r="K55" i="15"/>
  <c r="M55" i="15" s="1"/>
  <c r="G57" i="15"/>
  <c r="K57" i="15"/>
  <c r="L57" i="15" s="1"/>
  <c r="M57" i="15"/>
  <c r="G45" i="15"/>
  <c r="K45" i="15"/>
  <c r="L45" i="15" s="1"/>
  <c r="M45" i="15"/>
  <c r="N43" i="15" s="1"/>
  <c r="L43" i="15"/>
  <c r="G51" i="15"/>
  <c r="K51" i="15"/>
  <c r="L51" i="15" s="1"/>
  <c r="M51" i="15"/>
  <c r="G53" i="15"/>
  <c r="K53" i="15"/>
  <c r="M53" i="15" s="1"/>
  <c r="N51" i="15" s="1"/>
  <c r="L53" i="15"/>
  <c r="G49" i="15"/>
  <c r="K49" i="15"/>
  <c r="L49" i="15" s="1"/>
  <c r="M49" i="15"/>
  <c r="G39" i="15"/>
  <c r="K39" i="15"/>
  <c r="M39" i="15" s="1"/>
  <c r="N39" i="15" s="1"/>
  <c r="L39" i="15"/>
  <c r="G59" i="15"/>
  <c r="K59" i="15"/>
  <c r="M59" i="15" s="1"/>
  <c r="G61" i="15"/>
  <c r="K61" i="15"/>
  <c r="M61" i="15" s="1"/>
  <c r="G43" i="15"/>
  <c r="K43" i="15"/>
  <c r="M43" i="15"/>
  <c r="G47" i="15"/>
  <c r="K47" i="15"/>
  <c r="L47" i="15" s="1"/>
  <c r="G63" i="15"/>
  <c r="K63" i="15"/>
  <c r="L63" i="15" s="1"/>
  <c r="M63" i="15"/>
  <c r="G35" i="15"/>
  <c r="K35" i="15"/>
  <c r="L35" i="15" s="1"/>
  <c r="M35" i="15"/>
  <c r="L61" i="15" l="1"/>
  <c r="L33" i="15"/>
  <c r="L23" i="15"/>
  <c r="N63" i="15"/>
  <c r="N23" i="15"/>
  <c r="M21" i="15"/>
  <c r="N19" i="15" s="1"/>
  <c r="N55" i="15"/>
  <c r="N59" i="15"/>
  <c r="M47" i="15"/>
  <c r="N47" i="15" s="1"/>
  <c r="L55" i="15"/>
  <c r="L59" i="15"/>
  <c r="G65" i="76"/>
  <c r="G63" i="76"/>
  <c r="G87" i="76"/>
  <c r="G85" i="76"/>
  <c r="G83" i="76"/>
  <c r="G81" i="76"/>
  <c r="G105" i="76"/>
  <c r="G67" i="76"/>
  <c r="G89" i="76"/>
  <c r="G75" i="76"/>
  <c r="G95" i="76"/>
  <c r="G93" i="76"/>
  <c r="G91" i="76"/>
  <c r="G61" i="76"/>
  <c r="G59" i="76"/>
  <c r="G79" i="76"/>
  <c r="G77" i="76"/>
  <c r="G103" i="76"/>
  <c r="G101" i="76"/>
  <c r="G73" i="76"/>
  <c r="G99" i="76"/>
  <c r="G71" i="76"/>
  <c r="G97" i="76"/>
  <c r="G69" i="76"/>
  <c r="G102" i="76"/>
  <c r="K102" i="76"/>
  <c r="G106" i="76"/>
  <c r="K106" i="76"/>
  <c r="G62" i="76"/>
  <c r="K62" i="76"/>
  <c r="G74" i="76"/>
  <c r="K74" i="76"/>
  <c r="G100" i="76"/>
  <c r="K100" i="76"/>
  <c r="G104" i="76"/>
  <c r="K104" i="76"/>
  <c r="G60" i="76"/>
  <c r="K60" i="76"/>
  <c r="G64" i="76"/>
  <c r="K64" i="76"/>
  <c r="G66" i="76"/>
  <c r="K66" i="76"/>
  <c r="G68" i="76"/>
  <c r="K68" i="76"/>
  <c r="G70" i="76"/>
  <c r="K70" i="76"/>
  <c r="G72" i="76"/>
  <c r="K72" i="76"/>
  <c r="G76" i="76"/>
  <c r="K76" i="76"/>
  <c r="G78" i="76"/>
  <c r="K78" i="76"/>
  <c r="G80" i="76"/>
  <c r="K80" i="76"/>
  <c r="G82" i="76"/>
  <c r="K82" i="76"/>
  <c r="G84" i="76"/>
  <c r="K84" i="76"/>
  <c r="G86" i="76"/>
  <c r="K86" i="76"/>
  <c r="G88" i="76"/>
  <c r="K88" i="76"/>
  <c r="G90" i="76"/>
  <c r="K90" i="76"/>
  <c r="G92" i="76"/>
  <c r="K92" i="76"/>
  <c r="G94" i="76"/>
  <c r="K94" i="76"/>
  <c r="G96" i="76"/>
  <c r="K96" i="76"/>
  <c r="G98" i="76"/>
  <c r="K98" i="76"/>
  <c r="G20" i="80" l="1"/>
  <c r="G19" i="80"/>
  <c r="J19" i="80"/>
  <c r="M19" i="80" s="1"/>
  <c r="K19" i="80" l="1"/>
  <c r="K15" i="7" l="1"/>
  <c r="L15" i="7" s="1"/>
  <c r="K17" i="7"/>
  <c r="L17" i="7" s="1"/>
  <c r="K19" i="7"/>
  <c r="L19" i="7" s="1"/>
  <c r="G15" i="7"/>
  <c r="G16" i="7"/>
  <c r="G19" i="7"/>
  <c r="G20" i="7"/>
  <c r="G17" i="7"/>
  <c r="G18" i="7"/>
  <c r="N15" i="7" l="1"/>
  <c r="O15" i="7"/>
  <c r="O19" i="7"/>
  <c r="N19" i="7"/>
  <c r="N17" i="7"/>
  <c r="O17" i="7"/>
  <c r="T17" i="7" l="1"/>
  <c r="U17" i="7" s="1"/>
  <c r="T19" i="7"/>
  <c r="U19" i="7" s="1"/>
  <c r="T15" i="7"/>
  <c r="U15" i="7" s="1"/>
  <c r="V19" i="7" l="1"/>
  <c r="V20" i="7"/>
  <c r="V15" i="7"/>
  <c r="V16" i="7"/>
  <c r="V17" i="7"/>
  <c r="V18" i="7"/>
</calcChain>
</file>

<file path=xl/sharedStrings.xml><?xml version="1.0" encoding="utf-8"?>
<sst xmlns="http://schemas.openxmlformats.org/spreadsheetml/2006/main" count="45099" uniqueCount="4942">
  <si>
    <t>Product: DR8 1600T</t>
  </si>
  <si>
    <t>Agile Document Number</t>
  </si>
  <si>
    <t>NOTES</t>
  </si>
  <si>
    <t>All 2 byte paramaters (short or unsigned) are coded in Little Endian.   Lowest address is LSB, higher are MSB.</t>
  </si>
  <si>
    <t>Date</t>
  </si>
  <si>
    <t>Revision Numbers</t>
  </si>
  <si>
    <t>Changes</t>
  </si>
  <si>
    <t>Editor</t>
  </si>
  <si>
    <t>Agile #</t>
  </si>
  <si>
    <t>Discription</t>
  </si>
  <si>
    <t>By</t>
  </si>
  <si>
    <t>Note</t>
  </si>
  <si>
    <t>BANK 1 PAGE 255: LITE Product Page</t>
  </si>
  <si>
    <t xml:space="preserve">data address </t>
  </si>
  <si>
    <t>Bits</t>
  </si>
  <si>
    <t>Name</t>
  </si>
  <si>
    <t>Description</t>
  </si>
  <si>
    <t>Type</t>
  </si>
  <si>
    <t>bit value</t>
  </si>
  <si>
    <t>Hex</t>
  </si>
  <si>
    <t>Dec</t>
  </si>
  <si>
    <t>W/R mask</t>
  </si>
  <si>
    <t>set</t>
  </si>
  <si>
    <t>check</t>
  </si>
  <si>
    <t>7-0</t>
  </si>
  <si>
    <t>Serial Number</t>
  </si>
  <si>
    <t>RW</t>
  </si>
  <si>
    <t>FF</t>
  </si>
  <si>
    <t>S</t>
  </si>
  <si>
    <t>N</t>
  </si>
  <si>
    <t xml:space="preserve"> </t>
  </si>
  <si>
    <t>partNumber</t>
  </si>
  <si>
    <t>FG PN</t>
  </si>
  <si>
    <t>baseCardNumber</t>
  </si>
  <si>
    <t>Agile number of the PCBA</t>
  </si>
  <si>
    <t>mfgInfo</t>
  </si>
  <si>
    <t>dateCode</t>
  </si>
  <si>
    <t>YYYYMMDD</t>
  </si>
  <si>
    <t>TBD</t>
  </si>
  <si>
    <t>tosaSerialNumber</t>
  </si>
  <si>
    <t>rosaSerialNumber</t>
  </si>
  <si>
    <t>unformattedData</t>
  </si>
  <si>
    <t>BANK 0 PAGE 254</t>
  </si>
  <si>
    <t>jtagConfig</t>
  </si>
  <si>
    <t>7-3</t>
  </si>
  <si>
    <t>cfgSpiFlshnp</t>
  </si>
  <si>
    <t>cfgAD1030np</t>
  </si>
  <si>
    <t>earlyMgmtInit</t>
  </si>
  <si>
    <t>reg130</t>
  </si>
  <si>
    <t>reserved</t>
  </si>
  <si>
    <t>reg131</t>
  </si>
  <si>
    <t>gpioRstCfg</t>
  </si>
  <si>
    <t>if '1' then GPIO/PLA resets after software or watch dog reset
if '0' then GPIO/PLA maintains state after SW or WDOG
Set to 0 for hitless mode
for '1' still need to make sure power sequencing is correct</t>
  </si>
  <si>
    <t>pinModSelEn</t>
  </si>
  <si>
    <t>pinResetEn</t>
  </si>
  <si>
    <t>pinLowPwrEn</t>
  </si>
  <si>
    <t>isEml</t>
  </si>
  <si>
    <t>0b SiPho Version
1b EML Version.
FW uses this to branch between SiPho and EML</t>
  </si>
  <si>
    <t>6-0</t>
  </si>
  <si>
    <t>rsvd</t>
  </si>
  <si>
    <t>reg141</t>
  </si>
  <si>
    <t>reg142</t>
  </si>
  <si>
    <t>reg143</t>
  </si>
  <si>
    <t>spi0ClkCfg</t>
  </si>
  <si>
    <t>Adjust the clock speed for SPI0 (to DSP flash)
if (FF - then defaults to 5 MHz)</t>
  </si>
  <si>
    <t>spi1ClkCfg</t>
  </si>
  <si>
    <t>Adjust the clock speed for SPI1 (to peripheral AFE, AD5592)
if (FF - then defaults to 5 MHz).
DO NOT Change without consulting FW team.</t>
  </si>
  <si>
    <t>reg146</t>
  </si>
  <si>
    <t>reg147</t>
  </si>
  <si>
    <t>reg148</t>
  </si>
  <si>
    <t>reg149</t>
  </si>
  <si>
    <t>reg150</t>
  </si>
  <si>
    <t>reg151</t>
  </si>
  <si>
    <t>reg152</t>
  </si>
  <si>
    <t>Reserved</t>
  </si>
  <si>
    <t>reg156</t>
  </si>
  <si>
    <t>Unused</t>
  </si>
  <si>
    <t>reg158</t>
  </si>
  <si>
    <t>reg160</t>
  </si>
  <si>
    <t>res186_lo</t>
  </si>
  <si>
    <t>res186_hi</t>
  </si>
  <si>
    <t>7-4</t>
  </si>
  <si>
    <t>Magic</t>
  </si>
  <si>
    <t>Should be set to 0x5.  Currently ignore by early firmware.</t>
  </si>
  <si>
    <t>pwrUpForSpiFlashUpgrade</t>
  </si>
  <si>
    <t>pwrUpDSP</t>
  </si>
  <si>
    <t>0b. Do Not Power Up DSP
1b. Power Up DSP</t>
  </si>
  <si>
    <t>pwrUpRx</t>
  </si>
  <si>
    <t>0b. Do Not Power Up RX Circuit (for TX AA)
1b. Power Up RX Circuit</t>
  </si>
  <si>
    <t>pwrUpTx</t>
  </si>
  <si>
    <t>0b. Do Not Power Up TX (like TEC)
1b. Power Up TX Circuits, laser supplies</t>
  </si>
  <si>
    <t>BANK 1 PAGE 254</t>
  </si>
  <si>
    <t>7-5</t>
  </si>
  <si>
    <t>resv</t>
  </si>
  <si>
    <t>byPassPwd</t>
  </si>
  <si>
    <t>0b. Product shall be set to this value.  This means all internal pages are password protected.
1b.  During access to internal memory the module will automatically run to Run Level 6, which is the highest priviledge level.</t>
  </si>
  <si>
    <t>Reserved.</t>
  </si>
  <si>
    <t>autoVndrVer</t>
  </si>
  <si>
    <t>1' Automatically update Vendor Ver from 0x0e000 Img A
 from 0x2e000 Img B
'0' Get Pg00 Vendor Ver from EEPROM</t>
  </si>
  <si>
    <t>autoFwMajMin</t>
  </si>
  <si>
    <t>1' Automatically update Pg01 fwMaj/Minor
'0' Get Pg01 fwMaj/fwMin from EEPROM</t>
  </si>
  <si>
    <t>pcbInfo</t>
  </si>
  <si>
    <t>Unused. 
Allows the same FW to support multiple similar PCBA's.. For forward and backward compatibility when possible</t>
  </si>
  <si>
    <t>7-2</t>
  </si>
  <si>
    <t>enaDspTempShutdown</t>
  </si>
  <si>
    <t>1b. if dspTemp exceeds thresold then shutdown.
0b. Do not shutdown on high dspTemp. Let it burn.</t>
  </si>
  <si>
    <t>enaPcbTempShutdown</t>
  </si>
  <si>
    <t>TODO: DDM report when Rx LOS</t>
  </si>
  <si>
    <t>tempShutdownDelta</t>
  </si>
  <si>
    <t>Unused.
Delta from temp high/low alarm threshold to trigger shutdown</t>
  </si>
  <si>
    <t>vdd3LoPwrUp</t>
  </si>
  <si>
    <t>This is the low voltage threshold before the module
will be allowed to go to high power mode.
If this value is above the "low vcc3" watning level
this feature will be disabled.
volt = 28000 + val*64</t>
  </si>
  <si>
    <t>vdd3HiShutdown</t>
  </si>
  <si>
    <t>Unused.
As agreed, placeholder only. set to 3.8V
volt = 28000 + val*64
3.7984v (val = 156)</t>
  </si>
  <si>
    <t>vdd3HiRecovery</t>
  </si>
  <si>
    <t>Unused.
should power up at 3.6V, but note after power
up voltage will drop, as we draw more current.
volt = 28000 + val*64</t>
  </si>
  <si>
    <t>ctrlRegMask0</t>
  </si>
  <si>
    <t>0b. Manual Mode
1b. Auto Mode.
The TEC target in ADC trim may be temperature compensated.  In Manual Mode there is no temperature compensation.</t>
  </si>
  <si>
    <t>0b. Manual Mode
1b. Auto Mode.
The PID loop calculates a tecDrive 
(-32767 to +32767) In manual mode user can set tecDrive</t>
  </si>
  <si>
    <t>0b. Manual Mode
1b. Auto Mode.
The DAC that controls the TEC current.  In manual mode user controls the DAC value (0 to 65535)</t>
  </si>
  <si>
    <t>ctrlRegMask2</t>
  </si>
  <si>
    <t>2</t>
  </si>
  <si>
    <t xml:space="preserve">apply laser Cal on high power </t>
  </si>
  <si>
    <t>1b. Do nothing.
0b. Apply laser calibration values on high power mode and TEC ready</t>
  </si>
  <si>
    <t>1</t>
  </si>
  <si>
    <t>0</t>
  </si>
  <si>
    <t>ctrlRegMask5</t>
  </si>
  <si>
    <t>ctrlRegMask6</t>
  </si>
  <si>
    <t>ctrlRegMask7</t>
  </si>
  <si>
    <t>7-1</t>
  </si>
  <si>
    <t>KpAtStartup</t>
  </si>
  <si>
    <t>TEC0 - First TEC
PID Kp to be used at hot or cold startup.</t>
  </si>
  <si>
    <t>kp</t>
  </si>
  <si>
    <t>Kp to use during normal operation, typically half the value of Kp at startup</t>
  </si>
  <si>
    <t>ki</t>
  </si>
  <si>
    <t>Ki to use.</t>
  </si>
  <si>
    <t>kd</t>
  </si>
  <si>
    <t>Kd to use</t>
  </si>
  <si>
    <t>SetPoint</t>
  </si>
  <si>
    <t>Temperature Setpoint in 1/256 Celsius</t>
  </si>
  <si>
    <t>MaxHeat</t>
  </si>
  <si>
    <t>Software Limit of Max TEC voltage.
Max value is 32767.  Eg. value of 16384 will limit tell the Firmware not to exceed 50% of available drive voltage.</t>
  </si>
  <si>
    <t>MaxCool</t>
  </si>
  <si>
    <t>Software Limit of Maximum TEC voltage.
Max value is 32767.  Eg. value of 16384 will limit tell the Firmware not to exceed 50% of available drive voltage.</t>
  </si>
  <si>
    <t>ZeroDrive</t>
  </si>
  <si>
    <t>Should be set to 32767 if there is no offset.  This is the value of the DAC when the TEC circuit is enabled, so the DAC has to be 1.25V.  In a previous design there was an offset of 0.1 to 0.2 v hence we added this value</t>
  </si>
  <si>
    <t>Sw1A0</t>
  </si>
  <si>
    <t>Do not change this value.
These are equations to approximate the translation for tecDrive to tecDAC giving it a pseudo 2nd order tecDrive to tecDAC.  Provides better stability in tec Dead Zone and faster response when tec is close to max</t>
  </si>
  <si>
    <t>Sw1A1</t>
  </si>
  <si>
    <t>Sw2A0</t>
  </si>
  <si>
    <t>Sw2A1</t>
  </si>
  <si>
    <t>TEC1 - Second TEC
PID Kp to be used at hot or cold startup.</t>
  </si>
  <si>
    <t>Bank 2 Page 254</t>
  </si>
  <si>
    <t>custMonType</t>
  </si>
  <si>
    <t>1-0</t>
  </si>
  <si>
    <t>2-0</t>
  </si>
  <si>
    <t>vccType</t>
  </si>
  <si>
    <t>aux1 Ave or Max</t>
  </si>
  <si>
    <t>If type is AVEMAX then this attribute is valid.
0 - Average
1 - Max between LSR 1 &amp; 2</t>
  </si>
  <si>
    <t>ddmCfgResv</t>
  </si>
  <si>
    <t>0: DDM_CASE_FROM_PCBT</t>
  </si>
  <si>
    <t>tbd133</t>
  </si>
  <si>
    <t>tbd134</t>
  </si>
  <si>
    <t>tbd135</t>
  </si>
  <si>
    <t>k1DspT</t>
  </si>
  <si>
    <t>DSP T = k1 * Tmon + k0
0xFFFFFFFF (default): 0.725</t>
  </si>
  <si>
    <t>k0DspT</t>
  </si>
  <si>
    <t>DSP T = k1 * Tmon + k0
0xFFFFFFFF (default): 16.769</t>
  </si>
  <si>
    <t>k1CaseT</t>
  </si>
  <si>
    <t>Case T = k1 * Tmon + k0
0xFFFFFFFF (default): 1</t>
  </si>
  <si>
    <t>k0CaseT</t>
  </si>
  <si>
    <t>Case T = k1 * Tmon + k0
0xFFFFFFFF (default): 5 (OSFP) or 3 (QDD)</t>
  </si>
  <si>
    <t>k1RsvT</t>
  </si>
  <si>
    <t>k0RsvT</t>
  </si>
  <si>
    <t>txVBiasMap[0]/ txHtrMap[0]</t>
  </si>
  <si>
    <t>txVBiasMap[1]/ txHtrMap[1]</t>
  </si>
  <si>
    <t>txVBiasMap[2]/ txHtrMap[2]</t>
  </si>
  <si>
    <t>txVBiasMap[3]/ txHtrMap[3]</t>
  </si>
  <si>
    <t>txVBiasMap[4]/ txHtrMap[4]</t>
  </si>
  <si>
    <t>txVBiasMap[5]/ txHtrMap[5]</t>
  </si>
  <si>
    <t>txVBiasMap[6]/ txHtrMap[6]</t>
  </si>
  <si>
    <t>txVBiasMap[7]/ txHtrMap[7]</t>
  </si>
  <si>
    <t>txLdMap[0]</t>
  </si>
  <si>
    <t>txLdMap[1]</t>
  </si>
  <si>
    <t>txLdMap[2]</t>
  </si>
  <si>
    <t>txLdMap[3]</t>
  </si>
  <si>
    <t>mpdMapAd5592_0[0]</t>
  </si>
  <si>
    <t>mpdMapAd5592_0[1]</t>
  </si>
  <si>
    <t>mpdMapAd5592_0[2]</t>
  </si>
  <si>
    <t>mpdMapAd5592_0[3]</t>
  </si>
  <si>
    <t>mpdMapAd5592_1[0]</t>
  </si>
  <si>
    <t>mpdMapAd5592_1[1]</t>
  </si>
  <si>
    <t>mpdMapAd5592_1[2]</t>
  </si>
  <si>
    <t>mpdMapAd5592_1[3]</t>
  </si>
  <si>
    <t>Format</t>
  </si>
  <si>
    <t>FinalVal_DEC</t>
  </si>
  <si>
    <t>Additional Description</t>
  </si>
  <si>
    <t>ddmCase0_CalFixpCoeff_A0</t>
  </si>
  <si>
    <t>INT_16</t>
  </si>
  <si>
    <t>ctTickSpeed</t>
  </si>
  <si>
    <t>UINT_8</t>
  </si>
  <si>
    <t>ctTickDelay</t>
  </si>
  <si>
    <t>Bank 4 Page 254</t>
  </si>
  <si>
    <t>version</t>
  </si>
  <si>
    <t>For future compatibility</t>
  </si>
  <si>
    <t>modXtpltLoTmpDelta</t>
  </si>
  <si>
    <t>Controls the temperature compensation calculation.  Only extrapolate to low or high delta C limit.  LoTmpDelta = 5 mean that we only extrapolate 5C beyond the lowest temperature in the LUT.</t>
  </si>
  <si>
    <t>modXtpltHiTmpDelta</t>
  </si>
  <si>
    <t>tcTempLo</t>
  </si>
  <si>
    <t>Low temp pcbTemp of LUT, 3C default</t>
  </si>
  <si>
    <t>tcTempNm</t>
  </si>
  <si>
    <t>Nominal temp pcbTemp of LUT, ~42C</t>
  </si>
  <si>
    <t>tcTempHi</t>
  </si>
  <si>
    <t>HIgh temp pcbTemp of LUT, ~78C</t>
  </si>
  <si>
    <t>EML_TARGET</t>
  </si>
  <si>
    <t>DEC</t>
  </si>
  <si>
    <t>SIPHO_TARGET</t>
  </si>
  <si>
    <t>dacVeeLo</t>
  </si>
  <si>
    <t>dacVeeNm</t>
  </si>
  <si>
    <t>dacVeeHi</t>
  </si>
  <si>
    <t>Low Temp DAC, ISL91212 VOUT4 0.9V
MaxRange 1.2V Per DataSheet 1.2 mV per LSB</t>
  </si>
  <si>
    <t>Nominal Temp DAC, ISL91212 VOUT4 0.9V
MaxRange 1.2V</t>
  </si>
  <si>
    <t>High Temp DAC, ISL91212 VOUT4 0.9V
MaxRange 1.2V</t>
  </si>
  <si>
    <t>SIP: PVDD Lo</t>
  </si>
  <si>
    <t>PVDD defaults at startup, may have active control loop</t>
  </si>
  <si>
    <t>SIP: PVDD Nm</t>
  </si>
  <si>
    <t>SIP: PVDD Hi</t>
  </si>
  <si>
    <t>XXx</t>
  </si>
  <si>
    <t>TiaPeaking Low</t>
  </si>
  <si>
    <t>Low Nibble 0x0f. CH 1-4.  Tia Peak at Low Temp
High Nibble 0xf0. CH 5-8. Tia Peak at Low Temp</t>
  </si>
  <si>
    <t>TiaPeaking Nominal</t>
  </si>
  <si>
    <t>Low Nibble 0x0f. CH 1-4.  Tia Peak at Nominal Temp
High Nibble 0xf0. CH 5-8. Tia Peak at Nominal Temp</t>
  </si>
  <si>
    <t>TiaPeaking High</t>
  </si>
  <si>
    <t>Low Nibble 0x0f. CH 1-4.  Tia Peak at HIgh Temp
High Nibble 0xf0. CH 5-8. Tia Peak at High Temp</t>
  </si>
  <si>
    <t>CH2</t>
  </si>
  <si>
    <t>CH3</t>
  </si>
  <si>
    <t>CH4</t>
  </si>
  <si>
    <t>CH5</t>
  </si>
  <si>
    <t>CH6</t>
  </si>
  <si>
    <t>CH7</t>
  </si>
  <si>
    <t>CH8</t>
  </si>
  <si>
    <t>18h: QSFP-DD
19h: OSFP</t>
  </si>
  <si>
    <t>Custom</t>
  </si>
  <si>
    <t>7</t>
  </si>
  <si>
    <t>3-0</t>
  </si>
  <si>
    <t>Y</t>
  </si>
  <si>
    <t>E</t>
  </si>
  <si>
    <t>D</t>
  </si>
  <si>
    <t>R</t>
  </si>
  <si>
    <t>8</t>
  </si>
  <si>
    <t>4</t>
  </si>
  <si>
    <t>J</t>
  </si>
  <si>
    <t>A</t>
  </si>
  <si>
    <t>B</t>
  </si>
  <si>
    <t>C</t>
  </si>
  <si>
    <t>3</t>
  </si>
  <si>
    <t>5</t>
  </si>
  <si>
    <t>4-0</t>
  </si>
  <si>
    <t>Inactive Module firmware major revision</t>
  </si>
  <si>
    <t>Numeric representation of inactive module firmware major revision</t>
  </si>
  <si>
    <t>RO</t>
  </si>
  <si>
    <t>Inactive Module firmware minor revision</t>
  </si>
  <si>
    <t>Numeric representation of inactive module firmware minor revision</t>
  </si>
  <si>
    <t>Module hardware major revision</t>
  </si>
  <si>
    <t>Numeric representation of module hardware major revision</t>
  </si>
  <si>
    <t>Module hardware minor revision</t>
  </si>
  <si>
    <t>Numeric representation of module hardware minor revision</t>
  </si>
  <si>
    <t>Length multiplier(SMF)</t>
  </si>
  <si>
    <t>Link length multiplier for SMF fiber 00 = 0.1 (1 to 6.3 km),01 = 1 (1 to 63 km),10, 11 = reserved</t>
  </si>
  <si>
    <t>5-0</t>
  </si>
  <si>
    <t>Base Length (SMF)</t>
  </si>
  <si>
    <t>Base link length for SMF fiber. Must be multiplied by value in bits 7-6 to calculate actual link length in km.</t>
  </si>
  <si>
    <t>Length (OM5)</t>
  </si>
  <si>
    <t>Link length supported for OM5 fiber, units of 2 m (2 to 510 m)</t>
  </si>
  <si>
    <t>Length (OM4)</t>
  </si>
  <si>
    <t>Link length supported for OM4 fiber, units of 2 m (2 to 510 m)</t>
  </si>
  <si>
    <t>Length (OM3)</t>
  </si>
  <si>
    <t>Link length supported for EBW 50/125 µm fiber (OM3), units of 2m (2 to 510 m)</t>
  </si>
  <si>
    <t>Length (OM2)</t>
  </si>
  <si>
    <t>Link length supported for 50/125 µm fiber (OM2), units of 1m (1 to 255 m)</t>
  </si>
  <si>
    <t>+/-2.5GHz</t>
  </si>
  <si>
    <t>Versatile Diagnostic Monitoring</t>
  </si>
  <si>
    <t>Pages 20h-2Fh implemented for versatile diagnostic monitoring</t>
  </si>
  <si>
    <t>Diagnostic pages implemented</t>
  </si>
  <si>
    <t>Bank page 13h-14h implemented for diagnostic features</t>
  </si>
  <si>
    <t>Page 03h implemented</t>
  </si>
  <si>
    <t>Indicates User page 03h implemented</t>
  </si>
  <si>
    <t>ModSelL wait time exponent</t>
  </si>
  <si>
    <t>ModSelL wait time mantissa</t>
  </si>
  <si>
    <t>DataPathDeinit_MaxDuration</t>
  </si>
  <si>
    <t>DataPathInit_MaxDuration</t>
  </si>
  <si>
    <t>Cooling implemented</t>
  </si>
  <si>
    <t>0b=Uncooled transmitter device 1b=Cooled transmitter</t>
  </si>
  <si>
    <t>Tx input clock recovery capabilities</t>
  </si>
  <si>
    <t>00</t>
  </si>
  <si>
    <t>Aux 3 Monitor type</t>
  </si>
  <si>
    <t>Aux 2 Monitor type</t>
  </si>
  <si>
    <t>Aux 1 Monitor type</t>
  </si>
  <si>
    <t>Maximum module temperature</t>
  </si>
  <si>
    <t>DegC</t>
  </si>
  <si>
    <t>Minimum module temperature</t>
  </si>
  <si>
    <t>Propagation Delay MSB</t>
  </si>
  <si>
    <t>Propagation delay of the non-separable AOC in multiples of 10 ns rounded to the nearest 10 ns. A value of all zeroes indicates not specified.</t>
  </si>
  <si>
    <t>Propagation Delay LSB</t>
  </si>
  <si>
    <t>Minimum operating voltage</t>
  </si>
  <si>
    <t>V</t>
  </si>
  <si>
    <t>0b=PIN detector 1b=APD detector</t>
  </si>
  <si>
    <t>Rx Output Eq type</t>
  </si>
  <si>
    <t>Rx Optical Power Measurement type</t>
  </si>
  <si>
    <t>Rx LOS type</t>
  </si>
  <si>
    <t>Rx LOS fast mode implemented</t>
  </si>
  <si>
    <t>Tx Disable fast mode implemented</t>
  </si>
  <si>
    <t>Module-Wide Tx Disable</t>
  </si>
  <si>
    <t>Per lane CDR Power saved</t>
  </si>
  <si>
    <t>Minimum power consumption saved per CDR per lane when placed in CDR bypass in multiples of 0.01 W rounded up to the next whole multiple of 0.01 W</t>
  </si>
  <si>
    <t>0b=Amplitude code 0011b not implemented 1b=Amplitude code 0011b implemented</t>
  </si>
  <si>
    <t>0b=Amplitude code 0010b not implemented 1b=Amplitude code 0010b implemented</t>
  </si>
  <si>
    <t>0b=Amplitude code 0001b not implemented 1b=Amplitude code 0001b implemented</t>
  </si>
  <si>
    <t>0b=Amplitude code 0000b not implemented 1b=Amplitude code 0000b implemented</t>
  </si>
  <si>
    <t>Max Tx Input Eq</t>
  </si>
  <si>
    <t>Max Rx Output Eq Post-cursor</t>
  </si>
  <si>
    <t>Max Rx Output Eq Pre-</t>
  </si>
  <si>
    <t>Wavelength control implemented</t>
  </si>
  <si>
    <t>0b=No wavelength control, 1b=Active wavelength control implemented</t>
  </si>
  <si>
    <t>Tunable transmitter implemented</t>
  </si>
  <si>
    <t>0b=Rx Disable not implemented 1b=Rx Disable implemented</t>
  </si>
  <si>
    <t>0b=Rx Polarity Flip not implemented 1b=Rx Polarity Flip implemented</t>
  </si>
  <si>
    <t>Tx Adaptive Input Eq Failflag implemented</t>
  </si>
  <si>
    <t>0b=Tx Adaptive Input Eq Fail flag not implemented 1b=Tx Adaptive Input Eq Fail flag implemented</t>
  </si>
  <si>
    <t>Tx CDR LOL flag implemented</t>
  </si>
  <si>
    <t>0b=Tx CDR Loss of Lock flag not implemented,1b=Tx CDR Loss of Lock flag implemented</t>
  </si>
  <si>
    <t>Tx LOS flag implemented</t>
  </si>
  <si>
    <t>0b=Tx Loss of Signal flag not implemented 1b=Tx Loss of Signal flag implemented</t>
  </si>
  <si>
    <t>Tx Fault flag implemented</t>
  </si>
  <si>
    <t>0b=Tx Fault flag not implemented 1b=Tx Fault flag implemented</t>
  </si>
  <si>
    <t>Rx LOL flag implemented</t>
  </si>
  <si>
    <t>0b=Rx CDR Loss of Lock flag not implemented,1b=Rx CDR Loss of Lock flag implemented</t>
  </si>
  <si>
    <t>Rx LOS flag implemented</t>
  </si>
  <si>
    <t>0b=Rx Loss of Signal flag not implemented 1b=Rx Loss of Signal flag implemented</t>
  </si>
  <si>
    <t>Custom monitor implemented</t>
  </si>
  <si>
    <t>0b=Custom monitor not implemented 1b=Custom monitor implemented</t>
  </si>
  <si>
    <t>Aux 3 monitor implemented</t>
  </si>
  <si>
    <t>0b=Aux 3 monitor not implemented,1b=Aux 3 monitor implemented</t>
  </si>
  <si>
    <t>Aux 2 monitor implemented</t>
  </si>
  <si>
    <t>0b=Aux 2 monitor not implemented 1b=Aux 2 monitor implemented</t>
  </si>
  <si>
    <t>Aux 1 monitor implemented</t>
  </si>
  <si>
    <t>0b=Aux 1 monitor not implemented 1b=Aux 1 monitor implemented</t>
  </si>
  <si>
    <t>Internal 3.3 Volts monitor implemented</t>
  </si>
  <si>
    <t>0b=Internal 3.3 V monitor not implemented 1b=Internal 3.3 V monitor implemented</t>
  </si>
  <si>
    <t>Temperature monitor implemented</t>
  </si>
  <si>
    <t>0b=Temperature monitor not implemented, 1b=Temperature monitor implemented</t>
  </si>
  <si>
    <t>Tx Bias current measurement and threshold multiplier</t>
  </si>
  <si>
    <t>Rx Optical Input Power monitor implemented</t>
  </si>
  <si>
    <t>0b=Rx Optical Input Power monitor not implemented,1b=Rx Optical Input Power monitor implemented</t>
  </si>
  <si>
    <t>Tx Output Optical Power monitor implemented</t>
  </si>
  <si>
    <t>0b=Tx Output Optical Power monitor not implemented 1b=Tx Output Optical Power monitor implemented</t>
  </si>
  <si>
    <t>Tx Bias monitor implemented</t>
  </si>
  <si>
    <t>0b=Tx Bias monitor not implemented,1b=Tx Bias monitor implemented</t>
  </si>
  <si>
    <t>Tx Input Eq Store/Recall buffer count</t>
  </si>
  <si>
    <t>Tx Input Eq Freeze implemented</t>
  </si>
  <si>
    <t>0b=Tx Input Eq Freeze not implemented 1b=Tx Input Eq Freeze implemented</t>
  </si>
  <si>
    <t>Adaptive Tx Input Eq implemented</t>
  </si>
  <si>
    <t>Tx Input Eq fixed manual control implemented</t>
  </si>
  <si>
    <t>Tx CDR Bypass control implemented</t>
  </si>
  <si>
    <t>Tx CDR implemented</t>
  </si>
  <si>
    <t>0b=Tx CDR not implemented 1b=Tx CDR implemented</t>
  </si>
  <si>
    <t>Staged Set 1 implemented</t>
  </si>
  <si>
    <t>Staged Control Set 1 implemented on Page 10h</t>
  </si>
  <si>
    <t>Rx Output Eq control implemented</t>
  </si>
  <si>
    <t>Rx CDR Bypass control implemented</t>
  </si>
  <si>
    <t>Rx CDR implemented</t>
  </si>
  <si>
    <t>0b=Rx CDR not implemented 1b=Rx CDR implemented</t>
  </si>
  <si>
    <t>CDB background operation implemented</t>
  </si>
  <si>
    <t>0b=Background CDB operation not implemented. The module may NACK after CDB command is triggered, until the command is complete.  1b=Background CDB operation implemented</t>
  </si>
  <si>
    <t>CDB Auto Paging implemented</t>
  </si>
  <si>
    <t>Number of EPL Pages implemented</t>
  </si>
  <si>
    <t>CDB command processing option</t>
  </si>
  <si>
    <t>CDB commands tNACK time</t>
  </si>
  <si>
    <t>Denotes tNACK for CDB commands if above 80ms using values of 0-31b. Encoding of tNACK for CDB is this register value*160 ms. The maximum supported tNACK is 4960 ms (Value = 31). This value is ignored when Byte 166 bit 7 is 0b.</t>
  </si>
  <si>
    <t>CDB tNACK time indicator</t>
  </si>
  <si>
    <t>Maximum tNACK time</t>
  </si>
  <si>
    <t>ModulePwrDn_MaxDuration</t>
  </si>
  <si>
    <t>ModulePwrUp_MaxDuration</t>
  </si>
  <si>
    <t>DataPathTxTurnOff_MaxDuration</t>
  </si>
  <si>
    <t>DataPathTxTurnOn_MaxDuration</t>
  </si>
  <si>
    <t>Media Lane Assignment Options, ApSel 0001b</t>
  </si>
  <si>
    <t>Media Lane Assignment Options, ApSel 0010b</t>
  </si>
  <si>
    <t>Media Lane Assignment Options, ApSel 0011b</t>
  </si>
  <si>
    <t>Media Lane Assignment Options, ApSel 0100b</t>
  </si>
  <si>
    <t>Media Lane Assignment Options, ApSel 0101b</t>
  </si>
  <si>
    <t>Media Lane Assignment Options, ApSel 0110b</t>
  </si>
  <si>
    <t>Media Lane Assignment Options, ApSel 0111b</t>
  </si>
  <si>
    <t>Media Lane Assignment Options, ApSel 1000b</t>
  </si>
  <si>
    <t>Media Lane Assignment Options, ApSel 1001b</t>
  </si>
  <si>
    <t>Media Lane Assignment Options, ApSel 1010b</t>
  </si>
  <si>
    <t>Media Lane Assignment Options, ApSel 1011b</t>
  </si>
  <si>
    <t>Media Lane Assignment Options, ApSel 1100b</t>
  </si>
  <si>
    <t>Media Lane Assignment Options, ApSel 1101b</t>
  </si>
  <si>
    <t>Media Lane Assignment Options, ApSel 1110b</t>
  </si>
  <si>
    <t>Media Lane Assignment Options, ApSel 1111b</t>
  </si>
  <si>
    <t>Temperature monitor high alarm threshold MSB</t>
  </si>
  <si>
    <t>Thresholds for internally measured temperature monitor: signed 2’s complement in 1/256 degree Celsius increments</t>
  </si>
  <si>
    <t>Temperature monitor high alarm threshold LSB</t>
  </si>
  <si>
    <t>Temperature monitor low alarm threshold MSB</t>
  </si>
  <si>
    <t>Temperature monitor low alarm threshold LSB</t>
  </si>
  <si>
    <t>Temperature monitor high warning threshold MSB</t>
  </si>
  <si>
    <t>Temperature monitor high warning threshold LSB</t>
  </si>
  <si>
    <t>Temperature monitor low warning threshold MSB</t>
  </si>
  <si>
    <t>Temperature monitor low warning threshold LSB</t>
  </si>
  <si>
    <t>Supply 3.3-volt monitor high alarm threshold MSB</t>
  </si>
  <si>
    <t>Thresholds for internally measured 3.3 volt input supply voltage: in 100 µV increments</t>
  </si>
  <si>
    <t>Supply 3.3-volt monitor high alarm threshold LSB</t>
  </si>
  <si>
    <t>Supply 3.3-volt monitor low alarm threshold MSB</t>
  </si>
  <si>
    <t>Supply 3.3-volt monitor low alarm threshold LSB</t>
  </si>
  <si>
    <t>Supply 3.3-volt monitor high warning threshold MSB</t>
  </si>
  <si>
    <t>Supply 3.3-volt monitor high  warning threshold LSB</t>
  </si>
  <si>
    <t>Supply 3.3-volt monitor low warning threshold MSB</t>
  </si>
  <si>
    <t>Supply 3.3-volt monitor low warning threshold LSB</t>
  </si>
  <si>
    <t>Aux 1 monitor high alarm threshold MSB</t>
  </si>
  <si>
    <t>%</t>
  </si>
  <si>
    <t>Aux 1 monitor high alarm threshold LSB</t>
  </si>
  <si>
    <t>Aux 1 monitor low alarm threshold MSB</t>
  </si>
  <si>
    <t>Aux 1 monitor low alarm threshold LSB</t>
  </si>
  <si>
    <t>Aux 1 monitor high warning threshold MSB</t>
  </si>
  <si>
    <t>Aux 1 monitor high warning threshold LSB</t>
  </si>
  <si>
    <t>Aux 1 monitor low warning threshold MSB</t>
  </si>
  <si>
    <t>Aux 1 monitor low warning threshold LSB</t>
  </si>
  <si>
    <t>Aux 2 monitor high alarm threshold MSB</t>
  </si>
  <si>
    <t>Aux 2 monitor high alarm threshold LSB</t>
  </si>
  <si>
    <t>Aux 2 monitor low alarm threshold MSB</t>
  </si>
  <si>
    <t>Aux 2 monitor low alarm threshold LSB</t>
  </si>
  <si>
    <t>Aux 2 monitor high warning threshold MSB</t>
  </si>
  <si>
    <t>Aux 2 monitor high warning threshold LSB</t>
  </si>
  <si>
    <t>Aux 2 monitor low warning threshold MSB</t>
  </si>
  <si>
    <t>Aux 2 monitor low warning threshold LSB</t>
  </si>
  <si>
    <t>Aux 3 monitor high alarm threshold MSB</t>
  </si>
  <si>
    <t>Aux 3 monitor high alarm threshold LSB</t>
  </si>
  <si>
    <t>Aux 3 monitor low alarm threshold MSB</t>
  </si>
  <si>
    <t>Aux 3 monitor low alarm threshold LSB</t>
  </si>
  <si>
    <t>Aux 3 monitor high warning threshold MSB</t>
  </si>
  <si>
    <t>Aux 3 monitor high warning threshold LSB</t>
  </si>
  <si>
    <t>Aux 3 monitor low warning threshold MSB</t>
  </si>
  <si>
    <t>Aux 3 monitor low warning threshold LSB</t>
  </si>
  <si>
    <t>Custom monitor high alarm threshold MSB</t>
  </si>
  <si>
    <t>Custom monitor low alarm threshold MSB</t>
  </si>
  <si>
    <t>Custom monitor low alarm threshold LSB</t>
  </si>
  <si>
    <t>Custom monitor high warning threshold MSB</t>
  </si>
  <si>
    <t>Custom monitor high warning threshold LSB</t>
  </si>
  <si>
    <t>Custom monitor low warning threshold MSB</t>
  </si>
  <si>
    <t>Custom monitor low warning threshold LSB</t>
  </si>
  <si>
    <t>Tx optical power monitor high alarm threshold MSB</t>
  </si>
  <si>
    <t>dBm</t>
  </si>
  <si>
    <t>Tx optical power high alarm threshold LSB</t>
  </si>
  <si>
    <t>Tx optical power low alarm threshold MSB</t>
  </si>
  <si>
    <t>Tx optical power low alarm threshold LSB</t>
  </si>
  <si>
    <t>Tx optical power high warning threshold MSB</t>
  </si>
  <si>
    <t>Tx optical power high warning threshold LSB</t>
  </si>
  <si>
    <t>Tx optical power low warning threshold MSB</t>
  </si>
  <si>
    <t>Tx optical power low warning threshold LSB</t>
  </si>
  <si>
    <t>Tx bias current monitor high alarm threshold MSB</t>
  </si>
  <si>
    <t>mA</t>
  </si>
  <si>
    <t>Tx bias current high alarm threshold LSB</t>
  </si>
  <si>
    <t>Tx bias current low alarm threshold MSB</t>
  </si>
  <si>
    <t>Tx bias current low alarm threshold LSB</t>
  </si>
  <si>
    <t>Tx bias current high warning threshold MSB</t>
  </si>
  <si>
    <t>Tx bias current high warning threshold LSB</t>
  </si>
  <si>
    <t>Tx bias current low warning threshold MSB</t>
  </si>
  <si>
    <t>Tx bias current low warning threshold LSB</t>
  </si>
  <si>
    <t>Rx optical power monitor high alarm threshold MSB</t>
  </si>
  <si>
    <t>Rx optical power high alarm threshold LSB</t>
  </si>
  <si>
    <t>Rx optical power low alarm threshold MSB</t>
  </si>
  <si>
    <t>Rx optical power low alarm threshold LSB</t>
  </si>
  <si>
    <t>Rx optical power high warning threshold MSB</t>
  </si>
  <si>
    <t>Rx optical power high warning threshold LSB</t>
  </si>
  <si>
    <t>Rx optical power low warning threshold MSB</t>
  </si>
  <si>
    <t>Rx optical power low warning threshold LSB</t>
  </si>
  <si>
    <t>75 GHz Grid Supported</t>
  </si>
  <si>
    <t>33 GHz Grid Supported</t>
  </si>
  <si>
    <t>100 GHz Grid Supported</t>
  </si>
  <si>
    <t>50 GHz Grid Supported</t>
  </si>
  <si>
    <t>25 GHz Grid Supported</t>
  </si>
  <si>
    <t>12.5 GHz Grid Supported</t>
  </si>
  <si>
    <t>6.25 GHz Grid Supported</t>
  </si>
  <si>
    <t>3.125 GHz Grid Supported</t>
  </si>
  <si>
    <t>Fine tuning support</t>
  </si>
  <si>
    <t>Reserved for future channel spacing advertisements</t>
  </si>
  <si>
    <t>3.125 GHz Grid Low Channel</t>
  </si>
  <si>
    <t>Fine-tuning resolution</t>
  </si>
  <si>
    <t>Fine-tuning Low Offset</t>
  </si>
  <si>
    <t>Fine-tuning High Offset</t>
  </si>
  <si>
    <t>Lane Programmable Output Power Supported</t>
  </si>
  <si>
    <t>Min. Prog. Output Power</t>
  </si>
  <si>
    <t>Max. Prog. Output Power</t>
  </si>
  <si>
    <t>Simultaneous Host and Media Side Loopback supported</t>
  </si>
  <si>
    <t>0b=Simultaneous host and media side loopback not supported,1b=Simultaneous host/media side loopback supported</t>
  </si>
  <si>
    <t>Per-lane Media Side Loopback supported</t>
  </si>
  <si>
    <t>0b=Individual lane media side loopback not supported 1b=Individual lane media side loopback supported</t>
  </si>
  <si>
    <t>Per-lane Host Side Loopback supported</t>
  </si>
  <si>
    <t>0b=Individual lane host side loopback not supported 1b=Individual lane host side loopback supported</t>
  </si>
  <si>
    <t>Host Side Input Loopback supported</t>
  </si>
  <si>
    <t>Host Side Output Loopback supported</t>
  </si>
  <si>
    <t>Media Side Input Loopback supported</t>
  </si>
  <si>
    <t>Media Side output Loopback supported</t>
  </si>
  <si>
    <t>Gating Supported</t>
  </si>
  <si>
    <t>Latched Error Information Supported</t>
  </si>
  <si>
    <t>Real-time BER Error Count Polling by Module</t>
  </si>
  <si>
    <t>Per Lane Gating Timer</t>
  </si>
  <si>
    <t>Auto Restart Implemented</t>
  </si>
  <si>
    <t>Media side FEC supported</t>
  </si>
  <si>
    <t>1b=Supported 0b=Not supported</t>
  </si>
  <si>
    <t>Host side FEC supported</t>
  </si>
  <si>
    <t>Media side input SNR measurement supported</t>
  </si>
  <si>
    <t>Host side input SNR measurement supported</t>
  </si>
  <si>
    <t>Media side input peak detector measurement supported</t>
  </si>
  <si>
    <t>Host side input peak detector measurement supported</t>
  </si>
  <si>
    <t>BER Error Count/Total Bits supported</t>
  </si>
  <si>
    <t>BER register supported</t>
  </si>
  <si>
    <t>Media side pre-FEC PRBS generator supported</t>
  </si>
  <si>
    <t>Media side post-FEC PRBS generator supported</t>
  </si>
  <si>
    <t>Media side pre-FEC PRBS checker supported</t>
  </si>
  <si>
    <t>Media side post-FEC PRBS checker supported</t>
  </si>
  <si>
    <t>Host side pre-FEC PRBS generator supported</t>
  </si>
  <si>
    <t>Host side post-FEC PRBS generator supported</t>
  </si>
  <si>
    <t>Host side pre-FEC PRBS checker supported</t>
  </si>
  <si>
    <t>Host side post-FEC PRBS checker supported</t>
  </si>
  <si>
    <t>Host Side Generator Pattern 7 supported</t>
  </si>
  <si>
    <t>Host Side Generator Pattern 6 supported</t>
  </si>
  <si>
    <t>Host Side Generator Pattern 5 supported</t>
  </si>
  <si>
    <t>Host Side Generator Pattern 4 supported</t>
  </si>
  <si>
    <t>Host Side Generator Pattern 3 supported</t>
  </si>
  <si>
    <t>Host Side Generator Pattern 2 supported</t>
  </si>
  <si>
    <t>Host Side Generator Pattern 1 supported</t>
  </si>
  <si>
    <t>Host Side Generator Pattern 0 supported</t>
  </si>
  <si>
    <t>Host Side Generator Pattern 15 supported</t>
  </si>
  <si>
    <t>Host Side Generator Pattern 14 supported</t>
  </si>
  <si>
    <t>Host Side Generator Pattern 13 supported</t>
  </si>
  <si>
    <t>Host Side Generator Pattern 12 supported</t>
  </si>
  <si>
    <t>Host Side Generator Pattern 11 supported</t>
  </si>
  <si>
    <t>Host Side Generator Pattern 10 supported</t>
  </si>
  <si>
    <t>Host Side Generator Pattern 9 supported</t>
  </si>
  <si>
    <t>Host Side Generator Pattern 8 supported</t>
  </si>
  <si>
    <t>Media Side Generator Pattern 7 supported</t>
  </si>
  <si>
    <t>Media Side Generator Pattern 6 supported</t>
  </si>
  <si>
    <t>Media Side Generator Pattern 5 supported</t>
  </si>
  <si>
    <t>Media Side Generator Pattern 4 supported</t>
  </si>
  <si>
    <t>Media Side Generator Pattern 3 supported</t>
  </si>
  <si>
    <t>Media Side Generator Pattern 2 supported</t>
  </si>
  <si>
    <t>Media Side Generator Pattern 1 supported</t>
  </si>
  <si>
    <t>Media Side Generator Pattern 0 supported</t>
  </si>
  <si>
    <t>Media Side Generator Pattern 15 supported</t>
  </si>
  <si>
    <t>Media Side Generator Pattern 14 supported</t>
  </si>
  <si>
    <t>Media Side Generator Pattern 13 supported</t>
  </si>
  <si>
    <t>Media Side Generator Pattern 12 supported</t>
  </si>
  <si>
    <t>Media Side Generator Pattern 11 supported</t>
  </si>
  <si>
    <t>Media Side Generator Pattern 10 supported</t>
  </si>
  <si>
    <t>Media Side Generator Pattern 9 supported</t>
  </si>
  <si>
    <t>Media Side Generator Pattern 8 supported</t>
  </si>
  <si>
    <t>Host Side Checker Pattern 7 supported</t>
  </si>
  <si>
    <t>Host Side Checker Pattern 6 supported</t>
  </si>
  <si>
    <t>Host Side Checker Pattern 5 supported</t>
  </si>
  <si>
    <t>Host Side Checker Pattern 4 supported</t>
  </si>
  <si>
    <t>Host Side Checker Pattern 3 supported</t>
  </si>
  <si>
    <t>Host Side Checker Pattern 2 supported</t>
  </si>
  <si>
    <t>Host Side Checker Pattern 1 supported</t>
  </si>
  <si>
    <t>Host Side Checker Pattern 0 supported</t>
  </si>
  <si>
    <t>Host Side Checker Pattern 15 supported</t>
  </si>
  <si>
    <t>Host Side Checker Pattern 14 supported</t>
  </si>
  <si>
    <t>Host Side Checker Pattern 13 supported</t>
  </si>
  <si>
    <t>Host Side Checker Pattern 12 supported</t>
  </si>
  <si>
    <t>Host Side Checker Pattern 11 supported</t>
  </si>
  <si>
    <t>Host Side Checker Pattern 10 supported</t>
  </si>
  <si>
    <t>Host Side Checker Pattern 9 supported</t>
  </si>
  <si>
    <t>Host Side Checker Pattern 8 supported</t>
  </si>
  <si>
    <t>Media Side Checker Pattern 7 supported</t>
  </si>
  <si>
    <t>Media Side Checker Pattern 6 supported</t>
  </si>
  <si>
    <t>Media Side Checker Pattern 5 supported</t>
  </si>
  <si>
    <t>Media Side Checker Pattern 4 supported</t>
  </si>
  <si>
    <t>Media Side Checker Pattern 3 supported</t>
  </si>
  <si>
    <t>Media Side Checker Pattern 2 supported</t>
  </si>
  <si>
    <t>Media Side Checker Pattern 1 supported</t>
  </si>
  <si>
    <t>Media Side Checker Pattern 0 supported</t>
  </si>
  <si>
    <t>Media Side Checker Pattern 15 supported</t>
  </si>
  <si>
    <t>Media Side Checker Pattern 14 supported</t>
  </si>
  <si>
    <t>Media Side Checker Pattern 13 supported</t>
  </si>
  <si>
    <t>Media Side Checker Pattern 12 supported</t>
  </si>
  <si>
    <t>Media Side Checker Pattern 11 supported</t>
  </si>
  <si>
    <t>Media Side Checker Pattern 10 supported</t>
  </si>
  <si>
    <t>Media Side Checker Pattern 9 supported</t>
  </si>
  <si>
    <t>Media Side Checker Pattern 8 supported</t>
  </si>
  <si>
    <t>Recovered Clock can be used for pattern generator</t>
  </si>
  <si>
    <t>Reference Clock</t>
  </si>
  <si>
    <t>User Pattern supported length</t>
  </si>
  <si>
    <t>Media Side Checker Data Swap</t>
  </si>
  <si>
    <t>0b: Page 13h.Byte170 not supported. 1b: Page 13h.Byte170 supported.</t>
  </si>
  <si>
    <t>Media Side Checker Data Invert</t>
  </si>
  <si>
    <t>Media Side Generator Data Swap</t>
  </si>
  <si>
    <t>Media Side Generator Data Invert</t>
  </si>
  <si>
    <t>Host Side Checker Data Swap</t>
  </si>
  <si>
    <t>Host Side Checker Data Invert</t>
  </si>
  <si>
    <t>Host Side Generator Data Swap</t>
  </si>
  <si>
    <t>Host Side Generator Data Invert</t>
  </si>
  <si>
    <t>Media Checker Per lane Enables</t>
  </si>
  <si>
    <t>Media Checker Per Lane Pattern Type Selection</t>
  </si>
  <si>
    <t>Media Generator Per lane Enables</t>
  </si>
  <si>
    <t>Media Generator Per Lane Pattern Type Selection</t>
  </si>
  <si>
    <t>Host Checker Per lane Enables</t>
  </si>
  <si>
    <t>Host Checker Per Lane Pattern Type Selection</t>
  </si>
  <si>
    <t>Host Generator Per lane Enables</t>
  </si>
  <si>
    <t>Host Generator Per Lane Pattern Type Selection</t>
  </si>
  <si>
    <t>Host Side Generator Lane 8 enable</t>
  </si>
  <si>
    <t>Host Side Generator Lane 7 enable</t>
  </si>
  <si>
    <t>Host Side Generator Lane 6 enable</t>
  </si>
  <si>
    <t>Host Side Generator Lane 5 enable</t>
  </si>
  <si>
    <t>Host Side Generator Lane 4 enable</t>
  </si>
  <si>
    <t>Host Side Generator Lane 3 enable</t>
  </si>
  <si>
    <t>Host Side Generator Lane 2 enable</t>
  </si>
  <si>
    <t>Host Side Generator Lane 1 enable</t>
  </si>
  <si>
    <t>Host Side Generator Lane 8 data invert</t>
  </si>
  <si>
    <t>Host Side Generator Lane 7 data invert</t>
  </si>
  <si>
    <t>Host Side Generator Lane 6 data invert</t>
  </si>
  <si>
    <t>Host Side Generator Lane 5 data invert</t>
  </si>
  <si>
    <t>Host Side Generator Lane 4 data invert</t>
  </si>
  <si>
    <t>Host Side Generator Lane 3 data invert</t>
  </si>
  <si>
    <t>Host Side Generator Lane 2 data invert</t>
  </si>
  <si>
    <t>Host Side Generator Lane 1 data invert</t>
  </si>
  <si>
    <t>Host Side Generator Lane 8 byte swap</t>
  </si>
  <si>
    <t>Host Side Generator Lane 7 byte swap</t>
  </si>
  <si>
    <t>Host Side Generator Lane 6 byte swap</t>
  </si>
  <si>
    <t>Host Side Generator Lane 5 byte swap</t>
  </si>
  <si>
    <t>Host Side Generator Lane 4 byte swap</t>
  </si>
  <si>
    <t>Host Side Generator Lane 3 byte swap</t>
  </si>
  <si>
    <t>Host Side Generator Lane 2 byte swap</t>
  </si>
  <si>
    <t>Host Side Generator Lane 1 byte swap</t>
  </si>
  <si>
    <t>Host Side Generator Lane 8 pre-FEC enable</t>
  </si>
  <si>
    <t>Host Side Generator Lane 7 pre-FEC enable</t>
  </si>
  <si>
    <t>Host Side Generator Lane 6 pre-FEC enable</t>
  </si>
  <si>
    <t>Host Side Generator Lane 5 pre-FEC enable</t>
  </si>
  <si>
    <t>Host Side Generator Lane 4 pre-FEC enable</t>
  </si>
  <si>
    <t>Host Side Generator Lane 3 pre-FEC enable</t>
  </si>
  <si>
    <t>Host Side Generator Lane 2 pre-FEC enable</t>
  </si>
  <si>
    <t>Host Side Generator Lane 1 pre-FEC enable</t>
  </si>
  <si>
    <t>Host Side Generator Lane 2 pattern select</t>
  </si>
  <si>
    <t>Host Side Generator Lane 4 pattern select</t>
  </si>
  <si>
    <t>Host Side Generator Lane 3 pattern select</t>
  </si>
  <si>
    <t>Host Side Generator Lane 6 pattern select</t>
  </si>
  <si>
    <t>Host Side Generator Lane 5 pattern select</t>
  </si>
  <si>
    <t>Host Side Generator Lane 8 pattern select</t>
  </si>
  <si>
    <t>Host Side Generator Lane 7 pattern select</t>
  </si>
  <si>
    <t>Media Side Generator Lane 8 enable</t>
  </si>
  <si>
    <t>Media Side Generator Lane 7 enable</t>
  </si>
  <si>
    <t>Media Side Generator Lane 6 enable</t>
  </si>
  <si>
    <t>Media Side Generator Lane 5 enable</t>
  </si>
  <si>
    <t>Media Side Generator Lane 4 enable</t>
  </si>
  <si>
    <t>Media Side Generator Lane 3 enable</t>
  </si>
  <si>
    <t>Media Side Generator Lane 2 enable</t>
  </si>
  <si>
    <t>Media Side Generator Lane 1 enable</t>
  </si>
  <si>
    <t>Media Side Generator Lane 8 data invert</t>
  </si>
  <si>
    <t>Media Side Generator Lane 7 data invert</t>
  </si>
  <si>
    <t>Media Side Generator Lane 6 data invert</t>
  </si>
  <si>
    <t>Media Side Generator Lane 5 data invert</t>
  </si>
  <si>
    <t>Media Side Generator Lane 4 data invert</t>
  </si>
  <si>
    <t>Media Side Generator Lane 3 data invert</t>
  </si>
  <si>
    <t>Media Side Generator Lane 2 data invert</t>
  </si>
  <si>
    <t>Media Side Generator Lane 1 data invert</t>
  </si>
  <si>
    <t>Media Side Generator Lane 8 byte swap</t>
  </si>
  <si>
    <t>Media Side Generator Lane 7 byte swap</t>
  </si>
  <si>
    <t>Media Side Generator Lane 6 byte swap</t>
  </si>
  <si>
    <t>Media Side Generator Lane 5 byte swap</t>
  </si>
  <si>
    <t>Media Side Generator Lane 4 byte swap</t>
  </si>
  <si>
    <t>Media Side Generator Lane 3 byte swap</t>
  </si>
  <si>
    <t>Media Side Generator Lane 2 byte swap</t>
  </si>
  <si>
    <t>Media Side Generator Lane 1 byte swap</t>
  </si>
  <si>
    <t>Media Side Generator Lane 8 pre-FEC enable</t>
  </si>
  <si>
    <t>Media Side Generator Lane 7 pre-FEC enable</t>
  </si>
  <si>
    <t>Media Side Generator Lane 6 pre-FEC enable</t>
  </si>
  <si>
    <t>Media Side Generator Lane 5 pre-FEC enable</t>
  </si>
  <si>
    <t>Media Side Generator Lane 4 pre-FEC enable</t>
  </si>
  <si>
    <t>Media Side Generator Lane 3 pre-FEC enable</t>
  </si>
  <si>
    <t>Media Side Generator Lane 2 pre-FEC enable</t>
  </si>
  <si>
    <t>Media Side Generator Lane 1 pre-FEC enable</t>
  </si>
  <si>
    <t>Media Side Generator Lane 2 pattern select</t>
  </si>
  <si>
    <t>Media Side Generator Lane 1 pattern select</t>
  </si>
  <si>
    <t>Media Side Generator Lane 4 pattern select</t>
  </si>
  <si>
    <t>Media Side Generator Lane 3 pattern select</t>
  </si>
  <si>
    <t>Media Side Generator Lane 6 pattern select</t>
  </si>
  <si>
    <t>Media Side Generator Lane 5 pattern select</t>
  </si>
  <si>
    <t>Media Side Generator Lane 8 pattern select</t>
  </si>
  <si>
    <t>Media Side Generator Lane 7 pattern select</t>
  </si>
  <si>
    <t>Host Side Checker Lane 8 enable</t>
  </si>
  <si>
    <t>Host Side Checker Lane 7 enable</t>
  </si>
  <si>
    <t>Host Side Checker Lane 6 enable</t>
  </si>
  <si>
    <t>Host Side Checker Lane 5 enable</t>
  </si>
  <si>
    <t>Host Side Checker Lane 4 enable</t>
  </si>
  <si>
    <t>Host Side Checker Lane 3 enable</t>
  </si>
  <si>
    <t>Host Side Checker Lane 2 enable</t>
  </si>
  <si>
    <t>Host Side Checker Lane 1 enable</t>
  </si>
  <si>
    <t>Host Side Checker Lane 8 data invert</t>
  </si>
  <si>
    <t>Host Side Checker Lane 7 data invert</t>
  </si>
  <si>
    <t>Host Side Checker Lane 6 data invert</t>
  </si>
  <si>
    <t>Host Side Checker Lane 5 data invert</t>
  </si>
  <si>
    <t>Host Side Checker Lane 4 data invert</t>
  </si>
  <si>
    <t>Host Side Checker Lane 3 data invert</t>
  </si>
  <si>
    <t>Host Side Checker Lane 2 data invert</t>
  </si>
  <si>
    <t>Host Side Checker Lane 1 data invert</t>
  </si>
  <si>
    <t>Host Side Checker Lane 8 byte swap</t>
  </si>
  <si>
    <t>Host Side Checker Lane 7 byte swap</t>
  </si>
  <si>
    <t>Host Side Checker Lane 6 byte swap</t>
  </si>
  <si>
    <t>Host Side Checker Lane 5 byte swap</t>
  </si>
  <si>
    <t>Host Side Checker Lane 4 byte swap</t>
  </si>
  <si>
    <t>Host Side Checker Lane 3 byte swap</t>
  </si>
  <si>
    <t>Host Side Checker Lane 2 byte swap</t>
  </si>
  <si>
    <t>Host Side Checker Lane 1 byte swap</t>
  </si>
  <si>
    <t>Host Side Checker Lane 8 post-FEC enable</t>
  </si>
  <si>
    <t>Host Side Checker Lane 7 post-FEC enable</t>
  </si>
  <si>
    <t>Host Side Checker Lane 6 post-FEC enable</t>
  </si>
  <si>
    <t>Host Side Checker Lane 5 post-FEC enable</t>
  </si>
  <si>
    <t>Host Side Checker Lane 4 post-FEC enable</t>
  </si>
  <si>
    <t>Host Side Checker Lane 3 post-FEC enable</t>
  </si>
  <si>
    <t>Host Side Checker Lane 2 post-FEC enable</t>
  </si>
  <si>
    <t>Host Side Checker Lane 1 post-FEC enable</t>
  </si>
  <si>
    <t>Host Side Checker Lane 2 pattern select</t>
  </si>
  <si>
    <t>Host Side Checker Lane 1 pattern select</t>
  </si>
  <si>
    <t>Host Side Checker Lane 4 pattern select</t>
  </si>
  <si>
    <t>Host Side Checker Lane 3 pattern select</t>
  </si>
  <si>
    <t>Host Side Checker Lane 6 pattern select</t>
  </si>
  <si>
    <t>Host Side Checker Lane 5 pattern select</t>
  </si>
  <si>
    <t>Host Side Checker Lane 8 pattern select</t>
  </si>
  <si>
    <t>Host Side Checker Lane 7 pattern select</t>
  </si>
  <si>
    <t>Media Side Checker Lane 8 enable</t>
  </si>
  <si>
    <t>Media Side Checker Lane 7 enable</t>
  </si>
  <si>
    <t>Media Side Checker Lane 6 enable</t>
  </si>
  <si>
    <t>Media Side Checker Lane 5 enable</t>
  </si>
  <si>
    <t>Media Side Checker Lane 4 enable</t>
  </si>
  <si>
    <t>Media Side Checker Lane 3 enable</t>
  </si>
  <si>
    <t>Media Side Checker Lane 2 enable</t>
  </si>
  <si>
    <t>Media Side Checker Lane 1 enable</t>
  </si>
  <si>
    <t>Media Side Checker Lane 8 data invert</t>
  </si>
  <si>
    <t>Media Side Checker Lane 7 data invert</t>
  </si>
  <si>
    <t>Media Side Checker Lane 6 data invert</t>
  </si>
  <si>
    <t>Media Side Checker Lane 5 data invert</t>
  </si>
  <si>
    <t>Media Side Checker Lane 4 data invert</t>
  </si>
  <si>
    <t>Media Side Checker Lane 3 data invert</t>
  </si>
  <si>
    <t>Media Side Checker Lane 2 data invert</t>
  </si>
  <si>
    <t>Media Side Checker Lane 1 data invert</t>
  </si>
  <si>
    <t>Media Side Checker Lane 8 byte swap</t>
  </si>
  <si>
    <t>Media Side Checker Lane 7 byte swap</t>
  </si>
  <si>
    <t>Media Side Checker Lane 6 byte swap</t>
  </si>
  <si>
    <t>Media Side Checker Lane 5 byte swap</t>
  </si>
  <si>
    <t>Media Side Checker Lane 4 byte swap</t>
  </si>
  <si>
    <t>Media Side Checker Lane 3 byte swap</t>
  </si>
  <si>
    <t>Media Side Checker Lane 2 byte swap</t>
  </si>
  <si>
    <t>Media Side Checker Lane 1 byte swap</t>
  </si>
  <si>
    <t>Media Side Checker Lane 8 post-FEC enable</t>
  </si>
  <si>
    <t>Media Side Checker Lane 7 post-FEC enable</t>
  </si>
  <si>
    <t>Media Side Checker Lane 6 post-FEC enable</t>
  </si>
  <si>
    <t>Media Side Checker Lane 5 post-FEC enable</t>
  </si>
  <si>
    <t>Media Side Checker Lane 4 post-FEC enable</t>
  </si>
  <si>
    <t>Media Side Checker Lane 3 post-FEC enable</t>
  </si>
  <si>
    <t>Media Side Checker Lane 2 post-FEC enable</t>
  </si>
  <si>
    <t>Media Side Checker Lane 1 post-FEC enable</t>
  </si>
  <si>
    <t>Media Side Checker Lane 2 pattern select</t>
  </si>
  <si>
    <t>Media Side Checker Lane 1 pattern select</t>
  </si>
  <si>
    <t>Media Side Checker Lane 4 pattern select</t>
  </si>
  <si>
    <t>Media Side Checker Lane 3 pattern select</t>
  </si>
  <si>
    <t>Media Side Checker Lane 6 pattern select</t>
  </si>
  <si>
    <t>Media Side Checker Lane 5 pattern select</t>
  </si>
  <si>
    <t>Media Side Checker Lane 8 pattern select</t>
  </si>
  <si>
    <t>Media Side Checker Lane 7 pattern select</t>
  </si>
  <si>
    <t>Host PRBS Generator Clock Source</t>
  </si>
  <si>
    <t>Media PRBS Generator Clock Source</t>
  </si>
  <si>
    <t>Reset all lanes</t>
  </si>
  <si>
    <t>Reset Error Information</t>
  </si>
  <si>
    <t>Auto Restart Gate Time</t>
  </si>
  <si>
    <t>Gate Time</t>
  </si>
  <si>
    <t>BER/Error Count Update time</t>
  </si>
  <si>
    <t>Host PRBS Checker Clock Source</t>
  </si>
  <si>
    <t>Media PRBS Checker Clock Source</t>
  </si>
  <si>
    <t>Media side output loopback lane 8 enable</t>
  </si>
  <si>
    <t>Media side output loopback lane 7 enable</t>
  </si>
  <si>
    <t>Media side output loopback lane 6 enable</t>
  </si>
  <si>
    <t>Media side output loopback lane 5 enable</t>
  </si>
  <si>
    <t>Media side output loopback lane 4 enable</t>
  </si>
  <si>
    <t>Media side output loopback lane 3 enable</t>
  </si>
  <si>
    <t>Media side output loopback lane 2 enable</t>
  </si>
  <si>
    <t>Media side output loopback lane 1 enable</t>
  </si>
  <si>
    <t>Media side input loopback lane 8 enable</t>
  </si>
  <si>
    <t>Media side input loopback lane 7 enable</t>
  </si>
  <si>
    <t>Media side input loopback lane 6 enable</t>
  </si>
  <si>
    <t>Media side input loopback lane 5 enable</t>
  </si>
  <si>
    <t>Media side input loopback lane 4 enable</t>
  </si>
  <si>
    <t>Media side input loopback lane 3 enable</t>
  </si>
  <si>
    <t>Media side input loopback lane 2 enable</t>
  </si>
  <si>
    <t>Media side input loopback lane 1 enable</t>
  </si>
  <si>
    <t>Host side output loopback lane 8 enable</t>
  </si>
  <si>
    <t>Host side output loopback lane 7 enable</t>
  </si>
  <si>
    <t>Host side output loopback lane 6 enable</t>
  </si>
  <si>
    <t>Host side output loopback lane 5 enable</t>
  </si>
  <si>
    <t>Host side output loopback lane 4 enable</t>
  </si>
  <si>
    <t>Host side output loopback lane 3 enable</t>
  </si>
  <si>
    <t>Host side output loopback lane 2 enable</t>
  </si>
  <si>
    <t>Host side output loopback lane 1 enable</t>
  </si>
  <si>
    <t>Host side input loopback lane 8 enable</t>
  </si>
  <si>
    <t>Host side input loopback lane 7 enable</t>
  </si>
  <si>
    <t>Host side input loopback lane 6 enable</t>
  </si>
  <si>
    <t>Host side input loopback lane 5 enable</t>
  </si>
  <si>
    <t>Host side input loopback lane 4 enable</t>
  </si>
  <si>
    <t>Host side input loopback lane 3 enable</t>
  </si>
  <si>
    <t>Host side input loopback lane 2 enable</t>
  </si>
  <si>
    <t>Host side input loopback lane 1 enable</t>
  </si>
  <si>
    <t>M-Loss of reference clock</t>
  </si>
  <si>
    <t>Loss of reference clock flag mask for the module</t>
  </si>
  <si>
    <t>M-Host Lane 8 Pattern Checker Gating Complete</t>
  </si>
  <si>
    <t>M-Host Lane 7 Pattern Checker Gating Complete</t>
  </si>
  <si>
    <t>M-Host Lane 6 Pattern Checker Gating Complete</t>
  </si>
  <si>
    <t>M-Host Lane 5 Pattern Checker Gating Complete</t>
  </si>
  <si>
    <t>M-Host Lane 4 Pattern Checker Gating Complete</t>
  </si>
  <si>
    <t>M-Host Lane 3 Pattern Checker Gating Complete</t>
  </si>
  <si>
    <t>M-Host Lane 2 Pattern Checker Gating Complete</t>
  </si>
  <si>
    <t>M-Host Lane 1 Pattern Checker Gating Complete</t>
  </si>
  <si>
    <t>M-Media Lane 8 Pattern Checker Gating Complete</t>
  </si>
  <si>
    <t>Per-media lane gating complete flag mask. When gating is complete, this bit will be set to 1. These bits will be cleared upon pattern checker reset or disable.</t>
  </si>
  <si>
    <t>M-Media Lane 7 Pattern Checker Gating Complete</t>
  </si>
  <si>
    <t>M-Media Lane 6 Pattern Checker Gating Complete</t>
  </si>
  <si>
    <t>M-Media Lane 5 Pattern Checker Gating Complete</t>
  </si>
  <si>
    <t>M-Media Lane 4 Pattern Checker Gating Complete</t>
  </si>
  <si>
    <t>M-Media Lane 3 Pattern Checker Gating Complete</t>
  </si>
  <si>
    <t>M-Media Lane 2 Pattern Checker Gating Complete</t>
  </si>
  <si>
    <t>M-Media Lane 1 Pattern Checker Gating Complete</t>
  </si>
  <si>
    <t>M-Host Lane 8 Pattern Generator LOL</t>
  </si>
  <si>
    <t>M-Host Lane 7 Pattern Generator LOL</t>
  </si>
  <si>
    <t>M-Host Lane 6 Pattern Generator LOL</t>
  </si>
  <si>
    <t>M-Host Lane 5 Pattern Generator LOL</t>
  </si>
  <si>
    <t>M-Host Lane 4 Pattern Generator LOL</t>
  </si>
  <si>
    <t>M-Host Lane 3 Pattern Generator LOL</t>
  </si>
  <si>
    <t>M-Host Lane 2 Pattern Generator LOL</t>
  </si>
  <si>
    <t>M-Host Lane 1 Pattern Generator LOL</t>
  </si>
  <si>
    <t>M-Media Lane 8 Pattern Generator LOL</t>
  </si>
  <si>
    <t>M-Media Lane 7 Pattern Generator LOL</t>
  </si>
  <si>
    <t>M-Media Lane 6 Pattern Generator LOL</t>
  </si>
  <si>
    <t>M-Media Lane 5 Pattern Generator LOL</t>
  </si>
  <si>
    <t>M-Media Lane 4 Pattern Generator LOL</t>
  </si>
  <si>
    <t>M-Media Lane 3 Pattern Generator LOL</t>
  </si>
  <si>
    <t>M-Media Lane 2 Pattern Generator LOL</t>
  </si>
  <si>
    <t>M-Media Lane 1 Pattern Generator LOL</t>
  </si>
  <si>
    <t>M-Host Lane 8 Pattern Checker LOL</t>
  </si>
  <si>
    <t>M-Host Lane 7 Pattern Checker LOL</t>
  </si>
  <si>
    <t>M-Host Lane 6 Pattern Checker LOL</t>
  </si>
  <si>
    <t>M-Host Lane 5 Pattern Checker LOL</t>
  </si>
  <si>
    <t>M-Host Lane 4 Pattern Checker LOL</t>
  </si>
  <si>
    <t>M-Host Lane 3 Pattern Checker LOL</t>
  </si>
  <si>
    <t>M-Host Lane 2 Pattern Checker LOL</t>
  </si>
  <si>
    <t>M-Host Lane 1 Pattern Checker LOL</t>
  </si>
  <si>
    <t>M-Media Lane 8 Pattern Checker LOL</t>
  </si>
  <si>
    <t>M-Media Lane 7 Pattern Checker LOL</t>
  </si>
  <si>
    <t>M-Media Lane 6 Pattern Checker LOL</t>
  </si>
  <si>
    <t>M-Media Lane 5 Pattern Checker LOL</t>
  </si>
  <si>
    <t>M-Media Lane 4 Pattern Checker LOL</t>
  </si>
  <si>
    <t>M-Media Lane 3 Pattern Checker LOL</t>
  </si>
  <si>
    <t>M-Media Lane 2 Pattern Checker LOL</t>
  </si>
  <si>
    <t>M-Media Lane 1 Pattern Checker LOL</t>
  </si>
  <si>
    <t>User Pattern 2</t>
  </si>
  <si>
    <t>User Pattern 3</t>
  </si>
  <si>
    <t>User Pattern 4</t>
  </si>
  <si>
    <t>User Pattern 5</t>
  </si>
  <si>
    <t>User Pattern 6</t>
  </si>
  <si>
    <t>User Pattern 7</t>
  </si>
  <si>
    <t>User Pattern 8</t>
  </si>
  <si>
    <t>User Pattern 9</t>
  </si>
  <si>
    <t>User Pattern 10</t>
  </si>
  <si>
    <t>User Pattern 11</t>
  </si>
  <si>
    <t>User Pattern 12</t>
  </si>
  <si>
    <t>User Pattern 13</t>
  </si>
  <si>
    <t>User Pattern 14</t>
  </si>
  <si>
    <t>User Pattern 15</t>
  </si>
  <si>
    <t>User Pattern 16</t>
  </si>
  <si>
    <t>User Pattern 17</t>
  </si>
  <si>
    <t>User Pattern 18</t>
  </si>
  <si>
    <t>User Pattern 19</t>
  </si>
  <si>
    <t>User Pattern 20</t>
  </si>
  <si>
    <t>User Pattern 21</t>
  </si>
  <si>
    <t>User Pattern 22</t>
  </si>
  <si>
    <t>User Pattern 23</t>
  </si>
  <si>
    <t>User Pattern 24</t>
  </si>
  <si>
    <t>User Pattern 25</t>
  </si>
  <si>
    <t>User Pattern 26</t>
  </si>
  <si>
    <t>User Pattern 27</t>
  </si>
  <si>
    <t>User Pattern 28</t>
  </si>
  <si>
    <t>User Pattern 29</t>
  </si>
  <si>
    <t>User Pattern 30</t>
  </si>
  <si>
    <t>User Pattern 31</t>
  </si>
  <si>
    <t>User Pattern 32</t>
  </si>
  <si>
    <t>This selects the content of the data in bytes 192-255</t>
  </si>
  <si>
    <t>L-Loss of reference clock</t>
  </si>
  <si>
    <t>Latched loss of reference clock flag for the module. Clear on Read</t>
  </si>
  <si>
    <t>L-Host Lane 8 Pattern Checker Gating Complete</t>
  </si>
  <si>
    <t>Latched per-host lane gating complete flag. When gating is complete, this bit will be set to 1. These bits will be cleared on read.</t>
  </si>
  <si>
    <t>L-Host Lane 7 Pattern Checker Gating Complete</t>
  </si>
  <si>
    <t>L-Host Lane 6 Pattern Checker Gating Complete</t>
  </si>
  <si>
    <t>L-Host Lane 5 Pattern Checker Gating Complete</t>
  </si>
  <si>
    <t>L-Host Lane 4 Pattern Checker Gating Complete</t>
  </si>
  <si>
    <t>L-Host Lane 3 Pattern Checker Gating Complete</t>
  </si>
  <si>
    <t>L-Host Lane 2 Pattern Checker Gating Complete</t>
  </si>
  <si>
    <t>L-Host Lane 1 Pattern Checker Gating Complete</t>
  </si>
  <si>
    <t>L-Media Lane 8 Pattern Checker Gating Complete</t>
  </si>
  <si>
    <t>Latched per-media lane gating complete flag. When gating is complete, this bit will be set to 1. These bits will be cleared on read.</t>
  </si>
  <si>
    <t>L-Media Lane 7 Pattern Checker Gating Complete</t>
  </si>
  <si>
    <t>L-Media Lane 6 Pattern Checker Gating Complete</t>
  </si>
  <si>
    <t>L-Media Lane 5 Pattern Checker Gating Complete</t>
  </si>
  <si>
    <t>L-Media Lane 4 Pattern Checker Gating Complete</t>
  </si>
  <si>
    <t>L-Media Lane 3 Pattern Checker Gating Complete</t>
  </si>
  <si>
    <t>L-Media Lane 2 Pattern Checker Gating Complete</t>
  </si>
  <si>
    <t>L-Media Lane 1 Pattern Checker Gating Complete</t>
  </si>
  <si>
    <t>L-Host Lane 8 Pattern Generator LOL</t>
  </si>
  <si>
    <t>Latched per-host lane pattern generator loss of lock flag. Clear on Read</t>
  </si>
  <si>
    <t>L-Host Lane 7 Pattern Generator LOL</t>
  </si>
  <si>
    <t>L-Host Lane 6 Pattern Generator LOL</t>
  </si>
  <si>
    <t>L-Host Lane 5 Pattern Generator LOL</t>
  </si>
  <si>
    <t>L-Host Lane 4 Pattern Generator LOL</t>
  </si>
  <si>
    <t>L-Host Lane 3 Pattern Generator LOL</t>
  </si>
  <si>
    <t>L-Host Lane 2 Pattern Generator LOL</t>
  </si>
  <si>
    <t>L-Host Lane 1 Pattern Generator LOL</t>
  </si>
  <si>
    <t>L-Media Lane 8 Pattern Generator LOL</t>
  </si>
  <si>
    <t>Latched per-media lane pattern generator loss of lock flag. Clear on Read</t>
  </si>
  <si>
    <t>L-Media Lane 7 Pattern Generator LOL</t>
  </si>
  <si>
    <t>L-Media Lane 6 Pattern Generator LOL</t>
  </si>
  <si>
    <t>L-Media Lane 5 Pattern Generator LOL</t>
  </si>
  <si>
    <t>L-Media Lane 4 Pattern Generator LOL</t>
  </si>
  <si>
    <t>L-Media Lane 3 Pattern Generator LOL</t>
  </si>
  <si>
    <t>L-Media Lane 2 Pattern Generator LOL</t>
  </si>
  <si>
    <t>L-Media Lane 1 Pattern Generator LOL</t>
  </si>
  <si>
    <t>L-Host Lane 8 Pattern Checker LOL</t>
  </si>
  <si>
    <t>Latched per-host lane pattern checker loss of lock flag. Clear on Read</t>
  </si>
  <si>
    <t>L-Host Lane 7 Pattern Checker LOL</t>
  </si>
  <si>
    <t>L-Host Lane 6 Pattern Checker LOL</t>
  </si>
  <si>
    <t>L-Host Lane 5 Pattern Checker LOL</t>
  </si>
  <si>
    <t>L-Host Lane 4 Pattern Checker LOL</t>
  </si>
  <si>
    <t>L-Host Lane 3 Pattern Checker LOL</t>
  </si>
  <si>
    <t>L-Host Lane 2 Pattern Checker LOL</t>
  </si>
  <si>
    <t>L-Host Lane 1 Pattern Checker LOL</t>
  </si>
  <si>
    <t>L-Media Lane 8 Pattern Checker LOL</t>
  </si>
  <si>
    <t>Latched per-media lane pattern</t>
  </si>
  <si>
    <t>L-Media Lane 7 Pattern Checker LOL</t>
  </si>
  <si>
    <t>L-Media Lane 6 Pattern Checker LOL</t>
  </si>
  <si>
    <t>L-Media Lane 5 Pattern Checker LOL</t>
  </si>
  <si>
    <t>L-Media Lane 4 Pattern Checker LOL</t>
  </si>
  <si>
    <t>L-Media Lane 3 Pattern Checker LOL</t>
  </si>
  <si>
    <t>L-Media Lane 2 Pattern Checker LOL</t>
  </si>
  <si>
    <t>L-Media Lane 1 Pattern Checker LOL</t>
  </si>
  <si>
    <t>Bank 32 Page 254.  TX Calibration</t>
  </si>
  <si>
    <t>For future compatibility
Table only used if version field is 1</t>
  </si>
  <si>
    <t>txLutTempLo</t>
  </si>
  <si>
    <t>Low temp pcbTemp of LUT
for Tx Ibias and Vbias</t>
  </si>
  <si>
    <t>txLutTempNm</t>
  </si>
  <si>
    <t>Nominal temp pcbTemp of LUT
for Tx Ibias and Vbias</t>
  </si>
  <si>
    <t>txLutTempHi</t>
  </si>
  <si>
    <t>HIgh temp pcbTemp of LUT
for Tx Ibias and Vbias</t>
  </si>
  <si>
    <t>Lane 1 IBias DAC Lo Temp (LSB)</t>
  </si>
  <si>
    <t xml:space="preserve"> mA</t>
  </si>
  <si>
    <t>Lane 1 IBias DAC Lo Temp (MSB)</t>
  </si>
  <si>
    <t>Lane 2 IBias DAC Lo Temp (LSB)</t>
  </si>
  <si>
    <t>Lane 2 IBias DAC Lo Temp (MSB)</t>
  </si>
  <si>
    <t>Lane 3 IBias DAC Lo Temp (LSB)</t>
  </si>
  <si>
    <t>Lane 3 IBias DAC Lo Temp (MSB)</t>
  </si>
  <si>
    <t>Lane 4 IBias DAC Lo Temp (LSB)</t>
  </si>
  <si>
    <t>Lane 4 IBias DAC Lo Temp (MSB)</t>
  </si>
  <si>
    <t>Lane 5 IBias DAC Lo Temp (LSB)</t>
  </si>
  <si>
    <t>Lane 5 IBias DAC Lo Temp (MSB)</t>
  </si>
  <si>
    <t>Lane 6 IBias DAC Lo Temp (LSB)</t>
  </si>
  <si>
    <t>Lane 6 IBias DAC Lo Temp (MSB)</t>
  </si>
  <si>
    <t>Lane 7 IBias DAC Lo Temp (LSB)</t>
  </si>
  <si>
    <t>Lane 7 IBias DAC Lo Temp (MSB)</t>
  </si>
  <si>
    <t>Lane 8 IBias DAC Lo Temp (LSB)</t>
  </si>
  <si>
    <t>Lane 8 IBias DAC Lo Temp (MSB)</t>
  </si>
  <si>
    <t>Lane 1 IBias DAC Nom Temp (LSB)</t>
  </si>
  <si>
    <t>Lane 1 IBias DAC Nom Temp (MSB)</t>
  </si>
  <si>
    <t>Lane 2 IBias DAC Nom Temp (LSB)</t>
  </si>
  <si>
    <t>Lane 2 IBias DAC Nom Temp (MSB)</t>
  </si>
  <si>
    <t>Lane 3 IBias DAC Nom Temp (LSB)</t>
  </si>
  <si>
    <t>Lane 3 IBias DAC Nom Temp (MSB)</t>
  </si>
  <si>
    <t>Lane 4 IBias DAC Nom Temp (LSB)</t>
  </si>
  <si>
    <t>Lane 4 IBias DAC Nom Temp (MSB)</t>
  </si>
  <si>
    <t>Lane 5 IBias DAC Nom Temp (LSB)</t>
  </si>
  <si>
    <t>Lane 5 IBias DAC Nom Temp (MSB)</t>
  </si>
  <si>
    <t>Lane 6 IBias DAC Nom Temp (LSB)</t>
  </si>
  <si>
    <t>Lane 6 IBias DAC Nom Temp (MSB)</t>
  </si>
  <si>
    <t>Lane 7 IBias DAC Nom Temp (LSB)</t>
  </si>
  <si>
    <t>Lane 7 IBias DAC Nom Temp (MSB)</t>
  </si>
  <si>
    <t>Lane 8 IBias DAC Nom Temp (LSB)</t>
  </si>
  <si>
    <t>Lane 8 IBias DAC Nom Temp (MSB)</t>
  </si>
  <si>
    <t>Lane 1 IBias DAC Hi Temp (LSB)</t>
  </si>
  <si>
    <t>Lane 1 IBias DAC Hi Temp (MSB)</t>
  </si>
  <si>
    <t>Lane 2 IBias DAC Hi Temp (LSB)</t>
  </si>
  <si>
    <t>Lane 2 IBias DAC Hi Temp (MSB)</t>
  </si>
  <si>
    <t>Lane 3 IBias DAC Hi Temp (LSB)</t>
  </si>
  <si>
    <t>Lane 3 IBias DAC Hi Temp (MSB)</t>
  </si>
  <si>
    <t>Lane 4 IBias DAC Hi Temp (LSB)</t>
  </si>
  <si>
    <t>Lane 4 IBias DAC Hi Temp (MSB)</t>
  </si>
  <si>
    <t>Lane 5 IBias DAC Hi Temp (LSB)</t>
  </si>
  <si>
    <t>Lane 5 IBias DAC Hi Temp (MSB)</t>
  </si>
  <si>
    <t>Lane 6 IBias DAC Hi Temp (LSB)</t>
  </si>
  <si>
    <t>Lane 6 IBias DAC Hi Temp (MSB)</t>
  </si>
  <si>
    <t>Lane 7 IBias DAC Hi Temp (LSB)</t>
  </si>
  <si>
    <t>Lane 7 IBias DAC Hi Temp (MSB)</t>
  </si>
  <si>
    <t>Lane 8 IBias DAC Hi Temp (LSB)</t>
  </si>
  <si>
    <t>Lane 8 IBias DAC Hi Temp (MSB)</t>
  </si>
  <si>
    <t>Lane 1 VBias DAC Lo Temp (LSB)</t>
  </si>
  <si>
    <t>Lane 1 VBias DAC Lo Temp (MSB)</t>
  </si>
  <si>
    <t>Lane 2 VBias DAC Lo Temp (LSB)</t>
  </si>
  <si>
    <t>Lane 2 VBias DAC Lo Temp (MSB)</t>
  </si>
  <si>
    <t>Lane 3 VBias DAC Lo Temp (LSB)</t>
  </si>
  <si>
    <t>Lane 3 VBias DAC Lo Temp (MSB)</t>
  </si>
  <si>
    <t>Lane 4 VBias DAC Lo Temp (LSB)</t>
  </si>
  <si>
    <t>Lane 4 VBias DAC Lo Temp (MSB)</t>
  </si>
  <si>
    <t>Lane 5 VBias DAC Lo Temp (LSB)</t>
  </si>
  <si>
    <t>Lane 5 VBias DAC Lo Temp (MSB)</t>
  </si>
  <si>
    <t>Lane 6 VBias DAC Lo Temp (LSB)</t>
  </si>
  <si>
    <t>Lane 6 VBias DAC Lo Temp (MSB)</t>
  </si>
  <si>
    <t>Lane 7 VBias DAC Lo Temp (LSB)</t>
  </si>
  <si>
    <t>Lane 7 VBias DAC Lo Temp (MSB)</t>
  </si>
  <si>
    <t>Lane 8 VBias DAC Lo Temp (LSB)</t>
  </si>
  <si>
    <t>Lane 8 VBias DAC Lo Temp (MSB)</t>
  </si>
  <si>
    <t>Lane 1 VBias DAC Nom Temp (LSB)</t>
  </si>
  <si>
    <t>Lane 1 VBias DAC Nom Temp (MSB)</t>
  </si>
  <si>
    <t>Lane 2 VBias DAC Nom Temp (LSB)</t>
  </si>
  <si>
    <t>Lane 2 VBias DAC Nom Temp (MSB)</t>
  </si>
  <si>
    <t>Lane 3 VBias DAC Nom Temp (LSB)</t>
  </si>
  <si>
    <t>Lane 3 VBias DAC Nom Temp (MSB)</t>
  </si>
  <si>
    <t>Lane 4 VBias DAC Nom Temp (LSB)</t>
  </si>
  <si>
    <t>Lane 4 VBias DAC Nom Temp (MSB)</t>
  </si>
  <si>
    <t>Lane 5 VBias DAC Nom Temp (LSB)</t>
  </si>
  <si>
    <t>Lane 5 VBias DAC Nom Temp (MSB)</t>
  </si>
  <si>
    <t>Lane 6 VBias DAC Nom Temp (LSB)</t>
  </si>
  <si>
    <t>Lane 6 VBias DAC Nom Temp (MSB)</t>
  </si>
  <si>
    <t>Lane 7 VBias DAC Nom Temp (LSB)</t>
  </si>
  <si>
    <t>Lane 7 VBias DAC Nom Temp (MSB)</t>
  </si>
  <si>
    <t>Lane 8 VBias DAC Nom Temp (LSB)</t>
  </si>
  <si>
    <t>Lane 8 VBias DAC Nom Temp (MSB)</t>
  </si>
  <si>
    <t>Lane 1 VBias DAC Hi Temp (LSB)</t>
  </si>
  <si>
    <t>Lane 1 VBias DAC Hi Temp (MSB)</t>
  </si>
  <si>
    <t>Lane 2 VBias DAC Hi Temp (LSB)</t>
  </si>
  <si>
    <t>Lane 2 VBias DAC Hi Temp (MSB)</t>
  </si>
  <si>
    <t>Lane 3 VBias DAC Hi Temp (LSB)</t>
  </si>
  <si>
    <t>Lane 3 VBias DAC Hi Temp (MSB)</t>
  </si>
  <si>
    <t>Lane 4 VBias DAC Hi Temp (LSB)</t>
  </si>
  <si>
    <t>Lane 4 VBias DAC Hi Temp (MSB)</t>
  </si>
  <si>
    <t>Lane 5 VBias DAC Hi Temp (LSB)</t>
  </si>
  <si>
    <t>Lane 5 VBias DAC Hi Temp (MSB)</t>
  </si>
  <si>
    <t>Lane 6 VBias DAC Hi Temp (LSB)</t>
  </si>
  <si>
    <t>Lane 6 VBias DAC Hi Temp (MSB)</t>
  </si>
  <si>
    <t>Lane 7 VBias DAC Hi Temp (LSB)</t>
  </si>
  <si>
    <t>Lane 7 VBias DAC Hi Temp (MSB)</t>
  </si>
  <si>
    <t>Lane 8 VBias DAC Hi Temp (LSB)</t>
  </si>
  <si>
    <t>Lane 8 VBias DAC Hi Temp (MSB)</t>
  </si>
  <si>
    <t>txDdmPwrCh1_Adc_Lut1</t>
  </si>
  <si>
    <t>txDdmPwrCh1_Adc_Lut2</t>
  </si>
  <si>
    <t>txDdmPwrCh1_Adc_Lut3</t>
  </si>
  <si>
    <t>txDdmPwrCh1_Adc_Lut4</t>
  </si>
  <si>
    <t>txDdmPwrCh1_Adc_Lut5</t>
  </si>
  <si>
    <t>txDdmPwrCh1_Adc_Lut6</t>
  </si>
  <si>
    <t>txDdmPwrCh1_Adc_Lut7</t>
  </si>
  <si>
    <t>txDdmPwrCh1_Adc_Lut8</t>
  </si>
  <si>
    <t>txDdmPwrCh2_Adc_Lut1</t>
  </si>
  <si>
    <t>txDdmPwrCh2_Adc_Lut2</t>
  </si>
  <si>
    <t>txDdmPwrCh2_Adc_Lut3</t>
  </si>
  <si>
    <t>txDdmPwrCh2_Adc_Lut4</t>
  </si>
  <si>
    <t>txDdmPwrCh2_Adc_Lut5</t>
  </si>
  <si>
    <t>txDdmPwrCh2_Adc_Lut6</t>
  </si>
  <si>
    <t>txDdmPwrCh2_Adc_Lut7</t>
  </si>
  <si>
    <t>txDdmPwrCh2_Adc_Lut8</t>
  </si>
  <si>
    <t>txDdmPwrCh3_Adc_Lut1</t>
  </si>
  <si>
    <t>txDdmPwrCh3_Adc_Lut2</t>
  </si>
  <si>
    <t>txDdmPwrCh3_Adc_Lut3</t>
  </si>
  <si>
    <t>txDdmPwrCh3_Adc_Lut4</t>
  </si>
  <si>
    <t>txDdmPwrCh3_Adc_Lut5</t>
  </si>
  <si>
    <t>txDdmPwrCh3_Adc_Lut6</t>
  </si>
  <si>
    <t>txDdmPwrCh3_Adc_Lut7</t>
  </si>
  <si>
    <t>txDdmPwrCh3_Adc_Lut8</t>
  </si>
  <si>
    <t>txDdmPwrCh4_Adc_Lut1</t>
  </si>
  <si>
    <t>txDdmPwrCh4_Adc_Lut2</t>
  </si>
  <si>
    <t>txDdmPwrCh4_Adc_Lut3</t>
  </si>
  <si>
    <t>txDdmPwrCh4_Adc_Lut4</t>
  </si>
  <si>
    <t>txDdmPwrCh4_Adc_Lut5</t>
  </si>
  <si>
    <t>txDdmPwrCh4_Adc_Lut6</t>
  </si>
  <si>
    <t>txDdmPwrCh4_Adc_Lut7</t>
  </si>
  <si>
    <t>txDdmPwrCh4_Adc_Lut8</t>
  </si>
  <si>
    <t>txDdmPwrCh5_Adc_Lut1</t>
  </si>
  <si>
    <t>txDdmPwrCh5_Adc_Lut2</t>
  </si>
  <si>
    <t>txDdmPwrCh5_Adc_Lut3</t>
  </si>
  <si>
    <t>txDdmPwrCh5_Adc_Lut4</t>
  </si>
  <si>
    <t>txDdmPwrCh5_Adc_Lut5</t>
  </si>
  <si>
    <t>txDdmPwrCh5_Adc_Lut6</t>
  </si>
  <si>
    <t>txDdmPwrCh5_Adc_Lut7</t>
  </si>
  <si>
    <t>txDdmPwrCh5_Adc_Lut8</t>
  </si>
  <si>
    <t>txDdmPwrCh6_Adc_Lut1</t>
  </si>
  <si>
    <t>txDdmPwrCh6_Adc_Lut2</t>
  </si>
  <si>
    <t>txDdmPwrCh6_Adc_Lut3</t>
  </si>
  <si>
    <t>txDdmPwrCh6_Adc_Lut4</t>
  </si>
  <si>
    <t>txDdmPwrCh6_Adc_Lut5</t>
  </si>
  <si>
    <t>txDdmPwrCh6_Adc_Lut6</t>
  </si>
  <si>
    <t>txDdmPwrCh6_Adc_Lut7</t>
  </si>
  <si>
    <t>txDdmPwrCh6_Adc_Lut8</t>
  </si>
  <si>
    <t>txDdmPwrCh7_Adc_Lut1</t>
  </si>
  <si>
    <t>txDdmPwrCh7_Adc_Lut2</t>
  </si>
  <si>
    <t>txDdmPwrCh7_Adc_Lut3</t>
  </si>
  <si>
    <t>txDdmPwrCh7_Adc_Lut4</t>
  </si>
  <si>
    <t>txDdmPwrCh7_Adc_Lut5</t>
  </si>
  <si>
    <t>txDdmPwrCh7_Adc_Lut6</t>
  </si>
  <si>
    <t>txDdmPwrCh7_Adc_Lut7</t>
  </si>
  <si>
    <t>txDdmPwrCh7_Adc_Lut8</t>
  </si>
  <si>
    <t>txDdmPwrCh8_Adc_Lut1</t>
  </si>
  <si>
    <t>txDdmPwrCh8_Adc_Lut2</t>
  </si>
  <si>
    <t>txDdmPwrCh8_Adc_Lut3</t>
  </si>
  <si>
    <t>txDdmPwrCh8_Adc_Lut4</t>
  </si>
  <si>
    <t>txDdmPwrCh8_Adc_Lut5</t>
  </si>
  <si>
    <t>txDdmPwrCh8_Adc_Lut6</t>
  </si>
  <si>
    <t>txDdmPwrCh8_Adc_Lut7</t>
  </si>
  <si>
    <t>txDdmPwrCh8_Adc_Lut8</t>
  </si>
  <si>
    <t>mW</t>
  </si>
  <si>
    <t>txDdmPwrCh1_Pwr_Lut1</t>
  </si>
  <si>
    <t>txDdmPwrCh1_Pwr_Lut2</t>
  </si>
  <si>
    <t>txDdmPwrCh1_Pwr_Lut3</t>
  </si>
  <si>
    <t>txDdmPwrCh1_Pwr_Lut4</t>
  </si>
  <si>
    <t>txDdmPwrCh1_Pwr_Lut5</t>
  </si>
  <si>
    <t>txDdmPwrCh1_Pwr_Lut6</t>
  </si>
  <si>
    <t>txDdmPwrCh1_Pwr_Lut7</t>
  </si>
  <si>
    <t>txDdmPwrCh1_Pwr_Lut8</t>
  </si>
  <si>
    <t>txDdmPwrCh2_Pwr_Lut1</t>
  </si>
  <si>
    <t>txDdmPwrCh2_Pwr_Lut2</t>
  </si>
  <si>
    <t>txDdmPwrCh2_Pwr_Lut3</t>
  </si>
  <si>
    <t>txDdmPwrCh2_Pwr_Lut4</t>
  </si>
  <si>
    <t>txDdmPwrCh2_Pwr_Lut5</t>
  </si>
  <si>
    <t>txDdmPwrCh2_Pwr_Lut6</t>
  </si>
  <si>
    <t>txDdmPwrCh2_Pwr_Lut7</t>
  </si>
  <si>
    <t>txDdmPwrCh2_Pwr_Lut8</t>
  </si>
  <si>
    <t>txDdmPwrCh3_Pwr_Lut1</t>
  </si>
  <si>
    <t>txDdmPwrCh3_Pwr_Lut2</t>
  </si>
  <si>
    <t>txDdmPwrCh3_Pwr_Lut3</t>
  </si>
  <si>
    <t>txDdmPwrCh3_Pwr_Lut4</t>
  </si>
  <si>
    <t>txDdmPwrCh3_Pwr_Lut5</t>
  </si>
  <si>
    <t>txDdmPwrCh3_Pwr_Lut6</t>
  </si>
  <si>
    <t>txDdmPwrCh3_Pwr_Lut7</t>
  </si>
  <si>
    <t>txDdmPwrCh3_Pwr_Lut8</t>
  </si>
  <si>
    <t>txDdmPwrCh4_Pwr_Lut1</t>
  </si>
  <si>
    <t>txDdmPwrCh4_Pwr_Lut2</t>
  </si>
  <si>
    <t>txDdmPwrCh4_Pwr_Lut3</t>
  </si>
  <si>
    <t>txDdmPwrCh4_Pwr_Lut4</t>
  </si>
  <si>
    <t>txDdmPwrCh4_Pwr_Lut5</t>
  </si>
  <si>
    <t>txDdmPwrCh4_Pwr_Lut6</t>
  </si>
  <si>
    <t>txDdmPwrCh4_Pwr_Lut7</t>
  </si>
  <si>
    <t>txDdmPwrCh4_Pwr_Lut8</t>
  </si>
  <si>
    <t>txDdmPwrCh5_Pwr_Lut1</t>
  </si>
  <si>
    <t>txDdmPwrCh5_Pwr_Lut2</t>
  </si>
  <si>
    <t>txDdmPwrCh5_Pwr_Lut3</t>
  </si>
  <si>
    <t>txDdmPwrCh5_Pwr_Lut4</t>
  </si>
  <si>
    <t>txDdmPwrCh5_Pwr_Lut5</t>
  </si>
  <si>
    <t>txDdmPwrCh5_Pwr_Lut6</t>
  </si>
  <si>
    <t>txDdmPwrCh5_Pwr_Lut7</t>
  </si>
  <si>
    <t>txDdmPwrCh5_Pwr_Lut8</t>
  </si>
  <si>
    <t>txDdmPwrCh6_Pwr_Lut1</t>
  </si>
  <si>
    <t>txDdmPwrCh6_Pwr_Lut2</t>
  </si>
  <si>
    <t>txDdmPwrCh6_Pwr_Lut3</t>
  </si>
  <si>
    <t>txDdmPwrCh6_Pwr_Lut4</t>
  </si>
  <si>
    <t>txDdmPwrCh6_Pwr_Lut5</t>
  </si>
  <si>
    <t>txDdmPwrCh6_Pwr_Lut6</t>
  </si>
  <si>
    <t>txDdmPwrCh6_Pwr_Lut7</t>
  </si>
  <si>
    <t>txDdmPwrCh6_Pwr_Lut8</t>
  </si>
  <si>
    <t>txDdmPwrCh7_Pwr_Lut1</t>
  </si>
  <si>
    <t>txDdmPwrCh7_Pwr_Lut2</t>
  </si>
  <si>
    <t>txDdmPwrCh7_Pwr_Lut3</t>
  </si>
  <si>
    <t>txDdmPwrCh7_Pwr_Lut4</t>
  </si>
  <si>
    <t>txDdmPwrCh7_Pwr_Lut5</t>
  </si>
  <si>
    <t>txDdmPwrCh7_Pwr_Lut6</t>
  </si>
  <si>
    <t>txDdmPwrCh7_Pwr_Lut7</t>
  </si>
  <si>
    <t>txDdmPwrCh7_Pwr_Lut8</t>
  </si>
  <si>
    <t>txDdmPwrCh8_Pwr_Lut1</t>
  </si>
  <si>
    <t>txDdmPwrCh8_Pwr_Lut2</t>
  </si>
  <si>
    <t>txDdmPwrCh8_Pwr_Lut3</t>
  </si>
  <si>
    <t>txDdmPwrCh8_Pwr_Lut4</t>
  </si>
  <si>
    <t>txDdmPwrCh8_Pwr_Lut5</t>
  </si>
  <si>
    <t>txDdmPwrCh8_Pwr_Lut6</t>
  </si>
  <si>
    <t>txDdmPwrCh8_Pwr_Lut7</t>
  </si>
  <si>
    <t>txDdmPwrCh8_Pwr_Lut8</t>
  </si>
  <si>
    <t>rxDdmPwrCh1_Adc_Lut0</t>
  </si>
  <si>
    <t>rxDdmPwrCh1_Adc_Lut1</t>
  </si>
  <si>
    <t>rxDdmPwrCh1_Adc_Lut2</t>
  </si>
  <si>
    <t>rxDdmPwrCh1_Adc_Lut3</t>
  </si>
  <si>
    <t>rxDdmPwrCh1_Adc_Lut4</t>
  </si>
  <si>
    <t>rxDdmPwrCh1_Adc_Lut5</t>
  </si>
  <si>
    <t>rxDdmPwrCh1_Adc_Lut6</t>
  </si>
  <si>
    <t>rxDdmPwrCh1_Adc_Lut7</t>
  </si>
  <si>
    <t>rxDdmPwrCh1_Adc_Lut8</t>
  </si>
  <si>
    <t>rxDdmPwrCh1_Adc_Lut9</t>
  </si>
  <si>
    <t>txDdmPwrCh1_Adc_Lut10</t>
  </si>
  <si>
    <t>txDdmPwrCh1_Adc_Lut11</t>
  </si>
  <si>
    <t>txDdmPwrCh1_Adc_Lut12</t>
  </si>
  <si>
    <t>txDdmPwrCh1_Adc_Lut13</t>
  </si>
  <si>
    <t>txDdmPwrCh1_Adc_Lut14</t>
  </si>
  <si>
    <t>txDdmPwrCh1_Adc_Lut15</t>
  </si>
  <si>
    <t>rxDdmPwrCh2_Adc_Lut0</t>
  </si>
  <si>
    <t>rxDdmPwrCh2_Adc_Lut1</t>
  </si>
  <si>
    <t>rxDdmPwrCh2_Adc_Lut2</t>
  </si>
  <si>
    <t>rxDdmPwrCh2_Adc_Lut3</t>
  </si>
  <si>
    <t>rxDdmPwrCh2_Adc_Lut4</t>
  </si>
  <si>
    <t>rxDdmPwrCh2_Adc_Lut5</t>
  </si>
  <si>
    <t>rxDdmPwrCh2_Adc_Lut6</t>
  </si>
  <si>
    <t>rxDdmPwrCh2_Adc_Lut7</t>
  </si>
  <si>
    <t>rxDdmPwrCh2_Adc_Lut8</t>
  </si>
  <si>
    <t>rxDdmPwrCh2_Adc_Lut9</t>
  </si>
  <si>
    <t>txDdmPwrCh2_Adc_Lut10</t>
  </si>
  <si>
    <t>txDdmPwrCh2_Adc_Lut11</t>
  </si>
  <si>
    <t>txDdmPwrCh2_Adc_Lut12</t>
  </si>
  <si>
    <t>txDdmPwrCh2_Adc_Lut13</t>
  </si>
  <si>
    <t>txDdmPwrCh2_Adc_Lut14</t>
  </si>
  <si>
    <t>txDdmPwrCh2_Adc_Lut15</t>
  </si>
  <si>
    <t>rxDdmPwrCh3_Adc_Lut0</t>
  </si>
  <si>
    <t>rxDdmPwrCh3_Adc_Lut1</t>
  </si>
  <si>
    <t>rxDdmPwrCh3_Adc_Lut2</t>
  </si>
  <si>
    <t>rxDdmPwrCh3_Adc_Lut3</t>
  </si>
  <si>
    <t>rxDdmPwrCh3_Adc_Lut4</t>
  </si>
  <si>
    <t>rxDdmPwrCh3_Adc_Lut5</t>
  </si>
  <si>
    <t>rxDdmPwrCh3_Adc_Lut6</t>
  </si>
  <si>
    <t>rxDdmPwrCh3_Adc_Lut7</t>
  </si>
  <si>
    <t>rxDdmPwrCh3_Adc_Lut8</t>
  </si>
  <si>
    <t>rxDdmPwrCh3_Adc_Lut9</t>
  </si>
  <si>
    <t>txDdmPwrCh3_Adc_Lut10</t>
  </si>
  <si>
    <t>txDdmPwrCh3_Adc_Lut11</t>
  </si>
  <si>
    <t>txDdmPwrCh3_Adc_Lut12</t>
  </si>
  <si>
    <t>txDdmPwrCh3_Adc_Lut13</t>
  </si>
  <si>
    <t>txDdmPwrCh3_Adc_Lut14</t>
  </si>
  <si>
    <t>txDdmPwrCh3_Adc_Lut15</t>
  </si>
  <si>
    <t>rxDdmPwrCh4_Adc_Lut0</t>
  </si>
  <si>
    <t>rxDdmPwrCh4_Adc_Lut1</t>
  </si>
  <si>
    <t>rxDdmPwrCh4_Adc_Lut2</t>
  </si>
  <si>
    <t>rxDdmPwrCh4_Adc_Lut3</t>
  </si>
  <si>
    <t>rxDdmPwrCh4_Adc_Lut4</t>
  </si>
  <si>
    <t>rxDdmPwrCh4_Adc_Lut5</t>
  </si>
  <si>
    <t>rxDdmPwrCh4_Adc_Lut6</t>
  </si>
  <si>
    <t>rxDdmPwrCh4_Adc_Lut7</t>
  </si>
  <si>
    <t>rxDdmPwrCh4_Adc_Lut8</t>
  </si>
  <si>
    <t>rxDdmPwrCh4_Adc_Lut9</t>
  </si>
  <si>
    <t>txDdmPwrCh4_Adc_Lut10</t>
  </si>
  <si>
    <t>txDdmPwrCh4_Adc_Lut11</t>
  </si>
  <si>
    <t>txDdmPwrCh4_Adc_Lut12</t>
  </si>
  <si>
    <t>txDdmPwrCh4_Adc_Lut13</t>
  </si>
  <si>
    <t>txDdmPwrCh4_Adc_Lut14</t>
  </si>
  <si>
    <t>txDdmPwrCh4_Adc_Lut15</t>
  </si>
  <si>
    <t>rxDdmPwrCh1_Pwr_Lut0</t>
  </si>
  <si>
    <t>rxDdmPwrCh1_Pwr_Lut1</t>
  </si>
  <si>
    <t>rxDdmPwrCh1_Pwr_Lut2</t>
  </si>
  <si>
    <t>rxDdmPwrCh1_Pwr_Lut3</t>
  </si>
  <si>
    <t>rxDdmPwrCh1_Pwr_Lut4</t>
  </si>
  <si>
    <t>rxDdmPwrCh1_Pwr_Lut5</t>
  </si>
  <si>
    <t>rxDdmPwrCh1_Pwr_Lut6</t>
  </si>
  <si>
    <t>rxDdmPwrCh1_Pwr_Lut7</t>
  </si>
  <si>
    <t>rxDdmPwrCh1_Pwr_Lut8</t>
  </si>
  <si>
    <t>rxDdmPwrCh1_Pwr_Lut9</t>
  </si>
  <si>
    <t>rxDdmPwrCh1_Pwr_Lut10</t>
  </si>
  <si>
    <t>rxDdmPwrCh1_Pwr_Lut11</t>
  </si>
  <si>
    <t>rxDdmPwrCh1_Pwr_Lut12</t>
  </si>
  <si>
    <t>rxDdmPwrCh1_Pwr_Lut13</t>
  </si>
  <si>
    <t>rxDdmPwrCh1_Pwr_Lut14</t>
  </si>
  <si>
    <t>rxDdmPwrCh1_Pwr_Lut15</t>
  </si>
  <si>
    <t>rxDdmPwrCh2_Pwr_Lut0</t>
  </si>
  <si>
    <t>rxDdmPwrCh2_Pwr_Lut1</t>
  </si>
  <si>
    <t>rxDdmPwrCh2_Pwr_Lut2</t>
  </si>
  <si>
    <t>rxDdmPwrCh2_Pwr_Lut3</t>
  </si>
  <si>
    <t>rxDdmPwrCh2_Pwr_Lut4</t>
  </si>
  <si>
    <t>rxDdmPwrCh2_Pwr_Lut5</t>
  </si>
  <si>
    <t>rxDdmPwrCh2_Pwr_Lut6</t>
  </si>
  <si>
    <t>rxDdmPwrCh2_Pwr_Lut7</t>
  </si>
  <si>
    <t>rxDdmPwrCh2_Pwr_Lut8</t>
  </si>
  <si>
    <t>rxDdmPwrCh2_Pwr_Lut9</t>
  </si>
  <si>
    <t>rxDdmPwrCh2_Pwr_Lut10</t>
  </si>
  <si>
    <t>rxDdmPwrCh2_Pwr_Lut11</t>
  </si>
  <si>
    <t>rxDdmPwrCh2_Pwr_Lut12</t>
  </si>
  <si>
    <t>rxDdmPwrCh2_Pwr_Lut13</t>
  </si>
  <si>
    <t>rxDdmPwrCh2_Pwr_Lut14</t>
  </si>
  <si>
    <t>rxDdmPwrCh2_Pwr_Lut15</t>
  </si>
  <si>
    <t>rxDdmPwrCh3_Pwr_Lut0</t>
  </si>
  <si>
    <t>rxDdmPwrCh3_Pwr_Lut1</t>
  </si>
  <si>
    <t>rxDdmPwrCh3_Pwr_Lut2</t>
  </si>
  <si>
    <t>rxDdmPwrCh3_Pwr_Lut3</t>
  </si>
  <si>
    <t>rxDdmPwrCh3_Pwr_Lut4</t>
  </si>
  <si>
    <t>rxDdmPwrCh3_Pwr_Lut5</t>
  </si>
  <si>
    <t>rxDdmPwrCh3_Pwr_Lut6</t>
  </si>
  <si>
    <t>rxDdmPwrCh3_Pwr_Lut7</t>
  </si>
  <si>
    <t>rxDdmPwrCh3_Pwr_Lut8</t>
  </si>
  <si>
    <t>rxDdmPwrCh3_Pwr_Lut9</t>
  </si>
  <si>
    <t>rxDdmPwrCh3_Pwr_Lut10</t>
  </si>
  <si>
    <t>rxDdmPwrCh3_Pwr_Lut11</t>
  </si>
  <si>
    <t>rxDdmPwrCh3_Pwr_Lut12</t>
  </si>
  <si>
    <t>rxDdmPwrCh3_Pwr_Lut13</t>
  </si>
  <si>
    <t>rxDdmPwrCh3_Pwr_Lut14</t>
  </si>
  <si>
    <t>rxDdmPwrCh3_Pwr_Lut15</t>
  </si>
  <si>
    <t>rxDdmPwrCh4_Adc_Lut10</t>
  </si>
  <si>
    <t>rxDdmPwrCh4_Adc_Lut11</t>
  </si>
  <si>
    <t>rxDdmPwrCh4_Adc_Lut12</t>
  </si>
  <si>
    <t>rxDdmPwrCh4_Adc_Lut13</t>
  </si>
  <si>
    <t>rxDdmPwrCh4_Adc_Lut14</t>
  </si>
  <si>
    <t>rxDdmPwrCh4_Adc_Lut15</t>
  </si>
  <si>
    <t>rxDdmPwrCh5_Adc_Lut0</t>
  </si>
  <si>
    <t>rxDdmPwrCh5_Adc_Lut1</t>
  </si>
  <si>
    <t>rxDdmPwrCh5_Adc_Lut2</t>
  </si>
  <si>
    <t>rxDdmPwrCh5_Adc_Lut3</t>
  </si>
  <si>
    <t>rxDdmPwrCh5_Adc_Lut4</t>
  </si>
  <si>
    <t>rxDdmPwrCh5_Adc_Lut5</t>
  </si>
  <si>
    <t>rxDdmPwrCh5_Adc_Lut6</t>
  </si>
  <si>
    <t>rxDdmPwrCh5_Adc_Lut7</t>
  </si>
  <si>
    <t>rxDdmPwrCh5_Adc_Lut8</t>
  </si>
  <si>
    <t>rxDdmPwrCh5_Adc_Lut9</t>
  </si>
  <si>
    <t>rxDdmPwrCh5_Adc_Lut10</t>
  </si>
  <si>
    <t>rxDdmPwrCh5_Adc_Lut11</t>
  </si>
  <si>
    <t>rxDdmPwrCh5_Adc_Lut12</t>
  </si>
  <si>
    <t>rxDdmPwrCh5_Adc_Lut13</t>
  </si>
  <si>
    <t>rxDdmPwrCh5_Adc_Lut14</t>
  </si>
  <si>
    <t>rxDdmPwrCh5_Adc_Lut15</t>
  </si>
  <si>
    <t>rxDdmPwrCh6_Adc_Lut0</t>
  </si>
  <si>
    <t>rxDdmPwrCh6_Adc_Lut1</t>
  </si>
  <si>
    <t>rxDdmPwrCh6_Adc_Lut2</t>
  </si>
  <si>
    <t>rxDdmPwrCh6_Adc_Lut3</t>
  </si>
  <si>
    <t>rxDdmPwrCh6_Adc_Lut4</t>
  </si>
  <si>
    <t>rxDdmPwrCh6_Adc_Lut5</t>
  </si>
  <si>
    <t>rxDdmPwrCh6_Adc_Lut6</t>
  </si>
  <si>
    <t>rxDdmPwrCh6_Adc_Lut7</t>
  </si>
  <si>
    <t>rxDdmPwrCh6_Adc_Lut8</t>
  </si>
  <si>
    <t>rxDdmPwrCh6_Adc_Lut9</t>
  </si>
  <si>
    <t>rxDdmPwrCh6_Adc_Lut10</t>
  </si>
  <si>
    <t>rxDdmPwrCh6_Adc_Lut12</t>
  </si>
  <si>
    <t>rxDdmPwrCh6_Adc_Lut14</t>
  </si>
  <si>
    <t>rxDdmPwrCh6_Adc_Lut15</t>
  </si>
  <si>
    <t>rxDdmPwrCh7_Adc_Lut0</t>
  </si>
  <si>
    <t>rxDdmPwrCh7_Adc_Lut1</t>
  </si>
  <si>
    <t>rxDdmPwrCh7_Adc_Lut2</t>
  </si>
  <si>
    <t>rxDdmPwrCh7_Adc_Lut3</t>
  </si>
  <si>
    <t>rxDdmPwrCh7_Adc_Lut4</t>
  </si>
  <si>
    <t>rxDdmPwrCh7_Adc_Lut5</t>
  </si>
  <si>
    <t>rxDdmPwrCh7_Adc_Lut6</t>
  </si>
  <si>
    <t>rxDdmPwrCh7_Adc_Lut7</t>
  </si>
  <si>
    <t>rxDdmPwrCh7_Adc_Lut8</t>
  </si>
  <si>
    <t>rxDdmPwrCh7_Adc_Lut9</t>
  </si>
  <si>
    <t>rxDdmPwrCh7_Adc_Lut10</t>
  </si>
  <si>
    <t>rxDdmPwrCh7_Adc_Lut11</t>
  </si>
  <si>
    <t>rxDdmPwrCh7_Adc_Lut12</t>
  </si>
  <si>
    <t>rxDdmPwrCh7_Adc_Lut13</t>
  </si>
  <si>
    <t>rxDdmPwrCh7_Adc_Lut14</t>
  </si>
  <si>
    <t>rxDdmPwrCh7_Adc_Lut15</t>
  </si>
  <si>
    <t>rxDdmPwrCh8_Adc_Lut0</t>
  </si>
  <si>
    <t>rxDdmPwrCh8_Adc_Lut1</t>
  </si>
  <si>
    <t>rxDdmPwrCh8_Adc_Lut2</t>
  </si>
  <si>
    <t>rxDdmPwrCh8_Adc_Lut3</t>
  </si>
  <si>
    <t>rxDdmPwrCh8_Adc_Lut4</t>
  </si>
  <si>
    <t>rxDdmPwrCh8_Adc_Lut5</t>
  </si>
  <si>
    <t>rxDdmPwrCh8_Adc_Lut6</t>
  </si>
  <si>
    <t>rxDdmPwrCh8_Adc_Lut7</t>
  </si>
  <si>
    <t>rxDdmPwrCh8_Adc_Lut8</t>
  </si>
  <si>
    <t>rxDdmPwrCh8_Adc_Lut9</t>
  </si>
  <si>
    <t>rxDdmPwrCh8_Adc_Lut10</t>
  </si>
  <si>
    <t>rxDdmPwrCh8_Adc_Lut11</t>
  </si>
  <si>
    <t>rxDdmPwrCh8_Adc_Lut12</t>
  </si>
  <si>
    <t>rxDdmPwrCh8_Adc_Lut13</t>
  </si>
  <si>
    <t>rxDdmPwrCh8_Adc_Lut14</t>
  </si>
  <si>
    <t>rxDdmPwrCh8_Adc_Lut15</t>
  </si>
  <si>
    <t>rxDdmPwrCh5_Pwr_Lut0</t>
  </si>
  <si>
    <t>rxDdmPwrCh5_Pwr_Lut1</t>
  </si>
  <si>
    <t>rxDdmPwrCh5_Pwr_Lut2</t>
  </si>
  <si>
    <t>rxDdmPwrCh5_Pwr_Lut3</t>
  </si>
  <si>
    <t>rxDdmPwrCh5_Pwr_Lut4</t>
  </si>
  <si>
    <t>rxDdmPwrCh5_Pwr_Lut5</t>
  </si>
  <si>
    <t>rxDdmPwrCh5_Pwr_Lut6</t>
  </si>
  <si>
    <t>rxDdmPwrCh5_Pwr_Lut7</t>
  </si>
  <si>
    <t>rxDdmPwrCh5_Pwr_Lut8</t>
  </si>
  <si>
    <t>rxDdmPwrCh5_Pwr_Lut9</t>
  </si>
  <si>
    <t>rxDdmPwrCh5_Pwr_Lut10</t>
  </si>
  <si>
    <t>rxDdmPwrCh5_Pwr_Lut11</t>
  </si>
  <si>
    <t>rxDdmPwrCh5_Pwr_Lut12</t>
  </si>
  <si>
    <t>rxDdmPwrCh5_Pwr_Lut13</t>
  </si>
  <si>
    <t>rxDdmPwrCh5_Pwr_Lut14</t>
  </si>
  <si>
    <t>rxDdmPwrCh5_Pwr_Lut15</t>
  </si>
  <si>
    <t>rxDdmPwrCh6_Pwr_Lut0</t>
  </si>
  <si>
    <t>rxDdmPwrCh6_Pwr_Lut1</t>
  </si>
  <si>
    <t>rxDdmPwrCh6_Pwr_Lut2</t>
  </si>
  <si>
    <t>rxDdmPwrCh6_Pwr_Lut3</t>
  </si>
  <si>
    <t>rxDdmPwrCh6_Pwr_Lut4</t>
  </si>
  <si>
    <t>rxDdmPwrCh6_Pwr_Lut5</t>
  </si>
  <si>
    <t>rxDdmPwrCh6_Pwr_Lut6</t>
  </si>
  <si>
    <t>rxDdmPwrCh6_Pwr_Lut7</t>
  </si>
  <si>
    <t>rxDdmPwrCh6_Pwr_Lut8</t>
  </si>
  <si>
    <t>rxDdmPwrCh6_Pwr_Lut9</t>
  </si>
  <si>
    <t>rxDdmPwrCh6_Pwr_Lut10</t>
  </si>
  <si>
    <t>rxDdmPwrCh6_Pwr_Lut12</t>
  </si>
  <si>
    <t>rxDdmPwrCh6_Pwr_Lut14</t>
  </si>
  <si>
    <t>rxDdmPwrCh6_Pwr_Lut15</t>
  </si>
  <si>
    <t>rxDdmPwrCh7_Pwr_Lut0</t>
  </si>
  <si>
    <t>rxDdmPwrCh7_Pwr_Lut1</t>
  </si>
  <si>
    <t>rxDdmPwrCh7_Pwr_Lut2</t>
  </si>
  <si>
    <t>rxDdmPwrCh7_Pwr_Lut3</t>
  </si>
  <si>
    <t>rxDdmPwrCh7_Pwr_Lut4</t>
  </si>
  <si>
    <t>rxDdmPwrCh7_Pwr_Lut5</t>
  </si>
  <si>
    <t>rxDdmPwrCh7_Pwr_Lut6</t>
  </si>
  <si>
    <t>rxDdmPwrCh7_Pwr_Lut7</t>
  </si>
  <si>
    <t>rxDdmPwrCh7_Pwr_Lut8</t>
  </si>
  <si>
    <t>rxDdmPwrCh7_Pwr_Lut9</t>
  </si>
  <si>
    <t>rxDdmPwrCh7_Pwr_Lut10</t>
  </si>
  <si>
    <t>rxDdmPwrCh7_Pwr_Lut11</t>
  </si>
  <si>
    <t>rxDdmPwrCh7_Pwr_Lut12</t>
  </si>
  <si>
    <t>rxDdmPwrCh7_Pwr_Lut13</t>
  </si>
  <si>
    <t>rxDdmPwrCh7_Pwr_Lut14</t>
  </si>
  <si>
    <t>rxDdmPwrCh7_Pwr_Lut15</t>
  </si>
  <si>
    <t>rxDdmPwrCh8_Pwr_Lut0</t>
  </si>
  <si>
    <t>rxDdmPwrCh8_Pwr_Lut1</t>
  </si>
  <si>
    <t>rxDdmPwrCh8_Pwr_Lut2</t>
  </si>
  <si>
    <t>rxDdmPwrCh8_Pwr_Lut3</t>
  </si>
  <si>
    <t>rxDdmPwrCh8_Pwr_Lut4</t>
  </si>
  <si>
    <t>rxDdmPwrCh8_Pwr_Lut5</t>
  </si>
  <si>
    <t>rxDdmPwrCh8_Pwr_Lut6</t>
  </si>
  <si>
    <t>rxDdmPwrCh8_Pwr_Lut7</t>
  </si>
  <si>
    <t>rxDdmPwrCh8_Pwr_Lut8</t>
  </si>
  <si>
    <t>rxDdmPwrCh8_Pwr_Lut9</t>
  </si>
  <si>
    <t>rxDdmPwrCh8_Pwr_Lut10</t>
  </si>
  <si>
    <t>rxDdmPwrCh8_Pwr_Lut11</t>
  </si>
  <si>
    <t>rxDdmPwrCh8_Pwr_Lut12</t>
  </si>
  <si>
    <t>rxDdmPwrCh8_Pwr_Lut13</t>
  </si>
  <si>
    <t>rxDdmPwrCh8_Pwr_Lut14</t>
  </si>
  <si>
    <t>rxDdmPwrCh8_Pwr_Lut15</t>
  </si>
  <si>
    <t xml:space="preserve">Bank 52 Page 254.  RX LOS ADC </t>
  </si>
  <si>
    <t>rxThresPageTbd0</t>
  </si>
  <si>
    <t>rxThresPageTbd1</t>
  </si>
  <si>
    <t>rxThresPageTbd2</t>
  </si>
  <si>
    <t>rxThresPageTbd3</t>
  </si>
  <si>
    <t>rxThresPageTbd4</t>
  </si>
  <si>
    <t>rxThresPageTbd5</t>
  </si>
  <si>
    <t>rxThresPageTbd6</t>
  </si>
  <si>
    <t>rxThresPageTbd7</t>
  </si>
  <si>
    <t>rxAdcLosThrsLo_Lane0</t>
  </si>
  <si>
    <t>rxLos ADC Threshold for LOW temperature</t>
  </si>
  <si>
    <t>rxAdcLosThrsLo_Lane1</t>
  </si>
  <si>
    <t>rxAdcLosThrsLo_Lane2</t>
  </si>
  <si>
    <t>rxAdcLosThrsLo_Lane3</t>
  </si>
  <si>
    <t>rxAdcLosThrsLo_Lane4</t>
  </si>
  <si>
    <t>rxAdcLosThrsLo_Lane5</t>
  </si>
  <si>
    <t>rxAdcLosThrsLo_Lane6</t>
  </si>
  <si>
    <t>rxAdcLosThrsLo_Lane7</t>
  </si>
  <si>
    <t>rxAdcLosThrsNm_Lane0</t>
  </si>
  <si>
    <t>rxLos ADC Threshold for NOMINAL temperature</t>
  </si>
  <si>
    <t>rxAdcLosThrsNm_Lane1</t>
  </si>
  <si>
    <t>rxAdcLosThrsNm_Lane2</t>
  </si>
  <si>
    <t>rxAdcLosThrsNm_Lane3</t>
  </si>
  <si>
    <t>rxAdcLosThrsNm_Lane4</t>
  </si>
  <si>
    <t>rxAdcLosThrsNm_Lane5</t>
  </si>
  <si>
    <t>rxAdcLosThrsNm_Lane6</t>
  </si>
  <si>
    <t>rxAdcLosThrsNm_Lane7</t>
  </si>
  <si>
    <t>rxAdcLosThrsHi_Lane0</t>
  </si>
  <si>
    <t>rxLos ADC Threshold for HIGH temperature</t>
  </si>
  <si>
    <t>rxAdcLosThrsHi_Lane1</t>
  </si>
  <si>
    <t>rxAdcLosThrsHi_Lane2</t>
  </si>
  <si>
    <t>rxAdcLosThrsHi_Lane3</t>
  </si>
  <si>
    <t>rxAdcLosThrsHi_Lane4</t>
  </si>
  <si>
    <t>rxAdcLosThrsHi_Lane5</t>
  </si>
  <si>
    <t>rxAdcLosThrsHi_Lane6</t>
  </si>
  <si>
    <t>rxAdcLosThrsHi_Lane7</t>
  </si>
  <si>
    <t>rxAdcLosHystLo_Lane0</t>
  </si>
  <si>
    <t>rxLos ADC Hysteresis for LOW temperature</t>
  </si>
  <si>
    <t>rxAdcLosHystLo_Lane1</t>
  </si>
  <si>
    <t>rxAdcLosHystLo_Lane2</t>
  </si>
  <si>
    <t>rxAdcLosHystLo_Lane3</t>
  </si>
  <si>
    <t>rxAdcLosHystLo_Lane4</t>
  </si>
  <si>
    <t>rxAdcLosHystLo_Lane5</t>
  </si>
  <si>
    <t>rxAdcLosHystLo_Lane6</t>
  </si>
  <si>
    <t>rxAdcLosHystLo_Lane7</t>
  </si>
  <si>
    <t>rxAdcLosHystNm_Lane0</t>
  </si>
  <si>
    <t>rxLos ADC Hysteresis for NOMINAL temperature</t>
  </si>
  <si>
    <t>rxAdcLosHystNm_Lane1</t>
  </si>
  <si>
    <t>rxAdcLosHystNm_Lane2</t>
  </si>
  <si>
    <t>rxAdcLosHystNm_Lane3</t>
  </si>
  <si>
    <t>rxAdcLosHystNm_Lane4</t>
  </si>
  <si>
    <t>rxAdcLosHystNm_Lane5</t>
  </si>
  <si>
    <t>rxAdcLosHystNm_Lane6</t>
  </si>
  <si>
    <t>rxAdcLosHystNm_Lane7</t>
  </si>
  <si>
    <t>rxAdcLosHystHi_Lane0</t>
  </si>
  <si>
    <t>rxLos ADC Hysteresis for HIGH temperature</t>
  </si>
  <si>
    <t>rxAdcLosHystHi_Lane1</t>
  </si>
  <si>
    <t>rxAdcLosHystHi_Lane2</t>
  </si>
  <si>
    <t>rxAdcLosHystHi_Lane3</t>
  </si>
  <si>
    <t>rxAdcLosHystHi_Lane4</t>
  </si>
  <si>
    <t>rxAdcLosHystHi_Lane5</t>
  </si>
  <si>
    <t>rxAdcLosHystHi_Lane6</t>
  </si>
  <si>
    <t>rxAdcLosHystHi_Lane7</t>
  </si>
  <si>
    <t>magicword</t>
  </si>
  <si>
    <t>only 0xcc means valid data in this page, unless all data will be ignored</t>
  </si>
  <si>
    <t>BANK 1 PAGE 250</t>
  </si>
  <si>
    <t>UINT_32</t>
  </si>
  <si>
    <t>BANK 2 PAGE 250</t>
  </si>
  <si>
    <t>param_is_dsp_precode</t>
  </si>
  <si>
    <t>dsp_precode param value config:   0: ignored,  1:enable</t>
  </si>
  <si>
    <t>DIE0 Host Side lane0</t>
  </si>
  <si>
    <t>param_is_dsp_skewp</t>
  </si>
  <si>
    <t>dsp_skewp param value config:   0: ignored,  1:enable</t>
  </si>
  <si>
    <t>param_is_dsp_high_swing</t>
  </si>
  <si>
    <t>dsp_high_swing param value config:   0: ignored,  1:enable</t>
  </si>
  <si>
    <t>param_is_dsp_graycode</t>
  </si>
  <si>
    <t>dsp_graycode param value config:   0: ignored,  1:enable</t>
  </si>
  <si>
    <t>param_is_dsp_level_shift</t>
  </si>
  <si>
    <t>dsp_level_shift param value config:   0: ignored,  1:enable</t>
  </si>
  <si>
    <t>param_is_symbol_swap</t>
  </si>
  <si>
    <t>symbol_swap param value config:   0: ignored,  1:enable</t>
  </si>
  <si>
    <t>param_is_txfir</t>
  </si>
  <si>
    <t>txfir param value config:   0: ignored,  1:enable</t>
  </si>
  <si>
    <t>param_is_tx_clk_filter_bw</t>
  </si>
  <si>
    <t>tx_clk_filter_bw param value config:   0: ignored,  1:enable</t>
  </si>
  <si>
    <t>param_is_tx_jf2</t>
  </si>
  <si>
    <t>tx_jf2 param value config:   0: ignored,  1:enable</t>
  </si>
  <si>
    <t>param_is_reserved</t>
  </si>
  <si>
    <t>numb_of_taps</t>
  </si>
  <si>
    <t xml:space="preserve"> Used for DIE0 Host Side lane0    
TXFIR_TAPS_NRZ_LP_3TAP = 0;         ///**&lt; TxFIR taps: NRZ 3 tap 
TXFIR_TAPS_NRZ_6TAP = 1;            ///**&lt; TxFIR taps: NRZ 6 tap
TXFIR_TAPS_PAM4_LP_3TAP = 2;        ///**&lt; TxFIR taps: PAM4 3 tap
TXFIR_TAPS_PAM4_6TAP = 3;           ///**&lt; TxFIR taps: PAM4 6 tap
TXFIR_TAPS_4TAP = 4;                ///**&lt; TxFIR taps: 4 tap  (DSP only)
TXFIR_TAPS_7TAP = 5;                 ///**&lt; TxFIR taps: 7 tap  (DSP only)
TXFIR_TAPS_LIN10TAP = 6;             ///**&lt; TxFIR taps: linear 10 tap  (DSP only)
TXFIR_TAPS_NONLIN10TAP = 7;          ///**&lt; TxFIR taps: nonlinear 10 tap  (DSP only)
TXFIR_TAPS_NONLINWFTAP = 8;          ///**&lt; TxFIR taps: nonlinear WF tap  (DSP only)</t>
  </si>
  <si>
    <t>reserved, for data alignment, keep it as 0</t>
  </si>
  <si>
    <t>tap[0] [0:7]</t>
  </si>
  <si>
    <t>TxFIR tap[0]</t>
  </si>
  <si>
    <t>tap[0] [8:15]</t>
  </si>
  <si>
    <t>tap[1] [0:7]</t>
  </si>
  <si>
    <t>TxFIR tap[1]</t>
  </si>
  <si>
    <t>tap[1] [8:15]</t>
  </si>
  <si>
    <t>tap[2] [0:7]</t>
  </si>
  <si>
    <t>TxFIR tap[2]</t>
  </si>
  <si>
    <t>tap[2] [8:15]</t>
  </si>
  <si>
    <t>tap[3] [0:7]</t>
  </si>
  <si>
    <t>TxFIR tap[3]</t>
  </si>
  <si>
    <t>tap[3] [8:15]</t>
  </si>
  <si>
    <t>tap[4] [0:7]</t>
  </si>
  <si>
    <t xml:space="preserve">TxFIR tap[4]   </t>
  </si>
  <si>
    <t>tap[4] [8:15]</t>
  </si>
  <si>
    <t>tap[5] [0:7]</t>
  </si>
  <si>
    <t xml:space="preserve">TxFIR tap[5]  </t>
  </si>
  <si>
    <t>tap[5] [8:15]</t>
  </si>
  <si>
    <t>tap[6] [0:7]</t>
  </si>
  <si>
    <t>TxFIR tap[6]</t>
  </si>
  <si>
    <t>tap[6] [8:15]</t>
  </si>
  <si>
    <t>tap[7] [0:7]</t>
  </si>
  <si>
    <t>TxFIR tap[7]</t>
  </si>
  <si>
    <t>tap[7] [8:15]</t>
  </si>
  <si>
    <t>tap[8] [0:7]</t>
  </si>
  <si>
    <t xml:space="preserve">TxFIR tap[8]  </t>
  </si>
  <si>
    <t>tap[8] [8:15]</t>
  </si>
  <si>
    <t>tap[9] [0:7]</t>
  </si>
  <si>
    <t>TxFIR tap[9]</t>
  </si>
  <si>
    <t>tap[9] [8:15]</t>
  </si>
  <si>
    <t>tap[10] [0:7]</t>
  </si>
  <si>
    <t xml:space="preserve">TxFIR tap[10]  </t>
  </si>
  <si>
    <t>tap[10] [8:15]</t>
  </si>
  <si>
    <t>tap[11] [0:7]</t>
  </si>
  <si>
    <t>TxFIR tap[11]</t>
  </si>
  <si>
    <t>tap[11] [8:15]</t>
  </si>
  <si>
    <t>tap[12] [0:7]</t>
  </si>
  <si>
    <t>TxFIR tap[12]</t>
  </si>
  <si>
    <t>tap[12] [8:15]</t>
  </si>
  <si>
    <t>ftap_loc</t>
  </si>
  <si>
    <t>TxFIR float top location [0,11]</t>
  </si>
  <si>
    <t>symbol_swap</t>
  </si>
  <si>
    <t>TX_info symbol_swap: 0- No swap 1- Swap</t>
  </si>
  <si>
    <t>dsp_level_shift[0]</t>
  </si>
  <si>
    <t>TxFIR level shift, need set TXFIR too</t>
  </si>
  <si>
    <t>INT_8</t>
  </si>
  <si>
    <t>dsp_level_shift[1]</t>
  </si>
  <si>
    <t>dsp_level_shift[2]</t>
  </si>
  <si>
    <t>dsp_level_shift[3]</t>
  </si>
  <si>
    <t>dsp_graycode</t>
  </si>
  <si>
    <t>gray code enable: 0- Disable; 1- Enable</t>
  </si>
  <si>
    <t>dsp_high_swing</t>
  </si>
  <si>
    <t>high swing enable: 0- Disable; 1- Enable</t>
  </si>
  <si>
    <t>dsp_skewp</t>
  </si>
  <si>
    <t>skew P value, 3 bits value, [0, 7]</t>
  </si>
  <si>
    <t>dsp_precode</t>
  </si>
  <si>
    <t>precode: refer to capi_lw_tx_precode_indep_t</t>
  </si>
  <si>
    <t>dsp_tx_clk_filter_bw</t>
  </si>
  <si>
    <t>TX clock filter bandwidth [0,16]</t>
  </si>
  <si>
    <t>tx_jf2_enable</t>
  </si>
  <si>
    <t>[0:1] 0-Disable JF2; 1-Enabled JF2</t>
  </si>
  <si>
    <t>tx_jf2_bw</t>
  </si>
  <si>
    <t>[0:16] JF2 BW setting</t>
  </si>
  <si>
    <t>tx_bias_reg1</t>
  </si>
  <si>
    <t>TX BIAS reg1</t>
  </si>
  <si>
    <t>tx_bias_reg2</t>
  </si>
  <si>
    <t>TX BIAS reg2</t>
  </si>
  <si>
    <t>tx_bias_reg3</t>
  </si>
  <si>
    <t>TX BIAS reg3</t>
  </si>
  <si>
    <t>tx_bias_reg4</t>
  </si>
  <si>
    <t>TX BIAS reg4</t>
  </si>
  <si>
    <t>DIE0 Host Side lane1</t>
  </si>
  <si>
    <t>15-9</t>
  </si>
  <si>
    <t>23-16</t>
  </si>
  <si>
    <t>31-24</t>
  </si>
  <si>
    <t xml:space="preserve">    TXFIR_TAPS_NRZ_LP_3TAP = 1,                            /**&lt; TxFIR taps: NRZ 3 tap                                        */
    TXFIR_TAPS_NRZ_6TAP = 2,                               /**&lt; TxFIR taps: NRZ 6 tap                                        */
    TXFIR_TAPS_PAM4_LP_3TAP = 3,                           /**&lt; TxFIR taps: PAM4 3 tap                                       */
    TXFIR_TAPS_PAM4_6TAP = 4,                              /**&lt; TxFIR taps: PAM4 6 tap                                       */
    TXFIR_TAPS_4TAP = 5,                                   /**&lt; TxFIR taps: 4 tap  (DSP only)                                */
    TXFIR_TAPS_7TAP = 6,                                    /**&lt; TxFIR taps: 7 tap  (DSP only)                                */
    TXFIR_TAPS_LIN10TAP = 7,                                /**&lt; TxFIR taps: linear 10 tap  (DSP only)                    */
    TXFIR_TAPS_NONLIN10TAP = 8,                             /**&lt; TxFIR taps: nonlinear 10 tap  (DSP only)                    */
    TXFIR_TAPS_NONLINWFTAP = 9,                             /**&lt; TxFIR taps: nonlinear WF tap  (DSP only)                    */</t>
  </si>
  <si>
    <t>TxFIR tap[4]</t>
  </si>
  <si>
    <t>TxFIR tap[5]</t>
  </si>
  <si>
    <t>TxFIR tap[8]</t>
  </si>
  <si>
    <t>TxFIR tap[10]</t>
  </si>
  <si>
    <t>BANK 3 PAGE 250</t>
  </si>
  <si>
    <t>DIE0 Host Side lane2</t>
  </si>
  <si>
    <t>DIE0 Host Side lane3</t>
  </si>
  <si>
    <t>BANK 4 PAGE 250</t>
  </si>
  <si>
    <t>DIE1 Host Side lane0</t>
  </si>
  <si>
    <t>DIE1 Host Side lane1</t>
  </si>
  <si>
    <t>BANK 5 PAGE 250</t>
  </si>
  <si>
    <t>DIE1 Host Side lane2</t>
  </si>
  <si>
    <t>DIE1 Host Side lane3</t>
  </si>
  <si>
    <t>BANK 6 PAGE 250</t>
  </si>
  <si>
    <t>BANK 7 PAGE 250</t>
  </si>
  <si>
    <t>BANK 8 PAGE 250</t>
  </si>
  <si>
    <t>BANK 9 PAGE 250</t>
  </si>
  <si>
    <t>BANK 10 PAGE 250</t>
  </si>
  <si>
    <t>param_is_dsp_rx_bw_value</t>
  </si>
  <si>
    <t>param value config:   0: ignored,  1:enable</t>
  </si>
  <si>
    <t>UINT32</t>
  </si>
  <si>
    <t>param_is_dsp_nldet_info</t>
  </si>
  <si>
    <t>param_is_dsp_los_info</t>
  </si>
  <si>
    <t>param_is_dsp_kp_kf_info</t>
  </si>
  <si>
    <t>param_is_dsp_phase_bias_auto_tuning_info</t>
  </si>
  <si>
    <t>param_is_dsp_ffe_slicer_multiplier</t>
  </si>
  <si>
    <t>param_is_dsp_eq_tap_sel</t>
  </si>
  <si>
    <t>param_is_dsp_oplos_ignore</t>
  </si>
  <si>
    <t>param_is_dsp_elos_ignore</t>
  </si>
  <si>
    <t>param_is_dsp_outlos_th_idx</t>
  </si>
  <si>
    <t>param_is_dsp_inlos_th_idx</t>
  </si>
  <si>
    <t>param_is_dsp_los_th_idx</t>
  </si>
  <si>
    <t>param_is_dsp_autopeaking_en</t>
  </si>
  <si>
    <t>param_is_dsp_lms_mode</t>
  </si>
  <si>
    <t>param_is_dsp_gain2_on</t>
  </si>
  <si>
    <t>param_is_dsp_gain_idx</t>
  </si>
  <si>
    <t>param_is_dsp_gain_boost</t>
  </si>
  <si>
    <t>param_is_dsp_dc_wander_mu</t>
  </si>
  <si>
    <t>param_is_db_loss</t>
  </si>
  <si>
    <t>param_is_serdes_lp_has_prec_en</t>
  </si>
  <si>
    <t>param_is_eq2_info</t>
  </si>
  <si>
    <t>param_is_peaking_filter_info</t>
  </si>
  <si>
    <t>param_is_vga</t>
  </si>
  <si>
    <t>param_is_media_type</t>
  </si>
  <si>
    <t>param_is_dsp_eq_hpwr_o</t>
  </si>
  <si>
    <t>param_is_dsp_gain3_on</t>
  </si>
  <si>
    <t>media_type</t>
  </si>
  <si>
    <t>Media Type. 0: optical, 1: PCB trace or backplane, 2: copper</t>
  </si>
  <si>
    <t>UINT8</t>
  </si>
  <si>
    <t>symbol_swap:0- Do not swap; 1- swap the MSB and LSB</t>
  </si>
  <si>
    <t>INT8</t>
  </si>
  <si>
    <t>vga</t>
  </si>
  <si>
    <t>VGA : SERDES (Read Only): range[0, 37].   DSP range [0,31]</t>
  </si>
  <si>
    <t>db_loss</t>
  </si>
  <si>
    <t xml:space="preserve"> /**&lt; DB loss hint : Estimate of the channel loss in DB, Valid range 0-35, Client side                */
/**&lt;          0 is default and forces microcode to figure out best optimization.                     */
 /**&lt;          VSR Channel 1-10                                                                       */
/**&lt;          MR Channel  11-20                                                                      */
 /**&lt;          LR Channel  20+                                                                        */</t>
  </si>
  <si>
    <t>hi_ovrd</t>
  </si>
  <si>
    <t>peaking high value overriden enable (1) or diable (0)</t>
  </si>
  <si>
    <t>hi_oval</t>
  </si>
  <si>
    <t>peaking high value in Binary coded, DSP range [0,31]</t>
  </si>
  <si>
    <t>mid_ovrd</t>
  </si>
  <si>
    <t>peaking middle value overriden enable (1) or diable (0)</t>
  </si>
  <si>
    <t>mid_oval</t>
  </si>
  <si>
    <t>peaking middle value in Binary coded, DSP range [0,31]</t>
  </si>
  <si>
    <t>eq2_on</t>
  </si>
  <si>
    <t>Enable EQ2. 0 : disable EQ2, 1 : enable EQ2</t>
  </si>
  <si>
    <t>num_of_eq2_taps</t>
  </si>
  <si>
    <t>Number of elements in EQ2 array, read only, SERDES currently support 4</t>
  </si>
  <si>
    <t>EQ2 tap[0]</t>
  </si>
  <si>
    <t>EQ2 tap[1]</t>
  </si>
  <si>
    <t>EQ2 tap[2]</t>
  </si>
  <si>
    <t>EQ2 tap[3]</t>
  </si>
  <si>
    <t xml:space="preserve">EQ2 tap[4]   </t>
  </si>
  <si>
    <t xml:space="preserve">EQ2 tap[5]  </t>
  </si>
  <si>
    <t>EQ2 tap[6]</t>
  </si>
  <si>
    <t>EQ2 tap[7]</t>
  </si>
  <si>
    <t xml:space="preserve">EQ2 tap[8]  </t>
  </si>
  <si>
    <t>EQ2 tap[9]</t>
  </si>
  <si>
    <t xml:space="preserve">EQ2 tap[10]  </t>
  </si>
  <si>
    <t>EQ2 tap[11]</t>
  </si>
  <si>
    <t>EQ2 tap[12]</t>
  </si>
  <si>
    <t>tap[13] [0:7]</t>
  </si>
  <si>
    <t>EQ2 tap[13]</t>
  </si>
  <si>
    <t>low_power_eq2_on</t>
  </si>
  <si>
    <t>Enable low power EQ2. 0 : EQ2 operates in normal power mode, 1 : EQ2 operates in low power mode</t>
  </si>
  <si>
    <t>dsp_eq2_adapt_off</t>
  </si>
  <si>
    <t>DSP : Disable EQ2 adaptation. 0 : disable EQ2 adaptation, 1 : enable EQ2 adaptation</t>
  </si>
  <si>
    <t>dsp_force_baud_rate_eq2</t>
  </si>
  <si>
    <t>DSP : Force Baud rate EQ2, not used.</t>
  </si>
  <si>
    <t>dsp_eq2_type</t>
  </si>
  <si>
    <t xml:space="preserve">EQ2 CDR type. 0-type 1a; 1-type 10a </t>
  </si>
  <si>
    <t>graycode</t>
  </si>
  <si>
    <t>dc_wander_mu</t>
  </si>
  <si>
    <t>gain_boost</t>
  </si>
  <si>
    <t>DSP: Coarse PGA gain boost code to provide addition gain up to 6dB, Binary coded</t>
  </si>
  <si>
    <t>gain2_on</t>
  </si>
  <si>
    <t>lms_mode</t>
  </si>
  <si>
    <t>DSP: LMS mode. 0: 1 LMS, 1: 8 LMS</t>
  </si>
  <si>
    <t>pfhi_static_tune_en</t>
  </si>
  <si>
    <t>pfhi_dynamic_tune_en</t>
  </si>
  <si>
    <t xml:space="preserve">DSP: enable/disable high peaking dynamic tuning; 0 : disable, 1: enable </t>
  </si>
  <si>
    <t>pfmid_static_tune_en</t>
  </si>
  <si>
    <t>DSP: enable/disable mid peaking static tuning; 0 : disable, 1: enable</t>
  </si>
  <si>
    <t>pfmid_dynamic_tune_en</t>
  </si>
  <si>
    <t>precode</t>
  </si>
  <si>
    <t>los_th_idx</t>
  </si>
  <si>
    <t>inlos_th_idx</t>
  </si>
  <si>
    <t>DSP: [0, 9] line side INLOS threshold mapping index</t>
  </si>
  <si>
    <t>outlos_th_idx</t>
  </si>
  <si>
    <t>DSP: [0, 9] line side OUTLOS threshold mapping index</t>
  </si>
  <si>
    <t>elos_ignore</t>
  </si>
  <si>
    <t>DSP: [0, 1] line side ignore ELOS no matter electrical LOS or optical LOS</t>
  </si>
  <si>
    <t>oplos_ignore</t>
  </si>
  <si>
    <t>DSP: [0, 1] line side ignore OPLOS no matter electrical LOS or optical LOS</t>
  </si>
  <si>
    <t>eq_tap_sel</t>
  </si>
  <si>
    <t>ffe_slicer_multiplier</t>
  </si>
  <si>
    <t>DSP: ffe_slicer_multiplier:0: *1; 1 : *2; 2:*1.25</t>
  </si>
  <si>
    <t>phase_auto_tune_en</t>
  </si>
  <si>
    <t>DSP: enable/disable phase auto tuning algorithm [static tuning]</t>
  </si>
  <si>
    <t>dynamic_phase_auto_tune_en</t>
  </si>
  <si>
    <t>max_phase_bias_th</t>
  </si>
  <si>
    <t>DSP: line side maximum phase bias threshold, los_th_idx. max_bias_th valid range is [-32~31]</t>
  </si>
  <si>
    <t>min_phase_bias_th</t>
  </si>
  <si>
    <t>DSP: line side minimum phase bias threshold, los_th_idx. max_bias_th valid range is [-32~31]</t>
  </si>
  <si>
    <t>phase_tune_step_size</t>
  </si>
  <si>
    <t>phase_tune_dwell_time</t>
  </si>
  <si>
    <t>phase_dtune_bias_range</t>
  </si>
  <si>
    <t>phase_dtune_snr_change_th</t>
  </si>
  <si>
    <t>DSP: SNR change threshold parameter for dynamic tuning. default is 0 (0.1db), [0, 10]. (0.1 to 1.1db)</t>
  </si>
  <si>
    <t>phase_tune_link_down_snr</t>
  </si>
  <si>
    <t>DSP: phase static tuning link down SNR threshold, 0: 12db, 1: 13db, 2: 14db (default) ... 7: 19db</t>
  </si>
  <si>
    <t>kp_tracking</t>
  </si>
  <si>
    <t>DSP: kp parameters applicable after link up</t>
  </si>
  <si>
    <t>kf_tracking</t>
  </si>
  <si>
    <t>DSP: kp parameters applicable during link</t>
  </si>
  <si>
    <t>kf</t>
  </si>
  <si>
    <t>DSP: kf parameters applicable during link</t>
  </si>
  <si>
    <t>kp_hlf_stp</t>
  </si>
  <si>
    <t>DSP: kp half step parameters applicable during link</t>
  </si>
  <si>
    <t>kp_tracking_hlf_stp</t>
  </si>
  <si>
    <t>los_bypass</t>
  </si>
  <si>
    <t>los_bypass_val</t>
  </si>
  <si>
    <t>DSP: LOS value if LOS bypass enabled  0 - No LOS, 1 - LOS</t>
  </si>
  <si>
    <t>nldet_en</t>
  </si>
  <si>
    <t>DSP: [0,1] enable/disable Non-Linear Detection in PAM4 mode</t>
  </si>
  <si>
    <t>dsel</t>
  </si>
  <si>
    <t>DSP: [0,1] 0 =&gt; FIR uses 1st &amp; 2nd samples, 1 =&gt; FIR uses 2nd &amp; 3rd samples</t>
  </si>
  <si>
    <t>casel</t>
  </si>
  <si>
    <t>lms_mu</t>
  </si>
  <si>
    <t>mse_mu</t>
  </si>
  <si>
    <t>rx_bw_value</t>
  </si>
  <si>
    <t>dsp_eq_hpwr_option</t>
  </si>
  <si>
    <t>DSP: in high FFE power, maintap location option: 0-default (location 5), 1-location 6</t>
  </si>
  <si>
    <t>gain3_on</t>
  </si>
  <si>
    <t>DSP: Enable GAIN3. 0 : disable GAIN3, 1 : enable GAIN3</t>
  </si>
  <si>
    <t>rx_gain_idx</t>
  </si>
  <si>
    <t>DSP: [0~16] RX gain index value 0=&gt; firmware default setting; 1~16: leveld gain setting</t>
  </si>
  <si>
    <t>BANK 12 PAGE 250</t>
  </si>
  <si>
    <t>BANK 13 PAGE 250</t>
  </si>
  <si>
    <t>BANK 14 PAGE 250</t>
  </si>
  <si>
    <t>BANK 15 PAGE 250</t>
  </si>
  <si>
    <t>BANK 16 PAGE 250</t>
  </si>
  <si>
    <t>BANK 17 PAGE 250</t>
  </si>
  <si>
    <t>BANK 18 PAGE 250</t>
  </si>
  <si>
    <t>BANK 19 PAGE 250</t>
  </si>
  <si>
    <t>BANK 20 PAGE 250</t>
  </si>
  <si>
    <t>BANK 21 PAGE 250</t>
  </si>
  <si>
    <t>BANK 22 PAGE 250</t>
  </si>
  <si>
    <t>BANK 23 PAGE 250</t>
  </si>
  <si>
    <t>BANK 24 PAGE 250</t>
  </si>
  <si>
    <t>BANK 25 PAGE 250</t>
  </si>
  <si>
    <t>Preliminary Specifications</t>
  </si>
  <si>
    <t>400G-ZR QDD 0 dBm</t>
  </si>
  <si>
    <t>ECO_Version: 000</t>
  </si>
  <si>
    <t>Absolute Max Ratings</t>
  </si>
  <si>
    <t>Item</t>
  </si>
  <si>
    <t>Parameters</t>
  </si>
  <si>
    <t>Condition</t>
  </si>
  <si>
    <t>Min.</t>
  </si>
  <si>
    <t>Typ.</t>
  </si>
  <si>
    <t>Max.</t>
  </si>
  <si>
    <t>Unit</t>
  </si>
  <si>
    <t>Power Supply Voltage</t>
  </si>
  <si>
    <t>Storage Temperature</t>
  </si>
  <si>
    <t>Case temperature</t>
  </si>
  <si>
    <t>Relative Humidity, Storage</t>
  </si>
  <si>
    <t>None condensing</t>
  </si>
  <si>
    <t>Module Insertion Force</t>
  </si>
  <si>
    <t>Module to be inserted into connector and cage with latch mechanism engaged</t>
  </si>
  <si>
    <t>Module Extraction Force</t>
  </si>
  <si>
    <t>Module to be removed from connector and cage with latch mechanism disengaged</t>
  </si>
  <si>
    <t>Module Retention in Cage</t>
  </si>
  <si>
    <t>No functional damage to module, connector, or cage with latching mechanism activated</t>
  </si>
  <si>
    <t>Module Cycles</t>
  </si>
  <si>
    <t>Number of cycles for an individual module, to be tested with cage, connector, and module; latches may be lokced out during testing</t>
  </si>
  <si>
    <t>Cycle</t>
  </si>
  <si>
    <t>Connector/Cage Cycles</t>
  </si>
  <si>
    <t>Number of cycles for the connector and cage with multiple module, to be tested with cage, connector, and module; latches may be lokced out during testing</t>
  </si>
  <si>
    <t>Receiver Total Optical Power including LO</t>
  </si>
  <si>
    <t>Damage threshold</t>
  </si>
  <si>
    <t>Input Channel Optical Power</t>
  </si>
  <si>
    <t>ESD Sensitivity (HBM)</t>
  </si>
  <si>
    <t>High-speed pins &gt;= 5Gbps</t>
  </si>
  <si>
    <t>Low-speed pins &lt; 5Gbps</t>
  </si>
  <si>
    <t>Operating Conditions</t>
  </si>
  <si>
    <t>Condition/Comment</t>
  </si>
  <si>
    <t>Target Reach (Application code 0x01)</t>
  </si>
  <si>
    <t>Amplified, point-to-point or DWDM noise limited links, G.652 fiber</t>
  </si>
  <si>
    <t>km</t>
  </si>
  <si>
    <t>Operating Case Temperature</t>
  </si>
  <si>
    <t>For 1W sample, it would be 25--60 Centigrade degree</t>
  </si>
  <si>
    <t>Relative Humidity, Operating</t>
  </si>
  <si>
    <t>Operating Power Supply Voltage</t>
  </si>
  <si>
    <t>Module Inrush -- Instantaneous Peak Duration</t>
  </si>
  <si>
    <t>us</t>
  </si>
  <si>
    <t>Module Inrush -- Initialization Time</t>
  </si>
  <si>
    <t>ms</t>
  </si>
  <si>
    <t>Inrush and Discharge Current</t>
  </si>
  <si>
    <t>mA/us</t>
  </si>
  <si>
    <t>Host RMS Noise Output</t>
  </si>
  <si>
    <t>10Hz -- 10Mhz</t>
  </si>
  <si>
    <t>mV</t>
  </si>
  <si>
    <t>Module RMS Noise Output</t>
  </si>
  <si>
    <t>Instantaneous Peak Current at Hog Plug</t>
  </si>
  <si>
    <t>Sustained Peak Current at Hog Plug</t>
  </si>
  <si>
    <t>Steady State Current at Low Power Mode</t>
  </si>
  <si>
    <t>Power Consumption at Low Power Mode</t>
  </si>
  <si>
    <t>W</t>
  </si>
  <si>
    <t>Instantaneous Peak Current at High Power Enable</t>
  </si>
  <si>
    <t xml:space="preserve">For 1W sample, it would be 19.3 * 400 = 7720mA </t>
  </si>
  <si>
    <t>Sustained Peak Current at High Power Enable</t>
  </si>
  <si>
    <t>For 1W sample, it would be 19.3 * 333 = 6426mA</t>
  </si>
  <si>
    <t>Steady State Current at High Power Enable</t>
  </si>
  <si>
    <t>For 1W sample, it would be 19.3 *1000 / 3.135 = 6156mA</t>
  </si>
  <si>
    <t>Power Consumption at High Power Enable</t>
  </si>
  <si>
    <t>For 1W sample, it would be 19.3W</t>
  </si>
  <si>
    <t>Channel Frequency</t>
  </si>
  <si>
    <t>ITU-T grid</t>
  </si>
  <si>
    <t>THz</t>
  </si>
  <si>
    <t>For 1W sample, we may have higers insertion loss in some of frequency</t>
  </si>
  <si>
    <t>Channel Spacing</t>
  </si>
  <si>
    <t>100Ghz fixed grid, per ITU-T G694.1 Section 6</t>
  </si>
  <si>
    <t>GHz</t>
  </si>
  <si>
    <t>193.1 + n x 0.1, where n is 30 to -18  in steps of , for 48 x 100Ghz DWDM application</t>
  </si>
  <si>
    <t>75Ghz fixed grid, per ITU-T G694.1 Section 6</t>
  </si>
  <si>
    <t>193.1 + 3n x 0.025, where 3n is 120 to -72 in steps of 3 (total 65 channels), for 64 x 75Ghz DWDM application</t>
  </si>
  <si>
    <t>Flexiable DWDM grid, Per ITU-T G694.1 Section 7</t>
  </si>
  <si>
    <t>Ghz</t>
  </si>
  <si>
    <t>193.1 + n x 0.00625</t>
  </si>
  <si>
    <t>Network/Line Side Interface</t>
  </si>
  <si>
    <t>Nominal data rate</t>
  </si>
  <si>
    <t>478.75Gbps, +/-20ppm</t>
  </si>
  <si>
    <t>Interface</t>
  </si>
  <si>
    <t>OIF 400ZR</t>
  </si>
  <si>
    <t>Modulation format</t>
  </si>
  <si>
    <t>DP-16QAM</t>
  </si>
  <si>
    <t>59.84375Gbaud</t>
  </si>
  <si>
    <t>FEC coding</t>
  </si>
  <si>
    <t>15% C-FEC</t>
  </si>
  <si>
    <t>Post-FEC BER rate</t>
  </si>
  <si>
    <t>1E-15</t>
  </si>
  <si>
    <t>@ Pre-FEC BER 1.25E-2 or lower</t>
  </si>
  <si>
    <t>Host/Client Side Interface</t>
  </si>
  <si>
    <t>425Gbps, +/-100ppm</t>
  </si>
  <si>
    <t>400GE</t>
  </si>
  <si>
    <t>400GAUI-8 Chip-to-Module, 8 x CEI-56-VSR PAM-4</t>
  </si>
  <si>
    <t>PAM4</t>
  </si>
  <si>
    <t>53.125Gbps x 8</t>
  </si>
  <si>
    <t xml:space="preserve">RS(544, 514) </t>
  </si>
  <si>
    <t>KP4 FEC</t>
  </si>
  <si>
    <t>Transmitter Optical Specificationts</t>
  </si>
  <si>
    <t>Laser Frequency Accuracy</t>
  </si>
  <si>
    <t>Offset from channel frequency set point
The receiver LO has the same frequency accuracy</t>
  </si>
  <si>
    <t>-1.8</t>
  </si>
  <si>
    <t>1.8</t>
  </si>
  <si>
    <t>Tx Spectral Excursion</t>
  </si>
  <si>
    <t>Laser Frequency Noise</t>
  </si>
  <si>
    <t>See mask
(No modulation)</t>
  </si>
  <si>
    <t xml:space="preserve">
Mask does not apple to spurs
Measurement Resolution BW shall be between 10E-1 and 10E-6 of the frequency of interest
High frequency component of the phase noise (100Mh and above) is consistent with a 500Khz laser line width. The receiver LO has the same linewidth</t>
  </si>
  <si>
    <t>Laser RIN</t>
  </si>
  <si>
    <t>0.2Ghz &lt;= f &lt;= 10Ghz Avg</t>
  </si>
  <si>
    <t>-145</t>
  </si>
  <si>
    <t>dB/Hz</t>
  </si>
  <si>
    <t>0.2Ghz &lt;= f &lt;= 10Ghz Peak</t>
  </si>
  <si>
    <t>-140</t>
  </si>
  <si>
    <t>Minimum Excess Bandwidth</t>
  </si>
  <si>
    <t>See mask</t>
  </si>
  <si>
    <t xml:space="preserve">The baseband Tx spectral shape in this excess bandwidth shall meet or exceed the equivalent root-raised cosine pulse shape with roll-off factor ∞= 1/8
Magnitude of the spectrum in the excess bandwidth is:
For given symbol period T
</t>
  </si>
  <si>
    <t>Allowable Output Signal Power Window</t>
  </si>
  <si>
    <t>Meansured at Tx optical connector</t>
  </si>
  <si>
    <t>-10</t>
  </si>
  <si>
    <t>-6</t>
  </si>
  <si>
    <t>For 1W, it would be typ. -15dBm</t>
  </si>
  <si>
    <t>Output Optical Power Acuracy</t>
  </si>
  <si>
    <t>Diff. between set and actual value (1sec interval). Over temp, time, wavelength. In the TX power range</t>
  </si>
  <si>
    <t>-1</t>
  </si>
  <si>
    <t>+1</t>
  </si>
  <si>
    <t>dB</t>
  </si>
  <si>
    <t>OIF spec does not define this item</t>
  </si>
  <si>
    <t>Output Optical Power Tuning Step Size</t>
  </si>
  <si>
    <t>Total Output Power with TX Disabled</t>
  </si>
  <si>
    <t>Tx Disable == True</t>
  </si>
  <si>
    <t>-25</t>
  </si>
  <si>
    <t>OIF spec is -20dBm
Controlling Tx_X/Y_VOA means higher power dissipation. Hence, for lower power dissipation, we would like to shut down the Tx optical power by turning off DSP's Tx DAC. But we need to confirm with DSP vendor if this could be done within 10ms</t>
  </si>
  <si>
    <t>Total Output Power during Wavelength Switching</t>
  </si>
  <si>
    <t>OIF spec is -20dBm</t>
  </si>
  <si>
    <t>Inband (IB) OSNR</t>
  </si>
  <si>
    <t>Inband OSNR is defined within the bandwidth of the Tx spectral excursion given in (Item 3.2)
The 0.1nm bandwidth for the Inband OSNR refers to 12.5Ghz optical bandwidth</t>
  </si>
  <si>
    <t>dB/0.1nm</t>
  </si>
  <si>
    <t>OIF spec is 34dB</t>
  </si>
  <si>
    <t>Output-of-band (OOB) OSNR</t>
  </si>
  <si>
    <t>Channel total power over peak noise power in the whole frequency range meansure with 0.1nm resolution bandwidth
The 0.1nm bandwidth for the OOB OSNR refers to 12.5Ghz optical bandwidth</t>
  </si>
  <si>
    <t>OIF spec is 23dB</t>
  </si>
  <si>
    <t>Transmitter Reflectance</t>
  </si>
  <si>
    <t>Looking into the Tx</t>
  </si>
  <si>
    <t>-20</t>
  </si>
  <si>
    <t>Transmitter Back Reflectance Tolerance</t>
  </si>
  <si>
    <t>Light reflected relative to Tx output power back to transmitter while still meeting TX optical performance requriements</t>
  </si>
  <si>
    <t>-24</t>
  </si>
  <si>
    <t>Transmitter Polarization Dependent Power</t>
  </si>
  <si>
    <t>Power difference between X and Y polarization</t>
  </si>
  <si>
    <t>X-Y Skew</t>
  </si>
  <si>
    <t>ps</t>
  </si>
  <si>
    <t>DC I-Q Offset (Mean per Polarization)</t>
  </si>
  <si>
    <t>-26</t>
  </si>
  <si>
    <t>I-Q Instantaneous Offset</t>
  </si>
  <si>
    <t>Mean I-Q Amplitude Imbalance</t>
  </si>
  <si>
    <t>I-Q Phase Imbalance</t>
  </si>
  <si>
    <t>-5</t>
  </si>
  <si>
    <t>+5</t>
  </si>
  <si>
    <t>Degree</t>
  </si>
  <si>
    <t>I-Q Skew</t>
  </si>
  <si>
    <t>Receiver Optical Specifications</t>
  </si>
  <si>
    <t>Frequency Offset between Received Carrier and LO</t>
  </si>
  <si>
    <t>Acquisition range</t>
  </si>
  <si>
    <t>-3.6</t>
  </si>
  <si>
    <t>3.6</t>
  </si>
  <si>
    <t>Input Optics Power Range</t>
  </si>
  <si>
    <t>Signal power of the channel at the OSNR performance defined in (Item 4.4)</t>
  </si>
  <si>
    <t>-12</t>
  </si>
  <si>
    <t>For 1W, we can only support in the range of -12dBm ~ -5dBm</t>
  </si>
  <si>
    <t>Input Optics Power Sensitivity</t>
  </si>
  <si>
    <t>Input power needed to achieve post FEC BER 1E-15 when OSNR tolerance &gt;=  (Item 4.4)</t>
  </si>
  <si>
    <t>OSNR Tolerance</t>
  </si>
  <si>
    <t>At C-FEC threshold
The OSNR tolerance is referened to an optical bandwidth of 0.1nm or 12.5Ghz</t>
  </si>
  <si>
    <t>Need to make tradeoff between OSNR tolerance and Tx Output Power or Poewr Dissipation. So it is better to reserve margins as much as possible. We can update the spec. after we have more testing data</t>
  </si>
  <si>
    <t>Optical Return Loss</t>
  </si>
  <si>
    <t>Optical reflectance at Rx optical connector</t>
  </si>
  <si>
    <t>CD Tolerance</t>
  </si>
  <si>
    <t>Tolerance to Chromatic Dispesion</t>
  </si>
  <si>
    <t>ps/nm</t>
  </si>
  <si>
    <t>Optical Path OSNR Penalty</t>
  </si>
  <si>
    <t>OSNR tolerance penalty over (Item 4.4) due to reflections and dispersion (Item 4.6)</t>
  </si>
  <si>
    <t>Average PMD Tolerance (DGD, SOPMD)</t>
  </si>
  <si>
    <t>Tolerance to PMD with &lt;= 0.5dB penalty to OSNR sensitivity (Item 4.4), when change in SOP is &lt;= 1 rad/ms
10 ps of average PMD (DGD, SOPMD) corresponds to:
-- 33 ps of DGDmax when SOPMD = 0 ps²
-- 272 ps² of SOPMD when DGD = 23.3 ps
Due to the statistical nature of PMD, the DGDmax to DGDmean Ratio is calculated at 3.3 (4.1 x 10E-6 probalility that DGDmean being greater than DGDmax)</t>
  </si>
  <si>
    <t>Peak PDL Tolerance</t>
  </si>
  <si>
    <t>Tolerance to peak PDL with &lt;= 1.3dB penalty to OSNR sensitivity (Item 4.4) when change in SOP is &lt;= 1 rad/ms</t>
  </si>
  <si>
    <t>Tolerance to Change in SOP</t>
  </si>
  <si>
    <t>Tolerance to change in SOP with &lt;= 0.5dB additional OSNR penalty over all PMD and PDL values defined in (Item 4.8) and (Item 4.9)</t>
  </si>
  <si>
    <t>krad/s</t>
  </si>
  <si>
    <t>Optical Input Power Transient Tolerance</t>
  </si>
  <si>
    <t>Tolerance to change in input power with &lt;=0.5dB penalty to OSNR sensitivity (Item 4.4) 
When transient received power is within range defined by input power range (Item 4.2)
Rise/fall time of power chagne defined by 20--80% of 50 us or slower</t>
  </si>
  <si>
    <t>+/-2</t>
  </si>
  <si>
    <t xml:space="preserve">Optical Rx_LOS Assert Threshold </t>
  </si>
  <si>
    <t>Channel power
Optical Rx_LOS thresholds must be programmable to support different ranges for each application</t>
  </si>
  <si>
    <t>-18</t>
  </si>
  <si>
    <t>-16</t>
  </si>
  <si>
    <t>Optical Rx_LOS Hysteresis</t>
  </si>
  <si>
    <t>Rx_LOS cleared</t>
  </si>
  <si>
    <t>Timing Parameters</t>
  </si>
  <si>
    <t>TWI Management Interface</t>
  </si>
  <si>
    <t>Clock frequency</t>
  </si>
  <si>
    <t>Khz</t>
  </si>
  <si>
    <t>ModulePwrDn Asserting Time</t>
  </si>
  <si>
    <t>High power mode to Low power mode transistion time from assertion of M_LPWn or M_RSTn or ForceLowPwr</t>
  </si>
  <si>
    <t>Tx Disable Assert Time</t>
  </si>
  <si>
    <t>The maximum transmitter turn-off time from any condition that results in Tx_Disable == True to reach the TX output power given by (Item 3.11)</t>
  </si>
  <si>
    <t>Need to confirm it with DSP vendor</t>
  </si>
  <si>
    <t>Tx Disable De-asser Time</t>
  </si>
  <si>
    <t xml:space="preserve">Time from any condition that result in Tx_Disable == False to reach the Tx output power given by (Item 3.8) </t>
  </si>
  <si>
    <t>Transmitter Turn-up Time from Warm Start</t>
  </si>
  <si>
    <t>The maximum time from ModuleLowPwr to DataPathActivated state</t>
  </si>
  <si>
    <t>s</t>
  </si>
  <si>
    <t>Transmitter Turn-up Time from Cold Start</t>
  </si>
  <si>
    <t>The maximum time from de-assertion of ResetS == false to DataPathActivated state while LoPwrS == False</t>
  </si>
  <si>
    <t>Transmitter Wavelength Switching Timing</t>
  </si>
  <si>
    <t>The maximum time of change wavelengths including turn-up time</t>
  </si>
  <si>
    <t>Recevier Turn-up Time from Warm Start</t>
  </si>
  <si>
    <t>Upon RX_LOS de-assert, recevier has been turned up previously</t>
  </si>
  <si>
    <t>Recevier Turn-up Time from Cold Start</t>
  </si>
  <si>
    <t>From module reset, with valid optical input signal present</t>
  </si>
  <si>
    <t>M_RSTn Assert Time</t>
  </si>
  <si>
    <t>Minimum pulse time on the M_RSTn signal to initiate a module reset</t>
  </si>
  <si>
    <t>MgmtInitDuration</t>
  </si>
  <si>
    <t>Time from power on, hot plug or rising edge of reset until completion of the MgmtInit State</t>
  </si>
  <si>
    <t>Power on is defined as the instant when supply voltage voltage reach or remain at or above the minim level specified by (Item 2.4)</t>
  </si>
  <si>
    <t>H_INTn Assert Time</t>
  </si>
  <si>
    <t>Time from occurrence of condition triggering H_INTn until H_INTn is low level</t>
  </si>
  <si>
    <t>H_INTn De-assert Time</t>
  </si>
  <si>
    <t>Time from clear on read operation of associated flag until H_INTn is high level. This includes de-assert times for RX_LOS, TX Fault and other flag bits</t>
  </si>
  <si>
    <t>Mesured from the rising edge of SDA in the stop bit of the read transaction</t>
  </si>
  <si>
    <t>Rx_LOS Assert Time</t>
  </si>
  <si>
    <t>Time from Rx_LOS state to Rx LOS bit set (value = 1b) and H_INTn asserted</t>
  </si>
  <si>
    <t>OIF spec does not define this. Shall it be 1ms or 100ms?</t>
  </si>
  <si>
    <t>Rx_LOS De-assert Time</t>
  </si>
  <si>
    <t>Time from Rx_LOS condition absent to negation of Rx_LOS status bit</t>
  </si>
  <si>
    <t>OIF spec does not define this. Shall it be 3ms or 100ms?</t>
  </si>
  <si>
    <t>Tx Fault Assert Time</t>
  </si>
  <si>
    <t>Time from Tx_Fault state to Tx Fault bit set (value = 1b) and H_INTn asserted</t>
  </si>
  <si>
    <t>Flag Assert Time</t>
  </si>
  <si>
    <t>Time from occurrence of condition triggering flag to associated flag bit set (value = 1b) and H_INTn asserted</t>
  </si>
  <si>
    <t>Mask Assert Time</t>
  </si>
  <si>
    <t>Time from mask bit set (value = 1b) until assocated H_INTn assertion is inhibited</t>
  </si>
  <si>
    <t>Mask De-assert Time</t>
  </si>
  <si>
    <t>Time from mask bit cleared (value = 0b) until associated H_INTn operation resumes</t>
  </si>
  <si>
    <t>Mesured from the rising edge of SDA in the stop bit of the write transaction</t>
  </si>
  <si>
    <t>Rx Squelch Asser Time</t>
  </si>
  <si>
    <t>Time from loss of Line-side Rx input signal untill the squleched output condition is reached</t>
  </si>
  <si>
    <t>Rx Squelch De-asser Time</t>
  </si>
  <si>
    <t>Time from resumption of Line-side Rx input signals until normal Rx output condition is reached</t>
  </si>
  <si>
    <t>Tx Squelch Asser Time</t>
  </si>
  <si>
    <t>Time from loss of Host-side Tx input signal until the squelched output condition is reached</t>
  </si>
  <si>
    <t>Tx Squelch De-asser Time</t>
  </si>
  <si>
    <t>Time from resumption of Host-side Tx input signals until normal Tx output condition is reached</t>
  </si>
  <si>
    <t>Rx Output Disable Assert Time</t>
  </si>
  <si>
    <t>Time from Rx Output Disable bit set (value = 1b) until Rx output falls below 10% of nominal</t>
  </si>
  <si>
    <t>Rx Output Disable De-assert Time</t>
  </si>
  <si>
    <t>Time from Rx Output Disable bit cleared (value = 0b) until Rx output rises above 90% of nominal</t>
  </si>
  <si>
    <t>Squelch Disable Assert Time</t>
  </si>
  <si>
    <t>This applies to Rx and Tx squelch and is the time from bit set (value = 1b) until squelch functionality is disabled</t>
  </si>
  <si>
    <t>Mesured from the LOW to HIGH SDA signal transition of the STOP condition of the write transaction</t>
  </si>
  <si>
    <t>Squelch Disable De-assert Time</t>
  </si>
  <si>
    <t>This applies to Rx and Tx squelch and is the time from bit clearned (value = 0b) until squelch functionality is enabled</t>
  </si>
  <si>
    <t>DDM Accuracy</t>
  </si>
  <si>
    <t>Output Power Monitor, Accuracy</t>
  </si>
  <si>
    <t>Total output power measurement including all ASE contribution
Meansurement accuracy does not contribute to allowable output power signal window</t>
  </si>
  <si>
    <t>-2</t>
  </si>
  <si>
    <t>+2</t>
  </si>
  <si>
    <t>Input Total Power Monitor, Accuracy</t>
  </si>
  <si>
    <t>Over the superset of input power range (Item 4.2), receiver sensitivity (Item 4.4) and the optical Rx_LOS assert threshold range (Item 4.12)</t>
  </si>
  <si>
    <t>-4</t>
  </si>
  <si>
    <t>+4</t>
  </si>
  <si>
    <t>Input Channel Power Monitor, Accuracy</t>
  </si>
  <si>
    <t>The module reports the channel power as received by the module</t>
  </si>
  <si>
    <t>VCC Voltage Monitor, Accuracy</t>
  </si>
  <si>
    <t>-3</t>
  </si>
  <si>
    <t>+3</t>
  </si>
  <si>
    <t>Case Temperature Monitor, Accuracy</t>
  </si>
  <si>
    <t>Dispersion Reading Accuracy</t>
  </si>
  <si>
    <t>DGD Reading Accuracy</t>
  </si>
  <si>
    <t>OSNR Reading Accuracy</t>
  </si>
  <si>
    <t>DDM Alarm and Warning Threshold</t>
  </si>
  <si>
    <t>Threshold</t>
  </si>
  <si>
    <t>Case Temperature Low Warning</t>
  </si>
  <si>
    <t>Case Temperature High Warning</t>
  </si>
  <si>
    <t>Voltage Low Warning</t>
  </si>
  <si>
    <t>Voltage High Warning</t>
  </si>
  <si>
    <t>Tx Optical Power Low Warning</t>
  </si>
  <si>
    <t>Tx Optical Power High Warning</t>
  </si>
  <si>
    <t>Rx Optical Power Low Warning</t>
  </si>
  <si>
    <t>Rx Optical Power High Warning</t>
  </si>
  <si>
    <t>Case Temperature Low Alarm</t>
  </si>
  <si>
    <t>Case Temperature High Alarm</t>
  </si>
  <si>
    <t>Voltage Low Alarm</t>
  </si>
  <si>
    <t>Voltage High Alarm</t>
  </si>
  <si>
    <t>Tx Optical Power Low Alarm</t>
  </si>
  <si>
    <t>Tx Optical Power High Alarm</t>
  </si>
  <si>
    <t>Rx Optical Power Low Alarm</t>
  </si>
  <si>
    <t>-14</t>
  </si>
  <si>
    <t>Rx Optical Power High Alarm</t>
  </si>
  <si>
    <t>NeoPhotonics Confidential and Proprietary Information</t>
  </si>
  <si>
    <t>Dec</t>
    <phoneticPr fontId="6" type="noConversion"/>
  </si>
  <si>
    <t>BANK 0 PAGE 250</t>
    <phoneticPr fontId="5" type="noConversion"/>
  </si>
  <si>
    <t xml:space="preserve">data address </t>
    <phoneticPr fontId="6" type="noConversion"/>
  </si>
  <si>
    <t>Bits</t>
    <phoneticPr fontId="5" type="noConversion"/>
  </si>
  <si>
    <t>Name</t>
    <phoneticPr fontId="5" type="noConversion"/>
  </si>
  <si>
    <t>Description</t>
    <phoneticPr fontId="6" type="noConversion"/>
  </si>
  <si>
    <t>Type</t>
    <phoneticPr fontId="6" type="noConversion"/>
  </si>
  <si>
    <t>bit value</t>
    <phoneticPr fontId="6" type="noConversion"/>
  </si>
  <si>
    <t>Hex</t>
    <phoneticPr fontId="6" type="noConversion"/>
  </si>
  <si>
    <t>W/R mask</t>
    <phoneticPr fontId="6" type="noConversion"/>
  </si>
  <si>
    <t>Format</t>
    <phoneticPr fontId="5" type="noConversion"/>
  </si>
  <si>
    <t>FinalVal_DEC</t>
    <phoneticPr fontId="5" type="noConversion"/>
  </si>
  <si>
    <t>Additional Description</t>
    <phoneticPr fontId="5" type="noConversion"/>
  </si>
  <si>
    <t>RW</t>
    <phoneticPr fontId="5" type="noConversion"/>
  </si>
  <si>
    <t>FF</t>
    <phoneticPr fontId="5" type="noConversion"/>
  </si>
  <si>
    <t>UINT_8</t>
    <phoneticPr fontId="5" type="noConversion"/>
  </si>
  <si>
    <t>dsp_nvr_version[0:7]</t>
    <phoneticPr fontId="5" type="noConversion"/>
  </si>
  <si>
    <t>dsp_nvr_version[8:15]</t>
    <phoneticPr fontId="5" type="noConversion"/>
  </si>
  <si>
    <t>dsp_nvr_version[16:23]</t>
    <phoneticPr fontId="5" type="noConversion"/>
  </si>
  <si>
    <t>dsp_nvr_version[24:31]</t>
    <phoneticPr fontId="5" type="noConversion"/>
  </si>
  <si>
    <t>reserved</t>
    <phoneticPr fontId="5" type="noConversion"/>
  </si>
  <si>
    <t>dsp_poll_switch[0:7]</t>
    <phoneticPr fontId="5" type="noConversion"/>
  </si>
  <si>
    <t>bit0:poll_en_dsp1Temp      //sub switch of dsp1Temp polling,  1&amp;&amp;poll_switch_all: enable, other: disable
bit1:poll_en_dsp2Temp      //sub switch of dsp2Temp polling,  1&amp;&amp;poll_switch_all: enable, other: disable
bit2:poll_en_dsp0vcc        //sub switch of dsp0vcc polling,  1&amp;&amp;poll_switch_all: enable, other: disable
bit3:poll_en_dsp1vcc        //sub switch of dsp1vcc polling,  1&amp;&amp;poll_switch_all: enable, other: disable
bit4-7: reserved</t>
    <phoneticPr fontId="5" type="noConversion"/>
  </si>
  <si>
    <t>dsp_poll_switch[8:15]</t>
    <phoneticPr fontId="5" type="noConversion"/>
  </si>
  <si>
    <t>bit0:5: reserverd
bit6:autoOplosIgnore_en   //DIE0/1 shared, auto oplos ignore, 1: enabled, 0: disabled
bit7:poll_switch_all,       //main switch of all dsp polling</t>
    <phoneticPr fontId="5" type="noConversion"/>
  </si>
  <si>
    <t>RO</t>
    <phoneticPr fontId="5" type="noConversion"/>
  </si>
  <si>
    <t>magicword</t>
    <phoneticPr fontId="5" type="noConversion"/>
  </si>
  <si>
    <r>
      <t xml:space="preserve">only </t>
    </r>
    <r>
      <rPr>
        <sz val="10"/>
        <color rgb="FFFF0000"/>
        <rFont val="Arial Unicode MS"/>
        <family val="2"/>
        <charset val="134"/>
      </rPr>
      <t>0xcc</t>
    </r>
    <r>
      <rPr>
        <sz val="10"/>
        <rFont val="Arial Unicode MS"/>
        <family val="2"/>
        <charset val="134"/>
      </rPr>
      <t xml:space="preserve"> means valid data in this page, unless all data will be ignored</t>
    </r>
    <phoneticPr fontId="5" type="noConversion"/>
  </si>
  <si>
    <t>BANK 11 PAGE 250</t>
    <phoneticPr fontId="5" type="noConversion"/>
  </si>
  <si>
    <t>SIP: dacMzBias1Nm</t>
    <phoneticPr fontId="5" type="noConversion"/>
  </si>
  <si>
    <t>SIP: dacMzBias1Hi</t>
    <phoneticPr fontId="5" type="noConversion"/>
  </si>
  <si>
    <t>SIP: dacMzBias2Lo</t>
    <phoneticPr fontId="5" type="noConversion"/>
  </si>
  <si>
    <t>SIP: dacMzBias2Nm</t>
    <phoneticPr fontId="5" type="noConversion"/>
  </si>
  <si>
    <t>SIP: dacMzBias2Hi</t>
    <phoneticPr fontId="5" type="noConversion"/>
  </si>
  <si>
    <t>AD1030 - VDACP5  Gain 4x. 0-10V(0-65535)</t>
    <phoneticPr fontId="5" type="noConversion"/>
  </si>
  <si>
    <t>_</t>
    <phoneticPr fontId="5" type="noConversion"/>
  </si>
  <si>
    <t>7-0</t>
    <phoneticPr fontId="5" type="noConversion"/>
  </si>
  <si>
    <t>If P254.B0.R134.0 = 1, then the content of this register is applicable.
Freq Setting is 2 bits.
00b = 2 MHz, 01b = 3 MHz, 10b = 4 MHz, 11b = 6 MHz
e.g:0x0:all 2MHz; 0x55: all 3MHz; 0xaa:all 4MHz; 0xff : all 6MHz</t>
    <phoneticPr fontId="5" type="noConversion"/>
  </si>
  <si>
    <t>PCB temp to trigger shutdown
FW default 85</t>
    <phoneticPr fontId="5" type="noConversion"/>
  </si>
  <si>
    <t>pcbTempHiRecovery</t>
    <phoneticPr fontId="5" type="noConversion"/>
  </si>
  <si>
    <t>PCB temp to startup after shutdown
FW default 75</t>
    <phoneticPr fontId="5" type="noConversion"/>
  </si>
  <si>
    <t>DSP temp to trigger shutdown
FW default 90</t>
    <phoneticPr fontId="5" type="noConversion"/>
  </si>
  <si>
    <t>dspTempHiRecovery</t>
    <phoneticPr fontId="5" type="noConversion"/>
  </si>
  <si>
    <t>DSP temp to startup after shutdown
FW default 75</t>
    <phoneticPr fontId="5" type="noConversion"/>
  </si>
  <si>
    <t>vdd3LoPwrUpAdc</t>
  </si>
  <si>
    <t>Vcc3 ADuCM430 ADC value must be above this value before going to high power mode.  LSB in lower address.  If value is &gt; vdd3HiRecoveryAdc value then, FW will set default to 40501=3.09V
NOTE: Vcc may drop if IR drop is high when transitioning to high power mode.</t>
  </si>
  <si>
    <t>vdd3HiRecoveryAdc</t>
  </si>
  <si>
    <t>Vcc3 must be higher than ADC value for module to power up.  NOTE: Vcc may drop.  The default is 3.6V.</t>
  </si>
  <si>
    <t>vdd3HiShutdownAdc</t>
  </si>
  <si>
    <t>Vcc3 if higher than this ADC will cause the module to shutdown.  When shutdown a0LowMem passwordChangeEntry will be non 0 to indicate something to the host</t>
  </si>
  <si>
    <t>Aux1
custMonType</t>
  </si>
  <si>
    <t>If type is AVEMAX then this attribute is valid.
0 - Average
1 - Max between LSR/DSP 1 &amp; 2</t>
  </si>
  <si>
    <t>Aux1
tecCurrType</t>
  </si>
  <si>
    <t>Aux2
custMonType</t>
  </si>
  <si>
    <t>aux2 Ave or Max</t>
  </si>
  <si>
    <t>Aux3
custMonType</t>
  </si>
  <si>
    <t>aux3 Ave or Max</t>
  </si>
  <si>
    <t>0 - Temps
1 - Voltages</t>
  </si>
  <si>
    <t>Bank 3 Page 254</t>
    <phoneticPr fontId="5" type="noConversion"/>
  </si>
  <si>
    <t>ddmCase0_CalFixpCoeff_A0[0:7]</t>
    <phoneticPr fontId="5" type="noConversion"/>
  </si>
  <si>
    <t>INT_16</t>
    <phoneticPr fontId="5" type="noConversion"/>
  </si>
  <si>
    <t>ddmCase0_CalFixpCoeff_A0[8:15]</t>
    <phoneticPr fontId="5" type="noConversion"/>
  </si>
  <si>
    <t>ddmCase0_CalFixpCoeff_A1[0:7]</t>
    <phoneticPr fontId="5" type="noConversion"/>
  </si>
  <si>
    <t>ddmCase0_CalFixpCoeff_A1</t>
    <phoneticPr fontId="5" type="noConversion"/>
  </si>
  <si>
    <t>ddmCase0_CalFixpCoeff_A1[8:15]</t>
    <phoneticPr fontId="5" type="noConversion"/>
  </si>
  <si>
    <t>ddmCase0_CalFixpCoeff_A2[0:7]</t>
    <phoneticPr fontId="5" type="noConversion"/>
  </si>
  <si>
    <t>ddmCase0_CalFixpCoeff_A2</t>
    <phoneticPr fontId="5" type="noConversion"/>
  </si>
  <si>
    <t>ddmCase0_CalFixpCoeff_A2[8:15]</t>
    <phoneticPr fontId="5" type="noConversion"/>
  </si>
  <si>
    <t>ddmCase1_CalFixpCoeff_A0[0:7]</t>
    <phoneticPr fontId="5" type="noConversion"/>
  </si>
  <si>
    <t>ddmCase1_CalFixpCoeff_A0</t>
    <phoneticPr fontId="5" type="noConversion"/>
  </si>
  <si>
    <t>ddmCase1_CalFixpCoeff_A0[8:15]</t>
    <phoneticPr fontId="5" type="noConversion"/>
  </si>
  <si>
    <t>ddmCase1_CalFixpCoeff_A1[0:7]</t>
    <phoneticPr fontId="5" type="noConversion"/>
  </si>
  <si>
    <t>ddmCase1_CalFixpCoeff_A1</t>
    <phoneticPr fontId="5" type="noConversion"/>
  </si>
  <si>
    <t>ddmCase1_CalFixpCoeff_A1[8:15]</t>
    <phoneticPr fontId="5" type="noConversion"/>
  </si>
  <si>
    <t>ddmCase1_CalFixpCoeff_A2[0:7]</t>
    <phoneticPr fontId="5" type="noConversion"/>
  </si>
  <si>
    <t>ddmCase1_CalFixpCoeff_A2</t>
    <phoneticPr fontId="5" type="noConversion"/>
  </si>
  <si>
    <t>ddmCase1_CalFixpCoeff_A2[8:15]</t>
    <phoneticPr fontId="5" type="noConversion"/>
  </si>
  <si>
    <t>ddmCase2_CalFixpCoeff_A0[0:7]</t>
    <phoneticPr fontId="5" type="noConversion"/>
  </si>
  <si>
    <t>ddmCase2_CalFixpCoeff_A0</t>
    <phoneticPr fontId="5" type="noConversion"/>
  </si>
  <si>
    <t>ddmCase2_CalFixpCoeff_A0[8:15]</t>
    <phoneticPr fontId="5" type="noConversion"/>
  </si>
  <si>
    <t>ddmCase2_CalFixpCoeff_A1[0:7]</t>
    <phoneticPr fontId="5" type="noConversion"/>
  </si>
  <si>
    <t>ddmCase2_CalFixpCoeff_A1</t>
    <phoneticPr fontId="5" type="noConversion"/>
  </si>
  <si>
    <t>ddmCase2_CalFixpCoeff_A1[8:15]</t>
    <phoneticPr fontId="5" type="noConversion"/>
  </si>
  <si>
    <t>ddmCase2_CalFixpCoeff_A2[0:7]</t>
    <phoneticPr fontId="5" type="noConversion"/>
  </si>
  <si>
    <t>ddmCase2_CalFixpCoeff_A2</t>
    <phoneticPr fontId="5" type="noConversion"/>
  </si>
  <si>
    <t>ddmCase2_CalFixpCoeff_A2[8:15]</t>
    <phoneticPr fontId="5" type="noConversion"/>
  </si>
  <si>
    <t>ddmCase3_CalFixpCoeff_A0[0:7]</t>
    <phoneticPr fontId="5" type="noConversion"/>
  </si>
  <si>
    <t>ddmCase3_CalFixpCoeff_A0</t>
    <phoneticPr fontId="5" type="noConversion"/>
  </si>
  <si>
    <t>ddmCase3_CalFixpCoeff_A0[8:15]</t>
    <phoneticPr fontId="5" type="noConversion"/>
  </si>
  <si>
    <t>ddmCase3_CalFixpCoeff_A1[0:7]</t>
    <phoneticPr fontId="5" type="noConversion"/>
  </si>
  <si>
    <t>ddmCase3_CalFixpCoeff_A1</t>
    <phoneticPr fontId="5" type="noConversion"/>
  </si>
  <si>
    <t>ddmCase3_CalFixpCoeff_A1[8:15]</t>
    <phoneticPr fontId="5" type="noConversion"/>
  </si>
  <si>
    <t>ddmCase3_CalFixpCoeff_A2[0:7]</t>
    <phoneticPr fontId="5" type="noConversion"/>
  </si>
  <si>
    <t>ddmCase3_CalFixpCoeff_A2</t>
    <phoneticPr fontId="5" type="noConversion"/>
  </si>
  <si>
    <t>ddmCase3_CalFixpCoeff_A2[8:15]</t>
    <phoneticPr fontId="5" type="noConversion"/>
  </si>
  <si>
    <t>This controls how fast case Temp changes from one mode to another mode.  The bigger the number the faster.  However we need to match this to the module thermals
if 'ctTickSpeed=0' there will not be a transient to change case temperature from one mode to another mode.</t>
    <phoneticPr fontId="5" type="noConversion"/>
  </si>
  <si>
    <t>Additional delay parameter.  If ctTickDelay = 0, no additional delay will be added.
If delay is non 0, each time the task is called to update the case temperature between two modes, it will add additional delay</t>
  </si>
  <si>
    <t>Reserved</t>
    <phoneticPr fontId="5" type="noConversion"/>
  </si>
  <si>
    <t>FLOAT_16</t>
    <phoneticPr fontId="5" type="noConversion"/>
  </si>
  <si>
    <t>vNeg_F16_coeffA0[0:7]</t>
    <phoneticPr fontId="5" type="noConversion"/>
  </si>
  <si>
    <t>vNeg_F16_coeffA0[8:15]</t>
    <phoneticPr fontId="5" type="noConversion"/>
  </si>
  <si>
    <t>vNeg_F16_coeffA1[0:7]</t>
    <phoneticPr fontId="5" type="noConversion"/>
  </si>
  <si>
    <t>vNeg_F16_coeffA1[8:15]</t>
    <phoneticPr fontId="5" type="noConversion"/>
  </si>
  <si>
    <t>vNeg_F16_coeffA2[0:7]</t>
    <phoneticPr fontId="5" type="noConversion"/>
  </si>
  <si>
    <t>vNeg_F16_coeffA2[8:15]</t>
    <phoneticPr fontId="5" type="noConversion"/>
  </si>
  <si>
    <t>minVnegDac</t>
    <phoneticPr fontId="5" type="noConversion"/>
  </si>
  <si>
    <t>maxVnegDac</t>
    <phoneticPr fontId="5" type="noConversion"/>
  </si>
  <si>
    <t>userRootPasswd[0:7]</t>
    <phoneticPr fontId="5" type="noConversion"/>
  </si>
  <si>
    <t>userRootPasswd[8:15]</t>
    <phoneticPr fontId="5" type="noConversion"/>
  </si>
  <si>
    <t>userRootPasswd[16:23]</t>
    <phoneticPr fontId="5" type="noConversion"/>
  </si>
  <si>
    <t>userRootPasswd[24:31]</t>
    <phoneticPr fontId="5" type="noConversion"/>
  </si>
  <si>
    <t>userDownloadPasswd[0:7]</t>
    <phoneticPr fontId="5" type="noConversion"/>
  </si>
  <si>
    <t>userDownloadPasswd[8:15]</t>
    <phoneticPr fontId="5" type="noConversion"/>
  </si>
  <si>
    <t>userDownloadPasswd[16:23]</t>
    <phoneticPr fontId="5" type="noConversion"/>
  </si>
  <si>
    <t>userDownloadPasswd[24:31]</t>
    <phoneticPr fontId="5" type="noConversion"/>
  </si>
  <si>
    <t>passThruPasswd[0:7]</t>
    <phoneticPr fontId="5" type="noConversion"/>
  </si>
  <si>
    <t>passThruPasswd[8:15]</t>
    <phoneticPr fontId="5" type="noConversion"/>
  </si>
  <si>
    <t>passThruPasswd[16:23]</t>
    <phoneticPr fontId="5" type="noConversion"/>
  </si>
  <si>
    <t>passThruPasswd[24:31]</t>
    <phoneticPr fontId="5" type="noConversion"/>
  </si>
  <si>
    <t>msaVendorPasswd[0:7]</t>
    <phoneticPr fontId="5" type="noConversion"/>
  </si>
  <si>
    <t>msaVendorPasswd[8:15]</t>
    <phoneticPr fontId="5" type="noConversion"/>
  </si>
  <si>
    <t>msaVendorPasswd[16:23]</t>
    <phoneticPr fontId="5" type="noConversion"/>
  </si>
  <si>
    <t>msaVendorPasswd[24:31]</t>
    <phoneticPr fontId="5" type="noConversion"/>
  </si>
  <si>
    <t>Bank 5 Page 254</t>
  </si>
  <si>
    <t>mzSlp</t>
  </si>
  <si>
    <t>Sipho MZ Heater Slope, x8 Channels.
1: Positive 0: Negative</t>
  </si>
  <si>
    <t>dacHtrMax</t>
  </si>
  <si>
    <t>Sipho Max Heater DAC</t>
  </si>
  <si>
    <t>max Heater DAC 1.5V</t>
  </si>
  <si>
    <t>adcPd2DrkCh1Lo</t>
  </si>
  <si>
    <t xml:space="preserve">CH1: PD2 Dark ADC, Record adcPD2/16, 12-bit ADC </t>
  </si>
  <si>
    <t>default dark ADC = 0</t>
  </si>
  <si>
    <t>adcPd2DrkCh1Nm</t>
  </si>
  <si>
    <t>adcPd2DrkCh1Hi</t>
  </si>
  <si>
    <t>adcPd2DrkCh2Lo</t>
  </si>
  <si>
    <t xml:space="preserve">CH2: PD2 Dark ADC, Record adcPD2/16, 12-bit ADC </t>
  </si>
  <si>
    <t>adcPd2DrkCh2Nm</t>
  </si>
  <si>
    <t>adcPd2DrkCh2Hi</t>
  </si>
  <si>
    <t>adcPd2DrkCh3Lo</t>
  </si>
  <si>
    <t xml:space="preserve">CH3: PD2 Dark ADC, Record adcPD2/16, 12-bit ADC </t>
  </si>
  <si>
    <t>adcPd2DrkCh3Nm</t>
  </si>
  <si>
    <t>adcPd2DrkCh3Hi</t>
  </si>
  <si>
    <t>adcPd2DrkCh4Lo</t>
  </si>
  <si>
    <t xml:space="preserve">CH4: PD2 Dark ADC, Record adcPD2/16, 12-bit ADC </t>
  </si>
  <si>
    <t>adcPd2DrkCh4Nm</t>
  </si>
  <si>
    <t>adcPd2DrkCh4Hi</t>
  </si>
  <si>
    <t>adcPd2DrkCh5Lo</t>
  </si>
  <si>
    <t xml:space="preserve">CH5: PD2 Dark ADC, Record adcPD2/16, 12-bit ADC </t>
  </si>
  <si>
    <t>adcPd2DrkCh5Nm</t>
  </si>
  <si>
    <t>adcPd2DrkCh5Hi</t>
  </si>
  <si>
    <t>adcPd2DrkCh6Lo</t>
  </si>
  <si>
    <t xml:space="preserve">CH6: PD2 Dark ADC, Record adcPD2/16, 12-bit ADC </t>
  </si>
  <si>
    <t>adcPd2DrkCh6Nm</t>
  </si>
  <si>
    <t>adcPd2DrkCh6Hi</t>
  </si>
  <si>
    <t>adcPd2DrkCh7Lo</t>
  </si>
  <si>
    <t xml:space="preserve">CH7: PD2 Dark ADC, Record adcPD2/16, 12-bit ADC </t>
  </si>
  <si>
    <t>adcPd2DrkCh7Nm</t>
  </si>
  <si>
    <t>adcPd2DrkCh7Hi</t>
  </si>
  <si>
    <t>adcPd2DrkCh8Lo</t>
  </si>
  <si>
    <t xml:space="preserve">CH8: PD2 Dark ADC, Record adcPD2/16, 12-bit ADC </t>
  </si>
  <si>
    <t>adcPd2DrkCh8Nm</t>
  </si>
  <si>
    <t>adcPd2DrkCh8Hi</t>
  </si>
  <si>
    <t>adcPd3DrkCh1Lo</t>
  </si>
  <si>
    <t xml:space="preserve">CH1: PD3 Dark ADC, Record adcPd3/16, 12-bit ADC </t>
  </si>
  <si>
    <t>adcPd3DrkCh1Nm</t>
  </si>
  <si>
    <t>adcPd3DrkCh1Hi</t>
  </si>
  <si>
    <t>adcPd3DrkCh2Lo</t>
  </si>
  <si>
    <t xml:space="preserve">CH2: PD3 Dark ADC, Record adcPd3/16, 12-bit ADC </t>
  </si>
  <si>
    <t>adcPd3DrkCh2Nm</t>
  </si>
  <si>
    <t>adcPd3DrkCh2Hi</t>
  </si>
  <si>
    <t>adcPd3DrkCh3Lo</t>
  </si>
  <si>
    <t xml:space="preserve">CH3: PD3 Dark ADC, Record adcPd3/16, 12-bit ADC </t>
  </si>
  <si>
    <t>adcPd3DrkCh3Nm</t>
  </si>
  <si>
    <t>adcPd3DrkCh3Hi</t>
  </si>
  <si>
    <t>adcPd3DrkCh4Lo</t>
  </si>
  <si>
    <t xml:space="preserve">CH4: PD3 Dark ADC, Record adcPd3/16, 12-bit ADC </t>
  </si>
  <si>
    <t>adcPd3DrkCh4Nm</t>
  </si>
  <si>
    <t>adcPd3DrkCh4Hi</t>
  </si>
  <si>
    <t>adcPd3DrkCh5Lo</t>
  </si>
  <si>
    <t xml:space="preserve">CH5: PD3 Dark ADC, Record adcPd3/16, 12-bit ADC </t>
  </si>
  <si>
    <t>adcPd3DrkCh5Nm</t>
  </si>
  <si>
    <t>adcPd3DrkCh5Hi</t>
  </si>
  <si>
    <t>adcPd3DrkCh6Lo</t>
  </si>
  <si>
    <t xml:space="preserve">CH6: PD3 Dark ADC, Record adcPd3/16, 12-bit ADC </t>
  </si>
  <si>
    <t>adcPd3DrkCh6Nm</t>
  </si>
  <si>
    <t>adcPd3DrkCh6Hi</t>
  </si>
  <si>
    <t>adcPd3DrkCh7Lo</t>
  </si>
  <si>
    <t xml:space="preserve">CH7: PD3 Dark ADC, Record adcPd3/16, 12-bit ADC </t>
  </si>
  <si>
    <t>adcPd3DrkCh7Nm</t>
  </si>
  <si>
    <t>adcPd3DrkCh7Hi</t>
  </si>
  <si>
    <t>adcPd3DrkCh8Lo</t>
  </si>
  <si>
    <t xml:space="preserve">CH8: PD3 Dark ADC, Record adcPd3/16, 12-bit ADC </t>
  </si>
  <si>
    <t>adcPd3DrkCh8Nm</t>
  </si>
  <si>
    <t>adcPd3DrkCh8Hi</t>
  </si>
  <si>
    <t>adcPdRtCh1Lo</t>
    <phoneticPr fontId="5" type="noConversion"/>
  </si>
  <si>
    <t>CH1: MZ PD ADC Ratio (PD3-Dark)/(PD2-Dark)
Shift 12 bit. Range 0~16</t>
  </si>
  <si>
    <t>adcPdRtCh1Nm</t>
  </si>
  <si>
    <t>adcPdRtCh1Hi</t>
  </si>
  <si>
    <t>adcPdRtCh2Lo</t>
  </si>
  <si>
    <t>CH2: MZ PD ADC Ratio (PD3-Dark)/(PD2-Dark)
Shift 12 bit. Range 0~16</t>
  </si>
  <si>
    <t>adcPdRtCh2Nm</t>
  </si>
  <si>
    <t>adcPdRtCh2Hi</t>
  </si>
  <si>
    <t>adcPdRtCh3Lo</t>
  </si>
  <si>
    <t>CH3: MZ PD ADC Ratio (PD3-Dark)/(PD2-Dark)
Shift 12 bit. Range 0~16</t>
  </si>
  <si>
    <t>adcPdRtCh3Nm</t>
  </si>
  <si>
    <t>adcPdRtCh3Hi</t>
  </si>
  <si>
    <t>adcPdRtCh4Lo</t>
  </si>
  <si>
    <t>CH4: MZ PD ADC Ratio (PD3-Dark)/(PD2-Dark)
Shift 12 bit. Range 0~16</t>
  </si>
  <si>
    <t>adcPdRtCh4Nm</t>
  </si>
  <si>
    <t>adcPdRtCh4Hi</t>
  </si>
  <si>
    <t>adcPdRtCh5Lo</t>
  </si>
  <si>
    <t>CH5: MZ PD ADC Ratio (PD3-Dark)/(PD2-Dark)
Shift 12 bit. Range 0~16</t>
  </si>
  <si>
    <t>adcPdRtCh5Nm</t>
  </si>
  <si>
    <t>adcPdRtCh5Hi</t>
  </si>
  <si>
    <t>adcPdRtCh6Lo</t>
  </si>
  <si>
    <t>CH6: MZ PD ADC Ratio (PD3-Dark)/(PD2-Dark)
Shift 12 bit. Range 0~16</t>
  </si>
  <si>
    <t>adcPdRtCh6Nm</t>
  </si>
  <si>
    <t>adcPdRtCh6Hi</t>
  </si>
  <si>
    <t>adcPdRtCh7Lo</t>
  </si>
  <si>
    <t>CH7: MZ PD ADC Ratio (PD3-Dark)/(PD2-Dark)
Shift 12 bit. Range 0~16</t>
  </si>
  <si>
    <t>adcPdRtCh7Nm</t>
  </si>
  <si>
    <t>adcPdRtCh7Hi</t>
  </si>
  <si>
    <t>adcPdRtCh8Lo</t>
  </si>
  <si>
    <t>CH8: MZ PD ADC Ratio (PD3-Dark)/(PD2-Dark)
Shift 12 bit. Range 0~16</t>
  </si>
  <si>
    <t>adcPdRtCh8Nm</t>
  </si>
  <si>
    <t>adcPdRtCh8Hi</t>
  </si>
  <si>
    <t>Upper Memory - Page 00h (Administrative Information (Read-only))</t>
    <phoneticPr fontId="5" type="noConversion"/>
  </si>
  <si>
    <t>Low Memory (Administrative Information (Read-only))</t>
    <phoneticPr fontId="5" type="noConversion"/>
  </si>
  <si>
    <t>Byte</t>
    <phoneticPr fontId="6" type="noConversion"/>
  </si>
  <si>
    <t>SFF8024Identifier</t>
    <phoneticPr fontId="5" type="noConversion"/>
  </si>
  <si>
    <t>RO Rqd.</t>
    <phoneticPr fontId="5" type="noConversion"/>
  </si>
  <si>
    <t>CmisRevision</t>
    <phoneticPr fontId="5" type="noConversion"/>
  </si>
  <si>
    <t>MemoryModel</t>
    <phoneticPr fontId="5" type="noConversion"/>
  </si>
  <si>
    <t>0b: Paged; 1b: Flat</t>
    <phoneticPr fontId="5" type="noConversion"/>
  </si>
  <si>
    <t>SteppedConfigOnly</t>
    <phoneticPr fontId="5" type="noConversion"/>
  </si>
  <si>
    <t>0b: intervention-free reconfiguration
1b: only step-by-step reconfiguration</t>
    <phoneticPr fontId="5" type="noConversion"/>
  </si>
  <si>
    <t>5-4</t>
    <phoneticPr fontId="5" type="noConversion"/>
  </si>
  <si>
    <t>3-2</t>
    <phoneticPr fontId="5" type="noConversion"/>
  </si>
  <si>
    <t>MciMaxSpeed</t>
    <phoneticPr fontId="5" type="noConversion"/>
  </si>
  <si>
    <t>00b=Module supports up to 400 kHz 
01b=Module supports up to 1 MHz 
10b,11b=Reserved</t>
    <phoneticPr fontId="5" type="noConversion"/>
  </si>
  <si>
    <t>7-4</t>
    <phoneticPr fontId="5" type="noConversion"/>
  </si>
  <si>
    <t>3-1</t>
    <phoneticPr fontId="5" type="noConversion"/>
  </si>
  <si>
    <t>ModuleState</t>
    <phoneticPr fontId="5" type="noConversion"/>
  </si>
  <si>
    <t>InterruptDeasserted</t>
    <phoneticPr fontId="5" type="noConversion"/>
  </si>
  <si>
    <t>0b=Interrupt asserted 
1b=Interrupt not asserted (default)</t>
    <phoneticPr fontId="5" type="noConversion"/>
  </si>
  <si>
    <t>FlagsSummaryBank0Page2Ch</t>
    <phoneticPr fontId="5" type="noConversion"/>
  </si>
  <si>
    <t>RO Adv.</t>
    <phoneticPr fontId="5" type="noConversion"/>
  </si>
  <si>
    <t>FlagsSummaryBank0Page14h</t>
    <phoneticPr fontId="5" type="noConversion"/>
  </si>
  <si>
    <t>FlagsSummaryBank0Page12h</t>
    <phoneticPr fontId="5" type="noConversion"/>
  </si>
  <si>
    <t>FlagsSummaryBank0Page11h</t>
    <phoneticPr fontId="5" type="noConversion"/>
  </si>
  <si>
    <t>FlagsSummaryBank1Page2Ch</t>
    <phoneticPr fontId="5" type="noConversion"/>
  </si>
  <si>
    <t>FlagsSummaryBank1Page14h</t>
    <phoneticPr fontId="5" type="noConversion"/>
  </si>
  <si>
    <t>FlagsSummaryBank1Page12h</t>
    <phoneticPr fontId="5" type="noConversion"/>
  </si>
  <si>
    <t>FlagsSummaryBank1Page11h</t>
    <phoneticPr fontId="5" type="noConversion"/>
  </si>
  <si>
    <t>FlagsSummaryBank2Page2Ch</t>
    <phoneticPr fontId="5" type="noConversion"/>
  </si>
  <si>
    <t>FlagsSummaryBank2Page14h</t>
    <phoneticPr fontId="5" type="noConversion"/>
  </si>
  <si>
    <t>FlagsSummaryBank2Page12h</t>
    <phoneticPr fontId="5" type="noConversion"/>
  </si>
  <si>
    <t>FlagsSummaryBank2Page11h</t>
    <phoneticPr fontId="5" type="noConversion"/>
  </si>
  <si>
    <t>FlagsSummaryBank3Page2Ch</t>
    <phoneticPr fontId="5" type="noConversion"/>
  </si>
  <si>
    <t>FlagsSummaryBank3Page14h</t>
    <phoneticPr fontId="5" type="noConversion"/>
  </si>
  <si>
    <t>FlagsSummaryBank3Page12h</t>
    <phoneticPr fontId="5" type="noConversion"/>
  </si>
  <si>
    <t>FlagsSummaryBank3Page11h</t>
    <phoneticPr fontId="5" type="noConversion"/>
  </si>
  <si>
    <t>RO/COR Adv.</t>
    <phoneticPr fontId="5" type="noConversion"/>
  </si>
  <si>
    <t>CdbCmdCompleteFlag1</t>
    <phoneticPr fontId="5" type="noConversion"/>
  </si>
  <si>
    <t>5-3</t>
    <phoneticPr fontId="5" type="noConversion"/>
  </si>
  <si>
    <t>DataPathFirmwareErrorFlag</t>
    <phoneticPr fontId="5" type="noConversion"/>
  </si>
  <si>
    <t>ModuleFirmwareErrorFlag</t>
    <phoneticPr fontId="5" type="noConversion"/>
  </si>
  <si>
    <t>ModuleStateChangedFlag</t>
    <phoneticPr fontId="5" type="noConversion"/>
  </si>
  <si>
    <t>VccMonLowWarningFlag</t>
    <phoneticPr fontId="5" type="noConversion"/>
  </si>
  <si>
    <t>VccMonHighWarningFlag</t>
    <phoneticPr fontId="5" type="noConversion"/>
  </si>
  <si>
    <t>VccMonLowAlarmFlag</t>
    <phoneticPr fontId="5" type="noConversion"/>
  </si>
  <si>
    <t>VccMonHighAlarmFlag</t>
    <phoneticPr fontId="5" type="noConversion"/>
  </si>
  <si>
    <t>TempMonLowWarningFlag</t>
    <phoneticPr fontId="5" type="noConversion"/>
  </si>
  <si>
    <t>TempMonHighWarningFlag</t>
    <phoneticPr fontId="5" type="noConversion"/>
  </si>
  <si>
    <t>TempMonLowAlarmFlag</t>
    <phoneticPr fontId="5" type="noConversion"/>
  </si>
  <si>
    <t>TempMonHighAlarmFlag</t>
    <phoneticPr fontId="5" type="noConversion"/>
  </si>
  <si>
    <t>Aux2MonLowWarningFlag</t>
    <phoneticPr fontId="5" type="noConversion"/>
  </si>
  <si>
    <t>AUX2 = TEC current (LL)</t>
    <phoneticPr fontId="5" type="noConversion"/>
  </si>
  <si>
    <t>Aux2MonHighWarningFlag</t>
    <phoneticPr fontId="5" type="noConversion"/>
  </si>
  <si>
    <t>Aux2MonLowAlarmFlag</t>
    <phoneticPr fontId="5" type="noConversion"/>
  </si>
  <si>
    <t>Aux2MonHighAlarmFlag</t>
    <phoneticPr fontId="5" type="noConversion"/>
  </si>
  <si>
    <t>Aux1MonLowWarningFlag</t>
    <phoneticPr fontId="5" type="noConversion"/>
  </si>
  <si>
    <t>AUX1 = TEC current (MZ)</t>
    <phoneticPr fontId="5" type="noConversion"/>
  </si>
  <si>
    <t>Aux1MonHighWarningFlag</t>
    <phoneticPr fontId="5" type="noConversion"/>
  </si>
  <si>
    <t>Aux1MonLowAlarmFlag</t>
    <phoneticPr fontId="5" type="noConversion"/>
  </si>
  <si>
    <t>Aux1MonHighAlarmFlag</t>
    <phoneticPr fontId="5" type="noConversion"/>
  </si>
  <si>
    <t>CustomMonLowWarningFlag</t>
    <phoneticPr fontId="5" type="noConversion"/>
  </si>
  <si>
    <t>Custom = DSP LRX die temperature</t>
    <phoneticPr fontId="5" type="noConversion"/>
  </si>
  <si>
    <t>CustomMonHighWarningFlag</t>
    <phoneticPr fontId="5" type="noConversion"/>
  </si>
  <si>
    <t>CustomMonLowAlarmFlag</t>
    <phoneticPr fontId="5" type="noConversion"/>
  </si>
  <si>
    <t>CustomMonHighAlarmFlag</t>
    <phoneticPr fontId="5" type="noConversion"/>
  </si>
  <si>
    <t>Aux3MonLowWarningFlag</t>
    <phoneticPr fontId="5" type="noConversion"/>
  </si>
  <si>
    <t>AUX3 = Laser temperature</t>
    <phoneticPr fontId="5" type="noConversion"/>
  </si>
  <si>
    <t>Aux3MonHighWarningFlag</t>
    <phoneticPr fontId="5" type="noConversion"/>
  </si>
  <si>
    <t>Aux3MonLowAlarmFlag</t>
    <phoneticPr fontId="5" type="noConversion"/>
  </si>
  <si>
    <t>Aux3MonHighAlarmFlag</t>
    <phoneticPr fontId="5" type="noConversion"/>
  </si>
  <si>
    <t>TempMonValue (MSB)</t>
    <phoneticPr fontId="5" type="noConversion"/>
  </si>
  <si>
    <t>S16 Module Temperature Monitor (Current Value)internally measured temperature in 1/256 degree Celsius increments</t>
    <phoneticPr fontId="5" type="noConversion"/>
  </si>
  <si>
    <t>TempMonValue (LSB)</t>
    <phoneticPr fontId="5" type="noConversion"/>
  </si>
  <si>
    <t>VccMonVoltage (MSB)</t>
    <phoneticPr fontId="5" type="noConversion"/>
  </si>
  <si>
    <t>U16 Supply Voltage Monitor (Current Value)
internally measured input supply voltage in 100 µV increments</t>
    <phoneticPr fontId="5" type="noConversion"/>
  </si>
  <si>
    <t>VccMonVoltage (LSB)</t>
    <phoneticPr fontId="5" type="noConversion"/>
  </si>
  <si>
    <t>Aux1MonValue (MSB)</t>
    <phoneticPr fontId="5" type="noConversion"/>
  </si>
  <si>
    <t>S16 TEC Current (MZ) -100% (cool) to +100% (heat)</t>
    <phoneticPr fontId="5" type="noConversion"/>
  </si>
  <si>
    <t>Aux1MonValue (LSB)</t>
    <phoneticPr fontId="5" type="noConversion"/>
  </si>
  <si>
    <t>Aux2MonValue (MSB)</t>
    <phoneticPr fontId="5" type="noConversion"/>
  </si>
  <si>
    <t>S16 TEC Current (LL) -100% (cool) to +100% (heat)</t>
    <phoneticPr fontId="5" type="noConversion"/>
  </si>
  <si>
    <t>Aux2MonValue (LSB)</t>
    <phoneticPr fontId="5" type="noConversion"/>
  </si>
  <si>
    <t>Aux3MonValue (MSB)</t>
    <phoneticPr fontId="5" type="noConversion"/>
  </si>
  <si>
    <t>S16 Laser Temperature Monitor (Current Value)
internally measured temperature in 1/256 degree</t>
    <phoneticPr fontId="5" type="noConversion"/>
  </si>
  <si>
    <t>Aux3MonValue (LSB)</t>
    <phoneticPr fontId="5" type="noConversion"/>
  </si>
  <si>
    <t>CustomMonValue (MSB)</t>
    <phoneticPr fontId="5" type="noConversion"/>
  </si>
  <si>
    <t>S16 DSP LRX Die Temperature Monitor (Current Value) internally measured temperature in 1/256 degree</t>
    <phoneticPr fontId="5" type="noConversion"/>
  </si>
  <si>
    <t>CustomMonValue (LSB)</t>
    <phoneticPr fontId="5" type="noConversion"/>
  </si>
  <si>
    <t>BankBroadcastEnable</t>
    <phoneticPr fontId="5" type="noConversion"/>
  </si>
  <si>
    <t>RW Adv.</t>
    <phoneticPr fontId="5" type="noConversion"/>
  </si>
  <si>
    <t>7F</t>
    <phoneticPr fontId="5" type="noConversion"/>
  </si>
  <si>
    <t>6</t>
    <phoneticPr fontId="5" type="noConversion"/>
  </si>
  <si>
    <t>LowPwrAllowRequestHW</t>
    <phoneticPr fontId="5" type="noConversion"/>
  </si>
  <si>
    <t>RW Rqd.</t>
    <phoneticPr fontId="5" type="noConversion"/>
  </si>
  <si>
    <t>LowPwrRequestSW</t>
    <phoneticPr fontId="5" type="noConversion"/>
  </si>
  <si>
    <t>SoftwareReset</t>
    <phoneticPr fontId="5" type="noConversion"/>
  </si>
  <si>
    <t>WO/SC Rqd.</t>
    <phoneticPr fontId="5" type="noConversion"/>
  </si>
  <si>
    <t>7</t>
    <phoneticPr fontId="5" type="noConversion"/>
  </si>
  <si>
    <t>CdbCmdCompleteMask1</t>
    <phoneticPr fontId="5" type="noConversion"/>
  </si>
  <si>
    <t>DataPathFirmwareErrorMask</t>
    <phoneticPr fontId="5" type="noConversion"/>
  </si>
  <si>
    <t>ModuleFirmwareErrorMask</t>
    <phoneticPr fontId="5" type="noConversion"/>
  </si>
  <si>
    <t>ModuleStateChangedMask</t>
    <phoneticPr fontId="5" type="noConversion"/>
  </si>
  <si>
    <t>VccMonLowWarningMask</t>
    <phoneticPr fontId="5" type="noConversion"/>
  </si>
  <si>
    <t>VccMonHighWarningMask</t>
    <phoneticPr fontId="5" type="noConversion"/>
  </si>
  <si>
    <t>VccMonLowAlarmMask</t>
    <phoneticPr fontId="5" type="noConversion"/>
  </si>
  <si>
    <t>VccMonHighAlarmMask</t>
    <phoneticPr fontId="5" type="noConversion"/>
  </si>
  <si>
    <t>TempMonLowWarningMask</t>
    <phoneticPr fontId="5" type="noConversion"/>
  </si>
  <si>
    <t>TempMonHighWarningMask</t>
    <phoneticPr fontId="5" type="noConversion"/>
  </si>
  <si>
    <t>TempMonLowAlarmMask</t>
    <phoneticPr fontId="5" type="noConversion"/>
  </si>
  <si>
    <t>TempMonHighAlarmMask</t>
    <phoneticPr fontId="5" type="noConversion"/>
  </si>
  <si>
    <t>Aux2MonHighWarningMask</t>
    <phoneticPr fontId="5" type="noConversion"/>
  </si>
  <si>
    <t>Aux2MonLowAlarmMask</t>
    <phoneticPr fontId="5" type="noConversion"/>
  </si>
  <si>
    <t>Aux2MonHighAlarmMask</t>
    <phoneticPr fontId="5" type="noConversion"/>
  </si>
  <si>
    <t>Aux1MonLowWarningMask</t>
    <phoneticPr fontId="5" type="noConversion"/>
  </si>
  <si>
    <t>Aux1MonHighWarningMask</t>
    <phoneticPr fontId="5" type="noConversion"/>
  </si>
  <si>
    <t>Aux1MonLowAlarmMask</t>
    <phoneticPr fontId="5" type="noConversion"/>
  </si>
  <si>
    <t>Aux1MonHighAlarmMask</t>
    <phoneticPr fontId="5" type="noConversion"/>
  </si>
  <si>
    <t>CustomMonLowWarningMask</t>
    <phoneticPr fontId="5" type="noConversion"/>
  </si>
  <si>
    <t>CustomMonHighWarningMask</t>
    <phoneticPr fontId="5" type="noConversion"/>
  </si>
  <si>
    <t>CustomMonLowAlarmMask</t>
    <phoneticPr fontId="5" type="noConversion"/>
  </si>
  <si>
    <t>CustomMonHighAlarmMask</t>
    <phoneticPr fontId="5" type="noConversion"/>
  </si>
  <si>
    <t>Aux3MonLowWarningMask</t>
    <phoneticPr fontId="5" type="noConversion"/>
  </si>
  <si>
    <t>Aux3MonHighWarningMask</t>
    <phoneticPr fontId="5" type="noConversion"/>
  </si>
  <si>
    <t>Aux3MonLowAlarmMask</t>
    <phoneticPr fontId="5" type="noConversion"/>
  </si>
  <si>
    <t>Aux3MonHighAlarmMask</t>
    <phoneticPr fontId="5" type="noConversion"/>
  </si>
  <si>
    <t>CdbStatus1</t>
    <phoneticPr fontId="5" type="noConversion"/>
  </si>
  <si>
    <t>CdbStatus2</t>
    <phoneticPr fontId="5" type="noConversion"/>
  </si>
  <si>
    <t>ModuleActiveFirmwareMajorRevision</t>
    <phoneticPr fontId="5" type="noConversion"/>
  </si>
  <si>
    <t>ModuleActiveFirmwareMinorRevision</t>
    <phoneticPr fontId="5" type="noConversion"/>
  </si>
  <si>
    <t>ModuleFaultCause</t>
    <phoneticPr fontId="5" type="noConversion"/>
  </si>
  <si>
    <t>RO Opt.</t>
    <phoneticPr fontId="5" type="noConversion"/>
  </si>
  <si>
    <t>Custom</t>
    <phoneticPr fontId="5" type="noConversion"/>
  </si>
  <si>
    <t>MediaType</t>
    <phoneticPr fontId="5" type="noConversion"/>
  </si>
  <si>
    <t>02h: SMF</t>
    <phoneticPr fontId="5" type="noConversion"/>
  </si>
  <si>
    <t>HostInterfaceID1</t>
    <phoneticPr fontId="5" type="noConversion"/>
  </si>
  <si>
    <t>MediaInterfaceIDApp1</t>
    <phoneticPr fontId="5" type="noConversion"/>
  </si>
  <si>
    <t>HostLaneCountApp1</t>
    <phoneticPr fontId="5" type="noConversion"/>
  </si>
  <si>
    <t>MediaLaneCountApp1</t>
    <phoneticPr fontId="5" type="noConversion"/>
  </si>
  <si>
    <t>HostLaneAssignmentOptionsApp1</t>
    <phoneticPr fontId="5" type="noConversion"/>
  </si>
  <si>
    <t>HostInterfaceID2</t>
    <phoneticPr fontId="5" type="noConversion"/>
  </si>
  <si>
    <t>HostLaneCountApp2</t>
    <phoneticPr fontId="5" type="noConversion"/>
  </si>
  <si>
    <t>MediaLaneCountApp2</t>
    <phoneticPr fontId="5" type="noConversion"/>
  </si>
  <si>
    <t>HostLaneAssignmentOptionsApp2</t>
    <phoneticPr fontId="5" type="noConversion"/>
  </si>
  <si>
    <t>HostInterfaceID3</t>
    <phoneticPr fontId="5" type="noConversion"/>
  </si>
  <si>
    <t>MediaInterfaceIDApp3</t>
    <phoneticPr fontId="5" type="noConversion"/>
  </si>
  <si>
    <t>HostLaneCountApp3</t>
    <phoneticPr fontId="5" type="noConversion"/>
  </si>
  <si>
    <t>MediaLaneCountApp3</t>
    <phoneticPr fontId="5" type="noConversion"/>
  </si>
  <si>
    <t>HostLaneAssignmentOptionsApp3</t>
    <phoneticPr fontId="5" type="noConversion"/>
  </si>
  <si>
    <t>HostInterfaceID4</t>
    <phoneticPr fontId="5" type="noConversion"/>
  </si>
  <si>
    <t>MediaInterfaceIDApp4</t>
    <phoneticPr fontId="5" type="noConversion"/>
  </si>
  <si>
    <t>HostLaneCountApp4</t>
    <phoneticPr fontId="5" type="noConversion"/>
  </si>
  <si>
    <t>MediaLaneCountApp4</t>
    <phoneticPr fontId="5" type="noConversion"/>
  </si>
  <si>
    <t>HostLaneAssignmentOptionsApp4</t>
    <phoneticPr fontId="5" type="noConversion"/>
  </si>
  <si>
    <t>HostInterfaceID5</t>
    <phoneticPr fontId="5" type="noConversion"/>
  </si>
  <si>
    <t>MediaInterfaceIDApp5</t>
    <phoneticPr fontId="5" type="noConversion"/>
  </si>
  <si>
    <t>HostLaneCountApp5</t>
    <phoneticPr fontId="5" type="noConversion"/>
  </si>
  <si>
    <t>MediaLaneCountApp5</t>
    <phoneticPr fontId="5" type="noConversion"/>
  </si>
  <si>
    <t>HostLaneAssignmentOptionsApp5</t>
    <phoneticPr fontId="5" type="noConversion"/>
  </si>
  <si>
    <t>HostInterfaceID6</t>
    <phoneticPr fontId="5" type="noConversion"/>
  </si>
  <si>
    <t>MediaInterfaceIDApp6</t>
    <phoneticPr fontId="5" type="noConversion"/>
  </si>
  <si>
    <t>HostLaneCountApp6</t>
    <phoneticPr fontId="5" type="noConversion"/>
  </si>
  <si>
    <t>MediaLaneCountApp6</t>
    <phoneticPr fontId="5" type="noConversion"/>
  </si>
  <si>
    <t>HostLaneAssignmentOptionsApp6</t>
    <phoneticPr fontId="5" type="noConversion"/>
  </si>
  <si>
    <t>HostInterfaceID7</t>
    <phoneticPr fontId="5" type="noConversion"/>
  </si>
  <si>
    <t>MediaInterfaceIDApp7</t>
    <phoneticPr fontId="5" type="noConversion"/>
  </si>
  <si>
    <t>HostLaneCountApp7</t>
    <phoneticPr fontId="5" type="noConversion"/>
  </si>
  <si>
    <t>MediaLaneCountApp7</t>
    <phoneticPr fontId="5" type="noConversion"/>
  </si>
  <si>
    <t>HostLaneAssignmentOptionsApp7</t>
    <phoneticPr fontId="5" type="noConversion"/>
  </si>
  <si>
    <t>HostInterfaceID8</t>
    <phoneticPr fontId="5" type="noConversion"/>
  </si>
  <si>
    <t>MediaInterfaceIDApp8</t>
    <phoneticPr fontId="5" type="noConversion"/>
  </si>
  <si>
    <t>HostLaneCountApp8</t>
    <phoneticPr fontId="5" type="noConversion"/>
  </si>
  <si>
    <t>MediaLaneCountApp8</t>
    <phoneticPr fontId="5" type="noConversion"/>
  </si>
  <si>
    <t>HostLaneAssignmentOptionsApp8</t>
    <phoneticPr fontId="5" type="noConversion"/>
  </si>
  <si>
    <t xml:space="preserve">PasswordChangeEntryArea </t>
    <phoneticPr fontId="5" type="noConversion"/>
  </si>
  <si>
    <t>PasswordEntryArea</t>
    <phoneticPr fontId="5" type="noConversion"/>
  </si>
  <si>
    <t xml:space="preserve">BankSelect </t>
    <phoneticPr fontId="5" type="noConversion"/>
  </si>
  <si>
    <t>RW Cnd.</t>
    <phoneticPr fontId="5" type="noConversion"/>
  </si>
  <si>
    <t>PageSelect</t>
    <phoneticPr fontId="5" type="noConversion"/>
  </si>
  <si>
    <t>FW Must Control</t>
    <phoneticPr fontId="6" type="noConversion"/>
  </si>
  <si>
    <t>Comment</t>
    <phoneticPr fontId="5" type="noConversion"/>
  </si>
  <si>
    <t>SFF8024IdentifierCopy</t>
    <phoneticPr fontId="5" type="noConversion"/>
  </si>
  <si>
    <t>Y</t>
    <phoneticPr fontId="5" type="noConversion"/>
  </si>
  <si>
    <t xml:space="preserve"> </t>
    <phoneticPr fontId="5" type="noConversion"/>
  </si>
  <si>
    <t>VendorRev</t>
    <phoneticPr fontId="5" type="noConversion"/>
  </si>
  <si>
    <t xml:space="preserve">VendorSN </t>
    <phoneticPr fontId="5" type="noConversion"/>
  </si>
  <si>
    <t>DateCode (YY)</t>
    <phoneticPr fontId="5" type="noConversion"/>
  </si>
  <si>
    <t>DateCode (MM)</t>
    <phoneticPr fontId="5" type="noConversion"/>
  </si>
  <si>
    <t>DateCode (DD)</t>
    <phoneticPr fontId="5" type="noConversion"/>
  </si>
  <si>
    <t>DateCode (LOT)</t>
    <phoneticPr fontId="5" type="noConversion"/>
  </si>
  <si>
    <t>CLEICode</t>
    <phoneticPr fontId="5" type="noConversion"/>
  </si>
  <si>
    <t>7-5</t>
    <phoneticPr fontId="5" type="noConversion"/>
  </si>
  <si>
    <t>ModulePowerClass1</t>
    <phoneticPr fontId="5" type="noConversion"/>
  </si>
  <si>
    <t>class 8</t>
    <phoneticPr fontId="5" type="noConversion"/>
  </si>
  <si>
    <t>4-0</t>
    <phoneticPr fontId="5" type="noConversion"/>
  </si>
  <si>
    <t>7-6</t>
    <phoneticPr fontId="5" type="noConversion"/>
  </si>
  <si>
    <t>LengthMultiplier</t>
    <phoneticPr fontId="5" type="noConversion"/>
  </si>
  <si>
    <t>Note: Current Hardware version(Alpha) to hardcode Power Consumption Value, later change to NVR write information</t>
    <phoneticPr fontId="5" type="noConversion"/>
  </si>
  <si>
    <t>BaseLength</t>
    <phoneticPr fontId="5" type="noConversion"/>
  </si>
  <si>
    <t>AttenuationAt5GHz</t>
    <phoneticPr fontId="5" type="noConversion"/>
  </si>
  <si>
    <t>RO Cnd.</t>
    <phoneticPr fontId="5" type="noConversion"/>
  </si>
  <si>
    <t>AttenuationAt7GHz</t>
    <phoneticPr fontId="5" type="noConversion"/>
  </si>
  <si>
    <t>AttenuationAt12p9GHz</t>
    <phoneticPr fontId="5" type="noConversion"/>
  </si>
  <si>
    <t>AttenuationAt25p8GHz</t>
    <phoneticPr fontId="5" type="noConversion"/>
  </si>
  <si>
    <t>MediaLaneUnsupportedLane8</t>
    <phoneticPr fontId="5" type="noConversion"/>
  </si>
  <si>
    <t>MediaLaneUnsupportedLane7</t>
    <phoneticPr fontId="5" type="noConversion"/>
  </si>
  <si>
    <t>MediaLaneUnsupportedLane6</t>
    <phoneticPr fontId="5" type="noConversion"/>
  </si>
  <si>
    <t>MediaLaneUnsupportedLane5</t>
    <phoneticPr fontId="5" type="noConversion"/>
  </si>
  <si>
    <t>MediaLaneUnsupportedLane3</t>
    <phoneticPr fontId="5" type="noConversion"/>
  </si>
  <si>
    <t>MediaLaneUnsupportedLane2</t>
    <phoneticPr fontId="5" type="noConversion"/>
  </si>
  <si>
    <t>MediaLaneUnsupportedLane1</t>
    <phoneticPr fontId="5" type="noConversion"/>
  </si>
  <si>
    <t>Cable Assembly Information</t>
    <phoneticPr fontId="5" type="noConversion"/>
  </si>
  <si>
    <t>FarEndConfiguration</t>
    <phoneticPr fontId="5" type="noConversion"/>
  </si>
  <si>
    <t>MediaInterfaceTechnology</t>
    <phoneticPr fontId="5" type="noConversion"/>
  </si>
  <si>
    <t>Checksum</t>
    <phoneticPr fontId="5" type="noConversion"/>
  </si>
  <si>
    <t>from byte 128 to byte 221, inclusive.</t>
    <phoneticPr fontId="5" type="noConversion"/>
  </si>
  <si>
    <t>Custom Info (non-volatile)</t>
    <phoneticPr fontId="5" type="noConversion"/>
  </si>
  <si>
    <t>Upper Memory - Page 01h (Advertising)</t>
    <phoneticPr fontId="5" type="noConversion"/>
  </si>
  <si>
    <t>Wavelength</t>
    <phoneticPr fontId="5" type="noConversion"/>
  </si>
  <si>
    <t>Ro</t>
    <phoneticPr fontId="5" type="noConversion"/>
  </si>
  <si>
    <r>
      <t>Implemented Banks</t>
    </r>
    <r>
      <rPr>
        <vertAlign val="superscript"/>
        <sz val="10"/>
        <color theme="1"/>
        <rFont val="Arial Unicode MS"/>
        <family val="2"/>
        <charset val="134"/>
      </rPr>
      <t>1</t>
    </r>
  </si>
  <si>
    <t>Indicates bank pages implemented for pages 10h- 1Fh
00b = bank 0 implemented
01b = banks 0 and 1 implemented
10h = banks 0, 1, 2, 3 implemented
11b = reserved</t>
    <phoneticPr fontId="5" type="noConversion"/>
  </si>
  <si>
    <t>6-5</t>
    <phoneticPr fontId="5" type="noConversion"/>
  </si>
  <si>
    <t>00b=module requires all Tx input lanes to be in a single Tx synchronous group
01b=module allows Tx input lanes 1-4 and 5-8 to be in separate Tx synchronous groups
10b=module allows Tx input lanes 1-2, 3-4, 5-6, 7-8 to be in separate Tx synchronous groups
11b=module allows each Tx input lane to be in a separate Tx synchronous group</t>
    <phoneticPr fontId="5" type="noConversion"/>
  </si>
  <si>
    <t>4-3</t>
    <phoneticPr fontId="5" type="noConversion"/>
  </si>
  <si>
    <t>Maximum allowed module case temperature
8-bit signed 2's complement value in 1 deg C increments. A value of all zeroes indicates not specified.</t>
    <phoneticPr fontId="5" type="noConversion"/>
  </si>
  <si>
    <t>DegC</t>
    <phoneticPr fontId="5" type="noConversion"/>
  </si>
  <si>
    <t>Minimum allowed module case temperature
8-bit signed 2's complement value in 1 deg C increments. A value of all zeroes indicates not specified.</t>
    <phoneticPr fontId="5" type="noConversion"/>
  </si>
  <si>
    <t>Minimum supported module operating voltage, in 20 mVMinimum supported module operating voltage, in 20 mV increments (0 - 5.1 V) A value of all zeroes indicates not specified.</t>
    <phoneticPr fontId="5" type="noConversion"/>
  </si>
  <si>
    <t>V</t>
    <phoneticPr fontId="5" type="noConversion"/>
  </si>
  <si>
    <t>00b=Peak-to-peak amplitude stays constant, or not implemented, or no information
01b=Steady-state amplitude stays constant
10b=Average of peak-to-peak and steady-state amplitude stays constant
11b=Reserved</t>
    <phoneticPr fontId="5" type="noConversion"/>
  </si>
  <si>
    <t>0b = OMA
1h = Average power</t>
    <phoneticPr fontId="5" type="noConversion"/>
  </si>
  <si>
    <t>0b=Rx LOS responds to OMA
1b=Rx LOS responds to Pave</t>
    <phoneticPr fontId="5" type="noConversion"/>
  </si>
  <si>
    <t>0b=Rx LOS fast mode not implemented 
1b=Rx LOS fast mode implemented
Refer to form factor hardware specification for timing requirements</t>
    <phoneticPr fontId="5" type="noConversion"/>
  </si>
  <si>
    <t>0b=Tx Disable fast mode not implemented 
1b=Tx Disable fast mode implemented
Refer to form factor hardware specification for timing requirements</t>
    <phoneticPr fontId="5" type="noConversion"/>
  </si>
  <si>
    <t>0b=Tx Disable implemented per lane
1b=Any Tx Disable control bit being set disables all Tx lanes</t>
    <phoneticPr fontId="5" type="noConversion"/>
  </si>
  <si>
    <r>
      <t>Rx Output Amplitude code 0011b implemented</t>
    </r>
    <r>
      <rPr>
        <vertAlign val="superscript"/>
        <sz val="10"/>
        <color theme="1"/>
        <rFont val="Arial Unicode MS"/>
        <family val="2"/>
        <charset val="134"/>
      </rPr>
      <t>1</t>
    </r>
  </si>
  <si>
    <r>
      <t>Rx Output Amplitude code 0010b implemented</t>
    </r>
    <r>
      <rPr>
        <vertAlign val="superscript"/>
        <sz val="10"/>
        <color theme="1"/>
        <rFont val="Arial Unicode MS"/>
        <family val="2"/>
        <charset val="134"/>
      </rPr>
      <t>1</t>
    </r>
  </si>
  <si>
    <r>
      <t>Rx Output Amplitude code 0001b implemented</t>
    </r>
    <r>
      <rPr>
        <vertAlign val="superscript"/>
        <sz val="10"/>
        <color theme="1"/>
        <rFont val="Arial Unicode MS"/>
        <family val="2"/>
        <charset val="134"/>
      </rPr>
      <t>1</t>
    </r>
  </si>
  <si>
    <r>
      <t>Rx Output Amplitude code 0000b implemented</t>
    </r>
    <r>
      <rPr>
        <vertAlign val="superscript"/>
        <sz val="10"/>
        <color theme="1"/>
        <rFont val="Arial Unicode MS"/>
        <family val="2"/>
        <charset val="134"/>
      </rPr>
      <t>1</t>
    </r>
  </si>
  <si>
    <r>
      <t xml:space="preserve">Maximum supported value of the Tx Input Equalization control for manual/fixed programming. (see section </t>
    </r>
    <r>
      <rPr>
        <u/>
        <sz val="11"/>
        <color theme="10"/>
        <rFont val="Arial Unicode MS"/>
        <family val="2"/>
        <charset val="134"/>
      </rPr>
      <t>6.2.4.1)</t>
    </r>
  </si>
  <si>
    <r>
      <t xml:space="preserve">Maximum supported value of the Rx Output Eq Post-cursor control. (see section </t>
    </r>
    <r>
      <rPr>
        <u/>
        <sz val="11"/>
        <color theme="10"/>
        <rFont val="Arial Unicode MS"/>
        <family val="2"/>
        <charset val="134"/>
      </rPr>
      <t>6.2.4.2)</t>
    </r>
  </si>
  <si>
    <r>
      <t xml:space="preserve">Maximum supported value of the Rx Output Eq Pre-cursor control (see section </t>
    </r>
    <r>
      <rPr>
        <u/>
        <sz val="11"/>
        <color theme="10"/>
        <rFont val="Arial Unicode MS"/>
        <family val="2"/>
        <charset val="134"/>
      </rPr>
      <t>6.2.4.2)</t>
    </r>
  </si>
  <si>
    <t>7-3</t>
    <phoneticPr fontId="5" type="noConversion"/>
  </si>
  <si>
    <r>
      <t xml:space="preserve">Multiplier for 2uA Bias current increment used in Tx Bias current monitor and threshold registers (see </t>
    </r>
    <r>
      <rPr>
        <sz val="10"/>
        <rFont val="Arial Unicode MS"/>
        <family val="2"/>
        <charset val="134"/>
      </rPr>
      <t>Table 8-42</t>
    </r>
    <r>
      <rPr>
        <sz val="10"/>
        <color theme="1"/>
        <rFont val="Arial Unicode MS"/>
        <family val="2"/>
        <charset val="134"/>
      </rPr>
      <t xml:space="preserve"> and </t>
    </r>
    <r>
      <rPr>
        <sz val="10"/>
        <rFont val="Arial Unicode MS"/>
        <family val="2"/>
        <charset val="134"/>
      </rPr>
      <t>Table 8-62</t>
    </r>
    <r>
      <rPr>
        <sz val="10"/>
        <color theme="1"/>
        <rFont val="Arial Unicode MS"/>
        <family val="2"/>
        <charset val="134"/>
      </rPr>
      <t>) 00b=multiply x1, 01b=multiply x2,10b=multiply x4 11b=reserved</t>
    </r>
  </si>
  <si>
    <t>00b=Tx Input Eq Store/Recall not implemented 
01b=Tx Input Eq Store/Recall buffer count=1, 
10b=Tx Input Eq Store/Recall buffer count=2 
11b=reserved</t>
    <phoneticPr fontId="5" type="noConversion"/>
  </si>
  <si>
    <t>0b=Adaptive Tx Input Eq not implemented 
1b=Adaptive Tx Input Eq implemented</t>
    <phoneticPr fontId="5" type="noConversion"/>
  </si>
  <si>
    <t>0b=Tx Input Eq Fixed Manual control not implemented 
1b=Tx Input Eq Fixed Manual control implemented</t>
    <phoneticPr fontId="5" type="noConversion"/>
  </si>
  <si>
    <t>0b=Tx CDR Bypass control not implemented (if CDR is implemented, it will be enabled), 
1b=Tx CDR Bypass control implemented</t>
    <phoneticPr fontId="5" type="noConversion"/>
  </si>
  <si>
    <t>Rx Output Amplitude controlimplemented</t>
    <phoneticPr fontId="5" type="noConversion"/>
  </si>
  <si>
    <t>0b=Rx Output Amplitude control not implemented
1b=Rx Output Amplitude control implemented</t>
    <phoneticPr fontId="5" type="noConversion"/>
  </si>
  <si>
    <t>0b=Rx CDR Bypass control not implemented (if CDR is implemented, it will be enabled), 
1b=Rx CDR Bypass control implemented</t>
    <phoneticPr fontId="5" type="noConversion"/>
  </si>
  <si>
    <t>CDB implemented</t>
    <phoneticPr fontId="5" type="noConversion"/>
  </si>
  <si>
    <t>When the memory map address pointer advances past the end of an EPL CDB page, the page number will automatically increment and the memory map address pointer will automatically wrap to 128 ,
0b=Auto Paging not implemented ,
1b=Auto Paging and Auto page wrap implemented</t>
    <phoneticPr fontId="5" type="noConversion"/>
  </si>
  <si>
    <t>This field defines which EPL pages are implemented in the module and is encoded as follows . 
0=Pages A0h-AFh not implemented, 
1=Page A0h implemented, A1h-AFh not implemented 
2=Page A0h-A1h implemented, A2h-AFh not implemented 
3=Page A0h-A2h implemented, A3h-AFh not implemented 
4=Page A0h-A3h implemented, A4h-AFh not implemented 
5=Page A0h-A7h implemented, A8h-AFh not implemented 
6=Page A0h-ABh implemented, ACh-AFh not implemented 
7=Page A0h-AFh implemented. 
The module shall support host reads from and writes to all implemented EPL pages. The behavior of these pages is dependent on the associated CDB command. The advertised Number of EPL Pages Implemented shall be consistent with the pages required for each supported CDB command.</t>
    <phoneticPr fontId="5" type="noConversion"/>
  </si>
  <si>
    <t>1b: CDB commands are processed on STOP bit when CMD 128/129 registers are within the write I2C transaction 
0b: CDB commands are processed on a write to Byte 129 of Page 9F.</t>
    <phoneticPr fontId="5" type="noConversion"/>
  </si>
  <si>
    <t xml:space="preserve">0b: Indicates that tNACK in bits 6-0 also applies to CDB Generic commands.
1b: Indicates that tNACK in bits 6-0 does not apply to CDB Generic commands. CDB tNACK may be equal to 80 ms or as advertised in Byte 165 Bits 4-0.
</t>
    <phoneticPr fontId="5" type="noConversion"/>
  </si>
  <si>
    <t>tNACK = (80 - XX) ms. XX is the value of this register in ms. A value of 000 0000b (0) defines modules maximum tNACK of 80 ms. Values of XX&gt;= 80 will be interpreted as having tNACK of 0.</t>
    <phoneticPr fontId="5" type="noConversion"/>
  </si>
  <si>
    <r>
      <t xml:space="preserve">Encoded maximum duration of the ModulePwrDn state (see </t>
    </r>
    <r>
      <rPr>
        <u/>
        <sz val="11"/>
        <color theme="10"/>
        <rFont val="Arial Unicode MS"/>
        <family val="2"/>
        <charset val="134"/>
      </rPr>
      <t>Table 8-29)</t>
    </r>
    <phoneticPr fontId="5" type="noConversion"/>
  </si>
  <si>
    <r>
      <t xml:space="preserve">Encoded maximum duration of the ModulePwrUp state (see </t>
    </r>
    <r>
      <rPr>
        <u/>
        <sz val="11"/>
        <color theme="10"/>
        <rFont val="Arial Unicode MS"/>
        <family val="2"/>
        <charset val="134"/>
      </rPr>
      <t>Table 8-29)</t>
    </r>
    <phoneticPr fontId="5" type="noConversion"/>
  </si>
  <si>
    <r>
      <t xml:space="preserve">Encoded maximum duration of the DataPathTxTurnOff state (see </t>
    </r>
    <r>
      <rPr>
        <u/>
        <sz val="11"/>
        <color theme="10"/>
        <rFont val="Arial Unicode MS"/>
        <family val="2"/>
        <charset val="134"/>
      </rPr>
      <t>Table 8-29)</t>
    </r>
    <phoneticPr fontId="5" type="noConversion"/>
  </si>
  <si>
    <r>
      <t xml:space="preserve">Encoded maximum duration of the DataPathTxTurnOn state (see </t>
    </r>
    <r>
      <rPr>
        <u/>
        <sz val="11"/>
        <color theme="10"/>
        <rFont val="Arial Unicode MS"/>
        <family val="2"/>
        <charset val="134"/>
      </rPr>
      <t>Table 8-29)</t>
    </r>
    <phoneticPr fontId="5" type="noConversion"/>
  </si>
  <si>
    <t>Sum of all byte values from byte 130 to byte 254</t>
    <phoneticPr fontId="5" type="noConversion"/>
  </si>
  <si>
    <t>Upper Memory - Page 02h (Module and Lan Threshold)</t>
    <phoneticPr fontId="5" type="noConversion"/>
  </si>
  <si>
    <t xml:space="preserve">Thresholds for TEC Current or Reserved monitor TEC Current: signed 2’s complement in 100/32767% increments of maximum TEC current
+32767 is max TEC current (100%) – Max Heating
-32767 is min TEC current (100%) – Max Cooling
</t>
    <phoneticPr fontId="5" type="noConversion"/>
  </si>
  <si>
    <t xml:space="preserve">Thresholds for TEC Current or Laser Temperature monitor
TEC Current: signed 2’s complement in 100/32767% increments of maximum TEC current+32767 is max TEC current (100%) – Max Heating
-32767 is min TEC current (100%) – Max Cooling Laser Temperature: signed 2’s complement in 1/256 degree Celsius increments
</t>
    <phoneticPr fontId="5" type="noConversion"/>
  </si>
  <si>
    <t>Custom monitor: signed or unsigned 16 bit value</t>
    <phoneticPr fontId="5" type="noConversion"/>
  </si>
  <si>
    <t>Custom monitor high alarm threshold LSB</t>
    <phoneticPr fontId="5" type="noConversion"/>
  </si>
  <si>
    <t>dBm</t>
    <phoneticPr fontId="5" type="noConversion"/>
  </si>
  <si>
    <t xml:space="preserve">Threshold for Tx bias monitor: unsigned integer in 2 uA increments, times the multiplier from Table 8-33. See section
8.8.3 for monitor details including accuracy
</t>
    <phoneticPr fontId="5" type="noConversion"/>
  </si>
  <si>
    <t xml:space="preserve">Threshold for Rx optical power monitor: unsigned integer in 0.1 uW increments, yielding a total measurement range of 0 to 6.5535 mW (~-40 to +8.2 dBm)
See section 8.8.3 for accuracy.
</t>
    <phoneticPr fontId="5" type="noConversion"/>
  </si>
  <si>
    <t>Upper Memory - Page 04h (Laser Capabilities Advertising)</t>
    <phoneticPr fontId="5" type="noConversion"/>
  </si>
  <si>
    <t>FW Must Control</t>
    <phoneticPr fontId="5" type="noConversion"/>
  </si>
  <si>
    <t xml:space="preserve">Indicates whether the module supports channel-based tuning
on 75 GHz grid. In this case, the tuning parameter n is
defined as: Frequency = 193.1 + n × 0.025, where n must
be divisible by 3.
0b = 75 GHz Grid not supported
1b = 75 GHz Grid supported
n is the 16-bit signed channel number that is referred to in
the highest/lowest supported channel numbers in page 04h
</t>
    <phoneticPr fontId="5" type="noConversion"/>
  </si>
  <si>
    <t xml:space="preserve">Indicates whether the module supports channel-based tuning
on 33 GHz grid. In this case, the tuning parameter n is
defined as: Frequency = 193.1 + n/3 × 0.1.
0b = 33 GHz Grid not supported
1b = 33 GHz Grid supported
</t>
    <phoneticPr fontId="5" type="noConversion"/>
  </si>
  <si>
    <t xml:space="preserve">Indicates whether the module supports channel-based tuning
on 100 GHz grid. In this case, the tuning parameter n is
defined as: Frequency = 193.1 + n × 0.1.
0b = 100 GHz Grid not supported
1b = 100 GHz Grid supported
</t>
    <phoneticPr fontId="5" type="noConversion"/>
  </si>
  <si>
    <t xml:space="preserve">Indicates whether the module supports channel-based tuning
on 50 GHz grid. In this case, the tuning parameter n is
defined as: Frequency = 193.1 + n × 0.05.
0b = 50 GHz Grid not supported
1b = 50 GHz Grid supported
</t>
    <phoneticPr fontId="5" type="noConversion"/>
  </si>
  <si>
    <t xml:space="preserve">Indicates whether the module supports channel-based tuning
on 25 GHz grid. In this case, the tuning parameter n is
defined as: Frequency 193.1 + n × 0.025.
0b = 25 GHz Grid not supported
1b = 25 GHz Grid supported
</t>
    <phoneticPr fontId="5" type="noConversion"/>
  </si>
  <si>
    <t xml:space="preserve">Indicates whether the module supports channel-based tuning
on 12.5 GHz grid. In this case, the tuning parameter n is
defined as: Frequency = 193.1 + n × 0.0125.
0b = 12.5 GHz Grid not supported
1b = 12.5 GHz Grid supported
</t>
    <phoneticPr fontId="5" type="noConversion"/>
  </si>
  <si>
    <t xml:space="preserve">Indicates whether the module supports channel-based tuning
on 62.5 GHz grid. In this case, the tuning parameter n is
defined as: Frequency = 193.1 + n × 0.00625.
0b = 6.25 GHz Grid not supported
1b = 6.25 GHz Grid supported
</t>
    <phoneticPr fontId="5" type="noConversion"/>
  </si>
  <si>
    <t xml:space="preserve">Indicates whether the module supports channel-based tuning
on 3.125 GHz grid. In this case, the tuning parameter n is defined as: Frequency = 193.1 + n × 0.003125. 0b = 3.125 GHz Grid not supported
1b = 3.125 GHz Grid supported
</t>
    <phoneticPr fontId="5" type="noConversion"/>
  </si>
  <si>
    <t xml:space="preserve">Indicates whether the module supports fine-tuning of laser frequency.
0b = module does not support fine-tuning 1b = module supports fine-tuning
</t>
    <phoneticPr fontId="5" type="noConversion"/>
  </si>
  <si>
    <t>Lowest supported n for 3.125 GHz spacing (16-bit signed)</t>
    <phoneticPr fontId="5" type="noConversion"/>
  </si>
  <si>
    <t>3.125 GHz Grid High Channel</t>
    <phoneticPr fontId="5" type="noConversion"/>
  </si>
  <si>
    <t>Highest supported n for 3.125 GHz spacing (16-bit signed)</t>
    <phoneticPr fontId="5" type="noConversion"/>
  </si>
  <si>
    <t>6.25 GHz Grid Low Channel</t>
    <phoneticPr fontId="5" type="noConversion"/>
  </si>
  <si>
    <t>Lowest supported n for 6.25 GHz spacing (16-bit signed)</t>
    <phoneticPr fontId="5" type="noConversion"/>
  </si>
  <si>
    <t>6.25 GHz Grid High Channel</t>
    <phoneticPr fontId="5" type="noConversion"/>
  </si>
  <si>
    <t>Highest supported n for 6.25 GHz spacing (16-bit signed)</t>
    <phoneticPr fontId="5" type="noConversion"/>
  </si>
  <si>
    <t>12.5 GHz Grid Low Channel</t>
    <phoneticPr fontId="5" type="noConversion"/>
  </si>
  <si>
    <t>Lowest supported n for 12.5 GHz spacing (16-bit signed)</t>
    <phoneticPr fontId="5" type="noConversion"/>
  </si>
  <si>
    <t>12.5 GHz Grid High Channel</t>
    <phoneticPr fontId="5" type="noConversion"/>
  </si>
  <si>
    <t>Highest supported n for 12.5 GHz spacing (16-bit signed)</t>
    <phoneticPr fontId="5" type="noConversion"/>
  </si>
  <si>
    <t>25 GHz Grid Low Channel</t>
    <phoneticPr fontId="5" type="noConversion"/>
  </si>
  <si>
    <t>Lowest supported n for 25 GHz spacing (16-bit signed)</t>
    <phoneticPr fontId="5" type="noConversion"/>
  </si>
  <si>
    <t>25 GHz Grid High Channel</t>
    <phoneticPr fontId="5" type="noConversion"/>
  </si>
  <si>
    <t>Highest supported n for 25 GHz spacing (16-bit signed)</t>
    <phoneticPr fontId="5" type="noConversion"/>
  </si>
  <si>
    <t>50 GHz Grid Low Channel</t>
    <phoneticPr fontId="5" type="noConversion"/>
  </si>
  <si>
    <t>Lowest supported n for 50 GHz spacing (16-bit signed)</t>
    <phoneticPr fontId="5" type="noConversion"/>
  </si>
  <si>
    <t>50 GHz Grid High Channel</t>
    <phoneticPr fontId="5" type="noConversion"/>
  </si>
  <si>
    <t>Highest supported n for 50 GHz spacing (16-bit signed)</t>
    <phoneticPr fontId="5" type="noConversion"/>
  </si>
  <si>
    <t>100 GHz Grid Low Channel</t>
    <phoneticPr fontId="5" type="noConversion"/>
  </si>
  <si>
    <t>Lowest supported n for 100 GHz spacing (16-bit signed)</t>
    <phoneticPr fontId="5" type="noConversion"/>
  </si>
  <si>
    <t>100 GHz Grid High Channel</t>
    <phoneticPr fontId="5" type="noConversion"/>
  </si>
  <si>
    <t>Highest supported n for 100 GHz spacing (16-bit signed)</t>
    <phoneticPr fontId="5" type="noConversion"/>
  </si>
  <si>
    <t>33 GHz Grid Low Channel</t>
    <phoneticPr fontId="5" type="noConversion"/>
  </si>
  <si>
    <t>Lowest supported n for 33 GHz spacing (16-bit signed)</t>
    <phoneticPr fontId="5" type="noConversion"/>
  </si>
  <si>
    <t>33 GHz Grid High Channel</t>
    <phoneticPr fontId="5" type="noConversion"/>
  </si>
  <si>
    <t>Highest supported n for 33 GHz spacing (16-bit signed)</t>
    <phoneticPr fontId="5" type="noConversion"/>
  </si>
  <si>
    <t>75 GHz Grid Low Channel</t>
    <phoneticPr fontId="5" type="noConversion"/>
  </si>
  <si>
    <t>Lowest supported n for 75 GHz spacing (16-bit signed)</t>
    <phoneticPr fontId="5" type="noConversion"/>
  </si>
  <si>
    <t>75 GHz Grid High Channel</t>
    <phoneticPr fontId="5" type="noConversion"/>
  </si>
  <si>
    <t>Highest supported n for 75 GHz spacing (16-bit signed)</t>
    <phoneticPr fontId="5" type="noConversion"/>
  </si>
  <si>
    <t xml:space="preserve">Fine-tuning resolution, 16-bit unsigned in increments of 0.001 GHz 
</t>
    <phoneticPr fontId="5" type="noConversion"/>
  </si>
  <si>
    <t xml:space="preserve">Signed 16-bit lowest fine-tuning offset, 16-bit signed value with resolution of 0.001 GHz (RO)
</t>
    <phoneticPr fontId="5" type="noConversion"/>
  </si>
  <si>
    <t>Signed 16-bit highest fine-tuning offset, 16-bit signed in increments of 0.001 GHz (RO)</t>
    <phoneticPr fontId="5" type="noConversion"/>
  </si>
  <si>
    <t xml:space="preserve">Indicates Lane support for programmable output power. 0b = Programmable output power not supported
1b = Programmable output power supported
</t>
    <phoneticPr fontId="5" type="noConversion"/>
  </si>
  <si>
    <t>Minimum Programmable Output Power, 16-bit signed value in increment of 0.01 dBm.</t>
    <phoneticPr fontId="5" type="noConversion"/>
  </si>
  <si>
    <t>Min. Prog. Output Power</t>
    <phoneticPr fontId="5" type="noConversion"/>
  </si>
  <si>
    <t>Maximum Programmable Output Power, 16-bit signed value in increments of 0.01 dBm</t>
    <phoneticPr fontId="5" type="noConversion"/>
  </si>
  <si>
    <t>Upper Memory - Page 13h (Module Diagnostics 1)</t>
    <phoneticPr fontId="6" type="noConversion"/>
  </si>
  <si>
    <t xml:space="preserve">data address </t>
    <phoneticPr fontId="7" type="noConversion"/>
  </si>
  <si>
    <t>Bits</t>
    <phoneticPr fontId="6" type="noConversion"/>
  </si>
  <si>
    <t>Name</t>
    <phoneticPr fontId="6" type="noConversion"/>
  </si>
  <si>
    <t>Description</t>
    <phoneticPr fontId="7" type="noConversion"/>
  </si>
  <si>
    <t>Type</t>
    <phoneticPr fontId="7" type="noConversion"/>
  </si>
  <si>
    <t>bit value</t>
    <phoneticPr fontId="7" type="noConversion"/>
  </si>
  <si>
    <t>Hex</t>
    <phoneticPr fontId="7" type="noConversion"/>
  </si>
  <si>
    <t>W/R mask</t>
    <phoneticPr fontId="7" type="noConversion"/>
  </si>
  <si>
    <t>RO</t>
    <phoneticPr fontId="6" type="noConversion"/>
  </si>
  <si>
    <t>0b=Host side input loopback not supported 
1b=Host side input loopback supported</t>
    <phoneticPr fontId="6" type="noConversion"/>
  </si>
  <si>
    <t>0b=Host side output loopback not supported 
1b=Host side output loopback supported</t>
    <phoneticPr fontId="6" type="noConversion"/>
  </si>
  <si>
    <t>0b=Media side input loopback not supported 
1b=Media side input loopback supported</t>
    <phoneticPr fontId="6" type="noConversion"/>
  </si>
  <si>
    <t>0b=Media side output loopback not supported 
1b=Media side output loopback supported</t>
    <phoneticPr fontId="6" type="noConversion"/>
  </si>
  <si>
    <t>7-6</t>
    <phoneticPr fontId="6" type="noConversion"/>
  </si>
  <si>
    <t xml:space="preserve">00b=Not Supported
01b=Supported with time accuracy &lt;= 2 ms 10b=Supported with time accuracy &lt;= 20 ms 11b=Supported with time accuracy &gt; 20 ms
Total bits can be used to denote time, unless BER registers are used
</t>
    <phoneticPr fontId="6" type="noConversion"/>
  </si>
  <si>
    <t xml:space="preserve">Latched Error Information in Page 14h.Byte128 Selectors 11h-15h support advertisement.
0b=Not Supported. 1b=Supported.
</t>
    <phoneticPr fontId="6" type="noConversion"/>
  </si>
  <si>
    <t xml:space="preserve">This flag controls if the module polls and updates the error information BER or Total Error Counters.
Non-Gating Mode.
0b: Module does not poll Error Information.
1b: Module polls error information at update rate defined by 13h.Byte177.Bit0.
Gating Mode.
0b: Modules does not poll Error Information. At the end of the gating period, the error counters are updated. If latched selectors 11h-15h are implemented these latched error counters will also be updated.
1b: Module Error Information is updated whilst Gating is in progress. Update time defined by Byte 177 Bit 0.
</t>
    <phoneticPr fontId="6" type="noConversion"/>
  </si>
  <si>
    <t xml:space="preserve">0b=One gating timer supported Host PRBS Checker and One Gating timer for Media PRBS Checkers is available for all lanes all banks. Two timers in totality.
1b=Per lane gating timer supported.
</t>
    <phoneticPr fontId="6" type="noConversion"/>
  </si>
  <si>
    <t>0b=Auto Restart not implemented 1b=Auto Restart implemented.</t>
    <phoneticPr fontId="6" type="noConversion"/>
  </si>
  <si>
    <t>1b=Supported 0b=Not supported</t>
    <phoneticPr fontId="6" type="noConversion"/>
  </si>
  <si>
    <t xml:space="preserve">Indicates if a Diagnostics Selection value of 09h is supported (Page 14h byte 128, Table 8-92) 1b=Supported
0b=Not supported
</t>
    <phoneticPr fontId="6" type="noConversion"/>
  </si>
  <si>
    <t xml:space="preserve">Indicates if a Diagnostics Selection value of 08h is supported (Page 14h byte 128, Table 8-92) 1b=Supported
0b=Not supported
</t>
    <phoneticPr fontId="6" type="noConversion"/>
  </si>
  <si>
    <t xml:space="preserve">Indicates if a Diagnostics Selection value of 07h is supported (Page 14h byte 128, Table 8-92) 1b=Supported
0b=Not supported
</t>
    <phoneticPr fontId="6" type="noConversion"/>
  </si>
  <si>
    <t xml:space="preserve">Indicates if a Diagnostics Selection value of 06h is supported (Page 14h byte 128, Table 8-92) 1b=Supported
0b=Not supported
</t>
    <phoneticPr fontId="6" type="noConversion"/>
  </si>
  <si>
    <t xml:space="preserve">Indicates if a Diagnostics Selection values of 02h-05h are supported (Page 14h byte 128, Table 8-92)
1b=Supported 0b=Not supported
Some modules are unable to perform a 64 bit division to calculate and present BER. It is expected these types of module will present the BER as error counts and total bits elapsed for the error counts presented.
Module should ensure data coherency of the 64 bit counters. Non-coherent counters may be detected as non-monotonic counts where the 64 bit counts are from two different samples in
time. 64 bit coherency may require double buffering of the register data.
</t>
    <phoneticPr fontId="6" type="noConversion"/>
  </si>
  <si>
    <t xml:space="preserve">Indicates if a Diagnostics Selection value of 01h is supported (Page 14h byte 128, Table 8-92) 1b=Supported
0b=Not supported
</t>
    <phoneticPr fontId="6" type="noConversion"/>
  </si>
  <si>
    <t>1b=Supported 
0b=Not supported</t>
    <phoneticPr fontId="6" type="noConversion"/>
  </si>
  <si>
    <t xml:space="preserve">00b:Recovered clock for generator not supported 01b:Supports Recovered clock pattern normal path 10b:Supports Recovered clock pattern loopback path.
11b:Supports both, selection made as function of loopback
</t>
    <phoneticPr fontId="6" type="noConversion"/>
  </si>
  <si>
    <t xml:space="preserve">Since this is the diagnostics page, the Reference clock bit here only controls reference clock in relation to diagnostics and not module operation.
1b:Reference Clock is available for patterns 0b:Reference Clock is not available for patterns
</t>
    <phoneticPr fontId="6" type="noConversion"/>
  </si>
  <si>
    <t>Maximum length of the user pattern, in 2 byte increments. 
0000b=2 bytes, 1111b=32 byte</t>
    <phoneticPr fontId="6" type="noConversion"/>
  </si>
  <si>
    <t>0b: Page 13h.Byte154 not supported. 
1b: Page 13h.Byte154 supported.</t>
    <phoneticPr fontId="6" type="noConversion"/>
  </si>
  <si>
    <t>0b: Page 13h.Byte162 not supported. 
1b: Page 13h.Byte162 supported.</t>
    <phoneticPr fontId="6" type="noConversion"/>
  </si>
  <si>
    <t>0b: Page 13h.Byte146 not supported. 
1b: Page 13h.Byte145 supported.</t>
    <phoneticPr fontId="6" type="noConversion"/>
  </si>
  <si>
    <t xml:space="preserve">Media Side pattern checker can be enable per lane at a time or all lanes will be enable. (13h.Byte168)
0b: per lane enable not supported. 
1b: per lane enable supported.
</t>
    <phoneticPr fontId="6" type="noConversion"/>
  </si>
  <si>
    <t xml:space="preserve">Media Side pattern checker type configuration.
0b: Pattern Type 13h.Byte172.3-0 applies to all lanes. 
1b: Per lane Pattern Type 13h.Byte172-175.
</t>
    <phoneticPr fontId="6" type="noConversion"/>
  </si>
  <si>
    <t xml:space="preserve">Media Side pattern generator can be enable per lane at a time or all lanes will be enable. (13h.Byte152) 
0b: per lane enable not supported.
1b: per lane enable supported.
</t>
    <phoneticPr fontId="6" type="noConversion"/>
  </si>
  <si>
    <t xml:space="preserve">Media Side pattern checker type configuration.
0b: Pattern Type 13h.Byte156.3-0 applies to all lanes. 
1b: Per lane Pattern Type 13h.Byte156-159.
</t>
    <phoneticPr fontId="6" type="noConversion"/>
  </si>
  <si>
    <t xml:space="preserve">Host Side pattern checker can be enable per lane at a time or all lanes will be enable. (13h.Byte160)
0b: per lane enable not supported. 
1b: per lane enable supported.
</t>
    <phoneticPr fontId="6" type="noConversion"/>
  </si>
  <si>
    <t xml:space="preserve">Host Side pattern checker type configuration.
0b: Pattern Type 13h.Byte164.3-0 applies to all lanes. 
1b: Per lane Pattern Type 13h.Byte164-167.
</t>
    <phoneticPr fontId="6" type="noConversion"/>
  </si>
  <si>
    <t xml:space="preserve">Host Side pattern generator can be enable per lane at a time or all lanes will be enable. (13h.Byte144)
0b: per lane enable not supported. 
1b: per lane enable supported.
</t>
    <phoneticPr fontId="6" type="noConversion"/>
  </si>
  <si>
    <t xml:space="preserve">Host Side pattern checker type configuration.
0b: Pattern Type 13h.Byte148.3-0 applies to all lanes. 
1b: Per lane Pattern Type 13h.Byte148-151.
</t>
    <phoneticPr fontId="6" type="noConversion"/>
  </si>
  <si>
    <t>1b=Enable generator, using the configuration defined in bytes 145-151 0b=Disable pattern generator</t>
    <phoneticPr fontId="6" type="noConversion"/>
  </si>
  <si>
    <t>RW</t>
    <phoneticPr fontId="6" type="noConversion"/>
  </si>
  <si>
    <t>FF</t>
    <phoneticPr fontId="6" type="noConversion"/>
  </si>
  <si>
    <t xml:space="preserve">1b=Invert the selected pattern 0b=Do not invert the selected pattern
Note: This control inverts the pattern and does not swap the P and N signals. PN swap is controlled by the polarity controls in Table 8-46
</t>
    <phoneticPr fontId="6" type="noConversion"/>
  </si>
  <si>
    <t xml:space="preserve">1b=Swap the MSB and LSB for PAM4 patterns
0b=Do not swap MSB and LSB
</t>
    <phoneticPr fontId="6" type="noConversion"/>
  </si>
  <si>
    <t xml:space="preserve">1b=Generate the selected pattern at the input to the internal FEC block
0b= Generate the selected pattern at the output from the internal FEC block
</t>
    <phoneticPr fontId="6" type="noConversion"/>
  </si>
  <si>
    <t>7-4</t>
    <phoneticPr fontId="6" type="noConversion"/>
  </si>
  <si>
    <t>Selected pattern to be generated on each lane. See Table 8-72 for pattern codings.</t>
    <phoneticPr fontId="6" type="noConversion"/>
  </si>
  <si>
    <t>Host Side Generator Lane 1 pattern select</t>
    <phoneticPr fontId="6" type="noConversion"/>
  </si>
  <si>
    <t xml:space="preserve">1b=Invert the selected pattern 
0b=Do not invert the selected pattern
Note: This control inverts the pattern and does not swap the P and N signals. PN swap is controlled by the polarity controls in Table 8-46
</t>
    <phoneticPr fontId="6" type="noConversion"/>
  </si>
  <si>
    <t xml:space="preserve">1b=Invert the selected pattern 
0b=Do not invert the selected pattern
Note: This control inverts the pattern and does not swap the P and N signals. PN swap for input signals is not currently supported by this specification.
</t>
    <phoneticPr fontId="6" type="noConversion"/>
  </si>
  <si>
    <t xml:space="preserve">1b=Check the selected pattern at the output from the internal FEC block
0b=Check the selected pattern at the input to the internal FEC block
</t>
    <phoneticPr fontId="6" type="noConversion"/>
  </si>
  <si>
    <t xml:space="preserve">The source of the clock to be that is used for Media PRBS Pattern Generation can be configured using this control register. The following selection options are defined.
0h:All lanes uses Internal Clock 1h:All lanes uses Reference Clock
2h:All lanes uses Recovered Clock Host Lane 1 3h:All lanes uses Recovered Clock Host Lane 2 4h:All lanes uses Recovered Clock Host Lane 3 5h:All lanes uses Recovered Clock Host Lane 4 6h:All lanes uses Recovered Clock Host Lane 5 7h:All lanes uses Recovered Clock Host Lane 6 8h:All lanes uses Recovered Clock Host Lane 7 9h:All lanes uses Recovered Clock Host Lane 8 Ah-Eh: Reserved.
Fh: Recovered clock from Respective Host Lane/Datapaths are used.
</t>
    <phoneticPr fontId="6" type="noConversion"/>
  </si>
  <si>
    <t xml:space="preserve">This bit controls the behavior of the “Reset Error Counters” or “Enabling and Disabling PRBS checker lanes”, whether the operation applies to enabled lanes within a bank or enabled lanes in all banks with this bit set to 1b.
0b: Applies to individual lane/bank.
1b: Applies to all lanes all banks with this bit=1.
Whenever a reset error information operation on and individual lane or all lanes are triggered, it should always clear Error Information (both PRBS BER and Error Counters) at the same
time.
</t>
    <phoneticPr fontId="6" type="noConversion"/>
  </si>
  <si>
    <t xml:space="preserve">Whenever this bit is set to 1b, the Error Information in Selector 01h to 05h are frozen and if implemented 11h-15h will be updated with the Error Information.  Whenever this bit is set to 0b, Error Information in Selectors 01h-05h will be reset to 0. Selectors 11h-15h will not be affected by this bit setting to 0.
Furthermore, the behavior of this bit depends on the configuration 13h.Byte129.Bit3 and register 13h.Byte177.Bit7 as well as the Gating Mode 13h.Byte177.Bit3-1.
When configuration in 13h.Byte129.Bit3=0, there is only 1 timer for all lane and all banks. Setting this bit to 1b will keep the gate timers reset.
Setting this bit to 0b will start the single gating timer.
When configuration 13h.Byte129.Bit3=1, there are individual timers per lane (in all banks).
Setting this bit to 1b will keep the gate timers reset for the lanes in this bank only if 13h.Byte177.Bit7=0. Setting this bit to 0b will
start the individual gating timers for all enabled lanes in this bank.
</t>
    <phoneticPr fontId="6" type="noConversion"/>
  </si>
  <si>
    <t xml:space="preserve">0b=When Gate Time expires, the module will set the Gate Complete Flag in Page 14h, bytes 134-
135. The module will update the latched error counters and stop error detection.
1b=When Gate Time expires, the module will set the Gate Complete Flag in Page 14h, bytes 134-
135. The module will update the latched error counters, then immediately clear internal error counters and restart the Gate Timer, while continuing to count errors. The host must read the latched error counters before the Gate Time
expires to avoid the values being overwritten with new counts.
</t>
    <phoneticPr fontId="6" type="noConversion"/>
  </si>
  <si>
    <t>3-1</t>
    <phoneticPr fontId="6" type="noConversion"/>
  </si>
  <si>
    <t xml:space="preserve">The pattern checker will stop accumulating errors after this gate time has elapsed.
000b=not gated, counters accrue indefinitely 001b=5 sec gate time
010b=10 sec gate time 011b=30 sec gate time 100b=60 sec gate time 101b=120 sec gate time
110b=300 sec gate time 111b=Custom
</t>
    <phoneticPr fontId="6" type="noConversion"/>
  </si>
  <si>
    <t xml:space="preserve">If configured (see Table 8-70) Page 13h Byte 129 Bit 4 when set to 1b advertises that the module will be able to update the BER or Error counters whilst gating is in progress. Two update rates at which the module will process the internal error counters and update the error counter fields in the memory map are possible.
If gating is enabled, the host can poll error registers for cumulative “real-time” error counts, up until the first gate is reached.
0b=1 sec update interval 1b=5 sec update interval
Data coherency shall be maintained by the module. For example on a 64-bit read, 8 bytes are transferred over TWI. The module shall ensure that the 8 bytes come from a discrete
sample. A multi-byte read is required to ensure coherency.
</t>
    <phoneticPr fontId="6" type="noConversion"/>
  </si>
  <si>
    <t>3-2</t>
    <phoneticPr fontId="6" type="noConversion"/>
  </si>
  <si>
    <t xml:space="preserve">The source of the clock that is used for the Host PRBS Pattern Checker can be configured using this control register. The following selection options are defined.
0h: Recovered clocks from Respective Host Lane/Datapaths are used.
1h: All lanes use Internal Clock. 2h: All lanes use Reference Clock
3h: Reserved.
</t>
    <phoneticPr fontId="6" type="noConversion"/>
  </si>
  <si>
    <t xml:space="preserve">The source of the clock that is used for the Media PRBS Pattern Checker can be configured using this control register. The following selection options are defined.
0h: Recovered clocks from Respective Media Lane/Datapaths are used.
1h: All lanes use Internal Clock. 2h: All lanes use Reference Clock
3h: Reserved.
</t>
    <phoneticPr fontId="6" type="noConversion"/>
  </si>
  <si>
    <t xml:space="preserve">0b=normal non-loopback operation 
1b=loopback operation enabled.
If the Per-lane Media Side Loopback Supported field=1, loopback control is per lane. Otherwise, if any loopback enable bit is set to 1, all Media side lanes are in output loopback.
</t>
    <phoneticPr fontId="6" type="noConversion"/>
  </si>
  <si>
    <t xml:space="preserve">0b=normal non-loopback operation 
1b=loopback operation enabled.
If the Per-lane Media Side Loopback Supported field=1, loopback control is per lane. Otherwise, if any loopback enable bit is set to 1, all media side lanes are in input loopback.
</t>
    <phoneticPr fontId="6" type="noConversion"/>
  </si>
  <si>
    <t xml:space="preserve">0b=normal non-loopback operation 
1b=loopback operation enabled.
If the Per-lane Host Side Loopback Supported field=1, loopback control is per lane.
Otherwise, if any loopback enable bit is set to 1, all host side lanes are in output loopback.
</t>
    <phoneticPr fontId="6" type="noConversion"/>
  </si>
  <si>
    <t xml:space="preserve">0b=normal non-loopback operation 
1b=loopback operation enabled.
If the Per-lane Host Side Loopback Supported field=1, loopback control is per lane.
Otherwise, if any loopback enable bit is set to 1, all Host side lanes are in input loopback.
</t>
    <phoneticPr fontId="6" type="noConversion"/>
  </si>
  <si>
    <t>7-0</t>
    <phoneticPr fontId="6" type="noConversion"/>
  </si>
  <si>
    <t>Reserved</t>
    <phoneticPr fontId="6" type="noConversion"/>
  </si>
  <si>
    <t>Per-host lane gating complete flag mask. When gating is complete, this bit will be set to 1. These bits will be cleared upon pattern checker reset or disable.</t>
    <phoneticPr fontId="6" type="noConversion"/>
  </si>
  <si>
    <t>Per-host lane pattern generator loss of lock flag mask</t>
    <phoneticPr fontId="6" type="noConversion"/>
  </si>
  <si>
    <t>Per-media lane pattern generator loss of lock flag mask</t>
    <phoneticPr fontId="6" type="noConversion"/>
  </si>
  <si>
    <t>Per-host lane pattern checker loss of lock flag mask</t>
    <phoneticPr fontId="6" type="noConversion"/>
  </si>
  <si>
    <t>Latched per-media lane pattern checker loss of lock flag</t>
    <phoneticPr fontId="6" type="noConversion"/>
  </si>
  <si>
    <t>User Pattern 1</t>
    <phoneticPr fontId="6" type="noConversion"/>
  </si>
  <si>
    <t>User Pattern</t>
    <phoneticPr fontId="6" type="noConversion"/>
  </si>
  <si>
    <t>Upper Memory - Page 14h (Module Diagnostics 1)</t>
    <phoneticPr fontId="6" type="noConversion"/>
  </si>
  <si>
    <t>Diagnostics Selector</t>
    <phoneticPr fontId="6" type="noConversion"/>
  </si>
  <si>
    <t>Custom</t>
    <phoneticPr fontId="6" type="noConversion"/>
  </si>
  <si>
    <t>00</t>
    <phoneticPr fontId="6" type="noConversion"/>
  </si>
  <si>
    <t>EML</t>
    <phoneticPr fontId="5" type="noConversion"/>
  </si>
  <si>
    <t>SIPHO</t>
    <phoneticPr fontId="5" type="noConversion"/>
  </si>
  <si>
    <t>SETTING</t>
    <phoneticPr fontId="5" type="noConversion"/>
  </si>
  <si>
    <t>CHECK</t>
    <phoneticPr fontId="5" type="noConversion"/>
  </si>
  <si>
    <r>
      <t xml:space="preserve">ctrlRegMaskTec Default values.
On cold start (hot plug) </t>
    </r>
    <r>
      <rPr>
        <sz val="11"/>
        <color rgb="FFFF0000"/>
        <rFont val="Arial Unicode MS"/>
        <family val="2"/>
        <charset val="134"/>
      </rPr>
      <t>P253.B4.R252</t>
    </r>
    <r>
      <rPr>
        <sz val="11"/>
        <color theme="1"/>
        <rFont val="Arial Unicode MS"/>
        <family val="2"/>
        <charset val="134"/>
      </rPr>
      <t xml:space="preserve"> initial value will come from this register.  The bits are defined below.</t>
    </r>
    <phoneticPr fontId="5" type="noConversion"/>
  </si>
  <si>
    <t>ctrlRegMask1
EML: TBD
SiPho: MZ Heater Loop Enable</t>
  </si>
  <si>
    <r>
      <t xml:space="preserve">ctrlRegMask1
SiPho MZ Heater Loop Enable
1 bit per channel, x8 Channels
On cold start (hot plug) </t>
    </r>
    <r>
      <rPr>
        <sz val="11"/>
        <color rgb="FFFF0000"/>
        <rFont val="Arial Unicode MS"/>
        <family val="2"/>
        <charset val="134"/>
      </rPr>
      <t>P253.B4.R253</t>
    </r>
    <r>
      <rPr>
        <sz val="11"/>
        <color theme="1"/>
        <rFont val="Arial Unicode MS"/>
        <family val="2"/>
        <charset val="134"/>
      </rPr>
      <t xml:space="preserve"> initial value will come from this register.  The bits are defined below.</t>
    </r>
  </si>
  <si>
    <r>
      <t xml:space="preserve">ctrlRegMaskLsr
On cold start (hot plug) </t>
    </r>
    <r>
      <rPr>
        <sz val="11"/>
        <color rgb="FFFF0000"/>
        <rFont val="Arial Unicode MS"/>
        <family val="2"/>
        <charset val="134"/>
      </rPr>
      <t>P253.B4.R254</t>
    </r>
    <r>
      <rPr>
        <sz val="11"/>
        <color theme="1"/>
        <rFont val="Arial Unicode MS"/>
        <family val="2"/>
        <charset val="134"/>
      </rPr>
      <t xml:space="preserve"> initial value will come from this register.  The bits are defined below.</t>
    </r>
    <phoneticPr fontId="5" type="noConversion"/>
  </si>
  <si>
    <t>EML: Laser VEA bias Auto (TBD)
SiPho: TBD.</t>
  </si>
  <si>
    <t>1b. Close Loop or Temp Comp (TBD)
0b. Open Loop.  Could be use for MZ heaters.  But MZ heaters may want to have 1bit per channel</t>
  </si>
  <si>
    <t>Laser Ibias Power Loop Enable
EML &amp; SiPho</t>
  </si>
  <si>
    <t>1b. Laser Ibias Power Loop Enable
0b: Laser Ibias Power Loop Disable</t>
  </si>
  <si>
    <t>Bank 33 Page 254.  TX Calibration</t>
  </si>
  <si>
    <t>Lane 1 Power Loop ADC Lo Temp (LSB)</t>
  </si>
  <si>
    <t xml:space="preserve">Low Temperature Power Loop ADC value
EML:    IEA ADC, 8 Channels
Sipho:  PD1,     4 Channels     
0 to 65535 ADC Value
</t>
  </si>
  <si>
    <t>Lane 1 Power Loop ADC Lo Temp (MSB)</t>
  </si>
  <si>
    <t>Lane 2 Power Loop ADC Lo Temp (LSB)</t>
  </si>
  <si>
    <t>Lane 2 Power Loop ADC Lo Temp (MSB)</t>
  </si>
  <si>
    <t>Lane 3 Power Loop ADC Lo Temp (LSB)</t>
  </si>
  <si>
    <t>Lane 3 Power Loop ADC Lo Temp (MSB)</t>
  </si>
  <si>
    <t>Lane 4 Power Loop ADC Lo Temp (LSB)</t>
  </si>
  <si>
    <t>Lane 4 Power Loop ADC Lo Temp (MSB)</t>
  </si>
  <si>
    <t>Lane 5 Power Loop ADC Lo Temp (LSB)</t>
  </si>
  <si>
    <t>Lane 5 Power Loop ADC Lo Temp (MSB)</t>
  </si>
  <si>
    <t>Lane 6 Power Loop ADC Lo Temp (LSB)</t>
  </si>
  <si>
    <t>Lane 6 Power Loop ADC Lo Temp (MSB)</t>
  </si>
  <si>
    <t>Lane 7 Power Loop ADC Lo Temp (LSB)</t>
  </si>
  <si>
    <t>Lane 7 Power Loop ADC Lo Temp (MSB)</t>
  </si>
  <si>
    <t>Lane 8 Power Loop ADC Lo Temp (LSB)</t>
  </si>
  <si>
    <t>Lane 8 Power Loop ADC Lo Temp (MSB)</t>
  </si>
  <si>
    <t>Lane 1 Power Loop ADC Nom Temp (LSB)</t>
  </si>
  <si>
    <t xml:space="preserve">Nominal Temperature Power Loop ADC value
EML:    IEA ADC, 8 Channels
Sipho:  PD1,     4 Channels     
0 to 65535 ADC Value
</t>
  </si>
  <si>
    <t>Lane 1 Power Loop ADC Nom Temp (MSB)</t>
  </si>
  <si>
    <t>Lane 2 Power Loop ADC Nom Temp (LSB)</t>
  </si>
  <si>
    <t>Lane 2 Power Loop ADC Nom Temp (MSB)</t>
  </si>
  <si>
    <t>Lane 3 Power Loop ADC Nom Temp (LSB)</t>
  </si>
  <si>
    <t>Lane 3 Power Loop ADC Nom Temp (MSB)</t>
  </si>
  <si>
    <t>Lane 4 Power Loop ADC Nom Temp (LSB)</t>
  </si>
  <si>
    <t>Lane 4 Power Loop ADC Nom Temp (MSB)</t>
  </si>
  <si>
    <t>Lane 5 Power Loop ADC Nom Temp (LSB)</t>
  </si>
  <si>
    <t>Lane 5 Power Loop ADC Nom Temp (MSB)</t>
  </si>
  <si>
    <t>Lane 6 Power Loop ADC Nom Temp (LSB)</t>
  </si>
  <si>
    <t>Lane 6 Power Loop ADC Nom Temp (MSB)</t>
  </si>
  <si>
    <t>Lane 7 Power Loop ADC Nom Temp (LSB)</t>
  </si>
  <si>
    <t>Lane 7 Power Loop ADC Nom Temp (MSB)</t>
  </si>
  <si>
    <t>Lane 8 Power Loop ADC Nom Temp (LSB)</t>
  </si>
  <si>
    <t>Lane 8 Power Loop ADC Nom Temp (MSB)</t>
  </si>
  <si>
    <t>Lane 1 Power Loop ADC Hi Temp (LSB)</t>
  </si>
  <si>
    <t xml:space="preserve">High Temperature Power Loop ADC value
EML:    IEA ADC, 8 Channels
Sipho:  PD1,     4 Channels     
0 to 65535 ADC Value
</t>
  </si>
  <si>
    <t>Lane 1 Power Loop ADC Hi Temp (MSB)</t>
  </si>
  <si>
    <t>Lane 2 Power Loop ADC Hi Temp (LSB)</t>
  </si>
  <si>
    <t>Lane 2 Power Loop ADC Hi Temp (MSB)</t>
  </si>
  <si>
    <t>Lane 3 Power Loop ADC Hi Temp (LSB)</t>
  </si>
  <si>
    <t>Lane 3 Power Loop ADC Hi Temp (MSB)</t>
  </si>
  <si>
    <t>Lane 4 Power Loop ADC Hi Temp (LSB)</t>
  </si>
  <si>
    <t>Lane 4 Power Loop ADC Hi Temp (MSB)</t>
  </si>
  <si>
    <t>Lane 5 Power Loop ADC Hi Temp (LSB)</t>
  </si>
  <si>
    <t>Lane 5 Power Loop ADC Hi Temp (MSB)</t>
  </si>
  <si>
    <t>Lane 6 Power Loop ADC Hi Temp (LSB)</t>
  </si>
  <si>
    <t>Lane 6 Power Loop ADC Hi Temp (MSB)</t>
  </si>
  <si>
    <t>Lane 7 Power Loop ADC Hi Temp (LSB)</t>
  </si>
  <si>
    <t>Lane 7 Power Loop ADC Hi Temp (MSB)</t>
  </si>
  <si>
    <t>Lane 8 Power Loop ADC Hi Temp (LSB)</t>
  </si>
  <si>
    <t>Lane 8 Power Loop ADC Hi Temp (MSB)</t>
  </si>
  <si>
    <r>
      <rPr>
        <sz val="11"/>
        <color rgb="FFFF0000"/>
        <rFont val="Calibri"/>
        <family val="3"/>
        <charset val="134"/>
        <scheme val="minor"/>
      </rPr>
      <t>BIT3</t>
    </r>
    <r>
      <rPr>
        <sz val="11"/>
        <color theme="1"/>
        <rFont val="Calibri"/>
        <family val="2"/>
        <charset val="134"/>
        <scheme val="minor"/>
      </rPr>
      <t>:Fast Tx Diable Enable</t>
    </r>
    <phoneticPr fontId="5" type="noConversion"/>
  </si>
  <si>
    <r>
      <rPr>
        <sz val="11"/>
        <color rgb="FFFF0000"/>
        <rFont val="Calibri"/>
        <family val="3"/>
        <charset val="134"/>
        <scheme val="minor"/>
      </rPr>
      <t>BIT4</t>
    </r>
    <r>
      <rPr>
        <sz val="11"/>
        <color theme="1"/>
        <rFont val="Calibri"/>
        <family val="2"/>
        <charset val="134"/>
        <scheme val="minor"/>
      </rPr>
      <t xml:space="preserve">:Pvdd Voltage Loop Disable </t>
    </r>
    <phoneticPr fontId="5" type="noConversion"/>
  </si>
  <si>
    <r>
      <rPr>
        <sz val="11"/>
        <color rgb="FFFF0000"/>
        <rFont val="Calibri"/>
        <family val="3"/>
        <charset val="134"/>
        <scheme val="minor"/>
      </rPr>
      <t>BIT1</t>
    </r>
    <r>
      <rPr>
        <sz val="11"/>
        <color theme="1"/>
        <rFont val="Calibri"/>
        <family val="2"/>
        <charset val="134"/>
        <scheme val="minor"/>
      </rPr>
      <t>:Vbias Temp Comp Ena</t>
    </r>
    <phoneticPr fontId="5" type="noConversion"/>
  </si>
  <si>
    <r>
      <rPr>
        <sz val="11"/>
        <color rgb="FFFF0000"/>
        <rFont val="Calibri"/>
        <family val="3"/>
        <charset val="134"/>
        <scheme val="minor"/>
      </rPr>
      <t>BIT2</t>
    </r>
    <r>
      <rPr>
        <sz val="11"/>
        <color theme="1"/>
        <rFont val="Calibri"/>
        <family val="2"/>
        <charset val="134"/>
        <scheme val="minor"/>
      </rPr>
      <t>:Pwr Loop Target Temp Comp Ena</t>
    </r>
    <phoneticPr fontId="5" type="noConversion"/>
  </si>
  <si>
    <t>commonMask1</t>
    <phoneticPr fontId="5" type="noConversion"/>
  </si>
  <si>
    <t>bit0:apiRetCheck_en</t>
    <phoneticPr fontId="5" type="noConversion"/>
  </si>
  <si>
    <t xml:space="preserve">common control mask1 for DSP
bit0:apiRetCheck_en  //1: enable(default), 0: disable,  check dsp api return value, will enter fault state if return value is not 0 </t>
    <phoneticPr fontId="5" type="noConversion"/>
  </si>
  <si>
    <r>
      <rPr>
        <sz val="11"/>
        <color rgb="FFFF0000"/>
        <rFont val="Calibri"/>
        <family val="3"/>
        <charset val="134"/>
        <scheme val="minor"/>
      </rPr>
      <t>BIT3</t>
    </r>
    <r>
      <rPr>
        <sz val="11"/>
        <color theme="1"/>
        <rFont val="Calibri"/>
        <family val="2"/>
        <charset val="134"/>
        <scheme val="minor"/>
      </rPr>
      <t>:Rx TIA OA Temp Comp Ena</t>
    </r>
    <phoneticPr fontId="5" type="noConversion"/>
  </si>
  <si>
    <r>
      <rPr>
        <sz val="11"/>
        <color rgb="FFFF0000"/>
        <rFont val="Calibri"/>
        <family val="3"/>
        <charset val="134"/>
        <scheme val="minor"/>
      </rPr>
      <t>BIT4</t>
    </r>
    <r>
      <rPr>
        <sz val="11"/>
        <color theme="1"/>
        <rFont val="Calibri"/>
        <family val="2"/>
        <charset val="134"/>
        <scheme val="minor"/>
      </rPr>
      <t>:Rx TIA Peaking Temp Comp Ena</t>
    </r>
    <phoneticPr fontId="5" type="noConversion"/>
  </si>
  <si>
    <t xml:space="preserve">pcbType
</t>
    <phoneticPr fontId="5" type="noConversion"/>
  </si>
  <si>
    <t>// 0xFF  - OSFP
// 0x00  - QDD 1.2
 // 0x01  - OSFP PCBA 1.2
// undef - depends on FW version.</t>
    <phoneticPr fontId="5" type="noConversion"/>
  </si>
  <si>
    <r>
      <rPr>
        <sz val="11"/>
        <color rgb="FFFF0000"/>
        <rFont val="Calibri"/>
        <family val="3"/>
        <charset val="134"/>
        <scheme val="minor"/>
      </rPr>
      <t>PMIC 0 Port 1 Freq BIT1:0</t>
    </r>
    <r>
      <rPr>
        <sz val="11"/>
        <color theme="1"/>
        <rFont val="Calibri"/>
        <family val="2"/>
        <charset val="134"/>
        <scheme val="minor"/>
      </rPr>
      <t xml:space="preserve">
00b = 2 MHz, 01b = 3 MHz, 
10b = 4 MHz, 11b = 6 MHz</t>
    </r>
    <phoneticPr fontId="5" type="noConversion"/>
  </si>
  <si>
    <r>
      <rPr>
        <sz val="11"/>
        <color rgb="FFFF0000"/>
        <rFont val="Calibri"/>
        <family val="3"/>
        <charset val="134"/>
        <scheme val="minor"/>
      </rPr>
      <t>PMIC 0 Port 2 Freq BIT3:2</t>
    </r>
    <r>
      <rPr>
        <sz val="11"/>
        <color theme="1"/>
        <rFont val="Calibri"/>
        <family val="2"/>
        <charset val="134"/>
        <scheme val="minor"/>
      </rPr>
      <t xml:space="preserve">
00b = 2 MHz, 01b = 3 MHz, 
10b = 4 MHz, 11b = 6 MHz</t>
    </r>
    <phoneticPr fontId="5" type="noConversion"/>
  </si>
  <si>
    <r>
      <rPr>
        <sz val="11"/>
        <color rgb="FFFF0000"/>
        <rFont val="Calibri"/>
        <family val="3"/>
        <charset val="134"/>
        <scheme val="minor"/>
      </rPr>
      <t>PMIC 0 Port 3 Freq BIT5:4</t>
    </r>
    <r>
      <rPr>
        <sz val="11"/>
        <color theme="1"/>
        <rFont val="Calibri"/>
        <family val="2"/>
        <charset val="134"/>
        <scheme val="minor"/>
      </rPr>
      <t xml:space="preserve">
00b = 2 MHz, 01b = 3 MHz, 
10b = 4 MHz, 11b = 6 MHz</t>
    </r>
    <phoneticPr fontId="5" type="noConversion"/>
  </si>
  <si>
    <r>
      <rPr>
        <sz val="11"/>
        <color rgb="FFFF0000"/>
        <rFont val="Calibri"/>
        <family val="3"/>
        <charset val="134"/>
        <scheme val="minor"/>
      </rPr>
      <t>PMIC 0 Port 4 Freq BIT7:6</t>
    </r>
    <r>
      <rPr>
        <sz val="11"/>
        <color theme="1"/>
        <rFont val="Calibri"/>
        <family val="2"/>
        <charset val="134"/>
        <scheme val="minor"/>
      </rPr>
      <t xml:space="preserve">
00b = 2 MHz, 01b = 3 MHz, 
10b = 4 MHz, 11b = 6 MHz</t>
    </r>
    <phoneticPr fontId="5" type="noConversion"/>
  </si>
  <si>
    <t>tecLimH_LSB</t>
    <phoneticPr fontId="5" type="noConversion"/>
  </si>
  <si>
    <t>tecLimH_MSB</t>
    <phoneticPr fontId="5" type="noConversion"/>
  </si>
  <si>
    <t>tecLimC_LSB</t>
    <phoneticPr fontId="5" type="noConversion"/>
  </si>
  <si>
    <t>tecLimC_MSB</t>
    <phoneticPr fontId="5" type="noConversion"/>
  </si>
  <si>
    <t>pvddHr10thmV_LSB</t>
    <phoneticPr fontId="5" type="noConversion"/>
  </si>
  <si>
    <t>pvddHr10thmV_MSB</t>
    <phoneticPr fontId="5" type="noConversion"/>
  </si>
  <si>
    <t>pvddMin10thmV_LSB</t>
    <phoneticPr fontId="5" type="noConversion"/>
  </si>
  <si>
    <t>pvddMin10thmV_MSB</t>
    <phoneticPr fontId="5" type="noConversion"/>
  </si>
  <si>
    <t>Reserved.</t>
    <phoneticPr fontId="5" type="noConversion"/>
  </si>
  <si>
    <t>PVDD Voltage Loop head room, Unit 0.1mV
0 or 0xffff will use default(3000, 0.3v)</t>
    <phoneticPr fontId="5" type="noConversion"/>
  </si>
  <si>
    <t>PVDD Voltage Loop min Voltage, Unit 0.1mV 
0 or 0xffff will use default(16000, 1.6v)</t>
    <phoneticPr fontId="5" type="noConversion"/>
  </si>
  <si>
    <t>bit0:tecChkEna_0</t>
    <phoneticPr fontId="5" type="noConversion"/>
  </si>
  <si>
    <t>bit1:tecChkEna_1</t>
    <phoneticPr fontId="5" type="noConversion"/>
  </si>
  <si>
    <r>
      <rPr>
        <sz val="10"/>
        <color rgb="FFFF0000"/>
        <rFont val="Arial Unicode MS"/>
        <family val="2"/>
        <charset val="134"/>
      </rPr>
      <t>((r128==0xB8) or (r129.bit7==1)) = JTAG/SWD Enabled</t>
    </r>
    <r>
      <rPr>
        <sz val="10"/>
        <color theme="1"/>
        <rFont val="Arial Unicode MS"/>
        <family val="2"/>
        <charset val="134"/>
      </rPr>
      <t xml:space="preserve">
If JTAG is enable LPWR_PRSN and INT_RSTN pin does not work</t>
    </r>
    <phoneticPr fontId="5" type="noConversion"/>
  </si>
  <si>
    <r>
      <t xml:space="preserve">bit0:setPmicFreq
</t>
    </r>
    <r>
      <rPr>
        <sz val="11"/>
        <rFont val="Calibri"/>
        <family val="3"/>
        <charset val="134"/>
        <scheme val="minor"/>
      </rPr>
      <t>1-setPmicFreq, 0-use defaultPmicFreq</t>
    </r>
    <phoneticPr fontId="5" type="noConversion"/>
  </si>
  <si>
    <t>TiaCh1_OutAmpl_Lo</t>
    <phoneticPr fontId="5" type="noConversion"/>
  </si>
  <si>
    <t>TiaCh1_OutAmpl_Nm</t>
    <phoneticPr fontId="5" type="noConversion"/>
  </si>
  <si>
    <t>TiaCh1_OutAmpl_Hi</t>
    <phoneticPr fontId="5" type="noConversion"/>
  </si>
  <si>
    <t>TiaCh2_OutAmpl_Lo</t>
    <phoneticPr fontId="5" type="noConversion"/>
  </si>
  <si>
    <t>TiaCh2_OutAmpl_Nm</t>
    <phoneticPr fontId="5" type="noConversion"/>
  </si>
  <si>
    <t>TiaCh2_OutAmpl_Hi</t>
    <phoneticPr fontId="5" type="noConversion"/>
  </si>
  <si>
    <t>TiaCh3_OutAmpl_Lo</t>
    <phoneticPr fontId="5" type="noConversion"/>
  </si>
  <si>
    <t>TiaCh3_OutAmpl_Nm</t>
    <phoneticPr fontId="5" type="noConversion"/>
  </si>
  <si>
    <t>TiaCh3_OutAmpl_Hi</t>
    <phoneticPr fontId="5" type="noConversion"/>
  </si>
  <si>
    <t>TiaCh4_OutAmpl_Lo</t>
    <phoneticPr fontId="5" type="noConversion"/>
  </si>
  <si>
    <t>TiaCh4_OutAmpl_Nm</t>
    <phoneticPr fontId="5" type="noConversion"/>
  </si>
  <si>
    <t>TiaCh4_OutAmpl_Hi</t>
    <phoneticPr fontId="5" type="noConversion"/>
  </si>
  <si>
    <t>TiaCh5_OutAmpl_Lo</t>
    <phoneticPr fontId="5" type="noConversion"/>
  </si>
  <si>
    <t>TiaCh5_OutAmpl_Nm</t>
    <phoneticPr fontId="5" type="noConversion"/>
  </si>
  <si>
    <t>TiaCh5_OutAmpl_Hi</t>
    <phoneticPr fontId="5" type="noConversion"/>
  </si>
  <si>
    <t>TiaCh6_OutAmpl_Lo</t>
    <phoneticPr fontId="5" type="noConversion"/>
  </si>
  <si>
    <t>TiaCh6_OutAmpl_Nm</t>
    <phoneticPr fontId="5" type="noConversion"/>
  </si>
  <si>
    <t>TiaCh6_OutAmpl_Hi</t>
    <phoneticPr fontId="5" type="noConversion"/>
  </si>
  <si>
    <t>TiaCh7_OutAmpl_Lo</t>
    <phoneticPr fontId="5" type="noConversion"/>
  </si>
  <si>
    <t>TiaCh7_OutAmpl_Nm</t>
    <phoneticPr fontId="5" type="noConversion"/>
  </si>
  <si>
    <t>TiaCh7_OutAmpl_Hi</t>
    <phoneticPr fontId="5" type="noConversion"/>
  </si>
  <si>
    <t>TiaCh8_OutAmpl_Lo</t>
    <phoneticPr fontId="5" type="noConversion"/>
  </si>
  <si>
    <t>TiaCh8_OutAmpl_Nm</t>
    <phoneticPr fontId="5" type="noConversion"/>
  </si>
  <si>
    <t>TiaCh8_OutAmpl_Hi</t>
    <phoneticPr fontId="5" type="noConversion"/>
  </si>
  <si>
    <t>SIPHO_DUAL</t>
    <phoneticPr fontId="5" type="noConversion"/>
  </si>
  <si>
    <t>TEC1 Temp Power Off</t>
    <phoneticPr fontId="5" type="noConversion"/>
  </si>
  <si>
    <t>0b. Manual Mode
1b. Auto Mode.
The TEC target in ADC trim may be temperature compensated.  In Manual Mode there is no temperature compensation.</t>
    <phoneticPr fontId="5" type="noConversion"/>
  </si>
  <si>
    <t>0b. Power On
1b. Power Down</t>
    <phoneticPr fontId="5" type="noConversion"/>
  </si>
  <si>
    <t xml:space="preserve">Low Temperature  Vbias DAC value
0 to 65535 (EML: 0~-2.5V, SIPHO:0~10V)
</t>
    <phoneticPr fontId="5" type="noConversion"/>
  </si>
  <si>
    <t xml:space="preserve">Nominal Temperature EML Vbias DAC value
0 to 65535(EML: 0~-2.5V, SIPHO:0~10V)
</t>
    <phoneticPr fontId="5" type="noConversion"/>
  </si>
  <si>
    <t xml:space="preserve">HIgh Temperature EML Vbias DAC value
0 to 65535(EML: 0~-2.5V, SIPHO:0~10V)
</t>
    <phoneticPr fontId="5" type="noConversion"/>
  </si>
  <si>
    <t>S</t>
    <phoneticPr fontId="5" type="noConversion"/>
  </si>
  <si>
    <t xml:space="preserve">Low Temperature EML Ibias DAC value
0 to 65535 (EML: 0~150 mA, SIPHO:0~175mA, DUAL:0-350mA)
</t>
    <phoneticPr fontId="5" type="noConversion"/>
  </si>
  <si>
    <t xml:space="preserve">High Temperature EML Ibias DAC value
0 to 65535 (EML: 0~150 mA, SIPHO:0~175mA, DUAL:0-350mA)
</t>
    <phoneticPr fontId="5" type="noConversion"/>
  </si>
  <si>
    <t>custGrp</t>
    <phoneticPr fontId="5" type="noConversion"/>
  </si>
  <si>
    <t xml:space="preserve">
Aux2
tecCurrType</t>
    <phoneticPr fontId="5" type="noConversion"/>
  </si>
  <si>
    <t>TEC current type if pg01_r145.aux2Type ==1(TEC Current) 
EML
Always TEC1
SIPHO
0 - AUX2_TEC_CURR_LASER_1 
1 - AUX2_TEC_CURR_LASER_2
2 - AUX2_TEC_CURR_AVE_LSR_12</t>
    <phoneticPr fontId="5" type="noConversion"/>
  </si>
  <si>
    <t>TEC current type if pg01_r145.aux1Type ==1(TEC Current) 
EML
Always TEC1
SIPHO
0 - AUX2_TEC_CURR_LASER_1 
1 - AUX2_TEC_CURR_LASER_2
2 - AUX2_TEC_CURR_AVE_LSR_12</t>
    <phoneticPr fontId="5" type="noConversion"/>
  </si>
  <si>
    <t>VCC type if pg01_r145.aux3Type ==1(VCC2) 
0 - DSP_VCC
4 - DSP_AVEMAX_VCC</t>
    <phoneticPr fontId="5" type="noConversion"/>
  </si>
  <si>
    <t>Upper Memory - Page 10h Lane-specific Control Fields</t>
    <phoneticPr fontId="5" type="noConversion"/>
  </si>
  <si>
    <t>DataPathDeinit Host Lane 8</t>
  </si>
  <si>
    <t>Data Path initialization control for host lane 8 
0b=Initialize the data path associated with host lane 8 1b=Deinitialize the data path associated with host lane 8</t>
    <phoneticPr fontId="5" type="noConversion"/>
  </si>
  <si>
    <t>DataPathDeinit Host Lane 7</t>
  </si>
  <si>
    <t>Data Path initialization control for host lane 7 
0b=Initialize the data path associated with host lane 7 1b=Deinitialize the data path associated with host lane 7</t>
    <phoneticPr fontId="5" type="noConversion"/>
  </si>
  <si>
    <t>DataPathDeinit Host Lane 6</t>
  </si>
  <si>
    <t>Data Path initialization control for host lane 6 
0b=Initialize the data path associated with host lane 6 1b=Deinitialize the data path associated with host lane 6</t>
    <phoneticPr fontId="5" type="noConversion"/>
  </si>
  <si>
    <t>DataPathDeinit Host Lane 5</t>
  </si>
  <si>
    <t>Data Path initialization control for host lane 5 
0b=Initialize the data path associated with host lane 5 
1b= Deinitialize the data path associated with host lane 5</t>
    <phoneticPr fontId="5" type="noConversion"/>
  </si>
  <si>
    <t>DataPathDeinit Host Lane 4</t>
  </si>
  <si>
    <t>Data Path initialization control for host lane 4 0b=Initialize the data path associated with host lane 4 1b=Deinitialize the data path associated with host lane 4</t>
  </si>
  <si>
    <t>DataPathDeinit Host Lane 3</t>
  </si>
  <si>
    <t>Data Path initialization control for host lane 3 0b=Initialize the data path associated with host lane 4 1b=Deinitialize the data path associated with host lane 3</t>
  </si>
  <si>
    <t>DataPathDeinit Host Lane 2</t>
  </si>
  <si>
    <t>Data Path initialization control for host lane 2 0b=Initialize the data path associated with host lane 2 1b=Deinitialize the data path associated with host lane 2</t>
  </si>
  <si>
    <t>DataPathDeinit Host Lane 1</t>
  </si>
  <si>
    <t>Data Path initialization control for host lane 1 0b=Initialize the data path associated with host lane 1 1b=Deinitialize the data path associated with host lane 1</t>
  </si>
  <si>
    <t>Tx8 Polarity Flip</t>
  </si>
  <si>
    <t>0b=No polarity flip for lane 8 1b=Tx input polarity flip for lane 8</t>
  </si>
  <si>
    <t>Tx7 Polarity Flip</t>
  </si>
  <si>
    <t>0b=No polarity flip for lane 7 1b=Tx input polarity flip for lane 7</t>
  </si>
  <si>
    <t>Tx6 Polarity Flip</t>
  </si>
  <si>
    <t>0b=No polarity flip for lane 6  1b=Tx input polarity flip for lane 6</t>
  </si>
  <si>
    <t>Tx5 Polarity Flip</t>
  </si>
  <si>
    <t>0b=No polarity flip for lane 5 1b=Tx input polarity flip for lane 5</t>
  </si>
  <si>
    <t>Tx4 Polarity Flip</t>
  </si>
  <si>
    <t>0b=No polarity flip for lane 4 1b=Tx input polarity flip for lane 4</t>
  </si>
  <si>
    <t>Tx3 Polarity Flip</t>
  </si>
  <si>
    <t>0b=No polarity flip for lane 3  1b=Tx input polarity flip for lane 3</t>
  </si>
  <si>
    <t>Tx2 Polarity Flip</t>
  </si>
  <si>
    <t>0b=No polarity flip for lane 2 1b=Tx input polarity flip for lane 2</t>
  </si>
  <si>
    <t>Tx1 Polarity Flip</t>
  </si>
  <si>
    <t>0b=No polarity flip for lane 1 1b=Tx input polarity flip for lane 1</t>
  </si>
  <si>
    <t>Tx8 Disable</t>
  </si>
  <si>
    <t>0b=Tx output enabled for media lane 8 1b=Tx output disabled for media lane 8</t>
  </si>
  <si>
    <t>Tx7 Disable</t>
  </si>
  <si>
    <t>0b=Tx output enabled for media lane 7 1b=Tx output disabled for media lane 7</t>
  </si>
  <si>
    <t>Tx6 Disable</t>
  </si>
  <si>
    <t>0b=Tx output enabled for media lane 6 1b=Tx output disabled for media lane 6</t>
  </si>
  <si>
    <t>Tx5 Disable</t>
  </si>
  <si>
    <t>0b=Tx output enabled for media lane 5 1b=Tx output disabled for media lane 5</t>
  </si>
  <si>
    <t>Tx4 Disable</t>
  </si>
  <si>
    <t>0b=Tx output enabled for media lane 4 1b=Tx output disabled for media lane 4</t>
  </si>
  <si>
    <t>Tx3 Disable</t>
  </si>
  <si>
    <t>0b=Tx output enabled for media lane 3
1b=Tx output disabled for media lane 3</t>
    <phoneticPr fontId="5" type="noConversion"/>
  </si>
  <si>
    <t>Tx2 Disable</t>
  </si>
  <si>
    <t>0b=Tx output enabled for media lane 2 1b=Tx output disabled for media lane 2</t>
  </si>
  <si>
    <t>Tx1 Disable</t>
  </si>
  <si>
    <t>0b=Tx output enabled for media lane 1 1b=Tx output disabled for media lane 1</t>
  </si>
  <si>
    <t>Tx8 Squelch Disable</t>
  </si>
  <si>
    <t>0b=Tx output squelch permitted for media lane 8 when associated host input LOS is detected 1b=Tx output squelch not permitted for media lane 8</t>
  </si>
  <si>
    <t>Tx7 Squelch Disable</t>
  </si>
  <si>
    <t>0b=Tx output squelch permitted for media lane 7 when associated host input LOS is detected 1b=Tx output squelch not permitted for media lane 7</t>
  </si>
  <si>
    <t>Tx6 Squelch Disable</t>
  </si>
  <si>
    <t>0b=Tx output squelch permitted for media lane 6 when associated host input LOS is detected 1b=Tx output squelch not permitted for media lane 6</t>
  </si>
  <si>
    <t>Tx5 Squelch Disable</t>
  </si>
  <si>
    <t>0b=Tx output squelch permitted for media lane 5 when associated host input LOS is detected 1b=Tx output squelch not permitted for media lane 5</t>
  </si>
  <si>
    <t>Tx4 Squelch Disable</t>
  </si>
  <si>
    <t>0b=Tx output squelch permitted for media lane 4 when associated host input LOS is detected 1b=Tx output squelch not permitted for media lane 4</t>
  </si>
  <si>
    <t>Tx3 Squelch Disable</t>
  </si>
  <si>
    <t>0b=Tx output squelch permitted for media lane 3 when associated host input LOS is detected 1b=Tx output squelch not permitted for media lane 3</t>
  </si>
  <si>
    <t>Tx2 Squelch Disable</t>
  </si>
  <si>
    <t>0b=Tx output squelch permitted for media lane 2 when associated host input LOS is detected 1b=Tx output squelch not permitted for media lane 2</t>
  </si>
  <si>
    <t>Tx1 Squelch Disable</t>
  </si>
  <si>
    <t>0b=Tx output squelch permitted for media lane 1 when associated host input LOS is detected 1b=Tx output squelch not permitted for media lane 1</t>
  </si>
  <si>
    <t>Tx8 Force Squelch</t>
  </si>
  <si>
    <t>0b=No impact on Tx behavior for media lane 8 1b=Tx output squelched for media lane 8</t>
  </si>
  <si>
    <t>Tx7 Force Squelch</t>
  </si>
  <si>
    <t>0b=No impact on Tx behavior for media lane 7 1b=Tx output squelched for media lane 7</t>
  </si>
  <si>
    <t>Tx6 Force Squelch</t>
  </si>
  <si>
    <t>0b=No impact on Tx behavior for media lane 6 1b=Tx output squelched for media lane 6</t>
  </si>
  <si>
    <t>Tx5 Force Squelch</t>
  </si>
  <si>
    <t>0b=No impact on Tx behavior for media lane 5 1b=Tx output squelched for media lane 5</t>
  </si>
  <si>
    <t>Tx4 Force Squelch</t>
  </si>
  <si>
    <t>0b=No impact on Tx behavior for media lane 4 1b=Tx output squelched for media lane 4</t>
  </si>
  <si>
    <t>Tx3 Force Squelch</t>
  </si>
  <si>
    <t>0b=No impact on Tx behavior for media lane 3 1b=Tx output squelched for media lane 3</t>
  </si>
  <si>
    <t>Tx2 Force Squelch</t>
  </si>
  <si>
    <t>0b=No impact on Tx behavior for media lane 2 1b=Tx output squelched for media lane 2</t>
  </si>
  <si>
    <t>Tx1 Force Squelch</t>
  </si>
  <si>
    <t>0b=No impact on Tx behavior for media lane 1 1b=Tx output squelched for media lane 1</t>
  </si>
  <si>
    <t>Tx8 Input Eq Adaptation Freeze</t>
  </si>
  <si>
    <t>0b= No impact on Tx input eq adaptation behavior for lane 8 1b=Tx input eq adaptation frozen at last value for lane 8</t>
  </si>
  <si>
    <t>Tx7 Input Eq Adaptation Freeze</t>
  </si>
  <si>
    <t>0b= No impact on Tx input eq adaptation behavior for lane 7 1b=Tx input eq adaptation frozen at last value for lane 7</t>
  </si>
  <si>
    <t>Tx6 Input Eq Adaptation Freeze</t>
  </si>
  <si>
    <t>0b= No impact on Tx input eq adaptation behavior for lane 6 1b=Tx input eq adaptation frozen at last value for lane 6</t>
  </si>
  <si>
    <t>Tx5 Input Eq Adaptation Freeze</t>
  </si>
  <si>
    <t>0b= No impact on Tx input eq adaptation behavior for lane 5 1b=Tx input eq adaptation frozen at last value for lane 5</t>
  </si>
  <si>
    <t>Tx4 Input Eq Adaptation Freeze</t>
  </si>
  <si>
    <t>0b= No impact on Tx input eq adaptation behavior for lane 4 1b=Tx input eq adaptation frozen at last value for lane 4</t>
  </si>
  <si>
    <t>Tx3 Input Eq Adaptation Freeze</t>
  </si>
  <si>
    <t>0b= No impact on Tx input eq adaptation behavior for lane 3 1b=Tx input eq adaptation frozen at last value for lane 3</t>
  </si>
  <si>
    <t>Tx2 Input Eq Adaptation Freeze</t>
  </si>
  <si>
    <t>0b= No impact on Tx input eq adaptation behavior for lane 2 1b=Tx input eq adaptation frozen at last value for lane 2</t>
  </si>
  <si>
    <t>Tx1 Input Eq Adaptation Freeze</t>
  </si>
  <si>
    <t>0b= No impact on Tx input eq adaptation behavior for lane 1 1b=Tx input eq adaptation frozen at last value for lane 1</t>
  </si>
  <si>
    <t>Tx4 Input Eq Adaptation Store</t>
  </si>
  <si>
    <t xml:space="preserve">Tx Input Eq Adaptation Store location 00b=reserved
01b=store location 1
10b=store location 2 11b=reserved
See section 6.2.4.4
</t>
    <phoneticPr fontId="5" type="noConversion"/>
  </si>
  <si>
    <t>WO</t>
    <phoneticPr fontId="5" type="noConversion"/>
  </si>
  <si>
    <t>Tx3 Input Eq Adaptation Store</t>
  </si>
  <si>
    <t>Tx2 Input Eq Adaptation Store</t>
  </si>
  <si>
    <t>1-0</t>
    <phoneticPr fontId="5" type="noConversion"/>
  </si>
  <si>
    <t>Tx1 Input Eq Adaptation Store</t>
  </si>
  <si>
    <t>Tx8 Input Eq Adaptation Store</t>
  </si>
  <si>
    <t>Tx7 Input Eq Adaptation Store</t>
  </si>
  <si>
    <t>Tx6 Input Eq Adaptation Store</t>
  </si>
  <si>
    <t>Tx5 Input Eq Adaptation Store</t>
  </si>
  <si>
    <t>Rx8 Polarity Flip</t>
  </si>
  <si>
    <t>0b=No polarity flip for lane 8 1b=Rx output polarity flip for lane 8</t>
  </si>
  <si>
    <t>Rx7 Polarity Flip</t>
  </si>
  <si>
    <t>0b=No polarity flip for lane 7 1b=Rx output polarity flip for lane 7</t>
  </si>
  <si>
    <t>Rx6 Polarity Flip</t>
  </si>
  <si>
    <t>0b=No polarity flip for lane 6 1b=Rx output polarity flip for lane 6</t>
  </si>
  <si>
    <t>Rx5 Polarity Flip</t>
  </si>
  <si>
    <t>0b=No polarity flip for lane 5 1b=Rx output polarity flip for lane 5</t>
  </si>
  <si>
    <t>Rx4 Polarity Flip</t>
  </si>
  <si>
    <t>0b=No polarity flip for lane 4 1b=Rx output polarity flip for lane 4</t>
  </si>
  <si>
    <t>Rx3 Polarity Flip</t>
  </si>
  <si>
    <t>0b=No polarity flip for lane 3 1b=Rx output polarity flip for lane 3</t>
  </si>
  <si>
    <t>Rx2 Polarity Flip</t>
  </si>
  <si>
    <t>0b=No polarity flip for lane 2 1b=Rx output polarity flip for lane 2</t>
  </si>
  <si>
    <t>Rx1 Polarity Flip</t>
  </si>
  <si>
    <t>0b=No polarity flip for lane 1 1b=Rx output polarity flip for lane 1</t>
  </si>
  <si>
    <t>Rx8 Output Disable</t>
  </si>
  <si>
    <t>0b=Rx output enabled for lane 8 1b=Rx output disabled for lane 8</t>
  </si>
  <si>
    <t>Rx7 Output Disable</t>
  </si>
  <si>
    <t>0b=Rx output enabled for lane 7 1b=Rx output disabled for lane 7</t>
  </si>
  <si>
    <t>Rx6 Output Disable</t>
  </si>
  <si>
    <t>0b=Rx output enabled for lane 6 1b=Rx output disabled for lane 6</t>
  </si>
  <si>
    <t>Rx5 Output Disable</t>
  </si>
  <si>
    <t>0b=Rx output enabled for lane 5 1b=Rx output disabled for lane 5</t>
  </si>
  <si>
    <t>Rx4 Output Disable</t>
  </si>
  <si>
    <t>0b=Rx output enabled for lane 4 1b=Rx output disabled for lane 4</t>
  </si>
  <si>
    <t>Rx3 Output Disable</t>
  </si>
  <si>
    <t>0b=Rx output enabled for lane 3 1b=Rx output disabled for lane 3</t>
  </si>
  <si>
    <t>Rx2 Output Disable</t>
  </si>
  <si>
    <t>0b=Rx output enabled for lane 2 1b=Rx output disabled for lane 2</t>
  </si>
  <si>
    <t>Rx1 Output Disable</t>
  </si>
  <si>
    <t>0b=Rx output enabled for lane 1
1b=Rx output disabled for lane 1</t>
    <phoneticPr fontId="5" type="noConversion"/>
  </si>
  <si>
    <t>Rx8 Squelch Disable</t>
  </si>
  <si>
    <t>0b=Rx output squelch permitted for lane 8 1b=Rx output squelch not permitted for lane 8</t>
  </si>
  <si>
    <t>Rx7 Squelch Disable</t>
  </si>
  <si>
    <t>0b=Rx output squelch permitted for lane 7 1b=Rx output squelch not permitted for lane 7</t>
  </si>
  <si>
    <t>Rx6 Squelch Disable</t>
  </si>
  <si>
    <t>0b=Rx output squelch permitted for lane 6 1b=Rx output squelch not permitted for lane 6</t>
  </si>
  <si>
    <t>Rx5 Squelch Disable</t>
  </si>
  <si>
    <t>0b=Rx output squelch permitted for lane 5 1b=Rx output squelch not permitted for lane 5</t>
  </si>
  <si>
    <t>Rx4 Squelch Disable</t>
  </si>
  <si>
    <t>0b=Rx output squelch permitted for lane 4 1b=Rx output squelch not permitted for lane 4</t>
  </si>
  <si>
    <t>Rx3 Squelch Disable</t>
  </si>
  <si>
    <t>0b=Rx output squelch permitted for lane 3 1b=Rx output squelch not permitted for lane 3</t>
  </si>
  <si>
    <t>Rx2 Squelch Disable</t>
  </si>
  <si>
    <t>0b=Rx output squelch permitted for lane 2 1b=Rx output squelch not permitted for lane 2</t>
  </si>
  <si>
    <t>Rx1 Squelch Disable</t>
  </si>
  <si>
    <t>0b=Rx output squelch permitted for lane 1 1b=Rx output squelch not permitted for lane 1</t>
  </si>
  <si>
    <t>Staged Set 0 Lane 8 Apply_DataPathInit</t>
  </si>
  <si>
    <t>1b=Apply Staged Control Set 0 lane 8 settings using DataPathInit</t>
  </si>
  <si>
    <t>Staged Set 0 Lane 7 Apply_DataPathInit</t>
  </si>
  <si>
    <t>1b=Apply Staged Control Set 0 lane 7 settings using DataPathInit</t>
  </si>
  <si>
    <t>Staged Set 0 Lane 6 Apply_DataPathInit</t>
  </si>
  <si>
    <t>1b=Apply Staged Control Set 0 lane 6 settings using DataPathInit</t>
  </si>
  <si>
    <t>Staged Set 0 Lane 5 Apply_DataPathInit</t>
  </si>
  <si>
    <t>1b=Apply Staged Control Set 0 lane 5 settings using DataPathInit</t>
  </si>
  <si>
    <t>Staged Set 0 Lane 4 Apply_DataPathInit</t>
  </si>
  <si>
    <t>1b=Apply Staged Control Set 0 lane 4 settings using DataPathInit</t>
  </si>
  <si>
    <t>Staged Set 0 Lane 3 Apply_DataPathInit</t>
  </si>
  <si>
    <t>1b=Apply Staged Control Set 0 lane 3 settings using DataPathInit</t>
  </si>
  <si>
    <t>Staged Set 0 Lane 2 Apply_DataPathInit</t>
  </si>
  <si>
    <t>1b=Apply Staged Control Set 0 lane 2 settings using DataPathInit</t>
  </si>
  <si>
    <t>Staged Set 0 Lane 1 Apply_DataPathInit</t>
  </si>
  <si>
    <t>1b=Apply Staged Control Set 0 lane 1 settings using DataPathInit</t>
  </si>
  <si>
    <t>Staged Set 0 Lane 8 Apply_Immediate</t>
  </si>
  <si>
    <t>1b=Apply Staged Control Set 0 lane 8 settings with no Data Path State transitions</t>
  </si>
  <si>
    <t>Staged Set 0 Lane 7 Apply_Immediate</t>
  </si>
  <si>
    <t>1b=Apply Staged Control Set 0 lane 7 settings with no Data Path State transitions</t>
  </si>
  <si>
    <t>Staged Set 0 Lane 6 Apply_Immediate</t>
  </si>
  <si>
    <t>1b=Apply Staged Control Set 0 lane 6 settings with no Data Path</t>
  </si>
  <si>
    <t>Staged Set 0 Lane 5 Apply_Immediate</t>
  </si>
  <si>
    <t>1b=Apply Staged Control Set 0 lane 5 settings with no Data Path State transitions</t>
  </si>
  <si>
    <t>Staged Set 0 Lane 4 Apply_Immediate</t>
  </si>
  <si>
    <t>1b=Apply Staged Control Set 0 lane 4 settings with no Data Path State transitions</t>
  </si>
  <si>
    <t>Staged Set 0 Lane 3 Apply_Immediate</t>
  </si>
  <si>
    <t>1b=Apply Staged Control Set 0 lane 3 settings with no Data Path State transitions</t>
  </si>
  <si>
    <t>Staged Set 0 Lane 2 Apply_Immediate</t>
  </si>
  <si>
    <t>1b=Apply Staged Control Set 0 lane 2 settings with no Data Path State transitions</t>
  </si>
  <si>
    <t>Staged Set 0 Lane 1 Apply_Immediate</t>
  </si>
  <si>
    <t>1b=Apply Staged Control Set 0 lane 1 settings with no Data Path State transitions</t>
  </si>
  <si>
    <t>Staged Set 0 Lane 1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</si>
  <si>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1</t>
    </r>
  </si>
  <si>
    <t>Staged Set 0 Lane 1 Data Path ID</t>
  </si>
  <si>
    <t>First lane of the data path containing lane 1 000b=Lane 1, 001b=Lane 2, etc.</t>
  </si>
  <si>
    <t>Staged Set 0 Lane 1 Explicit Control</t>
  </si>
  <si>
    <t>0b=Use Application-defined settings for lane 1 1b=use Staged Set 0 control values for lane 1</t>
  </si>
  <si>
    <t>Staged Set 0 Lane 2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</si>
  <si>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2</t>
    </r>
  </si>
  <si>
    <t>Staged Set 0 Lane 2 Data Path ID</t>
  </si>
  <si>
    <t>First lane of the data path containing lane 2 000b=Lane 1, 001b=Lane 2</t>
  </si>
  <si>
    <t>Staged Set 0 Lane 2 Explicit Control</t>
  </si>
  <si>
    <t>0b=Use Application-defined settings for lane 2 1b=use Staged Set 0 control values for lane 2</t>
  </si>
  <si>
    <t>Staged Set 0 Lane 3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</si>
  <si>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3</t>
    </r>
  </si>
  <si>
    <t>Staged Set 0 Lane 3 Data Path ID</t>
  </si>
  <si>
    <t>First lane of the data path containing lane 3 000b=Lane 1, 001b=Lane 2, etc.</t>
  </si>
  <si>
    <t>Staged Set 0 Lane 3 Explicit Control</t>
  </si>
  <si>
    <t>0b=Use Application-defined settings for lane 3 1b=use Staged Set 0 control values for lane 3</t>
  </si>
  <si>
    <t>Staged Set 0 Lane 4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</si>
  <si>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4</t>
    </r>
  </si>
  <si>
    <t>Staged Set 0 Lane 4 Data Path ID</t>
  </si>
  <si>
    <t>First lane of the data path containing lane 4 000b=Lane 1, 001b=Lane 2, etc.</t>
  </si>
  <si>
    <t>Staged Set 0 Lane 4 Explicit Control</t>
  </si>
  <si>
    <t>0b=Use Application-defined settings for lane 4 1b=use Staged Set 0 control values for lane 4</t>
  </si>
  <si>
    <t>Staged Set 0 Lane 5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</si>
  <si>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5</t>
    </r>
  </si>
  <si>
    <t>Staged Set 0 Lane 5 Data Path ID</t>
  </si>
  <si>
    <t>First lane of the data path containing lane 5 000b=Lane 1, 001b=Lane 2, etc.</t>
  </si>
  <si>
    <t>Staged Set 0 Lane 5 Explicit Control</t>
  </si>
  <si>
    <t>0b=Use Application-defined settings for lane 5 1b=use Staged Set 0 control values for lane 5</t>
  </si>
  <si>
    <t>Staged Set 0 Lane 6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</si>
  <si>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6</t>
    </r>
  </si>
  <si>
    <t>Staged Set 0 Lane 6 Data Path ID</t>
  </si>
  <si>
    <t>First lane of the data path containing lane 6 000b=Lane 1, 001b=Lane 2, etc.</t>
  </si>
  <si>
    <t>Staged Set 0 Lane 6 Explicit Control</t>
  </si>
  <si>
    <t>0b=Use Application-defined settings for lane 6 1b=use Staged Set 0 control values for lane 6</t>
  </si>
  <si>
    <t>Staged Set 0 Lane 7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</si>
  <si>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7</t>
    </r>
  </si>
  <si>
    <t>Staged Set 0 Lane 7 Data Path ID</t>
  </si>
  <si>
    <t>First lane of the data path containing lane 7 000b=Lane 1, 001b=Lane 2, etc.</t>
  </si>
  <si>
    <t>Staged Set 0 Lane 7 Explicit Control</t>
  </si>
  <si>
    <t>0b=Use Application-defined settings for lane 7 1b=use Staged Set 0 control values for lane 7</t>
  </si>
  <si>
    <t>Staged Set 0 Lane 8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</si>
  <si>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8</t>
    </r>
  </si>
  <si>
    <t>Staged Set 0 Lane 8 Data Path ID</t>
  </si>
  <si>
    <t>First lane of the data path containing lane 8 000b=Lane 1, 001b=Lane 2, etc.</t>
  </si>
  <si>
    <t>Staged Set 0 Lane 8 Explicit Control</t>
  </si>
  <si>
    <t>0b=Use Application default settings for lane 8 1b=use Staged Set 0 control values for lane 8</t>
  </si>
  <si>
    <t>Staged Set 0 Tx8 Adaptive Input Eq Enable</t>
  </si>
  <si>
    <t>1b=Enable 0b=Disable (use manual fixed EQ)</t>
  </si>
  <si>
    <t>Staged Set 0 Tx7 Adaptive Input Eq Enable</t>
  </si>
  <si>
    <t>Staged Set 0 Tx6 Adaptive Input Eq Enable</t>
  </si>
  <si>
    <t>Staged Set 0 Tx5 Adaptive Input Eq Enable</t>
  </si>
  <si>
    <t>Staged Set 0 Tx4  Adaptive Input Eq Enable</t>
  </si>
  <si>
    <t>Staged Set 0 Tx3 Adaptive Input Eq Enable</t>
  </si>
  <si>
    <t>Staged Set 0 Tx2 Adaptive Input Eq Enable</t>
  </si>
  <si>
    <t>Staged Set 0 Tx1 Adaptive Input Eq Enable</t>
  </si>
  <si>
    <t>Staged Set 0 Tx4 Adaptive Input Eq Recall</t>
  </si>
  <si>
    <t xml:space="preserve">Recall stored Tx Eq adaptation value, 00b=do not Recall
01b=store location 1
10b=store location 2 11b=reserved
See section 6.2.4.4 for Store/Recall methodology
</t>
    <phoneticPr fontId="5" type="noConversion"/>
  </si>
  <si>
    <t>Staged Set 0 Tx3 Adaptive Input Eq Recall</t>
  </si>
  <si>
    <t>Staged Set 0 Tx2 Adaptive Input Eq Recall</t>
  </si>
  <si>
    <t>Staged Set 0 Tx1 Adaptive Input Eq Recall</t>
  </si>
  <si>
    <t>Staged Set 0 Tx8 Adaptive Input Eq Recall</t>
  </si>
  <si>
    <t>Staged Set 0 Tx7 Adaptive Input Eq Recall</t>
  </si>
  <si>
    <t>Staged Set 0 Tx6 Adaptive Input Eq Recall</t>
  </si>
  <si>
    <t>Staged Set 0 Tx5 Adaptive Input Eq Recall</t>
  </si>
  <si>
    <t>Staged Set 0 Tx2 Input Eq control</t>
  </si>
  <si>
    <t>Manual fixed Tx input eq control (See Table 6-4)</t>
  </si>
  <si>
    <t>3-0</t>
    <phoneticPr fontId="5" type="noConversion"/>
  </si>
  <si>
    <t>Staged Set 0 Tx1 Input Eq control</t>
  </si>
  <si>
    <t>Staged Set 0 Tx4 Input Eq control</t>
  </si>
  <si>
    <t>Staged Set 0 Tx3 Input Eq control</t>
  </si>
  <si>
    <t>Staged Set 0 Tx6 Input Eq control</t>
  </si>
  <si>
    <t>Staged Set 0 Tx5 Input Eq control</t>
  </si>
  <si>
    <t>Staged Set 0 Tx8 Input Eq control</t>
  </si>
  <si>
    <t>Staged Set 0 Tx7 Input Eq control</t>
  </si>
  <si>
    <t>Staged Set 0 Tx8 CDR control</t>
  </si>
  <si>
    <t>1b=CDR enabled, 0b=CDR bypassed</t>
  </si>
  <si>
    <t>Staged Set 0 Tx7 CDR control</t>
  </si>
  <si>
    <t>Staged Set 0 Tx6 CDR control</t>
  </si>
  <si>
    <t>Staged Set 0 Tx5 CDR control</t>
  </si>
  <si>
    <t>Staged Set 0 Tx4 CDR control</t>
  </si>
  <si>
    <t>Staged Set 0 Tx3 CDR control</t>
  </si>
  <si>
    <t>Staged Set 0 Tx2 CDR control</t>
  </si>
  <si>
    <t>Staged Set 0 Tx1 CDR control</t>
  </si>
  <si>
    <t>Staged Set 0 Rx8 CDR control</t>
  </si>
  <si>
    <t>Staged Set 0 Rx7 CDR control</t>
  </si>
  <si>
    <t>Staged Set 0 Rx6 CDR control</t>
  </si>
  <si>
    <t>Staged Set 0 Rx5 CDR control</t>
  </si>
  <si>
    <t>Staged Set 0 Rx4 CDR control</t>
  </si>
  <si>
    <t>Staged Set 0 Rx3 CDR control</t>
  </si>
  <si>
    <t>Staged Set 0 Rx2 CDR control</t>
  </si>
  <si>
    <t>Staged Set 0 Rx1 CDR control</t>
  </si>
  <si>
    <t>Staged Set 0 Rx2 Output Eq control, pre-cursor</t>
  </si>
  <si>
    <r>
      <t>Rx output equalization pre-cursor</t>
    </r>
    <r>
      <rPr>
        <vertAlign val="superscript"/>
        <sz val="10"/>
        <color theme="1"/>
        <rFont val="Arial Unicode MS"/>
        <family val="2"/>
        <charset val="134"/>
      </rPr>
      <t>1</t>
    </r>
  </si>
  <si>
    <t>Staged Set 0 Rx1 Output Eq control, pre-cursor</t>
  </si>
  <si>
    <t>Staged Set 0 Rx4 Output Eq control, pre-cursor</t>
  </si>
  <si>
    <t>Staged Set 0 Rx3 Output Eq control, pre-cursor</t>
  </si>
  <si>
    <t>Staged Set 0 Rx6 Output Eq control, pre-cursor</t>
  </si>
  <si>
    <t>Staged Set 0 Rx5 Output Eq control, pre-cursor</t>
  </si>
  <si>
    <t>Staged Set 0 Rx8 Output Eq control, pre-cursor</t>
  </si>
  <si>
    <t>Staged Set 0 Rx7 Output Eq control, pre-cursor</t>
  </si>
  <si>
    <t>Staged Set 0 Rx2 Output Eq control, post-cursor</t>
  </si>
  <si>
    <r>
      <t>Rx output equalization post-cursor</t>
    </r>
    <r>
      <rPr>
        <vertAlign val="superscript"/>
        <sz val="10"/>
        <color theme="1"/>
        <rFont val="Arial Unicode MS"/>
        <family val="2"/>
        <charset val="134"/>
      </rPr>
      <t>1</t>
    </r>
  </si>
  <si>
    <t>Staged Set 0 Rx1 Output Eq control, post-cursor</t>
  </si>
  <si>
    <t>Staged Set 0 Rx4 Output Eq control, post-cursor</t>
  </si>
  <si>
    <t>Staged Set 0 Rx3 Output Eq control, post-cursor</t>
  </si>
  <si>
    <t>Staged Set 0 Rx6 Output Eq control, post-cursor</t>
  </si>
  <si>
    <t>Staged Set 0 Rx5 Output Eq control, post-cursor</t>
  </si>
  <si>
    <t>Staged Set 0 Rx8 Output Eq control, post-cursor</t>
  </si>
  <si>
    <t>Staged Set 0 Rx7 Output Eq control, post-cursor</t>
  </si>
  <si>
    <t>Staged Set 0 Rx2 Output Amplitude control</t>
  </si>
  <si>
    <r>
      <t>Rx output amplitude</t>
    </r>
    <r>
      <rPr>
        <vertAlign val="superscript"/>
        <sz val="10"/>
        <color theme="1"/>
        <rFont val="Arial Unicode MS"/>
        <family val="2"/>
        <charset val="134"/>
      </rPr>
      <t>2</t>
    </r>
  </si>
  <si>
    <t>Staged Set 0 Rx1 Output Amplitude control</t>
  </si>
  <si>
    <t>Staged Set 0 Rx4 Output Amplitude control</t>
  </si>
  <si>
    <t>Staged Set 0 Rx3 Output Amplitude control</t>
  </si>
  <si>
    <t>Staged Set 0 Rx6 Output Amplitude control</t>
  </si>
  <si>
    <t>Staged Set 0 Rx5 Output Amplitude control</t>
  </si>
  <si>
    <t>Staged Set 0 Rx8 Output Amplitude control</t>
  </si>
  <si>
    <t>Staged Set 0 Rx7 Output Amplitude control</t>
  </si>
  <si>
    <t>Staged Set 1 Lane 8 Apply_DataPathInit</t>
  </si>
  <si>
    <t>1b=Apply Staged Control Set 1 lane 8 settings using DataPathInit</t>
  </si>
  <si>
    <t>Staged Set 1 Lane 7 Apply_DataPathInit</t>
  </si>
  <si>
    <t>1b=Apply Staged Control Set 1 lane 7 settings using DataPathInit</t>
  </si>
  <si>
    <t>Staged Set 1 Lane 6 Apply_DataPathInit</t>
  </si>
  <si>
    <t>1b=Apply Staged Control Set 1 lane 6 settings using DataPathInit</t>
  </si>
  <si>
    <t>Staged Set 1 Lane 5 Apply_DataPathInit</t>
  </si>
  <si>
    <t>1b=Apply Staged Control Set 1 lane 5 settings using DataPathInit</t>
  </si>
  <si>
    <t>Staged Set 1 Lane 4 Apply_DataPathInit</t>
  </si>
  <si>
    <t>1b=Apply Staged Control Set 1 lane 4 settings using DataPathInit</t>
  </si>
  <si>
    <t>Staged Set 1 Lane 3 Apply_DataPathInit</t>
  </si>
  <si>
    <t>1b=Apply Staged Control Set 1 lane 3 settings using DataPathInit</t>
  </si>
  <si>
    <t>Staged Set 1 Lane 2 Apply_DataPathInit</t>
  </si>
  <si>
    <t>1b=Apply Staged Control Set 1 lane 2 settings using DataPathInit</t>
  </si>
  <si>
    <t>Staged Set 1 Lane 1 Apply_DataPathInit</t>
  </si>
  <si>
    <t>1b=Apply Staged Control Set 1 lane 1 settings using DataPathInit</t>
  </si>
  <si>
    <t>Staged Set 1 Lane 8 Apply_Immediate</t>
  </si>
  <si>
    <t>1b=Apply Staged Control Set 1 lane 8 settings with no Data Path State transitions</t>
  </si>
  <si>
    <t>Staged Set 1 Lane 7 Apply_Immediate</t>
  </si>
  <si>
    <t>1b=Apply Staged Control Set 1 lane 7 settings with no Data Path State transitions</t>
  </si>
  <si>
    <t>Staged Set 1 Ln6 Apply_Immediate</t>
  </si>
  <si>
    <t>1b=Apply Staged Control Set 1 lane 6 settings with no Data Path State transitions</t>
  </si>
  <si>
    <t>Staged Set 1 Lane 5 Apply_Immediate</t>
  </si>
  <si>
    <t>1b=Apply Staged Control Set 1 lane 5 settings with no Data Path State transitions</t>
  </si>
  <si>
    <t>Staged Set 1 Lane 4 Apply_Immediate</t>
  </si>
  <si>
    <t>1b=Apply Staged Control Set 1 lane 4 settings with no Data Path State transitions</t>
  </si>
  <si>
    <t>Staged Set 1 Lane 3 Apply_Immediate</t>
  </si>
  <si>
    <t>1b=Apply Staged Control Set 1 lane 3 settings with no Data Path State transitions</t>
  </si>
  <si>
    <t>Staged Set 1 Lane 2 Apply_Immediate</t>
  </si>
  <si>
    <t>1b=Apply Staged Control Set 1 lane 2 settings with no Data Path State transitions</t>
  </si>
  <si>
    <t>Staged Set 1 Lane 1 Apply_Immediate</t>
  </si>
  <si>
    <t>1b=Apply Staged Control Set 1 lane 1 settings with no Data Path State transitions</t>
  </si>
  <si>
    <t>Staged Set 1 Lane 1 ApSel code</t>
  </si>
  <si>
    <t>Staged Set 1 Lane 1 Data Path ID</t>
  </si>
  <si>
    <t>First lane in the data path containing lane 1 000b=Lane 1, 001b=Lane 2, etc.</t>
  </si>
  <si>
    <t>Staged Set 1 Lane 1 Explicit Control</t>
  </si>
  <si>
    <t>0b=Use Application-defined settings for lane 1 1b=use Staged Set 1 control values for lane 1</t>
  </si>
  <si>
    <t>Staged Set 1 Lane 2 ApSel code</t>
  </si>
  <si>
    <t>Staged Set 1 Lane 2 Data Path ID</t>
  </si>
  <si>
    <t>First lane in the data path containing lane 2 000b=Lane 1, 001b=Lane 2, etc.</t>
  </si>
  <si>
    <t>Staged Set 1 Lane 2 Explicit Control</t>
  </si>
  <si>
    <t>0b=Use Application-defined settings for lane 2 1b=use Staged Set 1 control values for lane 2</t>
  </si>
  <si>
    <t>Staged Set 1 Lane 3 ApSel code</t>
  </si>
  <si>
    <t>Staged Set 1 Lane 3 Data Path ID</t>
  </si>
  <si>
    <t>First lane in the data path containing lane 3 000b=Lane 1, 001b=Lane 2, etc.</t>
  </si>
  <si>
    <t>Staged Set 1 Lane 3 Explicit Control</t>
  </si>
  <si>
    <t>0b=Use Application-defined settings for lane 3 1b=use Staged Set 1 control values for lane 3</t>
  </si>
  <si>
    <t>Staged Set 1 Lane 4 ApSel code</t>
  </si>
  <si>
    <t>Staged Set 1 Lane 4 Data Path ID</t>
  </si>
  <si>
    <t>First lane in the data path containing lane 4 000b=Lane 1, 001b=Lane 2, etc.</t>
  </si>
  <si>
    <t>Staged Set 1 Lane 4 Explicit Control</t>
  </si>
  <si>
    <t>0b=Use Application-defined settings for lane 4 1b=use Staged Set 1 control values for lane 4</t>
  </si>
  <si>
    <t>Staged Set 1 Lane 5 ApSel code</t>
  </si>
  <si>
    <t>Staged Set 1 Lane 5 Data Path ID</t>
  </si>
  <si>
    <t>First lane in the data path containing lane 5 000b=Lane 1, 001b=Lane 2, etc.</t>
  </si>
  <si>
    <t>Staged Set 1 Lane 5 Explicit Control</t>
  </si>
  <si>
    <t>0b=Use Application-defined settings for lane 5 1b=use Staged Set 1 control values for lane 5</t>
  </si>
  <si>
    <t>Staged Set 1 Lane 6 ApSel code</t>
  </si>
  <si>
    <t>Staged Set 1 Lane 6 Data Path ID</t>
  </si>
  <si>
    <t>First lane in the data path containing lane 6 000b=Lane 1, 001b=Lane 2, etc.</t>
  </si>
  <si>
    <t>Staged Set 1 Lane 6 Explicit Control</t>
  </si>
  <si>
    <t>0b=Use Application-defined settings for lane 6 1b=use Staged Set 1 control values for lane 6</t>
  </si>
  <si>
    <t>Staged Set 1 Lane 7 ApSel code</t>
  </si>
  <si>
    <t>Staged Set 1 Lane 7 Data Path ID</t>
  </si>
  <si>
    <t>First lane in the data path containing lane 7 000b=Lane 1, 001b=Lane 2, etc.</t>
  </si>
  <si>
    <t>Staged Set 1 Lane 7 Explicit Control</t>
  </si>
  <si>
    <t>0b=Use Application-defined settings for lane 7 1b=use Staged Set 1 control values for lane 7</t>
  </si>
  <si>
    <t>Staged Set 1 Lane 8 ApSel code</t>
  </si>
  <si>
    <t>Staged Set 1 Lane 8 Data Path ID</t>
  </si>
  <si>
    <t>First lane in the data path containing lane 8 000b=Lane 1, 001b=Lane 2, etc.</t>
  </si>
  <si>
    <t>Staged Set 1 Lane 8 Explicit Control</t>
  </si>
  <si>
    <t>0b=Use Application-defined settings for lane 8 1b=use Staged Set 1 control values for lane 8</t>
  </si>
  <si>
    <t>Staged Set 1 Tx8 Adaptive Input Eq Enable</t>
  </si>
  <si>
    <t>Staged Set 1 Tx7 Adaptive Input Eq Enable</t>
  </si>
  <si>
    <t>Staged Set 1 Tx6 Adaptive Input Eq Enable</t>
  </si>
  <si>
    <t>Staged Set 1 Tx5 Adaptive Input Eq Enable</t>
  </si>
  <si>
    <t>Staged Set 1 Tx4 Adaptive Input Eq Enable</t>
  </si>
  <si>
    <t>Staged Set 1 Tx3 Adaptive Input Eq Enable</t>
  </si>
  <si>
    <t>Staged Set 1 Tx2 Adaptive Input Eq Enable</t>
  </si>
  <si>
    <t>Staged Set 1 Tx1 Adaptive Input Eq Enable</t>
  </si>
  <si>
    <t>Staged Set 1 Tx4 Adaptive Input Eq Recall</t>
  </si>
  <si>
    <t xml:space="preserve">Recall stored Tx Eq adaptation value, 00b=do not recall
01b=store location 1
10b=store location 2 11b=reserved
See section 6.2.4.4 for Store/Recall methodology
</t>
    <phoneticPr fontId="5" type="noConversion"/>
  </si>
  <si>
    <t>Staged Set 1 Tx3 Adaptive Input Eq Recall</t>
  </si>
  <si>
    <t>Staged Set 1 Tx2 Adaptive Input Eq Recall</t>
  </si>
  <si>
    <t>Staged Set 1 Tx1 Adaptive Input Eq Recall</t>
  </si>
  <si>
    <t>Staged Set 1 Tx8 Adaptive Input Eq Recall</t>
  </si>
  <si>
    <t>Staged Set 1 Tx7 Adaptive Input Eq Recall</t>
  </si>
  <si>
    <t>Staged Set 1 Tx6 Adaptive Input Eq Recall</t>
  </si>
  <si>
    <t>Staged Set 1 Tx5 Adaptive Input Eq Recall</t>
  </si>
  <si>
    <t>Staged Set 1 Tx2 Input Eq control</t>
  </si>
  <si>
    <r>
      <t>Manual fixed Tx input eq control</t>
    </r>
    <r>
      <rPr>
        <vertAlign val="superscript"/>
        <sz val="10"/>
        <color theme="1"/>
        <rFont val="Arial Unicode MS"/>
        <family val="2"/>
        <charset val="134"/>
      </rPr>
      <t>1</t>
    </r>
  </si>
  <si>
    <t>Staged Set 1 Tx1 Input Eq control</t>
  </si>
  <si>
    <t>Staged Set 1 Tx4 Input Eq control</t>
  </si>
  <si>
    <t>Staged Set 1 Tx3 Input Eq control</t>
  </si>
  <si>
    <t>Staged Set 1 Tx6 Input Eq control</t>
  </si>
  <si>
    <t>Staged Set 1 Tx5 Input Eq control</t>
  </si>
  <si>
    <t>Staged Set 1 Tx8 Input Eq control</t>
  </si>
  <si>
    <t>Staged Set 1 Tx7 Input Eq control</t>
  </si>
  <si>
    <t>Staged Set 1 Tx8 CDR control</t>
  </si>
  <si>
    <t>Staged Set 1 Tx7 CDR control</t>
  </si>
  <si>
    <t>Staged Set 1 Tx6 CDR control</t>
  </si>
  <si>
    <t>Staged Set 1 Tx5 CDR control</t>
  </si>
  <si>
    <t>Staged Set 1 Tx4 CDR control</t>
  </si>
  <si>
    <t>Staged Set 1 Tx3 CDR control</t>
  </si>
  <si>
    <t>Staged Set 1 Tx2 CDR control</t>
  </si>
  <si>
    <t>Staged Set 1 Tx1 CDR control</t>
  </si>
  <si>
    <t>Staged Set 1 Rx8 CDR control</t>
  </si>
  <si>
    <t>Staged Set 1 Rx7 CDR control</t>
  </si>
  <si>
    <t>Staged Set 1 Rx6 CDR control</t>
  </si>
  <si>
    <t>Staged Set 1 Rx5 CDR control</t>
  </si>
  <si>
    <t>Staged Set 1 Rx4 CDR control</t>
  </si>
  <si>
    <t>Staged Set 1 Rx3 CDR control</t>
  </si>
  <si>
    <t>Staged Set 1 Rx2 CDR control</t>
  </si>
  <si>
    <t>Staged Set 1 Rx1 CDR control</t>
  </si>
  <si>
    <t>Staged Set 1 Rx2 Output Eq control, pre-cursor</t>
  </si>
  <si>
    <t>Staged Set 1 Rx1 Output Eq control, pre-cursor</t>
  </si>
  <si>
    <t>Staged Set 1 Rx4 Output Eq control, pre-cursor</t>
  </si>
  <si>
    <t>Staged Set 1 Rx3 Output Eq control, pre-cursor</t>
  </si>
  <si>
    <t>Staged Set 1 Rx6 Output Eq control, pre-cursor</t>
  </si>
  <si>
    <t>Staged Set 1 Rx5 Output Eq control, pre-cursor</t>
  </si>
  <si>
    <t>Staged Set 1 Rx8 Output Eq control, pre-cursor</t>
  </si>
  <si>
    <t>Staged Set 1 Rx7 Output Eq control, pre-cursor</t>
  </si>
  <si>
    <t>Staged Set 1 Rx2 Output Eq control, post-cursor</t>
  </si>
  <si>
    <t>Staged Set 1 Rx1 Output Eq control, post-cursor</t>
  </si>
  <si>
    <t>Staged Set 1 Rx4 Output Eq control, post-cursor</t>
  </si>
  <si>
    <t>Staged Set 1 Rx3 Output Eq control, post-cursor</t>
  </si>
  <si>
    <t>Staged Set 1 Rx6 Output Eq control, post-cursor</t>
  </si>
  <si>
    <t>Staged Set 1 Rx5 Output Eq control, post-cursor</t>
  </si>
  <si>
    <t>Staged Set 1 Rx8 Output Eq control, post-cursor</t>
  </si>
  <si>
    <t>Staged Set 1 Rx7 Output Eq control, post-cursor</t>
  </si>
  <si>
    <t>Staged Set 1 Rx2 Output Amplitude control</t>
  </si>
  <si>
    <r>
      <t>Rx output amplitude encoding</t>
    </r>
    <r>
      <rPr>
        <vertAlign val="superscript"/>
        <sz val="10"/>
        <color theme="1"/>
        <rFont val="Arial Unicode MS"/>
        <family val="2"/>
        <charset val="134"/>
      </rPr>
      <t>2</t>
    </r>
  </si>
  <si>
    <t>Staged Set 1 Rx1 Output Amplitude control</t>
  </si>
  <si>
    <t>Staged Set 1 Rx4 Output Amplitude control</t>
  </si>
  <si>
    <t>Staged Set 1 Rx3 Output Amplitude control</t>
  </si>
  <si>
    <t>Staged Set 1 Rx6 Output Amplitude control</t>
  </si>
  <si>
    <t>Staged Set 1 Rx5 Output Amplitude control</t>
  </si>
  <si>
    <t>Staged Set 1 Rx8 Output Amplitude control</t>
  </si>
  <si>
    <t>Staged Set 1 Rx7 Output Amplitude control</t>
  </si>
  <si>
    <t>M- Data Path State Changed flag mask, host lane 8</t>
  </si>
  <si>
    <t>Masking bit for Data Path State Changed flag, host lane 8</t>
  </si>
  <si>
    <t>M-Data Path State Changed flag mask, host lane 7</t>
  </si>
  <si>
    <t>Masking bit for Data Path State Changed flag, host lane 7</t>
  </si>
  <si>
    <t>M-Data Path State Changed flag mask, host lane 6</t>
  </si>
  <si>
    <t>Masking bit for Data Path State Changed flag, host lane 6</t>
  </si>
  <si>
    <t>M-Data Path State Changed flag mask, host lane 5</t>
  </si>
  <si>
    <t>Masking bit for Data Path State Changed flag, host lane 5</t>
  </si>
  <si>
    <t>M-Data Path State Changed flag mask, host lane 4</t>
  </si>
  <si>
    <t>Masking bit for Data Path State Changed flag, host lane 4</t>
  </si>
  <si>
    <t>M-Data Path State Changed flag mask, host lane 3</t>
  </si>
  <si>
    <t>Masking bit for Data Path State Changed flag, host lane 3</t>
  </si>
  <si>
    <t>M-Data Path State Changed flag mask, host lane 2</t>
  </si>
  <si>
    <t>Masking bit for Data Path State Changed flag, host lane 2</t>
  </si>
  <si>
    <t>M-Data Path State Changed flag mask, host lane 1</t>
  </si>
  <si>
    <t>Masking bit for Data Path State Changed flag, host lane 1</t>
  </si>
  <si>
    <t>M-Tx8 Fault flag mask</t>
  </si>
  <si>
    <t>Masking bit for Tx Fault flag, media lane 8</t>
  </si>
  <si>
    <t>M-Tx7 Fault flag mask</t>
  </si>
  <si>
    <t>Masking bit for Tx Fault flag, media lane 7</t>
  </si>
  <si>
    <t>M-Tx6 Fault flag mask</t>
  </si>
  <si>
    <t>Masking bit for Tx Fault flag, media lane 6</t>
  </si>
  <si>
    <t>M-Tx5 Fault flag mask</t>
  </si>
  <si>
    <t>Masking bit for Tx Fault flag, media lane 5</t>
  </si>
  <si>
    <t>M-Tx4 Fault flag mask</t>
  </si>
  <si>
    <t>Masking bit for Tx Fault flag, media lane 4</t>
  </si>
  <si>
    <t>M-Tx3 Fault flag mask</t>
  </si>
  <si>
    <t>Masking bit for Tx Fault flag, media lane 3</t>
  </si>
  <si>
    <t>M-Tx2 Fault flag mask</t>
  </si>
  <si>
    <t>Masking bit for Tx Fault flag, media lane 2</t>
  </si>
  <si>
    <t>M-Tx1 Fault flag mask</t>
  </si>
  <si>
    <t>Masking bit for Tx Fault flag, media lane 1</t>
  </si>
  <si>
    <t>M-Tx8 LOS flag mask</t>
  </si>
  <si>
    <t>Masking bit for Tx LOS flag, lane 8</t>
  </si>
  <si>
    <t>M-Tx7 LOS flag mask</t>
  </si>
  <si>
    <t>Masking bit for Tx LOS flag, lane 7</t>
  </si>
  <si>
    <t>M-Tx6 LOS flag mask</t>
  </si>
  <si>
    <t>Masking bit for Tx LOS flag, lane 6</t>
  </si>
  <si>
    <t>M-Tx5 LOS flag mask</t>
  </si>
  <si>
    <t>Masking bit for Tx LOS flag, lane 5</t>
  </si>
  <si>
    <t>M-Tx4 LOS flag mask</t>
  </si>
  <si>
    <t>Masking bit for Tx LOS flag, lane 4</t>
  </si>
  <si>
    <t>M-Tx3 LOS flag mask</t>
  </si>
  <si>
    <t>Masking bit for Tx LOS flag, lane 3</t>
  </si>
  <si>
    <t>M-Tx2 LOS flag mask</t>
  </si>
  <si>
    <t>Masking bit for Tx LOS flag, lane 2</t>
  </si>
  <si>
    <t>M-Tx1 LOS flag mask</t>
  </si>
  <si>
    <t>Masking bit for Tx LOS flag, lane 1</t>
  </si>
  <si>
    <t>M-Tx8 CDR LOL flag mask</t>
  </si>
  <si>
    <t>Masking bit for Tx CDR LOL flag, lane 8</t>
  </si>
  <si>
    <t>M-Tx7 CDR LOL flag mask</t>
  </si>
  <si>
    <t>Masking bit for Tx CDR LOL flag, lane 7</t>
  </si>
  <si>
    <t>M-Tx6 CDR LOL flag mask</t>
  </si>
  <si>
    <t>Masking bit for Tx CDR LOL flag, lane 6</t>
  </si>
  <si>
    <t>M-Tx5 CDR LOL flag mask</t>
  </si>
  <si>
    <t>Masking bit for Tx CDR LOL flag, lane 5</t>
  </si>
  <si>
    <t>M-Tx4 CDR LOL flag mask</t>
  </si>
  <si>
    <t>Masking bit for Tx CDR LOL flag, lane 4</t>
  </si>
  <si>
    <t>M-Tx3 CDR LOL flag mask</t>
  </si>
  <si>
    <t>Masking bit for Tx CDR LOL flag, lane 3</t>
  </si>
  <si>
    <t>M-Tx2 CDR LOL flag mask</t>
  </si>
  <si>
    <t>Masking bit for Tx CDR LOL flag, lane 2</t>
  </si>
  <si>
    <t>M-Tx1 CDR LOL flag mask</t>
  </si>
  <si>
    <t>Masking bit for Tx CDR LOL flag, lane 1</t>
  </si>
  <si>
    <t>M-Tx8 Adaptive Eq Fault flag mask</t>
  </si>
  <si>
    <t>Masking bit for Tx Adaptive Input Eq Fail lane 8</t>
  </si>
  <si>
    <t>M-Tx7 Adaptive Eq Fault flag mask</t>
  </si>
  <si>
    <t>Masking bit for Tx Adaptive Input Eq Fail lane 7</t>
  </si>
  <si>
    <t>M-Tx6 Adaptive Eq Fault flag mask</t>
  </si>
  <si>
    <t>Masking bit for Tx Adaptive Input Eq Fail lane 6</t>
  </si>
  <si>
    <t>M-Tx5 Adaptive Eq Fault flag mask</t>
  </si>
  <si>
    <t>Masking bit for Tx Adaptive Input Eq Fail lane 5</t>
  </si>
  <si>
    <t>M-Tx4 Adaptive Eq Fault flag mask</t>
  </si>
  <si>
    <t>Masking bit for Tx Adaptive Input Eq Fail lane 4</t>
  </si>
  <si>
    <t>M-Tx3 Adaptive Eq Fault flag mask</t>
  </si>
  <si>
    <t>Masking bit for Tx Adaptive Input Eq Fail lane 3</t>
  </si>
  <si>
    <t>M-Tx2 Adaptive Eq Fault flag mask</t>
  </si>
  <si>
    <t>Masking bit for Tx Adaptive Input Eq Fail lane 2</t>
  </si>
  <si>
    <t>M-Tx1 Adaptive Eq Fault flag mask</t>
  </si>
  <si>
    <t>Masking bit for Tx Adaptive Input Eq Fail lane 1</t>
  </si>
  <si>
    <t>M-Tx8 Power High Alarm flag mask</t>
  </si>
  <si>
    <t>Masking bit for Tx output power High Alarm, media lane 8</t>
  </si>
  <si>
    <t>M-Tx7 Power High Alarm flag mask</t>
  </si>
  <si>
    <t>Masking bit for Tx output power High Alarm, media lane 7</t>
  </si>
  <si>
    <t>M-Tx6 Power High Alarm flag mask</t>
  </si>
  <si>
    <t>Masking bit for Tx output power High Alarm, media lane 6</t>
  </si>
  <si>
    <t>M-Tx5 Power High Alarm flag mask</t>
  </si>
  <si>
    <t>Masking bit for Tx output power High Alarm, media lane 5</t>
  </si>
  <si>
    <t>M-Tx4 Power High Alarm flag mask</t>
  </si>
  <si>
    <t>Masking bit for Tx output power High Alarm, media lane 4</t>
  </si>
  <si>
    <t>M-Tx3 Power High Alarm flag mask</t>
  </si>
  <si>
    <t>Masking bit for Tx output power High Alarm, media lane 3</t>
  </si>
  <si>
    <t>M-Tx2 Power High Alarm flag mask</t>
  </si>
  <si>
    <t>Masking bit for Tx output power High Alarm, media lane 2</t>
  </si>
  <si>
    <t>M-Tx1 Power High Alarm flag mask</t>
  </si>
  <si>
    <t>Masking bit for Tx output power High Alarm, media lane 1</t>
  </si>
  <si>
    <t>M-Tx8 Power Low Alarm flag mask</t>
  </si>
  <si>
    <t>Masking bit for Tx output power Low Alarm, media lane 8</t>
  </si>
  <si>
    <t>M-Tx7 Power Low Alarm flag mask</t>
  </si>
  <si>
    <t>Masking bit for Tx output power Low Alarm, media lane 7</t>
  </si>
  <si>
    <t>M-Tx6 Power Low Alarm flag mask</t>
  </si>
  <si>
    <t>Masking bit for Tx output power Low Alarm, media lane 6</t>
  </si>
  <si>
    <t>M-Tx5 Power Low Alarm flag mask</t>
  </si>
  <si>
    <t>Masking bit for Tx output power Low Alarm, media lane 5</t>
  </si>
  <si>
    <t>M-Tx4 Power Low Alarm flag mask</t>
  </si>
  <si>
    <t>Masking bit for Tx output power Low Alarm, media lane 4</t>
  </si>
  <si>
    <t>M-Tx3 Power Low Alarm flag mask</t>
  </si>
  <si>
    <t>Masking bit for Tx output power Low Alarm, media lane 3</t>
  </si>
  <si>
    <t>M-Tx2 Power Low Alarm flag mask</t>
  </si>
  <si>
    <t>Masking bit for Tx output power Low Alarm, media lane 2</t>
  </si>
  <si>
    <t>M-Tx1 Power Low Alarm flag mask</t>
  </si>
  <si>
    <t>Masking bit for Tx output power Low Alarm, media lane 1</t>
  </si>
  <si>
    <t>M-Tx8 Power High Warning flag mask</t>
  </si>
  <si>
    <t>Masking bit for Tx output power High Warning, media lane 8</t>
  </si>
  <si>
    <t>M-Tx7 Power High Warning flag mask</t>
  </si>
  <si>
    <t>Masking bit for Tx output power High Warning, media lane 7</t>
  </si>
  <si>
    <t>M-Tx6 Power High Warning flag mask</t>
  </si>
  <si>
    <t>Masking bit for Tx output power High Warning, media lane 6</t>
  </si>
  <si>
    <t>M-Tx5 Power High Warning flag mask</t>
  </si>
  <si>
    <t>Masking bit for Tx output power High Warning, media lane 5</t>
  </si>
  <si>
    <t>M-Tx4 Power High Warning flag mask</t>
  </si>
  <si>
    <t>Masking bit for Tx output power High Warning, media lane 4</t>
  </si>
  <si>
    <t>M-Tx3 Power High Warning flag mask</t>
  </si>
  <si>
    <t>Masking bit for Tx output power High Warning, media lane 3</t>
  </si>
  <si>
    <t>M-Tx2 Power High Warning flag mask</t>
  </si>
  <si>
    <t>Masking bit for Tx output power High Warning, media lane 2</t>
  </si>
  <si>
    <t>M-Tx1 Power High Warning flag mask</t>
  </si>
  <si>
    <t>Masking bit for Tx output power High Warning, media lane 1</t>
  </si>
  <si>
    <t>M-Tx8 Power Low Warning flag mask</t>
  </si>
  <si>
    <t>Masking bit for Tx output power Low Warning, media lane 8</t>
  </si>
  <si>
    <t>M-Tx7 Power Low Warning flag mask</t>
  </si>
  <si>
    <t>Masking bit for Tx output power Low Warning, media lane 7</t>
  </si>
  <si>
    <t>M-Tx6 Power Low Warning flag mask</t>
  </si>
  <si>
    <t>Masking bit for Tx output power Low Warning, media lane 6</t>
  </si>
  <si>
    <t>M-Tx5 Power Low Warning flag mask</t>
  </si>
  <si>
    <t>Masking bit for Tx output power Low Warning, media lane 5</t>
  </si>
  <si>
    <t>M-Tx4 Power Low Warning flag mask</t>
  </si>
  <si>
    <t>Masking bit for Tx output power Low Warning, media lane 4</t>
  </si>
  <si>
    <t>M-Tx3 Power Low Warning flag mask</t>
  </si>
  <si>
    <t>Masking bit for Tx output power Low Warning, media lane 3</t>
  </si>
  <si>
    <t>M-Tx2 Power Low Warning flag mask</t>
  </si>
  <si>
    <t>Masking bit for Tx output power Low Warning, media lane 2</t>
  </si>
  <si>
    <t>M-Tx1 Power Low Warning flag mask</t>
  </si>
  <si>
    <t>Masking bit for Tx output power Low Warning, media lane 1</t>
  </si>
  <si>
    <t>M-Tx8 Bias High Alarm flag mask</t>
  </si>
  <si>
    <t>Masking bit for Tx bias High Alarm, media lane 8</t>
  </si>
  <si>
    <t>M-Tx7 Bias High Alarm flag mask</t>
  </si>
  <si>
    <t>Masking bit for Tx bias High Alarm, media lane 7</t>
  </si>
  <si>
    <t>M-Tx6 Bias High Alarm flag mask</t>
  </si>
  <si>
    <t>Masking bit for Tx bias High Alarm, media lane 6</t>
  </si>
  <si>
    <t>M-Tx5 Bias High Alarm flag mask</t>
  </si>
  <si>
    <t>Masking bit for Tx bias High Alarm, media lane 5</t>
  </si>
  <si>
    <t>M-Tx4 Bias High Alarm flag mask</t>
  </si>
  <si>
    <t>Masking bit for Tx bias High Alarm, media lane 4</t>
  </si>
  <si>
    <t>M-Tx3 Bias High Alarm flag mask</t>
  </si>
  <si>
    <t>Masking bit for Tx bias High Alarm, media lane 3</t>
  </si>
  <si>
    <t>M-Tx2 Bias High Alarm flag mask</t>
  </si>
  <si>
    <t>Masking bit for Tx bias High Alarm, media lane 2</t>
  </si>
  <si>
    <t>M-Tx1 Bias High Alarm flag mask</t>
  </si>
  <si>
    <t>Masking bit for Tx bias High Alarm, media lane 1</t>
  </si>
  <si>
    <t>M-Tx8 Bias Low Alarm flag mask</t>
  </si>
  <si>
    <t>Masking bit for Tx bias Low Alarm, media lane 8</t>
  </si>
  <si>
    <t>M-Tx7 Bias Low Alarm flag mask</t>
  </si>
  <si>
    <t>Masking bit for Tx bias Low Alarm, media lane 7</t>
  </si>
  <si>
    <t>M-Tx6 Bias Low Alarm flag mask</t>
  </si>
  <si>
    <t>Masking bit for Tx bias Low Alarm, media lane 6</t>
  </si>
  <si>
    <t>M-Tx5 Bias Low Alarm flag mask</t>
  </si>
  <si>
    <t>Masking bit for Tx bias Low Alarm, media lane 5</t>
  </si>
  <si>
    <t>M-Tx4 Bias Low Alarm flag mask</t>
  </si>
  <si>
    <t>Masking bit for Tx bias Low Alarm, media lane 4</t>
  </si>
  <si>
    <t>M-Tx3 Bias Low Alarm flag mask</t>
  </si>
  <si>
    <t>Masking bit for Tx bias Low Alarm, media lane 3</t>
  </si>
  <si>
    <t>M-Tx2 Bias Low Alarm flag mask</t>
  </si>
  <si>
    <t>Masking bit for Tx Bias Low Alarm, media lane 2</t>
  </si>
  <si>
    <t>M-Tx1 Bias Low Alarm flag mask</t>
  </si>
  <si>
    <t>Masking bit for Tx Bias Low Alarm, media lane 1</t>
  </si>
  <si>
    <t>M-Tx8 Bias High Warning flag mask</t>
  </si>
  <si>
    <t>Masking bit for Tx Bias High Warning, media lane 8</t>
  </si>
  <si>
    <t>M-Tx7 Bias High Warning flag mask</t>
  </si>
  <si>
    <t>Masking bit for Tx Bias High Warning, media lane 7</t>
  </si>
  <si>
    <t>M-Tx6 Bias High Warning flag mask</t>
  </si>
  <si>
    <t>Masking bit for Tx Bias High Warning, media lane 6</t>
  </si>
  <si>
    <t>M-Tx5 Bias High Warning flag mask</t>
  </si>
  <si>
    <t>Masking bit for Tx Bias High Warning, media lane 5</t>
  </si>
  <si>
    <t>M-Tx4 Bias High Warning flag mask</t>
  </si>
  <si>
    <t>Masking bit for Tx Bias High Warning, media lane 4</t>
  </si>
  <si>
    <t>M-Tx3 Bias High Warning flag mask</t>
  </si>
  <si>
    <t>Masking bit for Tx Bias High Warning, media lane 3</t>
  </si>
  <si>
    <t>M-Tx2 Bias High Warning flag mask</t>
  </si>
  <si>
    <t>Masking bit for Tx Bias High Warning, media lane 2</t>
  </si>
  <si>
    <t>M-Tx1 Bias High Warning flag mask</t>
  </si>
  <si>
    <t>Masking bit for Tx Bias High Warning, media lane 1</t>
  </si>
  <si>
    <t>M-Tx8 Bias Low Warning flag mask</t>
  </si>
  <si>
    <t>Masking bit for Tx Bias Low Warning, media lane 8</t>
  </si>
  <si>
    <t>M-Tx7 Bias Low Warning flag mask</t>
  </si>
  <si>
    <t>Masking bit for Tx Bias Low Warning, media lane 7</t>
  </si>
  <si>
    <t>M-Tx6 Bias Low Warning flag mask</t>
  </si>
  <si>
    <t>Masking bit for Tx Bias Low Warning, media lane 6</t>
  </si>
  <si>
    <t>M-Tx5 Bias Low Warning flag mask</t>
  </si>
  <si>
    <t>Masking bit for Tx Bias Low Warning, media lane 5</t>
  </si>
  <si>
    <t>M-Tx4 Bias Low Warning flag mask</t>
  </si>
  <si>
    <t>Masking bit for Tx Bias Low Warning, media lane 4</t>
  </si>
  <si>
    <t>M-Tx3 Bias Low Warning flag mask</t>
  </si>
  <si>
    <t>Masking bit for Tx Bias Low Warning, media lane 3</t>
  </si>
  <si>
    <t>M-Tx2 Bias Low Warning flag mask</t>
  </si>
  <si>
    <t>Masking bit for Tx Bias Low Warning, media lane 2</t>
  </si>
  <si>
    <t>M-Tx1 Bias Low Warning flag mask</t>
  </si>
  <si>
    <t>Masking bit for Tx Bias Low Warning, media lane 1</t>
  </si>
  <si>
    <t>M-Rx8 LOS flag mask</t>
  </si>
  <si>
    <t>Masking bit for Rx LOS flag, media lane 8</t>
  </si>
  <si>
    <t>M-Rx7 LOS flag mask</t>
  </si>
  <si>
    <t>Masking bit for Rx LOS flag, media lane 7</t>
  </si>
  <si>
    <t>M-Rx6 LOS flag mask</t>
  </si>
  <si>
    <t>Masking bit for Rx LOS flag, media lane 6</t>
  </si>
  <si>
    <t>M-Rx5 LOS flag mask</t>
  </si>
  <si>
    <t>Masking bit for Rx LOS flag, media lane 5</t>
  </si>
  <si>
    <t>M-Rx4 LOS flag mask</t>
  </si>
  <si>
    <t>Masking bit for Rx LOS flag, media lane 4</t>
  </si>
  <si>
    <t>M-Rx3 LOS flag mask</t>
  </si>
  <si>
    <t>Masking bit for Rx LOS flag, media lane 3</t>
  </si>
  <si>
    <t>M-Rx2 LOS flag mask</t>
  </si>
  <si>
    <t>Masking bit for Rx LOS flag, media lane 2</t>
  </si>
  <si>
    <t>M-Rx1 LOS flag mask</t>
  </si>
  <si>
    <t>Masking bit for Rx LOS flag, media lane 1</t>
  </si>
  <si>
    <t>M-Rx8 CDR LOL flag mask</t>
  </si>
  <si>
    <t>Masking bit for Rx CDR LOL flag, media lane 8</t>
  </si>
  <si>
    <t>M-Rx7 CDR LOL flag mask</t>
  </si>
  <si>
    <t>Masking bit for Rx CDR LOL flag, media lane 7</t>
  </si>
  <si>
    <t>M-Rx6 CDR LOL flag mask</t>
  </si>
  <si>
    <t>Masking bit for Rx CDR LOL flag, media lane 6</t>
  </si>
  <si>
    <t>M-Rx5 CDR LOL flag mask</t>
  </si>
  <si>
    <t>Masking bit for Rx CDR LOL flag, media lane 5</t>
  </si>
  <si>
    <t>M-Rx4 CDR LOL flag mask</t>
  </si>
  <si>
    <t>Masking bit for Rx CDR LOL flag, media lane 4</t>
  </si>
  <si>
    <t>M-Rx3 CDR LOL flag mask</t>
  </si>
  <si>
    <t>Masking bit for Rx CDR LOL flag, media lane 3</t>
  </si>
  <si>
    <t>M-Rx2 CDR LOL flag mask</t>
  </si>
  <si>
    <t>Masking bit for Rx CDR LOL flag, media lane 2</t>
  </si>
  <si>
    <t>M-Rx1 CDR LOL flag mask</t>
  </si>
  <si>
    <t>Masking bit for Rx CDR LOL flag, media lane 1</t>
  </si>
  <si>
    <t>M-Rx8 Power High Alarm flag mask</t>
  </si>
  <si>
    <t>Masking bit for Rx input power High Alarm, media lane 8</t>
  </si>
  <si>
    <t>M-Rx7 Power High Alarm flag mask</t>
  </si>
  <si>
    <t>Masking bit for Rx input power High Alarm, media lane 7</t>
  </si>
  <si>
    <t>M-Rx6 Power High Alarm flag mask</t>
  </si>
  <si>
    <t>Masking bit for Rx input power High Alarm, media lane 6</t>
  </si>
  <si>
    <t>M-Rx5 Power High Alarm flag mask</t>
  </si>
  <si>
    <t>Masking bit for Rx input power High Alarm, media lane 5</t>
  </si>
  <si>
    <t>M-Rx4 Power High Alarm flag mask</t>
  </si>
  <si>
    <t>Masking bit for Rx input power High Alarm, media lane 4</t>
  </si>
  <si>
    <t>M-Rx3 Power High Alarm flag mask</t>
  </si>
  <si>
    <t>Masking bit for Rx input power High Alarm, media lane 3</t>
  </si>
  <si>
    <t>M-Rx2 Power High Alarm flag mask</t>
  </si>
  <si>
    <t>Masking bit for Rx input power High Alarm, media lane 2</t>
  </si>
  <si>
    <t>M-Rx1 Power High Alarm flag mask</t>
  </si>
  <si>
    <t>Masking bit for Rx input power High Alarm, media lane 1</t>
  </si>
  <si>
    <t>M-Rx8 Power Low Alarm flag mask</t>
  </si>
  <si>
    <t>Masking bit for Rx input power low Alarm, media lane 8</t>
  </si>
  <si>
    <t>M-Rx7 Power Low Alarm flag mask</t>
  </si>
  <si>
    <t>Masking bit for Rx input power low Alarm, media lane 7</t>
  </si>
  <si>
    <t>M-Rx6 Power Low Alarm flag mask</t>
  </si>
  <si>
    <t>Masking bit for Rx input power low Alarm, media lane 6</t>
  </si>
  <si>
    <t>M-Rx5 Power Low Alarm flag mask</t>
  </si>
  <si>
    <t>Masking bit for Rx input power low Alarm, media lane 5</t>
  </si>
  <si>
    <t>M-Rx4 Power Low Alarm flag mask</t>
  </si>
  <si>
    <t>Masking bit for Rx input power low Alarm, media lane 4</t>
  </si>
  <si>
    <t>M-Rx3 Power Low Alarm flag mask</t>
  </si>
  <si>
    <t>Masking bit for Rx input power low Alarm, media lane 3</t>
  </si>
  <si>
    <t>M-Rx2 Power Low Alarm flag mask</t>
  </si>
  <si>
    <t>Masking bit for Rx input power low Alarm, media lane 2</t>
  </si>
  <si>
    <t>M-Rx1 Power Low Alarm flag mask</t>
  </si>
  <si>
    <t>Masking bit for Rx input power low Alarm, media lane 1</t>
  </si>
  <si>
    <t>M-Rx8 Power High Warning flag mask</t>
  </si>
  <si>
    <t>Masking bit for Rx input power High Warning, media lane 8</t>
  </si>
  <si>
    <t>M-Rx7 Power High Warning flag mask</t>
  </si>
  <si>
    <t>Masking bit for Rx input power High Warning, media lane 7</t>
  </si>
  <si>
    <t>M-Rx6 Power High Warning flag mask</t>
  </si>
  <si>
    <t>Masking bit for Rx input power High Warning, media lane 6</t>
  </si>
  <si>
    <t>M-Rx5 Power High Warning flag mask</t>
  </si>
  <si>
    <t>Masking bit for Rx input power High Warning, media lane 5</t>
  </si>
  <si>
    <t>M-Rx4 Power High Warning flag mask</t>
  </si>
  <si>
    <t>Masking bit for Rx input power High Warning, media lane 4</t>
  </si>
  <si>
    <t>M-Rx3 Power High Warning flag mask</t>
  </si>
  <si>
    <t>Masking bit for Rx input power High Warning, media lane 3</t>
  </si>
  <si>
    <t>M-Rx2 Power High Warning flag mask</t>
  </si>
  <si>
    <t>Masking bit for Rx input power High Warning, media lane 2</t>
  </si>
  <si>
    <r>
      <t xml:space="preserve">M-Rx1 Power High Warning </t>
    </r>
    <r>
      <rPr>
        <sz val="10"/>
        <color theme="1"/>
        <rFont val="Arial Unicode MS"/>
        <family val="2"/>
        <charset val="134"/>
      </rPr>
      <t>flag mask</t>
    </r>
  </si>
  <si>
    <t>Masking bit for Rx input power High Warning, media lane 1</t>
  </si>
  <si>
    <t>M-Rx8 Power Low Warning flag mask</t>
  </si>
  <si>
    <t>Masking bit for Rx input power Low Warning, media lane 8</t>
  </si>
  <si>
    <t>M-Rx7 Power Low Warning flag mask</t>
  </si>
  <si>
    <t>Masking bit for Rx input power Low Warning, media lane 7</t>
  </si>
  <si>
    <t>M-Rx6 Power Low Warning flag mask</t>
  </si>
  <si>
    <t>Masking bit for Rx input power Low Warning, media lane 6</t>
  </si>
  <si>
    <t>M-Rx5 Power Low Warning flag mask</t>
  </si>
  <si>
    <t>Masking bit for Rx input power Low Warning, media lane 5</t>
  </si>
  <si>
    <t>M-Rx4 Power Low Warning flag mask</t>
  </si>
  <si>
    <t>Masking bit for Rx input power Low Warning, media lane 4</t>
  </si>
  <si>
    <t>M-Rx3 Power Low Warning flag mask</t>
  </si>
  <si>
    <t>Masking bit for Rx input power Low Warning, media lane 3</t>
  </si>
  <si>
    <t>M-Rx2 Power Low Warning flag mask</t>
  </si>
  <si>
    <t>Masking bit for Rx input power Low Warning, media lane 2</t>
  </si>
  <si>
    <t>M-Rx1 Power Low Warning flag mask</t>
  </si>
  <si>
    <t>Masking bit for Rx input power Low Warning, media lane 1</t>
  </si>
  <si>
    <t>Upper Memory - Page 11h (Lane Status)</t>
    <phoneticPr fontId="5" type="noConversion"/>
  </si>
  <si>
    <t>Data Path State host lane 2</t>
  </si>
  <si>
    <t>Data path state encoding, as observed on host lane 2</t>
  </si>
  <si>
    <t>Data Path State host lane 1</t>
  </si>
  <si>
    <t>Data path state encoding, as observed on host lane 1</t>
  </si>
  <si>
    <t>Data Path State host lane 4</t>
  </si>
  <si>
    <t>Data path state encoding, as observed on host lane 4</t>
  </si>
  <si>
    <t>Data Path State host lane 3</t>
  </si>
  <si>
    <t>Data path state encoding, as observed on host lane 3</t>
  </si>
  <si>
    <t>Data Path State host lane 6</t>
  </si>
  <si>
    <t>Data path state encoding, as observed on host lane 6</t>
  </si>
  <si>
    <t>Data Path State host lane 5</t>
  </si>
  <si>
    <t>Data path state encoding, as observed on host lane 5</t>
  </si>
  <si>
    <t>Data Path State host lane 8</t>
  </si>
  <si>
    <t>Data path state encoding, as observed on host lane 8</t>
  </si>
  <si>
    <t>Data Path State host lane 7</t>
  </si>
  <si>
    <t>Data path state encoding, as observed on host lane 7</t>
  </si>
  <si>
    <t>L-Data Path State Changed flag, host lane 8</t>
  </si>
  <si>
    <t>Latched Data Path State Changed flag for host lane 8</t>
  </si>
  <si>
    <t>L-Data Path State changed flag, host lane 7</t>
  </si>
  <si>
    <t>Latched Data Path State Changed flag for host lane 7</t>
  </si>
  <si>
    <t>L-Data Path State Changed flag, host lane 6</t>
  </si>
  <si>
    <t>Latched Data Path State Changed flag for host lane 6</t>
  </si>
  <si>
    <t>L-Data Path State Changed flag, host lane 5</t>
  </si>
  <si>
    <t>Latched Data Path State Changed flag for host lane 5</t>
  </si>
  <si>
    <t>L-Data Path State Changed flag, host lane 4</t>
  </si>
  <si>
    <t>Latched Data Path State Changed flag for host lane 4</t>
  </si>
  <si>
    <t>L-Data Path State Changed flag, host lane 3</t>
  </si>
  <si>
    <t>Latched Data Path State Changed flag for host lane 3</t>
  </si>
  <si>
    <t>L-Data Path State Changed flag, host lane 2</t>
  </si>
  <si>
    <t>Latched Data Path State Changed flag for host lane 2</t>
  </si>
  <si>
    <t>L-Data Path State Changed flag, host lane 1</t>
  </si>
  <si>
    <t>Latched Data Path State Changed flag for host lane 1</t>
  </si>
  <si>
    <t>L-Tx8 Fault flag</t>
  </si>
  <si>
    <t>Latched Tx Fault flag, media lane 8</t>
  </si>
  <si>
    <t>L-Tx7 Fault flag</t>
  </si>
  <si>
    <t>Latched Tx Fault flag, media lane 7</t>
  </si>
  <si>
    <t>L-Tx6 Fault flag</t>
  </si>
  <si>
    <t>Latched Tx Fault flag, media lane 6</t>
  </si>
  <si>
    <t>L-Tx5 Fault flag</t>
  </si>
  <si>
    <t>Latched Tx Fault flag, media lane 5</t>
  </si>
  <si>
    <t>L-Tx4 Fault flag</t>
  </si>
  <si>
    <t>Latched Tx Fault flag, media lane 4</t>
  </si>
  <si>
    <t>L-Tx3 Fault flag</t>
  </si>
  <si>
    <t>Latched Tx Fault flag, media lane 3</t>
  </si>
  <si>
    <t>L-Tx2 Fault flag</t>
  </si>
  <si>
    <t>Latched Tx Fault flag, media lane 2</t>
  </si>
  <si>
    <t>L-Tx1 Fault flag</t>
  </si>
  <si>
    <t>Latched Tx Fault flag, media lane 1</t>
  </si>
  <si>
    <t>L-Tx8 LOS flag</t>
  </si>
  <si>
    <t>Latched Tx LOS flag, lane 8</t>
  </si>
  <si>
    <t>L-Tx7 LOS flag</t>
  </si>
  <si>
    <t>Latched Tx LOS flag, lane 7</t>
  </si>
  <si>
    <t>L-Tx6 LOS flag</t>
  </si>
  <si>
    <t>Latched Tx LOS flag, lane 6</t>
  </si>
  <si>
    <t>L-Tx5 LOS flag</t>
  </si>
  <si>
    <t>Latched Tx LOS flag, lane 5</t>
  </si>
  <si>
    <t>L-Tx4 LOS flag</t>
  </si>
  <si>
    <t>Latched Tx LOS flag, lane 4</t>
  </si>
  <si>
    <t>L-Tx3 LOS flag</t>
  </si>
  <si>
    <t>Latched Tx LOS flag, lane 3</t>
  </si>
  <si>
    <t>L-Tx2 LOS flag</t>
  </si>
  <si>
    <t>Latched Tx LOS flag, lane 2</t>
  </si>
  <si>
    <t>L-Tx1 LOS flag</t>
  </si>
  <si>
    <t>Latched Tx LOS flag, lane 1</t>
  </si>
  <si>
    <t>L-Tx8 CDR LOL flag</t>
  </si>
  <si>
    <t>Latched Tx CDR LOL flag, lane 8. Clear on Read</t>
  </si>
  <si>
    <t>L-Tx7 CDR LOL flag</t>
  </si>
  <si>
    <t>Latched Tx CDR LOL flag, lane 7. Clear on Read</t>
  </si>
  <si>
    <t>L-Tx6 CDR LOL flag</t>
  </si>
  <si>
    <t>Latched Tx CDR LOL flag, lane 6. Clear on Read</t>
  </si>
  <si>
    <t>L-Tx5 CDR LOL flag</t>
  </si>
  <si>
    <t>Latched Tx CDR LOL flag, lane 5. Clear on Read</t>
  </si>
  <si>
    <t>L-Tx4 CDR LOL flag</t>
  </si>
  <si>
    <t>Latched Tx CDR LOL flag, lane 4. Clear on Read</t>
  </si>
  <si>
    <t>L-Tx3 CDR LOL flag</t>
  </si>
  <si>
    <t>Latched Tx CDR LOL flag, lane 3. Clear on Read</t>
  </si>
  <si>
    <t>L-Tx2 CDR LOL flag</t>
  </si>
  <si>
    <t>Latched Tx CDR LOL flag, lane 2. Clear on Read</t>
  </si>
  <si>
    <t>L-Tx1 CDR LOL flag</t>
  </si>
  <si>
    <t>Latched Tx CDR LOL flag, lane 1. Clear on Read</t>
  </si>
  <si>
    <t>L-Tx8 Adaptive Input Eq Fault Lane 8 flag</t>
  </si>
  <si>
    <t>Latched Tx Adaptive Input Eq. Fault Lane 8. Clear on Read</t>
  </si>
  <si>
    <t>L-Tx7 Adaptive Input Eq Fault Lane 7 flag</t>
  </si>
  <si>
    <t>Latched Tx Adaptive Input Eq. Fault Lane 7. Clear on Read</t>
  </si>
  <si>
    <t>L-Tx6 Adaptive Input Eq Fault Lane 6 flag</t>
  </si>
  <si>
    <t>Latched Tx Adaptive Input Eq. Fault Lane 6. Clear on Read</t>
  </si>
  <si>
    <t>L-Tx5 Adaptive Input Eq Fault Lane 5 flag</t>
  </si>
  <si>
    <t>Latched Tx Adaptive Input Eq. Fault Lane 5. Clear on Read</t>
  </si>
  <si>
    <t>L-Tx4 Adaptive Input Eq Fault Lane 4 flag</t>
  </si>
  <si>
    <t>Latched Tx Adaptive Input Eq. Fault Lane 4. Clear on Read</t>
  </si>
  <si>
    <t>L-Tx3 Adaptive Input Eq Fault Lane 3 flag</t>
  </si>
  <si>
    <t>Latched Tx Adaptive Input Eq. Fault Lane 3. Clear on Read</t>
  </si>
  <si>
    <t>L-Tx2 Adaptive Input Eq Fault Lane 2 flag</t>
  </si>
  <si>
    <t>Latched Tx Adaptive Input Eq. Fault Lane 2. Clear on Read</t>
  </si>
  <si>
    <t>L-Tx1 Adaptive Input Eq Fault Lane 1 flag</t>
  </si>
  <si>
    <t>Latched Tx Adaptive Input Eq. Fault Lane 1. Clear on Read</t>
  </si>
  <si>
    <t>L-Tx8 Power High alarm</t>
  </si>
  <si>
    <t>Tx output power High Alarm, media lane 8. Clear on Read</t>
  </si>
  <si>
    <t>L-Tx7 Power High alarm</t>
  </si>
  <si>
    <t>Tx output power High Alarm, media lane 7. Clear on Read</t>
  </si>
  <si>
    <t>L-Tx6 Power High alarm</t>
  </si>
  <si>
    <t>Tx output power High Alarm, media lane 6. Clear on Read</t>
  </si>
  <si>
    <t>L-Tx5 Power High alarm</t>
  </si>
  <si>
    <t>Tx output power High Alarm, media lane 5. Clear on Read</t>
  </si>
  <si>
    <t>L-Tx4 Power High alarm</t>
  </si>
  <si>
    <t>Tx output power High Alarm, media lane 4. Clear on Read</t>
  </si>
  <si>
    <t>L-Tx3 Power High alarm</t>
  </si>
  <si>
    <t>Tx output power High Alarm, media lane 3. Clear on Read</t>
  </si>
  <si>
    <t>L-Tx2 Power High alarm</t>
  </si>
  <si>
    <t>Tx output power High Alarm, media lane 2. Clear on Read</t>
  </si>
  <si>
    <t>L-Tx1 Power High alarm</t>
  </si>
  <si>
    <t>Tx output power High Alarm, media lane 1. Clear on Read</t>
  </si>
  <si>
    <t>L-Tx8 Power Low alarm</t>
  </si>
  <si>
    <t>Tx output power Low alarm, media lane 8. Clear on Read</t>
  </si>
  <si>
    <t>L-Tx7 Power Low alarm</t>
  </si>
  <si>
    <t>Tx output power Low alarm, media lane 7. Clear on Read</t>
  </si>
  <si>
    <t>L-Tx6 Power Low alarm</t>
  </si>
  <si>
    <t>Tx output power Low alarm, media lane 6. Clear on Read</t>
  </si>
  <si>
    <t>L-Tx5 Power Low alarm</t>
  </si>
  <si>
    <t>Tx output power Low alarm, media lane 5. Clear on Read</t>
  </si>
  <si>
    <t>L-Tx4 Power Low alarm</t>
  </si>
  <si>
    <t>Tx output power Low alarm, media lane 4. Clear on Read</t>
  </si>
  <si>
    <t>L-Tx3 Power Low alarm</t>
  </si>
  <si>
    <t>Tx output power Low alarm, media lane 3. Clear on Read</t>
  </si>
  <si>
    <t>L-Tx2 Power Low alarm</t>
  </si>
  <si>
    <t>Tx output power Low alarm, media lane 2. Clear on Read</t>
  </si>
  <si>
    <t>L-Tx1 Power Low alarm</t>
  </si>
  <si>
    <t>Tx output power Low alarm, media lane 1. Clear on Read</t>
  </si>
  <si>
    <t>L-Tx8 Power High warning</t>
  </si>
  <si>
    <t>Tx output power High warning, media lane 8. Clear on Read</t>
  </si>
  <si>
    <t>L-Tx7 Power High warning</t>
  </si>
  <si>
    <t>Tx output power High warning, media lane 7. Clear on Read</t>
  </si>
  <si>
    <t>L-Tx6 Power High warning</t>
  </si>
  <si>
    <t>Tx output power High warning, media lane 6. Clear on Read</t>
  </si>
  <si>
    <t>L-Tx5 Power High warning</t>
  </si>
  <si>
    <t>Tx output power High warning, media lane 5. Clear on Read</t>
  </si>
  <si>
    <t>L-Tx4 Power High warning</t>
  </si>
  <si>
    <t>Tx output power High warning, media lane 4. Clear on Read</t>
  </si>
  <si>
    <t>L-Tx3 Power High warning</t>
  </si>
  <si>
    <t>Tx output power High warning, media lane 3. Clear on Read</t>
  </si>
  <si>
    <t>L-Tx2 Power High warning</t>
  </si>
  <si>
    <t>Tx output power High warning, media lane 2. Clear on Read</t>
  </si>
  <si>
    <t>L-Tx1 Power High warning</t>
  </si>
  <si>
    <t>Tx output power High warning, media lane 1. Clear on Read</t>
  </si>
  <si>
    <t>L-Tx8 Power Low warning</t>
  </si>
  <si>
    <t>Tx output power Low warning, media lane 8. Clear on Read</t>
  </si>
  <si>
    <t>L-Tx7 Power Low warning</t>
  </si>
  <si>
    <t>Tx output power Low warning, media lane 7. Clear on Read</t>
  </si>
  <si>
    <t>L-Tx6 Power Low warning</t>
  </si>
  <si>
    <t>Tx output power Low warning, media lane 6. Clear on Read</t>
  </si>
  <si>
    <t>L-Tx5 Power Low warning</t>
  </si>
  <si>
    <t>Tx output power Low warning, media lane 5. Clear on Read</t>
  </si>
  <si>
    <t>L-Tx4 Power Low warning</t>
  </si>
  <si>
    <t>Tx output power Low warning, media lane 4. Clear on Read</t>
  </si>
  <si>
    <t>L-Tx3 Power Low warning</t>
  </si>
  <si>
    <t>Tx output power Low warning, media lane 3. Clear on Read</t>
  </si>
  <si>
    <t>L-Tx2 Power Low warning</t>
  </si>
  <si>
    <t>Tx output power Low warning, media lane 2. Clear on Read</t>
  </si>
  <si>
    <t>L-Tx1 Power Low warning</t>
  </si>
  <si>
    <t>Tx output power Low warning, media lane 1. Clear on Read</t>
  </si>
  <si>
    <t>L-Tx8 Bias High Alarm</t>
  </si>
  <si>
    <t>Tx Bias High Alarm, media lane 8. Clear on Read</t>
  </si>
  <si>
    <t>L-Tx7 Bias High Alarm</t>
  </si>
  <si>
    <t>Tx Bias High Alarm, media lane 7. Clear on Read</t>
  </si>
  <si>
    <t>L-Tx6 Bias High Alarm</t>
  </si>
  <si>
    <t>Tx Bias High Alarm, media lane 6. Clear on Read</t>
  </si>
  <si>
    <t>L-Tx5 Bias High Alarm</t>
  </si>
  <si>
    <t>Tx Bias High Alarm, media lane 5. Clear on Read</t>
  </si>
  <si>
    <t>L-Tx4 Bias High Alarm</t>
  </si>
  <si>
    <t>Tx Bias High Alarm, media lane 4. Clear on Read</t>
  </si>
  <si>
    <t>L-Tx3 Bias High Alarm</t>
  </si>
  <si>
    <t>Tx Bias High Alarm, media lane 3. Clear on Read</t>
  </si>
  <si>
    <t>L-Tx2 Bias High Alarm</t>
  </si>
  <si>
    <t>Tx Bias High Alarm, media lane 2. Clear on Read</t>
  </si>
  <si>
    <t>L-Tx1 Bias High Alarm</t>
  </si>
  <si>
    <t>Tx Bias High Alarm, media lane 1. Clear on Read</t>
  </si>
  <si>
    <t>L-Tx8 Bias Low alarm</t>
  </si>
  <si>
    <t>Tx Bias Low alarm, media lane 8. Clear on Read</t>
  </si>
  <si>
    <t>L-Tx7 Bias Low alarm</t>
  </si>
  <si>
    <t>Tx Bias Low alarm, media lane 7. Clear on Read</t>
  </si>
  <si>
    <t>L-Tx6 Bias Low alarm</t>
  </si>
  <si>
    <t>Tx Bias Low alarm, media lane 6. Clear on Read</t>
  </si>
  <si>
    <t>L-Tx5 Bias Low alarm</t>
  </si>
  <si>
    <t>Tx Bias Low alarm, media lane 5. Clear on Read</t>
  </si>
  <si>
    <t>L-Tx4 Bias Low alarm</t>
  </si>
  <si>
    <t>Tx Bias Low alarm, media lane 4. Clear on Read</t>
  </si>
  <si>
    <t>L-Tx3 Bias Low alarm</t>
  </si>
  <si>
    <t>Tx Bias Low alarm, media lane 3. Clear on Read</t>
  </si>
  <si>
    <t>L-Tx2 Bias Low alarm</t>
  </si>
  <si>
    <t>Tx Bias Low alarm, media lane 2. Clear on Read</t>
  </si>
  <si>
    <t>L-Tx1 Bias Low alarm</t>
  </si>
  <si>
    <t>Tx Bias Low alarm, media lane 1. Clear on Read</t>
  </si>
  <si>
    <t>L-Tx8 Bias High warning</t>
  </si>
  <si>
    <t>Tx Bias High warning, media lane 8. Clear on Read</t>
  </si>
  <si>
    <t>L-Tx7 Bias High warning</t>
  </si>
  <si>
    <t>Tx Bias High warning, media lane 7. Clear on Read</t>
  </si>
  <si>
    <t>L-Tx6 Bias High warning</t>
  </si>
  <si>
    <t>Tx Bias High warning, media lane 6. Clear on Read</t>
  </si>
  <si>
    <t>L-Tx5 Bias High warning</t>
  </si>
  <si>
    <t>Tx Bias High warning, media lane 5. Clear on Read</t>
  </si>
  <si>
    <t>L-Tx4 Bias High warning</t>
  </si>
  <si>
    <t>Tx Bias High warning, media lane 4. Clear on Read</t>
  </si>
  <si>
    <t>L-Tx3 Bias High warning</t>
  </si>
  <si>
    <t>Tx Bias High warning, media lane 3. Clear on Read</t>
  </si>
  <si>
    <t>L-Tx2 Bias High warning</t>
  </si>
  <si>
    <t>Tx Bias High warning, media lane 2. Clear on Read</t>
  </si>
  <si>
    <t>L-Tx1 Bias High warning</t>
  </si>
  <si>
    <t>Tx Bias High warning, media lane 1. Clear on Read</t>
  </si>
  <si>
    <t>L-Tx8 Bias Low warning</t>
  </si>
  <si>
    <t>Tx Bias Low warning, media lane 8. Clear on Read</t>
  </si>
  <si>
    <t>L-Tx7 Bias Low warning</t>
  </si>
  <si>
    <t>Tx Bias Low warning, media lane 7. Clear on Read</t>
  </si>
  <si>
    <t>L-Tx6 Bias Low warning</t>
  </si>
  <si>
    <t>Tx Bias Low warning, media lane 6. Clear on Read</t>
  </si>
  <si>
    <t>L-Tx5 Bias Low warning</t>
  </si>
  <si>
    <t>Tx Bias Low warning, media lane 5. Clear on Read</t>
  </si>
  <si>
    <t>L-Tx4 Bias Low warning</t>
  </si>
  <si>
    <t>Tx Bias Low warning, media lane 4. Clear on Read</t>
  </si>
  <si>
    <t>L-Tx3 Bias Low warning</t>
  </si>
  <si>
    <t>Tx Bias Low warning, media lane 3. Clear on Read</t>
  </si>
  <si>
    <t>L-Tx2 Bias Low warning</t>
  </si>
  <si>
    <t>Tx Bias Low warning, media lane 2. Clear on Read</t>
  </si>
  <si>
    <t>L-Tx1 Bias Low warning</t>
  </si>
  <si>
    <t>Tx Bias Low warning, media lane 1. Clear on Read</t>
  </si>
  <si>
    <t>L-Rx8 LOS</t>
  </si>
  <si>
    <t>Latched Rx LOS flag, media lane 8. Clear on Read</t>
  </si>
  <si>
    <t>L-Rx7 LOS</t>
  </si>
  <si>
    <t>Latched Rx LOS flag, media lane 7. Clear on Read</t>
  </si>
  <si>
    <t>L-Rx6 LOS</t>
  </si>
  <si>
    <t>Latched Rx LOS flag, media lane 6. Clear on Read</t>
  </si>
  <si>
    <t>L-Rx5 LOS</t>
  </si>
  <si>
    <t>Latched Rx LOS flag, media lane 5. Clear on Read</t>
  </si>
  <si>
    <t>L-Rx4 LOS</t>
  </si>
  <si>
    <t>Latched Rx LOS flag, media lane 4. Clear on Read</t>
  </si>
  <si>
    <t>L-Rx3 LOS</t>
  </si>
  <si>
    <t>Latched Rx LOS flag, media lane 3. Clear on Read</t>
  </si>
  <si>
    <t>L-Rx2 LOS</t>
  </si>
  <si>
    <t>Latched Rx LOS flag, media lane 2. Clear on Read</t>
  </si>
  <si>
    <t>L-Rx1 LOS</t>
  </si>
  <si>
    <t>Latched Rx LOS flag, media lane 1. Clear on Read</t>
  </si>
  <si>
    <t>L-Rx8 CDR LOL</t>
  </si>
  <si>
    <t>Latched Rx CDR LOL flag, media lane 8. Clear on Read</t>
  </si>
  <si>
    <t>L-Rx7 CDR LOL</t>
  </si>
  <si>
    <t>Latched Rx CDR LOL flag, media lane 7. Clear on Read</t>
  </si>
  <si>
    <t>L-Rx6 CDR LOL</t>
  </si>
  <si>
    <t>Latched Rx CDR LOL flag, media lane 6. Clear on Read</t>
  </si>
  <si>
    <t>L-Rx5 CDR LOL</t>
  </si>
  <si>
    <t>Latched Rx CDR LOL flag, media lane 5. Clear on Read</t>
  </si>
  <si>
    <t>L-Rx4 CDR LOL</t>
  </si>
  <si>
    <t>Latched Rx CDR LOL flag, media lane 4. Clear on Read</t>
  </si>
  <si>
    <t>L-Rx3 CDR LOL</t>
  </si>
  <si>
    <t>Latched Rx CDR LOL flag, media lane 3. Clear on Read</t>
  </si>
  <si>
    <t>L-Rx2 CDR LOL</t>
  </si>
  <si>
    <t>Latched Rx CDR LOL flag, media lane 2. Clear on Read</t>
  </si>
  <si>
    <t>L-Rx1 CDR LOL</t>
  </si>
  <si>
    <t>Latched Rx CDR LOL flag, media lane 1. Clear on Read</t>
  </si>
  <si>
    <t>L-Rx8 Power High alarm</t>
  </si>
  <si>
    <t>Rx input power High alarm, media lane 8. Clear on Read</t>
  </si>
  <si>
    <t>L-Rx7 Power High alarm</t>
  </si>
  <si>
    <t>Rx input power High alarm, media lane 7. Clear on Read</t>
  </si>
  <si>
    <t>L-Rx6 Power High alarm</t>
  </si>
  <si>
    <t>Rx input power High alarm, media lane 6. Clear on Read</t>
  </si>
  <si>
    <t>L-Rx5 Power High alarm</t>
  </si>
  <si>
    <t>Rx input power High alarm, media lane 5. Clear on Read</t>
  </si>
  <si>
    <t>L-Rx4 Power High alarm</t>
  </si>
  <si>
    <t>Rx input power High alarm, media lane 4. Clear on Read</t>
  </si>
  <si>
    <t>L-Rx3 Power High alarm</t>
  </si>
  <si>
    <t>Rx input power High alarm, media lane 3. Clear on Read</t>
  </si>
  <si>
    <t>L-Rx2 Power High alarm</t>
  </si>
  <si>
    <t>Rx input power High alarm, media lane 2. Clear on Read</t>
  </si>
  <si>
    <t>L-Rx1 Power High alarm</t>
  </si>
  <si>
    <t>Rx input power High alarm, media lane 1. Clear on Read</t>
  </si>
  <si>
    <t>L-Rx8 Power Low alarm</t>
  </si>
  <si>
    <t>Rx input power Low alarm, media lane 8. Clear on Read</t>
  </si>
  <si>
    <t>L-Rx7 Power Low alarm</t>
  </si>
  <si>
    <t>Rx input power Low alarm, media lane 7. Clear on Read</t>
  </si>
  <si>
    <t>L-Rx6 Power Low alarm</t>
  </si>
  <si>
    <t>Rx input power Low alarm, media lane 6. Clear on Read</t>
  </si>
  <si>
    <t>L-Rx5 Power Low alarm</t>
  </si>
  <si>
    <t>Rx input power Low alarm, media lane 5. Clear on Read</t>
  </si>
  <si>
    <t>L-Rx4 Power Low alarm</t>
  </si>
  <si>
    <t>Rx input power Low alarm, media lane 4. Clear on Read</t>
  </si>
  <si>
    <t>L-Rx3 Power Low alarm</t>
  </si>
  <si>
    <t>Rx input power Low alarm, media lane 3. Clear on Read</t>
  </si>
  <si>
    <t>L-Rx2 Power Low alarm</t>
  </si>
  <si>
    <t>Rx input power Low alarm, media lane 2. Clear on Read</t>
  </si>
  <si>
    <t>L-Rx1 Power Low alarm</t>
  </si>
  <si>
    <t>Rx input power Low alarm, media lane 1. Clear on Read</t>
  </si>
  <si>
    <t>L-Rx8 Power High warning</t>
  </si>
  <si>
    <t>Rx input power High warning, media lane 8. Clear on Read</t>
  </si>
  <si>
    <t>L-Rx7 Power High warning</t>
  </si>
  <si>
    <t>Rx input power High warning, media lane 7. Clear on Read</t>
  </si>
  <si>
    <t>L-Rx6 Power High warning</t>
  </si>
  <si>
    <t>Rx input power High warning, media lane 6. Clear on Read</t>
  </si>
  <si>
    <t>L-Rx5 Power High warning</t>
  </si>
  <si>
    <t>Rx input power High warning, media lane 5. Clear on Read</t>
  </si>
  <si>
    <t>L-Rx4 Power High warning</t>
  </si>
  <si>
    <t>Rx input power High warning, media lane 4. Clear on Read</t>
  </si>
  <si>
    <t>L-Rx3 Power High warning</t>
  </si>
  <si>
    <t>Rx input power High warning, media lane 3. Clear on Read</t>
  </si>
  <si>
    <t>L-Rx2 Power High warning</t>
  </si>
  <si>
    <t>Rx input power High warning, media lane 2. Clear on Read</t>
  </si>
  <si>
    <t>L-Rx1 Power High warning</t>
  </si>
  <si>
    <t>Rx input power High warning, media lane 1. Clear on Read</t>
  </si>
  <si>
    <t>L-Rx8 Power Low warning</t>
  </si>
  <si>
    <t>Rx input power Low warning, media lane 8. Clear on Read</t>
  </si>
  <si>
    <t>L-Rx7 Power Low warning</t>
  </si>
  <si>
    <t>Rx input power Low warning, media lane 7. Clear on Read</t>
  </si>
  <si>
    <t>L-Rx6 Power Low warning</t>
  </si>
  <si>
    <t>Rx input power Low warning, media lane 6. Clear on Read</t>
  </si>
  <si>
    <t>L-Rx5 Power Low warning</t>
  </si>
  <si>
    <t>Rx input power Low warning, media lane 5. Clear on Read</t>
  </si>
  <si>
    <t>L-Rx4 Power Low warning</t>
  </si>
  <si>
    <t>Rx input power Low warning, media lane 4. Clear on Read</t>
  </si>
  <si>
    <t>L-Rx3 Power Low warning</t>
  </si>
  <si>
    <t>Rx input power Low warning, media lane 3. Clear on Read</t>
  </si>
  <si>
    <t>L-Rx2 Power Low warning</t>
  </si>
  <si>
    <t>Rx input power Low warning, media lane 2. Clear on Read</t>
  </si>
  <si>
    <t>L-Rx1 Power Low warning</t>
  </si>
  <si>
    <t>Rx input power Low warning, media lane 1. Clear on Read</t>
  </si>
  <si>
    <t>Tx1 Power MSB</t>
  </si>
  <si>
    <t>Internally measured Tx output optical power: unsigned integer in 0.1 uW increments, yielding a total measurement range of 0 to 6.5535 mW (~-40 to +8.2 dBm)</t>
  </si>
  <si>
    <t>Tx1 Power LSB</t>
  </si>
  <si>
    <t>Tx2 Power MSB</t>
  </si>
  <si>
    <t>Tx2 Power LSB</t>
  </si>
  <si>
    <t>Tx3 Power MSB</t>
  </si>
  <si>
    <t>Tx3 Power LSB</t>
  </si>
  <si>
    <t>Tx4 Power MSB</t>
  </si>
  <si>
    <t>Tx4 Power LSB</t>
  </si>
  <si>
    <t>Tx5 Power MSB</t>
  </si>
  <si>
    <t>Tx5 Power LSB</t>
  </si>
  <si>
    <t>Tx6 Power MSB</t>
  </si>
  <si>
    <t>Tx6 Power LSB</t>
  </si>
  <si>
    <t>Tx7 Power MSB</t>
  </si>
  <si>
    <t>Tx7 Power LSB</t>
  </si>
  <si>
    <t>Tx8 Power MSB</t>
  </si>
  <si>
    <t>Tx8 Power LSB</t>
  </si>
  <si>
    <t>Tx1 Bias MSB</t>
  </si>
  <si>
    <r>
      <t xml:space="preserve">Internally measured Tx bias current monitor: unsigned integer in 2 uA increments, times the multiplier from </t>
    </r>
    <r>
      <rPr>
        <u/>
        <sz val="11"/>
        <color theme="10"/>
        <rFont val="Arial Unicode MS"/>
        <family val="2"/>
        <charset val="134"/>
      </rPr>
      <t>Table 8-33.</t>
    </r>
  </si>
  <si>
    <t>Tx1 Bias LSB</t>
  </si>
  <si>
    <t>Tx2 Bias MSB</t>
  </si>
  <si>
    <t>Tx2 Bias LSB</t>
  </si>
  <si>
    <t>Tx3 Bias MSB</t>
  </si>
  <si>
    <t>Tx3 Bias LSB</t>
  </si>
  <si>
    <t>Tx4 Bias MSB</t>
  </si>
  <si>
    <t>Tx4 Bias LSB</t>
  </si>
  <si>
    <t>Tx5 Bias MSB</t>
  </si>
  <si>
    <t>Tx5 Bias LSB</t>
  </si>
  <si>
    <t>Tx6 Bias MSB</t>
  </si>
  <si>
    <t>Tx6 Bias LSB</t>
  </si>
  <si>
    <t>Tx7 Bias MSB</t>
  </si>
  <si>
    <t>Tx7 Bias LSB</t>
  </si>
  <si>
    <t>Tx8 Bias MSB</t>
  </si>
  <si>
    <t>Tx8 Bias LSB</t>
  </si>
  <si>
    <t>Rx1 Power MSB</t>
  </si>
  <si>
    <t>Rx1 Power LSB</t>
  </si>
  <si>
    <t>Rx2 Power MSB</t>
  </si>
  <si>
    <t>Rx2 Power LSB</t>
  </si>
  <si>
    <t>Rx3 Power MSB</t>
  </si>
  <si>
    <t>Rx3 Power LSB</t>
  </si>
  <si>
    <t>Rx4 Power MSB</t>
  </si>
  <si>
    <t>Rx4 Power LSB</t>
  </si>
  <si>
    <t>Rx5 Power MSB</t>
  </si>
  <si>
    <t>Rx5 Power LSB</t>
  </si>
  <si>
    <t>Rx6 Power MSB</t>
  </si>
  <si>
    <t>Rx6 Power LSB</t>
  </si>
  <si>
    <t>Rx7 Power MSB</t>
  </si>
  <si>
    <t>Rx7 Power LSB</t>
  </si>
  <si>
    <t>Rx8 Power MSB</t>
  </si>
  <si>
    <t>Rx8 Power LSB</t>
  </si>
  <si>
    <t>Lane 2 Config Error Code</t>
  </si>
  <si>
    <t>Configuration Error Code for lane 2</t>
  </si>
  <si>
    <t>Lane 1 Config Error Code</t>
  </si>
  <si>
    <t>Configuration Error Code for lane 1</t>
  </si>
  <si>
    <t>Lane 4 Config Error Code</t>
  </si>
  <si>
    <t>Configuration Error Code for lane 4</t>
  </si>
  <si>
    <t>Lane 3 Config Error Code</t>
  </si>
  <si>
    <t>Configuration Error Code for lane 3</t>
  </si>
  <si>
    <t>Lane 6 Config Error Code</t>
  </si>
  <si>
    <t>Configuration Error Code for lane 6</t>
  </si>
  <si>
    <t>Lane 5 Config Error Code</t>
  </si>
  <si>
    <t>Configuration Error Code for lane 5</t>
  </si>
  <si>
    <t>Lane 8 Config Error Code</t>
  </si>
  <si>
    <t>Configuration Error Code for lane 8</t>
  </si>
  <si>
    <t>Lane 7 Config Error Code</t>
  </si>
  <si>
    <t>Configuration Error Code for lane 7</t>
  </si>
  <si>
    <t>Active Set Lane 1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</si>
  <si>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1</t>
    </r>
  </si>
  <si>
    <t>Active Set Lane 1 Data Path ID</t>
  </si>
  <si>
    <t>First lane in the data path containing lane 1 000b=Lane 1</t>
  </si>
  <si>
    <t>Active Set Lane 1 Explicit Control</t>
  </si>
  <si>
    <t>0b=Lane 1 settings are Application-defined 
1b=Lane 1 settings are host-specified</t>
    <phoneticPr fontId="5" type="noConversion"/>
  </si>
  <si>
    <t>Active Set Lane 2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</si>
  <si>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2</t>
    </r>
  </si>
  <si>
    <t>Active Set Lane 2 Data Path ID</t>
  </si>
  <si>
    <t>First lane in the data path containing lane 2 000b=Lane 1, 001b=Lane 2</t>
  </si>
  <si>
    <t>Active Set Lane 2 Explicit Control</t>
  </si>
  <si>
    <t>0b=Lane 2 settings are Application-defined 1b=Lane 2 settings are host-specified</t>
  </si>
  <si>
    <t>Active Set Lane 3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</si>
  <si>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3</t>
    </r>
  </si>
  <si>
    <t>Active Set Lane 3 Data Path ID</t>
  </si>
  <si>
    <t>Active Set Lane 3 Explicit Control</t>
  </si>
  <si>
    <t>0b=Lane 3 settings are Application-defined 1b=Lane 3 settings are host-specified</t>
  </si>
  <si>
    <t>Active Set Lane 4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</si>
  <si>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4</t>
    </r>
  </si>
  <si>
    <t>Active Set Lane 4 Data Path ID</t>
  </si>
  <si>
    <t>Active Set Lane 4 Explicit Control</t>
  </si>
  <si>
    <t>0b=Lane 4 settings are Application-defined 1b=Lane 4 settings are host-specified</t>
  </si>
  <si>
    <t>Active Set Lane 5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</si>
  <si>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5</t>
    </r>
  </si>
  <si>
    <t>Active Set Lane 5 Data Path ID</t>
  </si>
  <si>
    <t>Active Set Lane 5 Explicit Control</t>
  </si>
  <si>
    <t>0b=Lane 5 settings are Application-defined 1b=Lane 5 settings are host-specified</t>
  </si>
  <si>
    <t>Active Set Lane 6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</si>
  <si>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6</t>
    </r>
  </si>
  <si>
    <t>Active Set Lane 6 Data Path ID</t>
  </si>
  <si>
    <t>Active Set Lane 6 Explicit Control</t>
  </si>
  <si>
    <t>0b=Lane 6 settings are Application-defined 1b=Lane 6 settings are host-specified</t>
  </si>
  <si>
    <t>Active Set Lane 7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</si>
  <si>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7</t>
    </r>
  </si>
  <si>
    <t>Active Set Lane 7 Data Path code</t>
  </si>
  <si>
    <t>Active Set Lane 7 Explicit Control</t>
  </si>
  <si>
    <t>0b=Lane 7 settings are Application-defined 1b=Lane 7 settings are host-specified</t>
  </si>
  <si>
    <t>Active Set Lane 8 ApSel code</t>
  </si>
  <si>
    <r>
      <t xml:space="preserve">ApSel Code from </t>
    </r>
    <r>
      <rPr>
        <sz val="10"/>
        <rFont val="Arial Unicode MS"/>
        <family val="2"/>
        <charset val="134"/>
      </rPr>
      <t xml:space="preserve">Table 8-13 </t>
    </r>
    <r>
      <rPr>
        <sz val="10"/>
        <color theme="1"/>
        <rFont val="Arial Unicode MS"/>
        <family val="2"/>
        <charset val="134"/>
      </rPr>
      <t xml:space="preserve">or </t>
    </r>
    <r>
      <rPr>
        <sz val="10"/>
        <rFont val="Arial Unicode MS"/>
        <family val="2"/>
        <charset val="134"/>
      </rPr>
      <t xml:space="preserve">Table 8-39, </t>
    </r>
    <r>
      <rPr>
        <sz val="10"/>
        <color theme="1"/>
        <rFont val="Arial Unicode MS"/>
        <family val="2"/>
        <charset val="134"/>
      </rPr>
      <t>lane 8</t>
    </r>
  </si>
  <si>
    <t>Active Set Lane 8 Data Path ID</t>
  </si>
  <si>
    <t>Active Set Lane 8 Explicit Control</t>
  </si>
  <si>
    <t>0b=Lane 8 settings are Application-defined, 1b=Lane 8 settings are host-specified</t>
  </si>
  <si>
    <t>Active Set Tx8, Adaptive Input Eq Enable</t>
  </si>
  <si>
    <t>1b=Enable, 0b=Disable (use manual fixed EQ) See Byte 220 Page 11h</t>
  </si>
  <si>
    <t>Active Set Tx7, Adaptive Input Eq Enable</t>
  </si>
  <si>
    <t>1b=Enable,0b=Disable (use manual fixed EQ) See Byte 220 Page 11h</t>
  </si>
  <si>
    <t>Active Set Tx6, Adaptive Input Eq Enable</t>
  </si>
  <si>
    <t>1b=Enable,0b=Disable (use manual fixed EQ) See Byte 219 Page 11h</t>
  </si>
  <si>
    <t>Active Set Tx5, Adaptive Input Eq Enable</t>
  </si>
  <si>
    <t>1b=Enable,0b=Disable (use manual fixed EQ) See Byte 219 Page 11h</t>
    <phoneticPr fontId="5" type="noConversion"/>
  </si>
  <si>
    <t>Active Set Tx4, Adaptive Input Eq Enable</t>
  </si>
  <si>
    <t>1b=Enable,0b=Disable (use manual fixed EQ) See Byte 218 Page 11h</t>
  </si>
  <si>
    <t>Active Set Tx3, Adaptive Input Eq Enable</t>
  </si>
  <si>
    <t>Active Set Tx2, Adaptive Input Eq Enable</t>
  </si>
  <si>
    <t>1b=Enable,0b=Disable (use manual fixed EQ) See Byte 217 Page 11h</t>
  </si>
  <si>
    <t>Active Set Tx1, Adaptive Input Eq Enable</t>
  </si>
  <si>
    <t>1b=Enable 9,0b=Disable (use manual fixed EQ) See Byte 217 Page 11h</t>
  </si>
  <si>
    <t xml:space="preserve">Active Set Tx4
Adaptive Input Eq Recall
</t>
    <phoneticPr fontId="5" type="noConversion"/>
  </si>
  <si>
    <t xml:space="preserve">Recall stored Tx Eq adaptation value, 
00b=do not recall
01b=store location 1
10b=store location 2 
11b=reserved
See Table 8-49 and Table 8-53
</t>
    <phoneticPr fontId="5" type="noConversion"/>
  </si>
  <si>
    <t xml:space="preserve">Active Set Tx3
Adaptive Input Eq Recall
</t>
    <phoneticPr fontId="5" type="noConversion"/>
  </si>
  <si>
    <t xml:space="preserve">Active Set Tx2
Adaptive Input Eq Recall
</t>
    <phoneticPr fontId="5" type="noConversion"/>
  </si>
  <si>
    <t xml:space="preserve">Active Set Tx1
Adaptive Input Eq Recall
</t>
    <phoneticPr fontId="5" type="noConversion"/>
  </si>
  <si>
    <t xml:space="preserve">Active Set Tx8
Adaptive Input Eq Recall
</t>
    <phoneticPr fontId="5" type="noConversion"/>
  </si>
  <si>
    <t xml:space="preserve">Active Set Tx7
Adaptive Input Eq Recall
</t>
    <phoneticPr fontId="5" type="noConversion"/>
  </si>
  <si>
    <t xml:space="preserve">Active Set Tx6
Adaptive Input Eq Recall
</t>
    <phoneticPr fontId="5" type="noConversion"/>
  </si>
  <si>
    <t xml:space="preserve">Active Set Tx5
Adaptive Input Eq Recall
</t>
    <phoneticPr fontId="5" type="noConversion"/>
  </si>
  <si>
    <t>Active Set Tx2 Input Eq control</t>
  </si>
  <si>
    <t>Active Set Tx1 Input Eq control</t>
  </si>
  <si>
    <t>Active Set Tx4 Input Eq control</t>
  </si>
  <si>
    <t>Active Set Tx3 Input Eq control</t>
  </si>
  <si>
    <t>Active Set Tx6 Input Eq control</t>
  </si>
  <si>
    <t>Active Set Tx5 Input Eq control</t>
  </si>
  <si>
    <t>Active Set Tx8 Input Eq control</t>
  </si>
  <si>
    <t>Active Set Tx7 Input Eq control</t>
  </si>
  <si>
    <t>Active Set Tx8 CDR control</t>
  </si>
  <si>
    <t>Active Set Tx7 CDR control</t>
  </si>
  <si>
    <t>Active Set Tx6 CDR control</t>
  </si>
  <si>
    <t>Active Set Tx5 CDR control</t>
  </si>
  <si>
    <t>Active Set Tx4 CDR control</t>
  </si>
  <si>
    <t>Active Set Tx3 CDR control</t>
  </si>
  <si>
    <t>Active Set Tx2 CDR control</t>
  </si>
  <si>
    <t>Active Set Tx1 CDR control</t>
  </si>
  <si>
    <t>Active Set Rx8 CDR control</t>
  </si>
  <si>
    <t>Active Set Rx7 CDR control</t>
  </si>
  <si>
    <t>Active Set Rx6 CDR control</t>
  </si>
  <si>
    <t>Active Set Rx5 CDR control</t>
  </si>
  <si>
    <t>Active Set Rx4 CDR control</t>
  </si>
  <si>
    <t>Active Set Rx3 CDR control</t>
  </si>
  <si>
    <t>Active Set Rx2 CDR control</t>
  </si>
  <si>
    <t>Active Set Rx1 CDR control</t>
  </si>
  <si>
    <t>Active Set Rx2 Output Eq control, pre-cursor</t>
  </si>
  <si>
    <t>Active Set Rx1 Output Eq control, pre-cursor</t>
  </si>
  <si>
    <t>Active Set Rx4 Output Eq control, pre-cursor</t>
  </si>
  <si>
    <t>Active Set Rx3 Output Eq control, pre-cursor</t>
  </si>
  <si>
    <t>Active Set Rx6 Output Eq control, pre-cursor</t>
  </si>
  <si>
    <t>Active Set Rx5 Output Eq control, pre-cursor</t>
  </si>
  <si>
    <t>Active Set Rx8 Output Eq control, pre-cursor</t>
  </si>
  <si>
    <t>Active Set Rx7 Output Eq control, pre-cursor</t>
  </si>
  <si>
    <t>Active Set Rx2 Output Eq control, post-cursor</t>
  </si>
  <si>
    <t>Active Set Rx1 Output Eq control, post-cursor</t>
  </si>
  <si>
    <t>Active Set Rx4 Output Eq control, post-cursor</t>
  </si>
  <si>
    <t>Active Set Rx3 Output Eq control, post-cursor</t>
  </si>
  <si>
    <t>Active Set Rx6 Output Eq control, post-cursor</t>
  </si>
  <si>
    <t>Active Set Rx5 Output Eq control, post-cursor</t>
  </si>
  <si>
    <t>Active Set Rx8 Output Eq control, post-cursor</t>
  </si>
  <si>
    <t>Active Set Rx7 Output Eq control, post-cursor</t>
  </si>
  <si>
    <t>Active Set Rx2 Output Amplitude control</t>
  </si>
  <si>
    <t>Active Set Rx1 Output Amplitude control</t>
  </si>
  <si>
    <t>Active Set Rx4 Output Amplitude control</t>
  </si>
  <si>
    <t>Active Set Rx3 Output Amplitude control</t>
  </si>
  <si>
    <t>Active Set Rx6 Output Amplitude control</t>
  </si>
  <si>
    <t>Active Set Rx5 Output Amplitude control</t>
  </si>
  <si>
    <t>Active Set Rx8 Output Amplitude control</t>
  </si>
  <si>
    <t>Active Set Rx7 Output Amplitude control</t>
  </si>
  <si>
    <t>Module Tx media lane 1 wavelength mapping</t>
  </si>
  <si>
    <t>0000= Mapping unknown or undefined 
0001= Maps to module media wavelength 1 
0010= Maps to module media wavelength 2 
0011= Maps to module media wavelength 3 
0100= Maps to module media wavelength 4 
0101= Maps to module media wavelength 5 
0110= Maps to module media wavelength 6 
0111= Maps to module media wavelength 7 
1000= Maps to module media wavelength 8 
1001-1111= Reserved</t>
    <phoneticPr fontId="5" type="noConversion"/>
  </si>
  <si>
    <t>Module Tx media lane 1 fiber mapping</t>
  </si>
  <si>
    <t>0000= Mapping unknown or undefined 
0001= Maps to module media fiber 1 or TR1 
0010= Maps to module media fiber 2 or RT1 
0011= Maps to module media fiber 3 or TR2 
0100= Maps to module media fiber 4 or RT2 
0101= Maps to module media fiber 5 or TR3 
0110= Maps to module media fiber 6 or RT3 
0111= Maps to module media fiber 7 or TR4 
1000= Maps to module media fiber 8 or RT4 
1001-1111= Reserved</t>
    <phoneticPr fontId="5" type="noConversion"/>
  </si>
  <si>
    <t>Module Tx media lane 2 wavelength mapping</t>
  </si>
  <si>
    <t>Module Tx media lane 2 fiber mapping</t>
  </si>
  <si>
    <t>Module Tx media lane 3 wavelength mapping</t>
  </si>
  <si>
    <t>Module Tx media lane 3 fiber mapping</t>
  </si>
  <si>
    <t>Module Tx media lane 4 wavelength mapping</t>
  </si>
  <si>
    <t>Module Tx media lane 4 fiber mapping</t>
  </si>
  <si>
    <t>Module Tx media lane 5 wavelength mapping</t>
  </si>
  <si>
    <t>Module Tx media lane 5 fiber mapping</t>
  </si>
  <si>
    <t>Module Tx media lane 6 wavelength mapping</t>
  </si>
  <si>
    <t>Module Tx media lane 6 fiber mapping</t>
  </si>
  <si>
    <t>Module Tx media lane 7 wavelength mapping</t>
  </si>
  <si>
    <t>Module Tx media lane 7 fiber mapping</t>
  </si>
  <si>
    <t>Module Tx media lane 8 wavelength mapping</t>
  </si>
  <si>
    <t>Module Tx media lane 8 fiber mapping</t>
  </si>
  <si>
    <t>Module Rx media lane 1 wavelength mapping</t>
  </si>
  <si>
    <t>Module Rx media lane 1 fiber mapping</t>
  </si>
  <si>
    <t>Module Rx media lane 2 wavelength mapping</t>
  </si>
  <si>
    <t>Module Rx media lane 2 fiber mapping</t>
  </si>
  <si>
    <t>Module Rx media lane 3 wavelength mapping</t>
  </si>
  <si>
    <t>Module Rx media lane 3 fiber mapping</t>
  </si>
  <si>
    <t>Module Rx media lane 4 wavelength mapping</t>
  </si>
  <si>
    <t>Module Rx media lane 4 fiber mapping</t>
  </si>
  <si>
    <t>Module Rx media lane 5 wavelength mapping</t>
  </si>
  <si>
    <t>Module Rx media lane 5 fiber mapping</t>
  </si>
  <si>
    <t>Module Rx media lane 6 wavelength mapping</t>
  </si>
  <si>
    <t>Module Rx media lane 6 fiber mapping</t>
  </si>
  <si>
    <t>Module Rx media lane 7 wavelength mapping</t>
  </si>
  <si>
    <t>Module Rx media lane 7 fiber mapping</t>
  </si>
  <si>
    <t>Module Rx media lane 8 wavelength mapping</t>
  </si>
  <si>
    <t>Module Rx media lane 8 fiber mapping</t>
  </si>
  <si>
    <t>rsvd[6:3]</t>
    <phoneticPr fontId="5" type="noConversion"/>
  </si>
  <si>
    <r>
      <rPr>
        <sz val="10"/>
        <color rgb="FFFF0000"/>
        <rFont val="Arial Unicode MS"/>
        <family val="2"/>
        <charset val="134"/>
      </rPr>
      <t>((r128==0xB8) or (r129.bit7==1)) = JTAG/SWD Enabled</t>
    </r>
    <r>
      <rPr>
        <sz val="10"/>
        <color theme="1"/>
        <rFont val="Arial Unicode MS"/>
        <family val="2"/>
        <charset val="134"/>
      </rPr>
      <t xml:space="preserve">
swdDis: 1b. SWD Ena. 0b. SWD based on swdIfcCfg
Must be 0 to disable SWD</t>
    </r>
    <phoneticPr fontId="5" type="noConversion"/>
  </si>
  <si>
    <t>6-3</t>
    <phoneticPr fontId="5" type="noConversion"/>
  </si>
  <si>
    <t>6-1</t>
    <phoneticPr fontId="5" type="noConversion"/>
  </si>
  <si>
    <t>[0]: setPmicFreq</t>
    <phoneticPr fontId="5" type="noConversion"/>
  </si>
  <si>
    <t>bit0: 1-setPmicFreq, 0-use defaultPmicFreq</t>
    <phoneticPr fontId="5" type="noConversion"/>
  </si>
  <si>
    <t>PMIC 0 Port 4. Frequency[7:6]</t>
    <phoneticPr fontId="5" type="noConversion"/>
  </si>
  <si>
    <t>PMIC 0 Port 3. Frequency[5:4]</t>
    <phoneticPr fontId="5" type="noConversion"/>
  </si>
  <si>
    <t>PMIC 0 Port 2. Frequency[3:2]</t>
    <phoneticPr fontId="5" type="noConversion"/>
  </si>
  <si>
    <t>PMIC 0 Port 1. Frequency[1:0]</t>
    <phoneticPr fontId="5" type="noConversion"/>
  </si>
  <si>
    <t>Set to 0b for final product.</t>
    <phoneticPr fontId="5" type="noConversion"/>
  </si>
  <si>
    <t>3</t>
    <phoneticPr fontId="5" type="noConversion"/>
  </si>
  <si>
    <t>4</t>
    <phoneticPr fontId="5" type="noConversion"/>
  </si>
  <si>
    <t>5</t>
    <phoneticPr fontId="5" type="noConversion"/>
  </si>
  <si>
    <t>RSVD</t>
    <phoneticPr fontId="5" type="noConversion"/>
  </si>
  <si>
    <t>BIT4:1b. Disable PVDD Voltage loop.
0b. Enable PVDD Voltage loop.</t>
    <phoneticPr fontId="5" type="noConversion"/>
  </si>
  <si>
    <t>BIT3:Fast Tx Diable Enable</t>
    <phoneticPr fontId="5" type="noConversion"/>
  </si>
  <si>
    <t xml:space="preserve">BIT3:1b. Use All IDAC Disable bit 
0b. Not use All IDAC Disable bit </t>
    <phoneticPr fontId="5" type="noConversion"/>
  </si>
  <si>
    <t>ctrlRegMask4</t>
    <phoneticPr fontId="5" type="noConversion"/>
  </si>
  <si>
    <t>Rx TIA OA Temp Comp Ena</t>
    <phoneticPr fontId="5" type="noConversion"/>
  </si>
  <si>
    <t>Rx TIA Peaking Temp Comp Ena</t>
    <phoneticPr fontId="5" type="noConversion"/>
  </si>
  <si>
    <t>Pwr Loop Target Temp Comp Ena</t>
    <phoneticPr fontId="5" type="noConversion"/>
  </si>
  <si>
    <t>Vbias Temp Comp Ena( EML: Laser Vbias
 /SiPho: MZ Heater)</t>
    <phoneticPr fontId="5" type="noConversion"/>
  </si>
  <si>
    <t xml:space="preserve">
BIT0:Laser Ibias Temp Comp Ena(EML &amp; SiPho)
        </t>
    <phoneticPr fontId="5" type="noConversion"/>
  </si>
  <si>
    <t>ctrlRegMask4:Temperature Compensation Mask
On cold start (hot plug) P253.B1.R255 initial value will come from this register.  The bits are defined below.</t>
    <phoneticPr fontId="5" type="noConversion"/>
  </si>
  <si>
    <t>1:ENABLE, 0:DISABLE</t>
  </si>
  <si>
    <t>1:ENABLE, 0:DISABLE</t>
    <phoneticPr fontId="5" type="noConversion"/>
  </si>
  <si>
    <r>
      <rPr>
        <sz val="11"/>
        <color rgb="FFFF0000"/>
        <rFont val="Calibri"/>
        <family val="3"/>
        <charset val="134"/>
        <scheme val="minor"/>
      </rPr>
      <t>BIT0</t>
    </r>
    <r>
      <rPr>
        <sz val="11"/>
        <color theme="1"/>
        <rFont val="Calibri"/>
        <family val="2"/>
        <charset val="134"/>
        <scheme val="minor"/>
      </rPr>
      <t>:Ibias Temp Comp Ena</t>
    </r>
    <phoneticPr fontId="5" type="noConversion"/>
  </si>
  <si>
    <t>0b. TEC1 P&amp;N wire boards were no-inverted
1b. TEC1 P&amp;N wire bonds were inverted.</t>
    <phoneticPr fontId="5" type="noConversion"/>
  </si>
  <si>
    <t>bit1: wait for Tec1 Lock during hipwrUp</t>
    <phoneticPr fontId="5" type="noConversion"/>
  </si>
  <si>
    <t>bit0: wait for Tec0 Lock during hipwrUp</t>
    <phoneticPr fontId="5" type="noConversion"/>
  </si>
  <si>
    <t>0b. TEC0 P&amp;N wire boards were no-inverted
1b. TEC0 P&amp;N wire bonds were inverted.</t>
    <phoneticPr fontId="5" type="noConversion"/>
  </si>
  <si>
    <t>TEC1 Temp Comp Auto</t>
    <phoneticPr fontId="5" type="noConversion"/>
  </si>
  <si>
    <t>TEC1 PID Loop Auto</t>
    <phoneticPr fontId="5" type="noConversion"/>
  </si>
  <si>
    <t>TEC1 DAC Curr Auto</t>
    <phoneticPr fontId="5" type="noConversion"/>
  </si>
  <si>
    <t>TEC0 Temp Power Off</t>
    <phoneticPr fontId="5" type="noConversion"/>
  </si>
  <si>
    <t>TEC0 Temp Comp Auto</t>
    <phoneticPr fontId="5" type="noConversion"/>
  </si>
  <si>
    <t>TEC0 PID Loop Auto</t>
    <phoneticPr fontId="5" type="noConversion"/>
  </si>
  <si>
    <t>TEC0 DAC Curr Auto</t>
    <phoneticPr fontId="5" type="noConversion"/>
  </si>
  <si>
    <t>TEC0 PN Inv</t>
    <phoneticPr fontId="5" type="noConversion"/>
  </si>
  <si>
    <t>TEC1 PN Inv</t>
    <phoneticPr fontId="5" type="noConversion"/>
  </si>
  <si>
    <t>Current state of Module (see Table 8-3)</t>
    <phoneticPr fontId="5" type="noConversion"/>
  </si>
  <si>
    <t>MediaInterfaceIDApp2</t>
  </si>
  <si>
    <t>prodCode</t>
  </si>
  <si>
    <t>PRODCODE_QSFPDD_400G_ZR           0xD4
PRODCODE_QSFPDD_800G                  0xD8
PRODCODE_QSFPDD_STROSA             0x50
PRODCODE_1600_DR8_BRCM               0x16 or 0xff   //BRCM SIAN2,
PRODCODE_1600_DR8_SIAN2_BERT    0x17         //BRCM SIAN2 BERT
PRODCODE_1600_DR8_ARA                  0x18         //MRVL ARA, Trefork
PRODCODE_1600_DR8_SIAN3               0x19         //BRCM SIAN3</t>
  </si>
  <si>
    <t>bit0-1: MzLpMode_lane1
bit2-3: MzLpMode_lane2
bit4-5: MzLpMode_lane3
bit6-7: MzLpMode_lane4</t>
  </si>
  <si>
    <t>MZ turnon mode: 
0/3-PdRatioPoint(default)
1-MaxPoint
2-MinPoint</t>
  </si>
  <si>
    <t>bit0-1: MzLpMode_lane5
bit2-3: MzLpMode_lane6
bit4-5: MzLpMode_lane7
bit6-7: MzLpMode_lane8</t>
  </si>
  <si>
    <t>bit0-1: MzLpMode_lane1</t>
  </si>
  <si>
    <t>bit2-3: MzLpMode_lane2</t>
  </si>
  <si>
    <t>bit4-5: MzLpMode_lane3</t>
  </si>
  <si>
    <t>bit6-7: MzLpMode_lane4</t>
  </si>
  <si>
    <t>bit0-1: MzLpMode_lane5</t>
  </si>
  <si>
    <t>bit2-3: MzLpMode_lane6</t>
  </si>
  <si>
    <t>bit4-5: MzLpMode_lane7</t>
  </si>
  <si>
    <t>bit6-7: MzLpMode_lane8</t>
  </si>
  <si>
    <t>BIT5:1b. MZ HTR wrap around when reach 0 or Max.</t>
  </si>
  <si>
    <t>BIT5:MZ HTR wrap Enable SiPho Only</t>
  </si>
  <si>
    <r>
      <rPr>
        <sz val="11"/>
        <color rgb="FFFF0000"/>
        <rFont val="Calibri"/>
        <family val="3"/>
        <charset val="134"/>
        <scheme val="minor"/>
      </rPr>
      <t>BIT5</t>
    </r>
    <r>
      <rPr>
        <sz val="11"/>
        <color theme="1"/>
        <rFont val="Calibri"/>
        <family val="2"/>
        <charset val="134"/>
        <scheme val="minor"/>
      </rPr>
      <t>:MZ HTR wrap Enable SiPho Only</t>
    </r>
  </si>
  <si>
    <t>u</t>
  </si>
  <si>
    <t>L</t>
  </si>
  <si>
    <t>i</t>
  </si>
  <si>
    <t>g</t>
  </si>
  <si>
    <t>t</t>
  </si>
  <si>
    <t>9</t>
  </si>
  <si>
    <t>6</t>
  </si>
  <si>
    <t>-</t>
  </si>
  <si>
    <t>T</t>
  </si>
  <si>
    <t>tecLimH_LSB</t>
  </si>
  <si>
    <t>tecFlxPcbT[0]_LSB</t>
  </si>
  <si>
    <t>tecFlxPcbT[0]_MSB</t>
  </si>
  <si>
    <t>tecFlxPcbT[3]_MSB</t>
  </si>
  <si>
    <t>tecFlxPcbT[3]_LSB</t>
  </si>
  <si>
    <t>tecFlxPcbT[2]_MSB</t>
  </si>
  <si>
    <t>tecFlxPcbT[2]_LSB</t>
  </si>
  <si>
    <t>tecFlxPcbT[1]_MSB</t>
  </si>
  <si>
    <t>tecFlxPcbT[1]_LSB</t>
  </si>
  <si>
    <t>low-&gt;high PCB Temp Table for flex TEC target
tecFlxPcbT[0]</t>
  </si>
  <si>
    <t>low-&gt;high PCB Temp Table for flex TEC target
tecFlxPcbT[1]</t>
  </si>
  <si>
    <t>low-&gt;high PCB Temp Table for flex TEC target
tecFlxPcbT[2]</t>
  </si>
  <si>
    <t>low-&gt;high PCB Temp Table for flex TEC target
tecFlxPcbT[3]</t>
  </si>
  <si>
    <t>tecFlxLsrT[0][0]_LSB</t>
  </si>
  <si>
    <t>tecFlxLsrT[0][0]_MSB</t>
  </si>
  <si>
    <t>tecFlxLsrT[0][1]_LSB</t>
  </si>
  <si>
    <t>tecFlxLsrT[0][1]_MSB</t>
  </si>
  <si>
    <t>tecFlxLsrT[0][2]_LSB</t>
  </si>
  <si>
    <t>tecFlxLsrT[0][2]_MSB</t>
  </si>
  <si>
    <t>tecFlxLsrT[0][3]_LSB</t>
  </si>
  <si>
    <t>tecFlxLsrT[0][3]_MSB</t>
  </si>
  <si>
    <t>low-&gt;high TEC1 Temp Table for flex TEC target
tecFlxLsrT[1][3]</t>
  </si>
  <si>
    <t>low-&gt;high TEC1 Temp Table for flex TEC target
tecFlxLsrT[1][2]</t>
  </si>
  <si>
    <t>low-&gt;high TEC1 Temp Table for flex TEC target
tecFlxLsrT[1][1]</t>
  </si>
  <si>
    <t>low-&gt;high TEC1 Temp Table for flex TEC target
tecFlxLsrT[1][0]</t>
  </si>
  <si>
    <t>low-&gt;high TEC0 Temp Table for flex TEC target
tecFlxLsrT[0][2]</t>
  </si>
  <si>
    <t>low-&gt;high TEC0 Temp Table for flex TEC target
tecFlxLsrT[0][1]</t>
  </si>
  <si>
    <t>low-&gt;high TEC0 Temp Table for flex TEC target
tecFlxLsrT[0][0]</t>
  </si>
  <si>
    <t>tecFlxLsrT[1][3]_MSB</t>
  </si>
  <si>
    <t>tecFlxLsrT[1][3]_LSB</t>
  </si>
  <si>
    <t>tecFlxLsrT[1][2]_MSB</t>
  </si>
  <si>
    <t>tecFlxLsrT[1][2]_LSB</t>
  </si>
  <si>
    <t>tecFlxLsrT[1][1]_MSB</t>
  </si>
  <si>
    <t>tecFlxLsrT[1][1]_LSB</t>
  </si>
  <si>
    <t>tecFlxLsrT[1][0]_LSB</t>
  </si>
  <si>
    <t>tecFlxLsrT[1][0]_MSB</t>
  </si>
  <si>
    <t>low-&gt;high TEC0 Temp Table for flex TEC target
tecFlxLsrT[0][3]</t>
  </si>
  <si>
    <t>tecLimC_LSB</t>
  </si>
  <si>
    <t>M430/AD1030 tec Limit for Heat
0 or 0xffff will use default
0x007f means max limit</t>
  </si>
  <si>
    <t>Kp for mzCtrl</t>
  </si>
  <si>
    <t>Ki for mzCtrl</t>
  </si>
  <si>
    <t>maxAdjDac for mzCtrl</t>
  </si>
  <si>
    <t>default as 32 if equal to 0 or 0xff</t>
  </si>
  <si>
    <t>default as 8 if equal to 0 or 0xff</t>
  </si>
  <si>
    <t>default as 80 if equal to 0 or 0xff</t>
  </si>
  <si>
    <t>dacSqMzPi_ch1</t>
  </si>
  <si>
    <t>dacSqMzPi_ch2</t>
  </si>
  <si>
    <t>dacSqMzPi_ch3</t>
  </si>
  <si>
    <t>dacSqMzPi_ch4</t>
  </si>
  <si>
    <t>dacSqMzPi_ch5</t>
  </si>
  <si>
    <t>dacSqMzPi_ch6</t>
  </si>
  <si>
    <t>dacSqMzPi_ch7</t>
  </si>
  <si>
    <t>dacSqMzPi_ch8</t>
  </si>
  <si>
    <t>DAC Square of each lane MZ PI, Shifted Right (&gt;&gt;) 16 bits</t>
  </si>
  <si>
    <t>txLsrMap1030_0[0]</t>
  </si>
  <si>
    <t>txLsrMap1030_0[1]</t>
  </si>
  <si>
    <t>txLsrMap1030_0[2]</t>
  </si>
  <si>
    <t>txLsrMap1030_0[3]</t>
  </si>
  <si>
    <t>txLsrMap1030_1[0]</t>
  </si>
  <si>
    <t>txLsrMap1030_1[1]</t>
  </si>
  <si>
    <t>txLsrMap1030_1[2]</t>
  </si>
  <si>
    <t>txLsrMap1030_1[3]</t>
  </si>
  <si>
    <t>G</t>
  </si>
  <si>
    <t>n</t>
  </si>
  <si>
    <t>r</t>
  </si>
  <si>
    <t>I</t>
  </si>
  <si>
    <t xml:space="preserve">swdEn[7]
</t>
  </si>
  <si>
    <r>
      <rPr>
        <sz val="11"/>
        <color rgb="FFFF0000"/>
        <rFont val="Calibri"/>
        <family val="3"/>
        <charset val="134"/>
        <scheme val="minor"/>
      </rPr>
      <t>Bit7:swdEn</t>
    </r>
    <r>
      <rPr>
        <sz val="11"/>
        <color theme="1"/>
        <rFont val="Calibri"/>
        <family val="2"/>
        <charset val="134"/>
        <scheme val="minor"/>
      </rPr>
      <t xml:space="preserve">
Must be 0 to disable SWD</t>
    </r>
  </si>
  <si>
    <t>Remap TX laser lanes
ad1030_0
idx(logic): laser ibias idx
val(sch): ad1030 IDAC chan</t>
  </si>
  <si>
    <t>Remap TX laser lanes
ad1030_1
idx(logic): laser ibias idx
val(sch): ad1030 IDAC chan</t>
  </si>
  <si>
    <t>media laser mapping for mpd1
idx(logic): Laser1(0), Laser2(1), Laser3(2),Laser4(3)
val(sch): M430 AIN8(0), AIN9(1), AIN10(2),AIN11(3)
note:Laser1 corresponding to media lane 1-2</t>
  </si>
  <si>
    <t>Heater VDAC map in AD1030_0/M430, also as EML IEA map
idx(logic): Heater1/Vbias1(0), Heater2/Vbias2(1), Heater3/Vbias3(2), Heater4/Vbias4(3),
val(sch):  AD1030_0/M430 VDAC0(0), VDAC1(1), VDAC2(2),VDAC3(3)</t>
  </si>
  <si>
    <t>Heater VDAC map in AD1030_1, also as EML IEA map
idx(logic): Heater5/Vbias5(0), Heater6/Vbias6(1), Heater7/Vbias7(2), Heater8/Vbias8(3),
val(sch): AD1030_1 VDAC0(0), VDAC1(1), VDAC2(2),VDAC3(3)</t>
  </si>
  <si>
    <t>media lane1-4 mapping for mpd2/3
idx(sch): ad5592_0 port0_1(0), port2_3(1), port4_5(2),port6_7(3)
val(logic): MediaLane1(0),mLane2(1),mLane3(2),mLane4(3)</t>
  </si>
  <si>
    <t>media lane5-8 mapping for mpd2/3
idx(sch): ad5592_1 port0_1(0), port2_3(1), port4_5(2),port6_7(3)
val(logic): MediaLane5(0),mLane6(1),mLane7(2),mLane8(3)</t>
  </si>
  <si>
    <t>SIP: dacVpdsLo</t>
  </si>
  <si>
    <t>SIP: dacVpdsNm</t>
  </si>
  <si>
    <t>SIP: dacVpdsHi</t>
  </si>
  <si>
    <t>dac_out1_Lo</t>
  </si>
  <si>
    <t>dac_out1_Nm</t>
  </si>
  <si>
    <t>dac_out1_Hi</t>
  </si>
  <si>
    <t>dsp_out2_Lo</t>
  </si>
  <si>
    <t>dsp_out2_Nm</t>
  </si>
  <si>
    <t>dsp_out2_Hi</t>
  </si>
  <si>
    <t>dsp_out3_Lo</t>
  </si>
  <si>
    <t>dsp_out3_Nm</t>
  </si>
  <si>
    <t>dsp_out3_Hi</t>
  </si>
  <si>
    <t>dsp_out4_Lo</t>
  </si>
  <si>
    <t>dsp_out4_Nm</t>
  </si>
  <si>
    <t>dsp_out4_Hi</t>
  </si>
  <si>
    <t>Nominal Temp DAC, ISL91212 VOUT1 1.5V,
MaxRange 1.8V</t>
  </si>
  <si>
    <t>High Temp DAC, ISL91212 VOUT1 1.5V,
MaxRange 1.8V</t>
  </si>
  <si>
    <t>Low Temp DAC, ISL91212 VOUT2 0.9V
MaxRange 1.2V Per DataSheet 1.2 mV per LSB</t>
  </si>
  <si>
    <t>Nominal Temp DAC, ISL91212 VOUT2 0.9V
MaxRange 1.2V</t>
  </si>
  <si>
    <t>Low Temp DAC, ISL91212 VOUT2 0.9V
MaxRange 1.2V</t>
  </si>
  <si>
    <t>Low Temp DAC, ISL91212 VOUT3 0.72V
MaxRange 1.2V. Per DataSheet 1.2 mV per LSB</t>
  </si>
  <si>
    <t>Low Temp DAC, ISL91212 VOUT3 0.72V
MaxRange 1.2V</t>
  </si>
  <si>
    <t>Nominal Temp DAC, ISL91212 VOUT3 0.72V
MaxRange 1.2V</t>
  </si>
  <si>
    <t>Xianqing</t>
  </si>
  <si>
    <t>P</t>
  </si>
  <si>
    <t>H</t>
  </si>
  <si>
    <t>param_is_precode</t>
  </si>
  <si>
    <t>bit0: param_is_tx_jf2</t>
  </si>
  <si>
    <t>SerDes Precode param value config:   0: ignored,  1:enable</t>
  </si>
  <si>
    <t>bit1:param_is_tx_bias
bit2:param_is_dsp_ftap_loc
bit3-7: reserved</t>
  </si>
  <si>
    <t>bit1:tx bias
bit2:DSP floating tap location
bit3-7: reserved</t>
  </si>
  <si>
    <t>dsp_ftap_loc</t>
  </si>
  <si>
    <t>DSP : Floating Tap Location</t>
  </si>
  <si>
    <t xml:space="preserve">SerDes : Precoder enable/disable (none-LT mode): 0: Disable, 1: Enable </t>
  </si>
  <si>
    <t>lp_has_prec_en</t>
  </si>
  <si>
    <t>bit1:tecChkEna_1</t>
  </si>
  <si>
    <t>bit2:DspLoad_Ena</t>
  </si>
  <si>
    <t>rssiMap[0]</t>
  </si>
  <si>
    <t>rssiMap[1]</t>
  </si>
  <si>
    <t>rssiMap[2]</t>
  </si>
  <si>
    <t>rssiMap[3]</t>
  </si>
  <si>
    <t>rssiMap[4]</t>
  </si>
  <si>
    <t>rssiMap[5]</t>
  </si>
  <si>
    <t>rssiMap[6]</t>
  </si>
  <si>
    <t>rssiMap[7]</t>
  </si>
  <si>
    <t>bit3:Mpd1Chk_Ena</t>
  </si>
  <si>
    <t>bit7-4:reserved
bit3:Mpd1Chk_Ena
bit2:DspLoad_Ena</t>
  </si>
  <si>
    <t>bit7-3:reserved
bit3:check MPD1 during max/min point search
bit2:load DSP FW and verify during hipwrUp</t>
  </si>
  <si>
    <t>reg139</t>
  </si>
  <si>
    <t>4x400G
400GAUI-2 (Annex176E)
400GBASE-DR2 (Clause 180)</t>
  </si>
  <si>
    <t xml:space="preserve">htxHtoD_log_Map[0] </t>
  </si>
  <si>
    <t xml:space="preserve">htxHtoD_log_Map[1] </t>
  </si>
  <si>
    <t xml:space="preserve">htxHtoD_log_Map[2] </t>
  </si>
  <si>
    <t xml:space="preserve">htxHtoD_log_Map[3] </t>
  </si>
  <si>
    <t xml:space="preserve">htxHtoD_log_Map[4] </t>
  </si>
  <si>
    <t xml:space="preserve">htxHtoD_log_Map[5] </t>
  </si>
  <si>
    <t xml:space="preserve">htxHtoD_log_Map[6] </t>
  </si>
  <si>
    <t xml:space="preserve">htxHtoD_log_Map[7] </t>
  </si>
  <si>
    <t>HTX mapping from DSP physical lane(idx) to DSP logic lane(val), Ingress</t>
  </si>
  <si>
    <t>hrxHtoD_log_Map[0]</t>
  </si>
  <si>
    <t>hrxHtoD_log_Map[1]</t>
  </si>
  <si>
    <t>hrxHtoD_log_Map[2]</t>
  </si>
  <si>
    <t>hrxHtoD_log_Map[3]</t>
  </si>
  <si>
    <t>hrxHtoD_log_Map[4]</t>
  </si>
  <si>
    <t>hrxHtoD_log_Map[5]</t>
  </si>
  <si>
    <t>hrxHtoD_log_Map[6]</t>
  </si>
  <si>
    <t>hrxHtoD_log_Map[7]</t>
  </si>
  <si>
    <t>HRX mapping from DSP physical lane(idx) to DSP logic lane(val), Egress</t>
  </si>
  <si>
    <t xml:space="preserve">ltxLtoD_log_Map[0] </t>
  </si>
  <si>
    <t xml:space="preserve">ltxLtoD_log_Map[1] </t>
  </si>
  <si>
    <t xml:space="preserve">ltxLtoD_log_Map[2] </t>
  </si>
  <si>
    <t xml:space="preserve">ltxLtoD_log_Map[3] </t>
  </si>
  <si>
    <t xml:space="preserve">ltxLtoD_log_Map[4] </t>
  </si>
  <si>
    <t xml:space="preserve">ltxLtoD_log_Map[5] </t>
  </si>
  <si>
    <t xml:space="preserve">ltxLtoD_log_Map[6] </t>
  </si>
  <si>
    <t xml:space="preserve">ltxLtoD_log_Map[7] </t>
  </si>
  <si>
    <t>LTX mapping from DSP physical lane(idx) to DSP logic lane(val), Egress</t>
  </si>
  <si>
    <t xml:space="preserve">lrxLtoD_log_Map[0] </t>
  </si>
  <si>
    <t xml:space="preserve">lrxLtoD_log_Map[1] </t>
  </si>
  <si>
    <t xml:space="preserve">lrxLtoD_log_Map[2] </t>
  </si>
  <si>
    <t xml:space="preserve">lrxLtoD_log_Map[3] </t>
  </si>
  <si>
    <t xml:space="preserve">lrxLtoD_log_Map[4] </t>
  </si>
  <si>
    <t xml:space="preserve">lrxLtoD_log_Map[5] </t>
  </si>
  <si>
    <t xml:space="preserve">lrxLtoD_log_Map[6] </t>
  </si>
  <si>
    <t xml:space="preserve">lrxLtoD_log_Map[7] </t>
  </si>
  <si>
    <t>LRX mapping from DSP physical lane(idx) to DSP logic lane(val), Ingress</t>
  </si>
  <si>
    <t xml:space="preserve">htxHtoD_phy_Map[0] </t>
  </si>
  <si>
    <t xml:space="preserve">htxHtoD_phy_Map[1] </t>
  </si>
  <si>
    <t xml:space="preserve">htxHtoD_phy_Map[3] </t>
  </si>
  <si>
    <t xml:space="preserve">htxHtoD_phy_Map[4] </t>
  </si>
  <si>
    <t xml:space="preserve">htxHtoD_phy_Map[5] </t>
  </si>
  <si>
    <t xml:space="preserve">htxHtoD_phy_Map[6] </t>
  </si>
  <si>
    <t xml:space="preserve">htxHtoD_phy_Map[7] </t>
  </si>
  <si>
    <t>hrxHtoD_phy_Map[0]</t>
  </si>
  <si>
    <t>hrxHtoD_phy_Map[1]</t>
  </si>
  <si>
    <t>hrxHtoD_phy_Map[2]</t>
  </si>
  <si>
    <t>hrxHtoD_phy_Map[3]</t>
  </si>
  <si>
    <t>hrxHtoD_phy_Map[4]</t>
  </si>
  <si>
    <t>hrxHtoD_phy_Map[5]</t>
  </si>
  <si>
    <t>hrxHtoD_phy_Map[6]</t>
  </si>
  <si>
    <t>hrxHtoD_phy_Map[7]</t>
  </si>
  <si>
    <t xml:space="preserve">ltxLtoD_phy_Map[0] </t>
  </si>
  <si>
    <t xml:space="preserve">ltxLtoD_phy_Map[1] </t>
  </si>
  <si>
    <t xml:space="preserve">ltxLtoD_phy_Map[2] </t>
  </si>
  <si>
    <t xml:space="preserve">ltxLtoD_phy_Map[3] </t>
  </si>
  <si>
    <t xml:space="preserve">ltxLtoD_phy_Map[4] </t>
  </si>
  <si>
    <t xml:space="preserve">ltxLtoD_phy_Map[5] </t>
  </si>
  <si>
    <t xml:space="preserve">ltxLtoD_phy_Map[6] </t>
  </si>
  <si>
    <t xml:space="preserve">ltxLtoD_phy_Map[7] </t>
  </si>
  <si>
    <t xml:space="preserve">lrxLtoD_phy_Map[0] </t>
  </si>
  <si>
    <t xml:space="preserve">lrxLtoD_phy_Map[1] </t>
  </si>
  <si>
    <t xml:space="preserve">lrxLtoD_phy_Map[2] </t>
  </si>
  <si>
    <t xml:space="preserve">lrxLtoD_phy_Map[3] </t>
  </si>
  <si>
    <t xml:space="preserve">lrxLtoD_phy_Map[4] </t>
  </si>
  <si>
    <t xml:space="preserve">lrxLtoD_phy_Map[5] </t>
  </si>
  <si>
    <t xml:space="preserve">lrxLtoD_phy_Map[6] </t>
  </si>
  <si>
    <t xml:space="preserve">lrxLtoD_phy_Map[7] </t>
  </si>
  <si>
    <t xml:space="preserve">htxHtoD_phy_Map[2] </t>
  </si>
  <si>
    <t>HTX mapping from MSA lane(idx) to DSP physical lane(val), Ingress</t>
  </si>
  <si>
    <t>HRX mapping from MSA lane(idx) to DSP physical lane(val), Egress</t>
  </si>
  <si>
    <t>LTX mapping from MSA lane(idx) to DSP physical lane(val), Egress</t>
  </si>
  <si>
    <t>LRX mapping from MSA lane(idx) to DSP physical lane(val), Ingress</t>
  </si>
  <si>
    <t>8x200G
200GAUI-1 (Annex176E)
200GBASE-DR1 (Clause 180)</t>
  </si>
  <si>
    <t>DspHtxPolarity_0</t>
  </si>
  <si>
    <t>DspHtxPolarity_1</t>
  </si>
  <si>
    <t>DspHtxPolarity_2</t>
  </si>
  <si>
    <t>DspHtxPolarity_3</t>
  </si>
  <si>
    <t>DspHtxPolarity_4</t>
  </si>
  <si>
    <t>DspHtxPolarity_5</t>
  </si>
  <si>
    <t>DspHtxPolarity_6</t>
  </si>
  <si>
    <t>DspHtxPolarity_7</t>
  </si>
  <si>
    <t>HTX(Host Ingress) polarity setting for DSP logic lane(val)</t>
  </si>
  <si>
    <t>HRX(Host Egress) polarity setting for DSP logic lane(val)</t>
  </si>
  <si>
    <t>LTX(Media Egress) polarity setting for DSP logic lane(val)</t>
  </si>
  <si>
    <t>LRX(Media Ingress) polarity setting for DSP logic lane(val)</t>
  </si>
  <si>
    <t>DspHrxPolarity_0</t>
  </si>
  <si>
    <t>DspHrxPolarity_1</t>
  </si>
  <si>
    <t>DspHrxPolarity_2</t>
  </si>
  <si>
    <t>DspHrxPolarity_3</t>
  </si>
  <si>
    <t>DspHrxPolarity_4</t>
  </si>
  <si>
    <t>DspHrxPolarity_5</t>
  </si>
  <si>
    <t>DspHrxPolarity_6</t>
  </si>
  <si>
    <t>DspHrxPolarity_7</t>
  </si>
  <si>
    <t>DspLtxPolarity_0</t>
  </si>
  <si>
    <t>DspLtxPolarity_1</t>
  </si>
  <si>
    <t>DspLtxPolarity_2</t>
  </si>
  <si>
    <t>DspLtxPolarity_3</t>
  </si>
  <si>
    <t>DspLtxPolarity_4</t>
  </si>
  <si>
    <t>DspLtxPolarity_5</t>
  </si>
  <si>
    <t>DspLtxPolarity_6</t>
  </si>
  <si>
    <t>DspLtxPolarity_7</t>
  </si>
  <si>
    <t>DspLrxPolarity_0</t>
  </si>
  <si>
    <t>DspLrxPolarity_1</t>
  </si>
  <si>
    <t>DspLrxPolarity_2</t>
  </si>
  <si>
    <t>DspLrxPolarity_3</t>
  </si>
  <si>
    <t>DspLrxPolarity_4</t>
  </si>
  <si>
    <t>DspLrxPolarity_5</t>
  </si>
  <si>
    <t>DspLrxPolarity_6</t>
  </si>
  <si>
    <t>DspLrxPolarity_7</t>
  </si>
  <si>
    <t>E000F700</t>
  </si>
  <si>
    <t>DSP NVR Version, follow capi version, used for compatiblity, despreated</t>
  </si>
  <si>
    <t>CHECK</t>
  </si>
  <si>
    <t>CHECK_0.1uW</t>
  </si>
  <si>
    <t>SET_0.1uW</t>
  </si>
  <si>
    <t>unit: 0.1uW</t>
  </si>
  <si>
    <t>SETTING</t>
  </si>
  <si>
    <t>commonMask0</t>
  </si>
  <si>
    <t>param_is_serdes_pam_force_nr</t>
  </si>
  <si>
    <t>param_is_serdes_pam_force_er</t>
  </si>
  <si>
    <t>param_is_dsp_dfe_slicer_multiplier</t>
  </si>
  <si>
    <t>padding</t>
  </si>
  <si>
    <t>keep as 0</t>
  </si>
  <si>
    <t>pam_force_nr</t>
  </si>
  <si>
    <t>SERDES : PAM Forced Normal Mode, 0: Normal slicer disable   :     1: Normal slicer enable</t>
  </si>
  <si>
    <t>pam_force_er</t>
  </si>
  <si>
    <t>SERDES : PAM Forced Extended Mode, 0: Extended slicer disable   :   1: Extended slicer enable</t>
  </si>
  <si>
    <t>Host side, dsp Lane 0</t>
  </si>
  <si>
    <t>Host side, dsp Lane 1</t>
  </si>
  <si>
    <t>Host side, dsp Lane 2</t>
  </si>
  <si>
    <t>Host side, dsp Lane 7</t>
  </si>
  <si>
    <t>Host side, dsp Lane 6</t>
  </si>
  <si>
    <t>Host side, dsp Lane 5</t>
  </si>
  <si>
    <t>Host side, dsp Lane 4</t>
  </si>
  <si>
    <t>Host side, dsp Lane 3</t>
  </si>
  <si>
    <t xml:space="preserve">DSP: gray code enable: 1-enable; 0-disable </t>
  </si>
  <si>
    <t>DSP:: 3'b000:  mu = 2^-123'b001:  mu = 2^-113'b010:  mu = 2^-103'b011:  mu = 2^-93'b100:  mu = 2^-8</t>
  </si>
  <si>
    <t xml:space="preserve">DSP: Enable GAIN2. 0 : disable GAIN2, 1 : enable GAIN2 </t>
  </si>
  <si>
    <t xml:space="preserve">DSP: enable/disable high peaking static tuning; 0 : disable, 1: enable </t>
  </si>
  <si>
    <t>DSP: enable/disable mid peaking dynamic tuning; 0 : disable, 1: enable</t>
  </si>
  <si>
    <t>DSP: 0: firmware use default(refer to dsp_precoder),1: precode force ff  ,2: precode force o</t>
  </si>
  <si>
    <t>DSP: [0, 9] line side LOS threshold mapping index</t>
  </si>
  <si>
    <t>DSP: line side enable dynamic auto phase tunin</t>
  </si>
  <si>
    <t xml:space="preserve">DSP: static phase tuning step size, 0: single step, 1: double step </t>
  </si>
  <si>
    <t xml:space="preserve">DSP: phase tuning dwell time each tuning step,0: 10 ms, 1: 20ms, 2: 30 ms, 3: 40ms, 4: 50ms  </t>
  </si>
  <si>
    <t>DSP: phase bias range of dynamic tuning. default is 4, [0, 15]</t>
  </si>
  <si>
    <t>DSP: kf parameters applicable after link u</t>
  </si>
  <si>
    <t>DSP: kp half step parameters applicable after link up</t>
  </si>
  <si>
    <t>DSP: FFE power: 0: firmware default setting,1: high power,2: medium power,3: low power</t>
  </si>
  <si>
    <t>dfe_slicer_multiplier</t>
  </si>
  <si>
    <t>DSP: dfe_slicer_multiplier:0: *1; 1 : *2</t>
  </si>
  <si>
    <t>DSP: line side LOS threshold mapping index</t>
  </si>
  <si>
    <t>DSP: 0 - LOS bypass disabled 1 - LOS bypass enabled</t>
  </si>
  <si>
    <t xml:space="preserve">DSP: [0~8] 0 =&gt; FIR a = 0, 1 =&gt; FIR a = 1/16, 2 =&gt; FIR a = 2/16 = 1/8, 3 =&gt; FIR a = 3/16,4 =&gt; FIR a = 4/16 = 1/4, ... , 8 = 8/16 = 1/2 </t>
  </si>
  <si>
    <t>DSP: [0,7] 0 =&gt; LMS mu = 2^-11, 1 =&gt; mu = 2^-9,  2 =&gt; mu = 2^-7,  3 =&gt; mu = 2^-5, 4 =&gt; Reserved,5 =&gt; mu = 0, 6 =&gt; mu = 18'h1FFFF, 7 =&gt; mu = 18'h2000</t>
  </si>
  <si>
    <t>DSP: [0,2] 0 =&gt; MSE mu = 2^-9,  1 =&gt; mu = 2^-18, 2 =&gt; mu = 2^-12</t>
  </si>
  <si>
    <t>DSP: [0~23] RX bandwidth value 0=&gt; firmware default setting; 1~23: leveld bw setting</t>
  </si>
  <si>
    <t>Line side, dsp Lane 7</t>
  </si>
  <si>
    <t>Line side, dsp Lane 0</t>
  </si>
  <si>
    <t>Line side, dsp Lane 6</t>
  </si>
  <si>
    <t>Line side, dsp Lane 5</t>
  </si>
  <si>
    <t>Line side, dsp Lane 4</t>
  </si>
  <si>
    <t>Line side, dsp Lane 3</t>
  </si>
  <si>
    <t>Line side, dsp Lane 2</t>
  </si>
  <si>
    <t>Line side, dsp Lane 1</t>
  </si>
  <si>
    <t>Initial Version based on SIAN3 V0.7 NVR</t>
  </si>
  <si>
    <t>Line Side TX lane0</t>
  </si>
  <si>
    <t>Line Side TX lane1</t>
  </si>
  <si>
    <t>Line Side TX lane2</t>
  </si>
  <si>
    <t>Line Side TX lane3</t>
  </si>
  <si>
    <t>Line Side TX lane7</t>
  </si>
  <si>
    <t>Line Side TX lane6</t>
  </si>
  <si>
    <t>Line Side TX lane5</t>
  </si>
  <si>
    <t>Line Side TX lane4</t>
  </si>
  <si>
    <t>1310 nm DFB laser</t>
  </si>
  <si>
    <t>Bit4:ePPSSupported
Bit3:TimingPage15hSupported</t>
  </si>
  <si>
    <t>Bit4: 0b/1b: ePPS signal processing not supported/supported
Bit3:  0b: Timing characteristics (Page 15h) 0: not supported, 1b: supported</t>
  </si>
  <si>
    <t>OpticalDetectorType</t>
  </si>
  <si>
    <t>Wavelength(low order byte),units of 0.05nm</t>
  </si>
  <si>
    <t>Wavelength Tolerance(the high order byte),units of 0.005nm</t>
  </si>
  <si>
    <t>Wavelength Tolerance(the low order byte),units of 0.005nm</t>
  </si>
  <si>
    <t>1b=Aux 3 monitor is Vcc2,
0b=Aux 3 monitor is Laser Temperature</t>
  </si>
  <si>
    <t>1b=Aux 2 monitor is TEC current, 
0b=Aux 2 monitor is Laser Temperature</t>
  </si>
  <si>
    <t>1b=Aux 1 monitor is TEC current 
0b=Aux 1 monitor is Custom</t>
  </si>
  <si>
    <t>bytes</t>
  </si>
  <si>
    <t>CDB Max TWI Bytes per write transaction(512Byte)</t>
  </si>
  <si>
    <t>0b: Squelching of Tx output reduces OMA
1b: Squelching of Tx output reduces Pav</t>
  </si>
  <si>
    <t>SET</t>
  </si>
  <si>
    <t>Check</t>
  </si>
  <si>
    <r>
      <t xml:space="preserve">bit1:useVeeAsDspVccCtrl
</t>
    </r>
    <r>
      <rPr>
        <sz val="11"/>
        <rFont val="Calibri"/>
        <family val="3"/>
        <charset val="134"/>
        <scheme val="minor"/>
      </rPr>
      <t>1:enable,0:dis</t>
    </r>
  </si>
  <si>
    <t>EML_VEE</t>
  </si>
  <si>
    <t>SIPHO_VEE</t>
  </si>
  <si>
    <t>Low Temp DAC, ISL91212 VOUT1 1.5V, 
Used as DSP_3V3 Adjust if p254_0.r134.bit1 (useVeeAsDspVccCtrl)==1,
MaxRange 1.8V.  Per DataSheet 2.0 mV per LSB</t>
  </si>
  <si>
    <r>
      <t xml:space="preserve">Low Temperature DAC value of VEE_3V3_V_CTRL.
</t>
    </r>
    <r>
      <rPr>
        <sz val="10"/>
        <color rgb="FFFF0000"/>
        <rFont val="Arial Unicode MS"/>
        <family val="2"/>
        <charset val="134"/>
      </rPr>
      <t>Used as DSP_3V3 Adjust if p254_0.r134.bit1 (useVeeAsDspVccCtrl)==1,</t>
    </r>
    <r>
      <rPr>
        <sz val="10"/>
        <color theme="1"/>
        <rFont val="Arial Unicode MS"/>
        <family val="2"/>
        <charset val="134"/>
      </rPr>
      <t xml:space="preserve">
0 = 0.0V  65535 = 2.5V 
(VEE = -1.864 to -4.364)</t>
    </r>
    <r>
      <rPr>
        <sz val="10"/>
        <color rgb="FFFF0000"/>
        <rFont val="Arial Unicode MS"/>
        <family val="2"/>
        <charset val="134"/>
      </rPr>
      <t xml:space="preserve"> 
(DSP_3V3 = 3.044 to -3.407)</t>
    </r>
    <r>
      <rPr>
        <sz val="10"/>
        <color theme="1"/>
        <rFont val="Arial Unicode MS"/>
        <family val="2"/>
        <charset val="134"/>
      </rPr>
      <t>.</t>
    </r>
  </si>
  <si>
    <r>
      <t xml:space="preserve">High Temperature DAC value of VEE_3V3_V_CTRL.
</t>
    </r>
    <r>
      <rPr>
        <sz val="10"/>
        <color rgb="FFFF0000"/>
        <rFont val="Arial Unicode MS"/>
        <family val="2"/>
        <charset val="134"/>
      </rPr>
      <t>Used as DSP_3V3 Adjust if p254_0.r134.bit1 (useVeeAsDspVccCtrl)==1,</t>
    </r>
    <r>
      <rPr>
        <sz val="10"/>
        <color theme="1"/>
        <rFont val="Arial Unicode MS"/>
        <family val="2"/>
        <charset val="134"/>
      </rPr>
      <t xml:space="preserve">
0 = 0.0V  65535 = 2.5V 
(VEE = -1.864 to -4.364) 
(DSP_3V3 = 3.044 to -3.407).</t>
    </r>
  </si>
  <si>
    <r>
      <t xml:space="preserve">Nominal Temperature DAC value of VEE_3V3_V_CTRL.
</t>
    </r>
    <r>
      <rPr>
        <sz val="10"/>
        <color rgb="FFFF0000"/>
        <rFont val="Arial Unicode MS"/>
        <family val="2"/>
        <charset val="134"/>
      </rPr>
      <t>Used as DSP_3V3 Adjust if p254_0.r134.bit1 (useVeeAsDspVccCtrl)==1,</t>
    </r>
    <r>
      <rPr>
        <sz val="10"/>
        <color theme="1"/>
        <rFont val="Arial Unicode MS"/>
        <family val="2"/>
        <charset val="134"/>
      </rPr>
      <t xml:space="preserve">
0 = 0.0V  65535 = 2.5V 
(VEE = -1.864 to -4.364) 
(DSP_3V3 = 3.044 to -3.407).</t>
    </r>
  </si>
  <si>
    <t>SIPHO_DSP3V3</t>
  </si>
  <si>
    <t>pvdd VDAC Temp Comp Ena</t>
  </si>
  <si>
    <t>CH1, MSB</t>
  </si>
  <si>
    <t>CH1, LSB,
TIA_1126X: 8bits, only LSB used
TIA_GN1834D: 10bits, MSB[1:0]&lt;&lt;8 | LSB</t>
  </si>
  <si>
    <t>TIA_1126X
(0-255)</t>
  </si>
  <si>
    <t>TIA_GN1834D
(0-1023)</t>
  </si>
  <si>
    <t>TIA_1126X
(0-15)</t>
  </si>
  <si>
    <t>TIA_GN1834D
(0-3)</t>
  </si>
  <si>
    <r>
      <t xml:space="preserve">Pk_1234_Nm
TIA_GN1834D
(0-3) 
</t>
    </r>
    <r>
      <rPr>
        <b/>
        <sz val="11"/>
        <color rgb="FFFF0000"/>
        <rFont val="Arial Unicode MS"/>
        <family val="2"/>
        <charset val="134"/>
      </rPr>
      <t>min:0,max3</t>
    </r>
  </si>
  <si>
    <r>
      <t xml:space="preserve">Pk_1234_Hi
TIA_GN1834D
(0-3) 
</t>
    </r>
    <r>
      <rPr>
        <b/>
        <sz val="11"/>
        <color rgb="FFFF0000"/>
        <rFont val="Arial Unicode MS"/>
        <family val="2"/>
        <charset val="134"/>
      </rPr>
      <t>min:0,max3</t>
    </r>
  </si>
  <si>
    <r>
      <t xml:space="preserve">Pk_5678_Hi
TIA_1126X
(0-15)
</t>
    </r>
    <r>
      <rPr>
        <b/>
        <sz val="11"/>
        <color rgb="FFFF0000"/>
        <rFont val="Arial Unicode MS"/>
        <family val="2"/>
        <charset val="134"/>
      </rPr>
      <t>min:15,max0</t>
    </r>
  </si>
  <si>
    <r>
      <t xml:space="preserve">Pk_5678_Nm
TIA_1126X
(0-15)
</t>
    </r>
    <r>
      <rPr>
        <b/>
        <sz val="11"/>
        <color rgb="FFFF0000"/>
        <rFont val="Arial Unicode MS"/>
        <family val="2"/>
        <charset val="134"/>
      </rPr>
      <t>min:15,max0</t>
    </r>
  </si>
  <si>
    <r>
      <t xml:space="preserve">Pk_1234_Nm
TIA_1126X
(0-15) </t>
    </r>
    <r>
      <rPr>
        <b/>
        <sz val="11"/>
        <color rgb="FFFF0000"/>
        <rFont val="Arial Unicode MS"/>
        <family val="2"/>
        <charset val="134"/>
      </rPr>
      <t>min:15,max0</t>
    </r>
  </si>
  <si>
    <r>
      <t xml:space="preserve">Pk_1234_Hi
TIA_1126X
(0-15) </t>
    </r>
    <r>
      <rPr>
        <b/>
        <sz val="11"/>
        <color rgb="FFFF0000"/>
        <rFont val="Arial Unicode MS"/>
        <family val="2"/>
        <charset val="134"/>
      </rPr>
      <t>min:15,max0</t>
    </r>
  </si>
  <si>
    <r>
      <t xml:space="preserve">Pk_5678_Nm
TIA_GN1834D
(0-3) 
</t>
    </r>
    <r>
      <rPr>
        <b/>
        <sz val="11"/>
        <color rgb="FFFF0000"/>
        <rFont val="Arial Unicode MS"/>
        <family val="2"/>
        <charset val="134"/>
      </rPr>
      <t>min:0,max3</t>
    </r>
  </si>
  <si>
    <r>
      <t xml:space="preserve">Pk_5678_Hi
TIA_GN1834D
(0-3) 
</t>
    </r>
    <r>
      <rPr>
        <b/>
        <sz val="11"/>
        <color rgb="FFFF0000"/>
        <rFont val="Arial Unicode MS"/>
        <family val="2"/>
        <charset val="134"/>
      </rPr>
      <t>min:0,max3</t>
    </r>
  </si>
  <si>
    <r>
      <t xml:space="preserve">Pk_1234_Lo
TIA_GN1834D
(0-3) 
</t>
    </r>
    <r>
      <rPr>
        <b/>
        <sz val="11"/>
        <color rgb="FFFF0000"/>
        <rFont val="Arial Unicode MS"/>
        <family val="2"/>
        <charset val="134"/>
      </rPr>
      <t>min:0,max3</t>
    </r>
  </si>
  <si>
    <r>
      <t xml:space="preserve">Pk_5678_Lo
TIA_GN1834D
(0-3) 
</t>
    </r>
    <r>
      <rPr>
        <b/>
        <sz val="11"/>
        <color rgb="FFFF0000"/>
        <rFont val="Arial Unicode MS"/>
        <family val="2"/>
        <charset val="134"/>
      </rPr>
      <t>min:0,max3</t>
    </r>
  </si>
  <si>
    <r>
      <t xml:space="preserve">Pk_1234_Lo
TIA_1126X
(0-15) </t>
    </r>
    <r>
      <rPr>
        <b/>
        <sz val="11"/>
        <color rgb="FFFF0000"/>
        <rFont val="Arial Unicode MS"/>
        <family val="2"/>
        <charset val="134"/>
      </rPr>
      <t>min:15,max0</t>
    </r>
  </si>
  <si>
    <r>
      <t xml:space="preserve">Pk_5678_Lo
TIA_1126X
(0-15)
</t>
    </r>
    <r>
      <rPr>
        <b/>
        <sz val="11"/>
        <color rgb="FFFF0000"/>
        <rFont val="Arial Unicode MS"/>
        <family val="2"/>
        <charset val="134"/>
      </rPr>
      <t>min:15,max0</t>
    </r>
  </si>
  <si>
    <t>tiaChMap_0</t>
  </si>
  <si>
    <t>tiaChMap_1</t>
  </si>
  <si>
    <t>tiaChMap_2</t>
  </si>
  <si>
    <t>tiaChMap_3</t>
  </si>
  <si>
    <t>tiaChMap_4</t>
  </si>
  <si>
    <t>tiaChMap_5</t>
  </si>
  <si>
    <t>tiaChMap_6</t>
  </si>
  <si>
    <t>tiaChMap_7</t>
  </si>
  <si>
    <t>media rx lane1-8 mapping for TIA channel(OA, PEAK)
idx(logic): 0-7 means MPO RX(1-8)
val(tia chan):  0-3: TIA idx0(adr=(0x46 &lt;&lt; 1)/0xb6) chan 0-3, 4-7: TIA idx1(adr=(0x47 &lt;&lt; 1)/0xb2) chan 0-3</t>
  </si>
  <si>
    <t>media rx lane1-8 mapping for rssi adc pads
idx(logic): 0-7 means MPO RX(1-8)
val(sch net label):  0-7 means RSSI_0-7</t>
  </si>
  <si>
    <t>set_example</t>
  </si>
  <si>
    <r>
      <t xml:space="preserve">bit2:tiaTempMonEna
</t>
    </r>
    <r>
      <rPr>
        <sz val="11"/>
        <rFont val="Calibri"/>
        <family val="3"/>
        <charset val="134"/>
        <scheme val="minor"/>
      </rPr>
      <t>1:enable,0:dis</t>
    </r>
  </si>
  <si>
    <t>[6:3]:pcbVer
[2]:tiaTempMonEna
[1]:useVeeAsDspVccCtrl</t>
  </si>
  <si>
    <t xml:space="preserve">bit6-3: pcbVer,  0: Alpha
bi2: Enable TIA Temp ADC on AD1030, 0: dis, 1:en 
bit1: use VEE_DAC to control DSP_VCC, 0: dis, 1:en </t>
  </si>
  <si>
    <t>coeffA1</t>
  </si>
  <si>
    <t>VCC_0p1mv = (Vbat_v*65536/5* (coeffA1 &gt;&gt;14) +coeffA0)*(coeffB1&gt;&gt;10)</t>
  </si>
  <si>
    <t>if k=1,b=0, then coeffA0=0, coeffA1 = 10000*(1&lt;&lt;14)*5/65536=12500</t>
  </si>
  <si>
    <t>k_V</t>
  </si>
  <si>
    <t>b_V</t>
  </si>
  <si>
    <t>coeffA0(mv)</t>
  </si>
  <si>
    <t>CaseTemp_report = A1*  pcbTemp_report / (1&lt;&lt;14)  + A0,  A2 keep as 0 if linear fitting</t>
  </si>
  <si>
    <t>CaseTemp = A1*  pcbTemp / (1&lt;&lt;14)  + A0/256</t>
  </si>
  <si>
    <t>k</t>
  </si>
  <si>
    <t>b</t>
  </si>
  <si>
    <t>coeffA0</t>
  </si>
  <si>
    <t>AvsCore0RegVals_0</t>
  </si>
  <si>
    <t>AvsCore0RegVals_1</t>
  </si>
  <si>
    <t>AvsCore0RegVals_2</t>
  </si>
  <si>
    <t>AvsCore0RegVals_3</t>
  </si>
  <si>
    <t>AvsCore0RegVals_4</t>
  </si>
  <si>
    <t>AvsCore0RegVals_5</t>
  </si>
  <si>
    <t>AvsCore0RegVals_6</t>
  </si>
  <si>
    <t>AvsCore0RegVals_7</t>
  </si>
  <si>
    <t>AvsCore0RegVals_8</t>
  </si>
  <si>
    <t>AvsCore0RegVals_9</t>
  </si>
  <si>
    <t>AvsCore0RegVals_10</t>
  </si>
  <si>
    <t>AvsCore0RegVals_0[0:7]</t>
  </si>
  <si>
    <t>AvsCore0RegVals_0[8:15]</t>
  </si>
  <si>
    <t>AvsCore0RegVals_0[16:23]</t>
  </si>
  <si>
    <t>AvsCore0RegVals_0[24:31]</t>
  </si>
  <si>
    <t>AvsCore0RegVals_1[0:7]</t>
  </si>
  <si>
    <t>AvsCore0RegVals_1[8:15]</t>
  </si>
  <si>
    <t>AvsCore0RegVals_1[16:23]</t>
  </si>
  <si>
    <t>AvsCore0RegVals_1[24:31]</t>
  </si>
  <si>
    <t>AvsCore0RegVals_2[0:7]</t>
  </si>
  <si>
    <t>AvsCore0RegVals_2[8:15]</t>
  </si>
  <si>
    <t>AvsCore0RegVals_2[16:23]</t>
  </si>
  <si>
    <t>AvsCore0RegVals_2[24:31]</t>
  </si>
  <si>
    <t>AvsCore0RegVals_3[0:7]</t>
  </si>
  <si>
    <t>AvsCore0RegVals_3[8:15]</t>
  </si>
  <si>
    <t>AvsCore0RegVals_3[16:23]</t>
  </si>
  <si>
    <t>AvsCore0RegVals_3[24:31]</t>
  </si>
  <si>
    <t>AvsCore0RegVals_4[0:7]</t>
  </si>
  <si>
    <t>AvsCore0RegVals_4[8:15]</t>
  </si>
  <si>
    <t>AvsCore0RegVals_4[16:23]</t>
  </si>
  <si>
    <t>AvsCore0RegVals_4[24:31]</t>
  </si>
  <si>
    <t>AvsCore0RegVals_5[0:7]</t>
  </si>
  <si>
    <t>AvsCore0RegVals_5[8:15]</t>
  </si>
  <si>
    <t>AvsCore0RegVals_5[16:23]</t>
  </si>
  <si>
    <t>AvsCore0RegVals_5[24:31]</t>
  </si>
  <si>
    <t>AvsCore0RegVals_6[0:7]</t>
  </si>
  <si>
    <t>AvsCore0RegVals_6[8:15]</t>
  </si>
  <si>
    <t>AvsCore0RegVals_6[16:23]</t>
  </si>
  <si>
    <t>AvsCore0RegVals_6[24:31]</t>
  </si>
  <si>
    <t>AvsCore0RegVals_7[0:7]</t>
  </si>
  <si>
    <t>AvsCore0RegVals_7[8:15]</t>
  </si>
  <si>
    <t>AvsCore0RegVals_7[16:23]</t>
  </si>
  <si>
    <t>AvsCore0RegVals_7[24:31]</t>
  </si>
  <si>
    <t>AvsCore0RegVals_8[0:7]</t>
  </si>
  <si>
    <t>AvsCore0RegVals_8[8:15]</t>
  </si>
  <si>
    <t>AvsCore0RegVals_8[16:23]</t>
  </si>
  <si>
    <t>AvsCore0RegVals_8[24:31]</t>
  </si>
  <si>
    <t>AvsCore0RegVals_9[0:7]</t>
  </si>
  <si>
    <t>AvsCore0RegVals_9[8:15]</t>
  </si>
  <si>
    <t>AvsCore0RegVals_9[16:23]</t>
  </si>
  <si>
    <t>AvsCore0RegVals_9[24:31]</t>
  </si>
  <si>
    <t>AvsCore0RegVals_10[0:7]</t>
  </si>
  <si>
    <t>AvsCore0RegVals_10[8:15]</t>
  </si>
  <si>
    <t>AvsCore0RegVals_10[16:23]</t>
  </si>
  <si>
    <t>AvsCore0RegVals_10[24:31]</t>
  </si>
  <si>
    <t>AvsCore1RegVals_0[0:7]</t>
  </si>
  <si>
    <t>AvsCore1RegVals_0</t>
  </si>
  <si>
    <t>AvsCore1RegVals_0[8:15]</t>
  </si>
  <si>
    <t>AvsCore1RegVals_0[16:23]</t>
  </si>
  <si>
    <t>AvsCore1RegVals_0[24:31]</t>
  </si>
  <si>
    <t>AvsCore1RegVals_1[0:7]</t>
  </si>
  <si>
    <t>AvsCore1RegVals_1</t>
  </si>
  <si>
    <t>AvsCore1RegVals_1[8:15]</t>
  </si>
  <si>
    <t>AvsCore1RegVals_1[16:23]</t>
  </si>
  <si>
    <t>AvsCore1RegVals_1[24:31]</t>
  </si>
  <si>
    <t>AvsCore1RegVals_2[0:7]</t>
  </si>
  <si>
    <t>AvsCore1RegVals_2</t>
  </si>
  <si>
    <t>AvsCore1RegVals_2[8:15]</t>
  </si>
  <si>
    <t>AvsCore1RegVals_2[16:23]</t>
  </si>
  <si>
    <t>AvsCore1RegVals_2[24:31]</t>
  </si>
  <si>
    <t>AvsCore1RegVals_3[0:7]</t>
  </si>
  <si>
    <t>AvsCore1RegVals_3</t>
  </si>
  <si>
    <t>AvsCore1RegVals_3[8:15]</t>
  </si>
  <si>
    <t>AvsCore1RegVals_3[16:23]</t>
  </si>
  <si>
    <t>AvsCore1RegVals_3[24:31]</t>
  </si>
  <si>
    <t>AvsCore1RegVals_4[0:7]</t>
  </si>
  <si>
    <t>AvsCore1RegVals_4</t>
  </si>
  <si>
    <t>AvsCore1RegVals_4[8:15]</t>
  </si>
  <si>
    <t>AvsCore1RegVals_4[16:23]</t>
  </si>
  <si>
    <t>AvsCore1RegVals_4[24:31]</t>
  </si>
  <si>
    <t>AvsCore1RegVals_5[0:7]</t>
  </si>
  <si>
    <t>AvsCore1RegVals_5</t>
  </si>
  <si>
    <t>AvsCore1RegVals_5[8:15]</t>
  </si>
  <si>
    <t>AvsCore1RegVals_5[16:23]</t>
  </si>
  <si>
    <t>AvsCore1RegVals_5[24:31]</t>
  </si>
  <si>
    <t>AvsCore1RegVals_6[0:7]</t>
  </si>
  <si>
    <t>AvsCore1RegVals_6</t>
  </si>
  <si>
    <t>AvsCore1RegVals_6[8:15]</t>
  </si>
  <si>
    <t>AvsCore1RegVals_6[16:23]</t>
  </si>
  <si>
    <t>AvsCore1RegVals_6[24:31]</t>
  </si>
  <si>
    <t>AvsCore1RegVals_7[0:7]</t>
  </si>
  <si>
    <t>AvsCore1RegVals_7</t>
  </si>
  <si>
    <t>AvsCore1RegVals_7[8:15]</t>
  </si>
  <si>
    <t>AvsCore1RegVals_7[16:23]</t>
  </si>
  <si>
    <t>AvsCore1RegVals_7[24:31]</t>
  </si>
  <si>
    <t>AvsCore1RegVals_8[0:7]</t>
  </si>
  <si>
    <t>AvsCore1RegVals_8</t>
  </si>
  <si>
    <t>AvsCore1RegVals_8[8:15]</t>
  </si>
  <si>
    <t>AvsCore1RegVals_8[16:23]</t>
  </si>
  <si>
    <t>AvsCore1RegVals_8[24:31]</t>
  </si>
  <si>
    <t>AvsCore1RegVals_9[0:7]</t>
  </si>
  <si>
    <t>AvsCore1RegVals_9</t>
  </si>
  <si>
    <t>AvsCore1RegVals_9[8:15]</t>
  </si>
  <si>
    <t>AvsCore1RegVals_9[16:23]</t>
  </si>
  <si>
    <t>AvsCore1RegVals_9[24:31]</t>
  </si>
  <si>
    <t>AvsCore1RegVals_10[0:7]</t>
  </si>
  <si>
    <t>AvsCore1RegVals_10</t>
  </si>
  <si>
    <t>AvsCore1RegVals_10[8:15]</t>
  </si>
  <si>
    <t>AvsCore1RegVals_10[16:23]</t>
  </si>
  <si>
    <t>AvsCore1RegVals_10[24:31]</t>
  </si>
  <si>
    <t>1.added 34-35_254,38-39_254 for TxDdmPower TempCompensation LUT.
2.added 40-41_254,44-45_254, 46-47_254,50-51_254,for RxDdmPower TempCompensation LUT.</t>
  </si>
  <si>
    <t xml:space="preserve">Nominal Temperature EML Ibias DAC value
0 to 65535 (EML: 0~150 mA, SIPHO:0~175mA, DUAL:0-350mA)
</t>
  </si>
  <si>
    <t>Bank 36 Page 254.  TX DDM ADC Lut(Nom Temp)</t>
  </si>
  <si>
    <t>Bank 37 Page 254.  TX DDM 0.1uW Power Lut(Nom Temp)</t>
  </si>
  <si>
    <t>Bank 34 Page 254.  TX DDM ADC Lut(Low Temp)</t>
  </si>
  <si>
    <t>Bank 35 Page 254.  TX DDM 0.1uW Power Lut(Low Temp)</t>
  </si>
  <si>
    <t>Bank 38 Page 254.  TX DDM ADC Lut(High Temp)</t>
  </si>
  <si>
    <t>Bank 39 Page 254.  TX DDM 0.1uW Power Lut(High Temp)</t>
  </si>
  <si>
    <t>Bank 42 Page 254.  RX DDM ADC Lut Ch1-4(Nom Temp)</t>
  </si>
  <si>
    <t>Bank 43 Page 254.  RX DDM  0.1uW Pwr Lut Ch1-4(Nom Temp)</t>
  </si>
  <si>
    <t>Bank 48 Page 254.  RX DDM ADC Lut Ch5-8(Nom Temp)</t>
  </si>
  <si>
    <t>Bank 46 Page 254.  RX DDM ADC Lut Ch5-8(Low Temp)</t>
  </si>
  <si>
    <t>Bank 47 Page 254.  RX DDM 0.1uW Pwr Lut Ch5-8(Low Temp)</t>
  </si>
  <si>
    <t>Bank 49 Page 254.  RX DDM 0.1uW Pwr Lut Ch5-8(Nom Temp)</t>
  </si>
  <si>
    <t>Bank 40 Page 254.  RX DDM ADC Lut Ch1-4(Low Temp)</t>
  </si>
  <si>
    <t>Bank 41 Page 254.  RX DDM  0.1uW Pwr Lut Ch1-4(Low Temp)</t>
  </si>
  <si>
    <t>Bank 44 Page 254.  RX DDM ADC Lut Ch1-4(High Temp)</t>
  </si>
  <si>
    <t>Bank 45 Page 254.  RX DDM  0.1uW Pwr Lut Ch1-4(High Temp)</t>
  </si>
  <si>
    <t>Bank 50 Page 254.  RX DDM ADC Lut Ch5-8(High Temp)</t>
  </si>
  <si>
    <t>Bank 51 Page 254.  RX DDM 0.1uW Pwr Lut Ch5-8(High Temp)</t>
  </si>
  <si>
    <t>param_is_serdes_graycode</t>
  </si>
  <si>
    <t>SERDES : Link partner TX has precoder enabled (non-LT mode): 0: LP precoder disabled, 1: LP precoder enabled</t>
  </si>
  <si>
    <t>SERDES : Graycode decoder,0: Disabled; 1: Enabled</t>
  </si>
  <si>
    <t>vcc3CoeffLoP_coeffA0[0:7]</t>
  </si>
  <si>
    <t>vcc3CoeffLoP_coeffA0[8:15]</t>
  </si>
  <si>
    <t>vcc3CoeffLoP_coeffA1[0:7]</t>
  </si>
  <si>
    <t>vcc3CoeffLoP_coeffA1[8:15]</t>
  </si>
  <si>
    <t>vcc3CoeffLoP_coeffA2[0:7]</t>
  </si>
  <si>
    <t>vcc3CoeffLoP_coeffA2[8:15]</t>
  </si>
  <si>
    <t>vcc3CoeffLoP_coeffB1[0:7]</t>
  </si>
  <si>
    <t>vcc3CoeffLoP_coeffB1[8:15]</t>
  </si>
  <si>
    <t>vcc3CoeffHiP_coeffA0[0:7]</t>
  </si>
  <si>
    <t>vcc3CoeffHiP_coeffA0[8:15]</t>
  </si>
  <si>
    <t>vcc3CoeffHiP_coeffA1[0:7]</t>
  </si>
  <si>
    <t>vcc3CoeffHiP_coeffA1[8:15]</t>
  </si>
  <si>
    <t>vcc3CoeffHiP_coeffA2[0:7]</t>
  </si>
  <si>
    <t>vcc3CoeffHiP_coeffA2[8:15]</t>
  </si>
  <si>
    <t>vcc3CoeffHiP_coeffB1[0:7]</t>
  </si>
  <si>
    <t>vcc3CoeffHiP_coeffB1[8:15]</t>
  </si>
  <si>
    <t>vcc3CoeffLoP
Low power mode</t>
  </si>
  <si>
    <t>vcc3CoeffHiP
High power mode</t>
  </si>
  <si>
    <t>ctrlRegMask3
Bit7-3: reserved 
Bit2: pdRatioTrgtTcEna
Bit1: rxDdmPowerTcEna
Bit0: txDdmPowerTcEna</t>
  </si>
  <si>
    <t>Bit7-3: reserved 
Bit2: pdRatioTrgtTcEna: 1:en, 0:dis, no VR
Bit1: rxDdmPowerTcEna: 1:en, 0:dis, no VR
Bit0: txDdmPowerTcEna: 1:en, 0:dis, no VR</t>
  </si>
  <si>
    <t>Bit0: txDdmPowerTcEna: 1:en, 0:dis, no VR</t>
  </si>
  <si>
    <t>Bit1: rxDdmPowerTcEna: 1:en, 0:dis, no VR</t>
  </si>
  <si>
    <t>Bit2: pdRatioTrgtTcEna: 1:en, 0:dis, no VR</t>
  </si>
  <si>
    <t>TIA_LT8550
(0-15)</t>
  </si>
  <si>
    <t>2x800G
800GAUI-4 (Annex176E)
800GBASE-DR4(Clause 180)</t>
  </si>
  <si>
    <r>
      <rPr>
        <sz val="11"/>
        <color rgb="FFFF0000"/>
        <rFont val="Cambria"/>
        <family val="1"/>
        <scheme val="major"/>
      </rPr>
      <t>1</t>
    </r>
    <r>
      <rPr>
        <sz val="11"/>
        <color theme="1"/>
        <rFont val="Cambria"/>
        <family val="1"/>
        <scheme val="major"/>
      </rPr>
      <t>x1600G
1.6TAUI-8 (Annex176E)
1.6TBASE-DR8(Clause 180)</t>
    </r>
  </si>
  <si>
    <t>HostInterfaceID9</t>
  </si>
  <si>
    <t>MediaInterfaceIDApp9</t>
  </si>
  <si>
    <t>HostLaneCountApp9</t>
  </si>
  <si>
    <t>MediaLaneCountApp9</t>
  </si>
  <si>
    <t>HostLaneAssignmentOptionsApp9</t>
  </si>
  <si>
    <t>HostInterfaceID10</t>
  </si>
  <si>
    <t>MediaInterfaceIDApp10</t>
  </si>
  <si>
    <t>HostLaneCountApp10</t>
  </si>
  <si>
    <t>MediaLaneCountApp10</t>
  </si>
  <si>
    <t>HostLaneAssignmentOptionsApp10</t>
  </si>
  <si>
    <t>HostInterfaceID11</t>
  </si>
  <si>
    <t>MediaInterfaceIDApp11</t>
  </si>
  <si>
    <t>HostLaneCountApp11</t>
  </si>
  <si>
    <t>MediaLaneCountApp11</t>
  </si>
  <si>
    <t>HostLaneAssignmentOptionsApp11</t>
  </si>
  <si>
    <t>HostInterfaceID12</t>
  </si>
  <si>
    <t>MediaInterfaceIDApp12</t>
  </si>
  <si>
    <t>HostLaneCountApp12</t>
  </si>
  <si>
    <t>MediaLaneCountApp12</t>
  </si>
  <si>
    <t>HostLaneAssignmentOptionsApp12</t>
  </si>
  <si>
    <t>HostInterfaceID13</t>
  </si>
  <si>
    <t>MediaInterfaceIDApp13</t>
  </si>
  <si>
    <t>HostLaneCountApp13</t>
  </si>
  <si>
    <t>MediaLaneCountApp13</t>
  </si>
  <si>
    <t>HostLaneAssignmentOptionsApp13</t>
  </si>
  <si>
    <t>HostInterfaceID14</t>
  </si>
  <si>
    <t>MediaInterfaceIDApp14</t>
  </si>
  <si>
    <t>HostLaneCountApp14</t>
  </si>
  <si>
    <t>MediaLaneCountApp14</t>
  </si>
  <si>
    <t>HostLaneAssignmentOptionsApp14</t>
  </si>
  <si>
    <t>HostInterfaceID15</t>
  </si>
  <si>
    <t>MediaInterfaceIDApp15</t>
  </si>
  <si>
    <t>HostLaneCountApp15</t>
  </si>
  <si>
    <t>MediaLaneCountApp15</t>
  </si>
  <si>
    <t>HostLaneAssignmentOptionsApp15</t>
  </si>
  <si>
    <r>
      <rPr>
        <sz val="11"/>
        <color rgb="FFFF0000"/>
        <rFont val="Calibri"/>
        <family val="2"/>
        <scheme val="minor"/>
      </rPr>
      <t>bit6-2: pcbVer</t>
    </r>
    <r>
      <rPr>
        <sz val="11"/>
        <color theme="1"/>
        <rFont val="Calibri"/>
        <family val="2"/>
        <charset val="134"/>
        <scheme val="minor"/>
      </rPr>
      <t xml:space="preserve">
0/31: Alpha/Beta001
1:Beta001
2:Beta002</t>
    </r>
  </si>
  <si>
    <t>U</t>
  </si>
  <si>
    <t>M</t>
  </si>
  <si>
    <t>VendorName</t>
  </si>
  <si>
    <t>VendorOUI</t>
  </si>
  <si>
    <t>VendorPN</t>
  </si>
  <si>
    <t>SquelchMethodTx</t>
  </si>
  <si>
    <t>ForcedSquelchTxSupported</t>
  </si>
  <si>
    <t>AutoSquelchDisableTxSupported</t>
  </si>
  <si>
    <t>OutputDisableTxSupported</t>
  </si>
  <si>
    <t>TxPolarityFlip</t>
  </si>
  <si>
    <t>0b=Transmitter not tunable, 
1b=Transmitter tunable (page 04h and bank page 12h shall be implemented)</t>
  </si>
  <si>
    <t>00b=Tx Squelch not implemented 
01b=Tx Squelch reduces OMA 
10b=Tx Squelch reduces Pave,
11b=User control, both OMA and Pave squelch supported.</t>
  </si>
  <si>
    <t>0b/1b: Host cannot/can force squelching of Tx outputs using OutputSquelchForceTx*</t>
  </si>
  <si>
    <t>0b/1b: Host cannot/can disable automatic squelching of Tx outputs using AutoSquelchDisableTx*</t>
  </si>
  <si>
    <t>0b/1b: Host cannot/can disable Tx outputs using the OutputDisableTx register</t>
  </si>
  <si>
    <t>0b/1b: InputPolarityFlipTx control not supported/supported</t>
  </si>
  <si>
    <t>AutoSquelchDisableRxSupported</t>
  </si>
  <si>
    <t>0b/1b: Host cannot/can disable automatic squelching of Rx outputs using the AutoSquelchDisableRx register</t>
  </si>
  <si>
    <t>OutputDisableRxSupported</t>
  </si>
  <si>
    <t>OutputPolarityFlipRxSupported</t>
  </si>
  <si>
    <t>00b=Rx Output Eq control not implemented 
01b=Rx Output Eq Pre-cursor control implemented 
10b=Rx Output Eq Post-cursor control implemented, 
11b=Rx Output Eq Pre- and Post-cursor control implemented</t>
  </si>
  <si>
    <t>00b=CDB not implemented, 
01b=Only one instance of CDB implemented. In Pages 9Fh and A0h-AFh, Bank 0 only supported 
10b=Two instances of CDB implemented. In Pages 9Fh and A0h-AFh, Bank 0 and 1 supported 
11b=Reserved. If coded 01b implementation of Byte 8 bit 6 (L-CDB block 1 command complete) flag and associated mask bit (Byte 31 bit 6) is required.  If coded 10b implementation of Byte 8 bits 7-6 (L-CDB block 1 and 2 command complete), flags and associated mask bits (Byte 31 bits 7-6) is required.</t>
  </si>
  <si>
    <t>This specification limits the length of TWI write transactions to 8 bytes. This field allows the module to advertise support for longer TWI write transactions, but on CDB pages 9Fh-AFh only. The encoding of this field is as follows:
CdbMaxTWIWriteBytes = (Byte 164+1) * 8
A value of 0 indicates that a maximum write length of 8 bytes is permitted. A value of 255 indicates a maximum write length of 2048 bytes is permitted. If the TWI write transaction from the host is longer than the advertised supported max length, the module may ignore bytes that are written beyond the advertised supported max length.</t>
  </si>
  <si>
    <t>PRBS-13</t>
  </si>
  <si>
    <t>PRBS-13Q</t>
  </si>
  <si>
    <t>PRBS-15</t>
  </si>
  <si>
    <t>PRBS-15Q</t>
  </si>
  <si>
    <t>PRBS-23</t>
  </si>
  <si>
    <t>PRBS-23Q</t>
  </si>
  <si>
    <t>PRBS-31</t>
  </si>
  <si>
    <t>PRBS-31Q</t>
  </si>
  <si>
    <t>User Pattern</t>
  </si>
  <si>
    <t>Custom Pattern</t>
  </si>
  <si>
    <t>SSPRQ</t>
  </si>
  <si>
    <t>PRBS-7</t>
  </si>
  <si>
    <t>PRBS-7Q</t>
  </si>
  <si>
    <t>PRBS-9</t>
  </si>
  <si>
    <t>PRBS-9Q</t>
  </si>
  <si>
    <t>RxNOutputStatus</t>
  </si>
  <si>
    <t>L-RxNOutputStatus</t>
  </si>
  <si>
    <t>Rx output status for Host Lane 8-1
0b: signal invalid
1b: signal valid</t>
  </si>
  <si>
    <t>Latched Rx output status for Host Lane 8-1
0b: not changed
1b: changed</t>
  </si>
  <si>
    <t>if pg01_r145.aux1Type ==0(Laser Temp)
0  LSR12_TEMP
1  DSP1_TEMP
4 LSR34_TEMP
5 DSP2_TEMP
8 LSR1_LSR2_AVEMAX_TEMP
9 DSP1_DSP2_AVEMAX_TEMP
else 'if pg01_r145.aux1Type ==1(TEC Current)
decided by bit1-0: tecCurrType</t>
  </si>
  <si>
    <t>if pg01_r145.aux2Type ==0(Laser Temp)
0  LSR12_TEMP
1  DSP1_TEMP
4 LSR34_TEMP
5 DSP2_TEMP
8 LSR1_LSR2_AVEMAX_TEMP
9 DSP1_DSP2_AVEMAX_TEMPelse 'if pg01_r145.aux2Type ==1(TEC Current)
decided by bit1-0: tecCurrType</t>
  </si>
  <si>
    <t>if pg01_r145.aux3Type ==0(Laser Temp)
0  LSR12_TEMP
1  DSP1_TEMP
4 LSR34_TEMP
5 DSP2_TEMP
8 LSR1_LSR2_AVEMAX_TEMP
9 DSP1_DSP2_AVEMAX_TEMPelse 'if pg01_r145.aux3Type ==1(Vcc2)
decided by bit2-0: vccType</t>
  </si>
  <si>
    <t>if custGrp ==0(Temp)
0  LSR12_TEMP
1  DSP1_TEMP
4 LSR34_TEMP
5 DSP2_TEMP
8 LSR1_LSR2_AVEMAX_TEMP
9 DSP1_DSP2_AVEMAX_TEMP
else if custGrp ==1(Volt)
0 DSP1_VOLT
4 DSP2_VOLT
8 DSP_AVEMAX_VOLT</t>
  </si>
  <si>
    <t>pcbTempHiShutdown</t>
  </si>
  <si>
    <t>SquelchMethodSelect</t>
  </si>
  <si>
    <t>BIT4:Pvdd Voltage Loop Disable SiPho Only</t>
  </si>
  <si>
    <t>txPwrKp</t>
  </si>
  <si>
    <t>txPwrKi</t>
  </si>
  <si>
    <t>txPwrMaxAdjDac_low</t>
  </si>
  <si>
    <t>txPwrMaxAdjDac_hi</t>
  </si>
  <si>
    <t>txPwrStrtRmpCnt</t>
  </si>
  <si>
    <t>txPwrLckThres</t>
  </si>
  <si>
    <t>start ramp wait count max,0 or 0xffff will treated as default 5.</t>
  </si>
  <si>
    <t>Limit DAC adjustment step during APC loop,
 0 or 0xffff will treated as default 3200.</t>
  </si>
  <si>
    <t>Unit: 1/256,  0 or 0xffff will treated as default 32(0.125).</t>
  </si>
  <si>
    <t>Unit: 1/256, 0 or 0xffff will treated as default 8(0.03125).</t>
  </si>
  <si>
    <t xml:space="preserve">Unit: 1/256,txPower loop lock threshold for pd3 dval, 0 or 0xffff will treated as default 16(0.0625). </t>
  </si>
  <si>
    <t>txPwrRmpStrtDac_1(LSB)</t>
  </si>
  <si>
    <t>txPwrRmpStrtDac_1(MSB)</t>
  </si>
  <si>
    <t>txPwrRmpStrtDac_2(LSB)</t>
  </si>
  <si>
    <t>txPwrRmpStrtDac_3(LSB)</t>
  </si>
  <si>
    <t>txPwrRmpStrtDac_4(LSB)</t>
  </si>
  <si>
    <t>txPwrRmpStrtDac_2(MSB)</t>
  </si>
  <si>
    <t>txPwrRmpStrtDac_3(MSB)</t>
  </si>
  <si>
    <t>txPwrRmpStrtDac_4(MSB)</t>
  </si>
  <si>
    <t>txPwrRmpStrtDac_5(LSB)</t>
  </si>
  <si>
    <t>txPwrRmpStrtDac_5(MSB)</t>
  </si>
  <si>
    <t>txPwrRmpStrtDac_6(LSB)</t>
  </si>
  <si>
    <t>txPwrRmpStrtDac_6(MSB)</t>
  </si>
  <si>
    <t>txPwrRmpStrtDac_7(LSB)</t>
  </si>
  <si>
    <t>txPwrRmpStrtDac_7(MSB)</t>
  </si>
  <si>
    <t>txPwrRmpStrtDac_8(LSB)</t>
  </si>
  <si>
    <t>txPwrRmpStrtDac_8(MSB)</t>
  </si>
  <si>
    <t>dacIBias ramp start point for power loop, 
0 or 0xffff will treated as default 5000.</t>
  </si>
  <si>
    <t>txMzBias Temp Comp Ena</t>
  </si>
  <si>
    <t>1.change default p254_33.r144-191 apc pd1 target from 50000 to 22000. 
2.change default p254_1.r146.BIT4(Pvdd Voltage Loop Disable) from 1 to 0.
3.add txpower loop related parameters in p254_33.
4.add TxCtrlMzBiasTempComp   enable bit NVR: P254_1.R148.BIT6.</t>
  </si>
  <si>
    <t>SIP: dacMzBias1Lo</t>
  </si>
  <si>
    <t>Format Version Number</t>
  </si>
  <si>
    <t>Value Version Number</t>
  </si>
  <si>
    <t>00000001</t>
  </si>
  <si>
    <t>ValRev</t>
  </si>
  <si>
    <t>FmtRev #</t>
  </si>
  <si>
    <r>
      <rPr>
        <sz val="11"/>
        <color rgb="FFFF0000"/>
        <rFont val="Calibri"/>
        <family val="2"/>
        <scheme val="minor"/>
      </rPr>
      <t>bit1-0: prod_type_ext</t>
    </r>
    <r>
      <rPr>
        <sz val="11"/>
        <color theme="1"/>
        <rFont val="Calibri"/>
        <family val="2"/>
        <charset val="134"/>
        <scheme val="minor"/>
      </rPr>
      <t xml:space="preserve">
0b11/0b00: UNDEF,
0b01: IHS,
0b10: RHS</t>
    </r>
  </si>
  <si>
    <t>Bit 7-2: reserved.
Bit 1-0: prod_type_ext.</t>
  </si>
  <si>
    <t>COOLED:119
Uncooled:0</t>
  </si>
  <si>
    <t>unCooled</t>
  </si>
  <si>
    <t>IHS</t>
  </si>
  <si>
    <t>Default Type</t>
  </si>
  <si>
    <t>PCBA_Alpha_Beta001</t>
  </si>
  <si>
    <t>vdm_sampling_rate</t>
  </si>
  <si>
    <t>1~100: VDM sampling rate percentage, 10 by default if exceed range</t>
  </si>
  <si>
    <t>htx_precode_dis</t>
  </si>
  <si>
    <t>Htx precode, 1bit per lane, 0: enable, 1: disable, high pri than p250_2-25., 1 by default</t>
  </si>
  <si>
    <t>Hrx precode, 1bit per lane, 0: enable, 1: disable, high pri than p250_2-25., 1 by default</t>
  </si>
  <si>
    <t>Ltx precode, 1bit per lane, 0: enable, 1: disable, high pri than p250_2-25., 1 by default</t>
  </si>
  <si>
    <t>Lrx precode, 1bit per lane, 0: enable, 1: disable, high pri than p250_2-25., 1 by default</t>
  </si>
  <si>
    <t>hrx_precode_dis</t>
  </si>
  <si>
    <t>ltx_precode_dis</t>
  </si>
  <si>
    <t>lrx_precode_dis</t>
  </si>
  <si>
    <t>IHS:casetemp = 0.9633 *pcbtemp -3.7617</t>
  </si>
  <si>
    <t>RHS:casetemp = 0.9574 *pcbtemp -3.0938</t>
  </si>
  <si>
    <t>dspTempHiShutdown</t>
  </si>
  <si>
    <t xml:space="preserve">1.	Compensation PCBT: 5C, 40C, 78C in P254_4.reg134-139.
2.	MZ Bias: 4.25V, 6V, 10V in P254_4.reg182-193.
3.	Default laser bias: 200mA in p254_32.reg144-191.
4.	Default PD Ratio Target: 0.54 in p254_5.reg184-231.
5.	Default LTx FIR Taps: [0, -10, 150, -8] in p250_6-p250_9.
6. type default as Un-cooled, IHS, PCBA_Alpha_Beta001, p254_1_reg144=0.
7. update pcbTempHiShutdown from 80 to 90, in p254_1.reg136. update dspTempHiShutdown from 90 to 95, in p254_1.reg138.
</t>
  </si>
  <si>
    <t>TIA_CHR1074
(0-3)</t>
  </si>
  <si>
    <r>
      <t xml:space="preserve">Pk_1234_Lo
TIA_CHR1074
(0-3) 
</t>
    </r>
    <r>
      <rPr>
        <b/>
        <sz val="11"/>
        <color rgb="FFFF0000"/>
        <rFont val="Arial Unicode MS"/>
        <family val="2"/>
        <charset val="134"/>
      </rPr>
      <t>min:0,max3</t>
    </r>
  </si>
  <si>
    <r>
      <t xml:space="preserve">Pk_5678_Lo
TIA_CHR1074
(0-3) 
</t>
    </r>
    <r>
      <rPr>
        <b/>
        <sz val="11"/>
        <color rgb="FFFF0000"/>
        <rFont val="Arial Unicode MS"/>
        <family val="2"/>
        <charset val="134"/>
      </rPr>
      <t>min:0,max3</t>
    </r>
  </si>
  <si>
    <r>
      <t xml:space="preserve">Pk_1234_Nm
TIA_CHR1074
(0-3) 
</t>
    </r>
    <r>
      <rPr>
        <b/>
        <sz val="11"/>
        <color rgb="FFFF0000"/>
        <rFont val="Arial Unicode MS"/>
        <family val="2"/>
        <charset val="134"/>
      </rPr>
      <t>min:0,max3</t>
    </r>
  </si>
  <si>
    <r>
      <t xml:space="preserve">Pk_1234_Hi
TIA_CHR1074
(0-3) 
</t>
    </r>
    <r>
      <rPr>
        <b/>
        <sz val="11"/>
        <color rgb="FFFF0000"/>
        <rFont val="Arial Unicode MS"/>
        <family val="2"/>
        <charset val="134"/>
      </rPr>
      <t>min:0,max3</t>
    </r>
  </si>
  <si>
    <r>
      <t xml:space="preserve">Pk_5678_Hi
TIA_CHR1074
(0-3) 
</t>
    </r>
    <r>
      <rPr>
        <b/>
        <sz val="11"/>
        <color rgb="FFFF0000"/>
        <rFont val="Arial Unicode MS"/>
        <family val="2"/>
        <charset val="134"/>
      </rPr>
      <t>min:0,max3</t>
    </r>
  </si>
  <si>
    <r>
      <t xml:space="preserve">Pk_5678_Nm
TIA_CHR1074
(0-3) 
</t>
    </r>
    <r>
      <rPr>
        <b/>
        <sz val="11"/>
        <color rgb="FFFF0000"/>
        <rFont val="Arial Unicode MS"/>
        <family val="2"/>
        <charset val="134"/>
      </rPr>
      <t>min:0,max3</t>
    </r>
  </si>
  <si>
    <t>00000002</t>
  </si>
  <si>
    <t>MaxPower</t>
  </si>
  <si>
    <t>1. remove 226g mode from app desc list, in p254_8(low page).
2. set default ActiveControlSet and StagedControlSet as mode1(8x212G-8X212G), in p254_24(cmis Pg10h) and p254_25(cmis pg11h).
3.change MaxPower as 25W in p254_9(cmis pg00h).</t>
  </si>
  <si>
    <t>AvsCore0RegVals_0 for 226G MODE</t>
  </si>
  <si>
    <t>AvsCore1RegVals_0 for 226G MODE</t>
  </si>
  <si>
    <t>BANK 27 PAGE 250</t>
  </si>
  <si>
    <t>BANK 26 PAGE 250</t>
  </si>
  <si>
    <t>00000009</t>
  </si>
  <si>
    <t>1.add sheet'P250_26_Dsp' and 'P250_27_Dsp'.
2.change default dsp LRX setting, phase_auto_tuning related.</t>
  </si>
  <si>
    <t>core0_avs_margin</t>
  </si>
  <si>
    <t>core1_avs_margin</t>
  </si>
  <si>
    <t>avs_margin for core0, 0xff will be treated as 0 by default.</t>
  </si>
  <si>
    <t>avs_margin for core1, 0xff will be treated as 0 by default.</t>
  </si>
  <si>
    <t>MediaLaneUnsupportedLane4</t>
  </si>
  <si>
    <t>00000003</t>
  </si>
  <si>
    <t>1.clear unused app desc.
2.Update Temperature/3V3/AUX1/CUST/Txbias threshold in CmisPage02_NVR254_11.
3. set default ActiveControlSet and StagedControlSet as mode3(2x(4X212G)-2X(4X212G)), in p254_24(cmis Pg10h) and p254_25(cmis pg11h).</t>
  </si>
  <si>
    <t>00000004</t>
  </si>
  <si>
    <t>BIT0: AVS enable,  1: enable,  other: disable,
Bit1: avs_enable_stored_vals,  enable stored AVS 2X11 reg vals, 1: enable(default),  0: disable
Bit2: enable ltx OMA wait for PAV READY, 1: enable(default), 0: disable
BIT3:enable ltx OMA additional auto-squelch besides DSP internal autosquelch, 1: enable(default), 0: disable
BIT4: enable htx OMA additional auto-squelch besides DSP internal autosquelch, 1: enable(default), 0: disable
BIT5-7: reserved</t>
  </si>
  <si>
    <t>1.change default Signal Integrity setting Amp as code 2 for SCS.
2.Change page 01h.reg157.bit0(FailureFlagTxSupported) = 1.
3.Disable PcbTemp shutdown by default(NVR:P254_1.reg130.bit0 = 0).
4.Change P254_1.reg130 = 0xfe, disable PCBA TEMP shutdown.
5. Change P254_1.reg136(pcbTempHiShutdown) = 95.</t>
  </si>
  <si>
    <t>CmisSmSupport</t>
  </si>
  <si>
    <t xml:space="preserve">CMIS State Machines (SM) dynamics supported: 
0: undefined transceiver or muxceiver (legacy) 
1: no state machine supported (e.g. passive cable) 
2: MSM only (Resource Module or fixed transceiver) 
3: MSM + DPSM (programmable transceiver) 
4: MSM + DPSM + NPSM (Muxceiver) 
5-FF: Reserved </t>
  </si>
  <si>
    <t xml:space="preserve">bit7-4: Reserved
bit3-0: SFF8024ModuleSubtype </t>
  </si>
  <si>
    <t>type2</t>
  </si>
  <si>
    <t xml:space="preserve">bit7-4: Reserved
bit3-0: SFF8024FiberFaceType </t>
  </si>
  <si>
    <t xml:space="preserve">Physical contact specification at optical connectors (assumed 
to be the same for all optical interfaces)  
00b: Unknown, unspecified, or not applicable 
01b: PC/UPC (Physical/Ultra Physical contact)  
10b: APC (Angled Physical Contact) 
11b: Reserved 
Note: See 00h:203 for connector type information </t>
  </si>
  <si>
    <t>LowPowerRestrictions</t>
  </si>
  <si>
    <r>
      <rPr>
        <b/>
        <sz val="10"/>
        <color theme="1"/>
        <rFont val="Microsoft YaHei"/>
        <family val="2"/>
      </rPr>
      <t xml:space="preserve">bit7: </t>
    </r>
    <r>
      <rPr>
        <sz val="10"/>
        <color theme="1"/>
        <rFont val="Microsoft YaHei"/>
        <family val="2"/>
      </rPr>
      <t xml:space="preserve">ValidityIndication
      0b:  Advertisements in this byte are uncertain (legacy modules only) 
      1b: Advertisements in this byte are valid 
</t>
    </r>
    <r>
      <rPr>
        <b/>
        <sz val="10"/>
        <color theme="1"/>
        <rFont val="Microsoft YaHei"/>
        <family val="2"/>
      </rPr>
      <t>bit6-4:</t>
    </r>
    <r>
      <rPr>
        <sz val="10"/>
        <color theme="1"/>
        <rFont val="Microsoft YaHei"/>
        <family val="2"/>
      </rPr>
      <t xml:space="preserve"> - Reserved 
bit3: CdbQueryUnsupported
      1b: CDB query commands are not generally supported in ModuleLowPwr state 
</t>
    </r>
    <r>
      <rPr>
        <b/>
        <sz val="10"/>
        <color theme="1"/>
        <rFont val="Microsoft YaHei"/>
        <family val="2"/>
      </rPr>
      <t xml:space="preserve">bit2: </t>
    </r>
    <r>
      <rPr>
        <sz val="10"/>
        <color theme="1"/>
        <rFont val="Microsoft YaHei"/>
        <family val="2"/>
      </rPr>
      <t xml:space="preserve">CdbFwQueryUnsupported
      1b: CDB query commands for FW management are not generally supported in 
ModuleLowPwr state 
</t>
    </r>
    <r>
      <rPr>
        <b/>
        <sz val="10"/>
        <color theme="1"/>
        <rFont val="Microsoft YaHei"/>
        <family val="2"/>
      </rPr>
      <t>bit1:</t>
    </r>
    <r>
      <rPr>
        <sz val="10"/>
        <color theme="1"/>
        <rFont val="Microsoft YaHei"/>
        <family val="2"/>
      </rPr>
      <t xml:space="preserve"> CdbCmdsUnsupported
      1b: CDB commands that can cause state changes in the module are not 
generally supported in ModuleLowPwr state 
</t>
    </r>
    <r>
      <rPr>
        <b/>
        <sz val="10"/>
        <color theme="1"/>
        <rFont val="Microsoft YaHei"/>
        <family val="2"/>
      </rPr>
      <t>bit0:</t>
    </r>
    <r>
      <rPr>
        <sz val="10"/>
        <color theme="1"/>
        <rFont val="Microsoft YaHei"/>
        <family val="2"/>
      </rPr>
      <t xml:space="preserve"> CdbFwCmdsUnsupported
      1b: CDB commands that can cause FW state changes in the module are not 
generally supported in ModuleLowPwr state</t>
    </r>
  </si>
  <si>
    <t>NetworkPathPagesSupported</t>
  </si>
  <si>
    <t>CoherentPagesSupported</t>
  </si>
  <si>
    <t>Page05h implemented</t>
  </si>
  <si>
    <t xml:space="preserve">Page 16h and NP-related parts of Page 17h 
supported </t>
  </si>
  <si>
    <t xml:space="preserve">Banked Pages 30h-4Fh (partially) supported 
(advertisement details are specified in [7]) </t>
  </si>
  <si>
    <t>00: unknown (only for CMIS 5.2 or earlier) 
01: not supported 
02: supported</t>
  </si>
  <si>
    <t>ModuleFunctionType</t>
  </si>
  <si>
    <t xml:space="preserve">AutoCommissioning </t>
  </si>
  <si>
    <t>SteppedConfigOnly = 0b, Not support</t>
  </si>
  <si>
    <t>7-4: Reserved
3-0: PasswordCmdResult</t>
  </si>
  <si>
    <t>Results status for the most recent password entry or 
password change entry in 00h:118-125 
0000b: not supported (legacy before CMIS 5.3) 
0001b: module password entry or change has been accepted 
0010b: host password entry or change has been accepted 
0011b: password entry not accepted 
1000b: password validation in progress 
Advertisement: 01h:251.3-2</t>
  </si>
  <si>
    <t>7-6: LengthMultiplierSMF2
5-0: Reserved</t>
  </si>
  <si>
    <t>Wavelength Tolerance</t>
  </si>
  <si>
    <t xml:space="preserve">Link length multiplier for SMF fiber (if 01h:132 = 11) 
00: 50  (50 to 3150 km) 
01: 100  (100 to 6300 km) 
10: 200  (200 to 12600 km) 
11: 500  (500 to 31500 km) </t>
  </si>
  <si>
    <t xml:space="preserve">7-4: Reserved
3-0: MaxDurationBPC </t>
  </si>
  <si>
    <t xml:space="preserve">U4: Encoded scaling of the maximum ACCESS 
hold-off duration tBPC, after a PageMapping 
register change (see Table 10-4).  
The maximum bank or page switch time given 
MaxDurationBPC = i is tBPC / 2^i </t>
  </si>
  <si>
    <t>7-4: Reserved
3-0: NADBanksSupported</t>
  </si>
  <si>
    <t xml:space="preserve">0: Normalized Application Descriptors not supported 
n&gt;0: Normalized Application Descriptors supported on 
n Banks of Page 1Ch. Up to n∙15 Applications can 
be advertised in n groups of 15 NADs each. </t>
  </si>
  <si>
    <t>7:	HostLaneSwitchingSupported 
6:	LinkTrainingSupported
5-0：Reserved</t>
  </si>
  <si>
    <t xml:space="preserve">0b/1b: Page 1Dh is not supported / supported  
0b/1b: Functionality specified in CMIS-LT [9] is not 
supported / supported on Pages 50h-53h.  </t>
  </si>
  <si>
    <t>00000005</t>
  </si>
  <si>
    <t>Jiamei Liu</t>
  </si>
  <si>
    <t>1.added PasswordCommandResult，00h:42.3-0  = 3
2.added CmisSmSupport for state machine support advertisement，00h:56 = 3
3.added ModuleFunctionType advertisement，00h:57 = 0 
4.added SFF 8024 module sub type，00h:60 = 2
5.added SFF 8024 fiber face type，00h:61 = 2
6.added advertisement of implementation dependent LowPowerRestrictions,00h:62 = 128
7.Change P254_10(cmis Pg01h).reg144 = 120, DataPathInit_MaxDuration: 5s-10s
8.added advertisement for host scratch pad area,password entry and result,full page read,1h:251 = 102</t>
  </si>
  <si>
    <t>00000006</t>
  </si>
  <si>
    <t>Ch: MPO 1x12</t>
  </si>
  <si>
    <t>25W</t>
  </si>
  <si>
    <t>6-5</t>
  </si>
  <si>
    <t xml:space="preserve">Internally measured Rx input optical power:
unsigned integer in 0.1 uW increments, yielding a total measurement range of 0 to 6.5535 mW (~-40 to +8.2 dBm)
</t>
  </si>
  <si>
    <t>HostScratchPad0</t>
  </si>
  <si>
    <t>HostScratchPad1</t>
  </si>
  <si>
    <t>HostScratchPad2</t>
  </si>
  <si>
    <t>HostScratchPad3</t>
  </si>
  <si>
    <t>HostScratchPad4</t>
  </si>
  <si>
    <t>HostScratchPad5</t>
  </si>
  <si>
    <t>HostScratchPad6</t>
  </si>
  <si>
    <t>HostScratchPad7</t>
  </si>
  <si>
    <t>HostScratchPad&lt;i&gt;, i = 0, …,7 
These 8 bytes can be used by the host to store state in the module. The scratch pad clears in every firmware restart to its default zero values. It can therefore also be used by the host to detect a module-initiated recovery reboot. 
Advertisement: 01h:251.7 = 0</t>
  </si>
  <si>
    <t xml:space="preserve">The source of the clock to be that is used for Host PRBS Pattern Generation can be configured using this control register. The following selection options are defined.
0h:All lanes uses Internal Clock 1h:All lanes uses Reference Clock
2h:All lanes uses Recovered Clock Media Lane 1 3h:All lanes uses Recovered Clock Media Lane 2 4h:All lanes uses Recovered Clock Media Lane 3 5h:All lanes uses Recovered Clock Media Lane 4 6h:All lanes uses Recovered Clock Media Lane 5 7h:All lanes uses Recovered Clock Media Lane 6 8h:All lanes uses Recovered Clock Media Lane 7 9h:All lanes uses Recovered Clock Media Lane 8 Ah-Eh: Reserved.
Fh: Recovered clock from Respective Media Lane/Datapaths are used.
</t>
  </si>
  <si>
    <t xml:space="preserve">1b=Invert the selected pattern 0b=Do not invert the selected pattern
Note: This control inverts the pattern and does not swap the P and N signals. PN swap for input signals is not currently supported by this specification.
</t>
  </si>
  <si>
    <t>1b: Enable pattern checker with configuration defined in Bytes 161-167 
0b: Disable pattern checker 
Advertisement: 13h:131.1-0 = 2</t>
  </si>
  <si>
    <t>1b: Enable pattern checker with configuration defined in Bytes 169-175 
0b: Disable pattern checker 
Advertisement: 13h:131.5-4 = 2</t>
  </si>
  <si>
    <t>1b: Enable pattern generator with configuration defined in Bytes 153-159 
0b: Disable pattern generator 
Advertisement: 13h:131.7-6 = 1</t>
  </si>
  <si>
    <t>0b: Page 13h.Byte169 not supported. 
1b: Page 13h.Byte169 supported.</t>
  </si>
  <si>
    <t>0b: Page 13h.Byte153 not supported. 
1b: Page 13h.Byte153 supported.</t>
  </si>
  <si>
    <t>0b: Page 13h.Byte161 not supported. 
1b: Page 13h.Byte161 supported.</t>
  </si>
  <si>
    <t>0b: Page 13h.Byte145 not supported. 
1b: Page 13h.Byte145 supported.</t>
  </si>
  <si>
    <t xml:space="preserve">7: DPInitPendingLane8
6: DPInitPendingLane7 
5: DPInitPendingLane6 
4: DPInitPendingLane5 
3: DPInitPendingLane4 
2: DPInitPendingLane3 
1: DPInitPendingLane2 
0: DPInitPendingLane1 </t>
  </si>
  <si>
    <t>0000= Mapping unknown or undefined 
0001= Maps to module media wavelength 1 
0010= Maps to module media wavelength 2 
0011= Maps to module media wavelength 3 
0100= Maps to module media wavelength 4 
0101= Maps to module media wavelength 5 
0110= Maps to module media wavelength 6 
0111= Maps to module media wavelength 7 
1000= Maps to module media wavelength 8 
1001-1111= Reserved</t>
  </si>
  <si>
    <t xml:space="preserve">DPInitPendingLane&lt;i&gt; 
0b: DPInit not pending 
1b: DPInit not yet executed after successful ApplyDPInit, hence the Active Control Set content may deviate from the actual hardware configuration. 
Note: When SteppedConfigOnly=0, the DPInitPendingLane&lt;i&gt; bits 
are evaluated in DPSM exit condition equations, see section 6.3.3.1. </t>
  </si>
  <si>
    <t>CMIS-5.3</t>
  </si>
  <si>
    <t>CdbCmdCompleteFlag2</t>
  </si>
  <si>
    <t>7-4 reserved
3-0 MciSpeedConfiguration</t>
  </si>
  <si>
    <t>CdbCmdCompleteMask2</t>
  </si>
  <si>
    <t>For SPIMCI</t>
  </si>
  <si>
    <t>Aux2MonLowWarningMask</t>
  </si>
  <si>
    <t xml:space="preserve">AttenuationAt53p1GHz </t>
  </si>
  <si>
    <t>Copper Cable Attenuation</t>
  </si>
  <si>
    <t xml:space="preserve">Form Factor specific functionality as specified in the CMIS-FF supplement[8] is supported on Page 05h. </t>
  </si>
  <si>
    <t>Cable Assembly Link Length</t>
  </si>
  <si>
    <t xml:space="preserve">Thresholds for Laser Temperature or additional supply voltage monitor
Laser Temperature: signed 2’s complement in 1/256 degree Celsius increments
NOTE: Laser Temp can be below 0 if uncooled or in Tx Disable.
Additional supply voltage monitor: in 100 µV increments
</t>
  </si>
  <si>
    <t xml:space="preserve">Threshold for Tx optical power monitor: unsigned integer in 0.1 uW increments, yielding a total measurement range of 0 to 6.5535 mW (~-40 to +8.2 dBm)
See section 8.8.3 for monitor details including accuracy
</t>
  </si>
  <si>
    <t>ConnectorType</t>
  </si>
  <si>
    <t>bit7-6:ScratchPadSupported
bit5-4:PasswordEntrySupported
bit3-2:PasswordEntryResultSupported
bit1-0:FullPageReadSupported</t>
  </si>
  <si>
    <t>SIPHO_TARGET_3V3</t>
  </si>
  <si>
    <t>00000007</t>
  </si>
  <si>
    <t>Xianqing Shao</t>
  </si>
  <si>
    <t>cmis part:
1.Low.reg26.bit5 SquelchMethodSelect change from 0 to 1.
2.Low.reg33.bit7-4(Aux2Mask) and Low.reg34.bit0-3(Aux3Mask) change from 1 to 0.
Non-cmis part:
1.set DSP_3V3 control enabled and target as 3.2V by default. details in P254_0.REG134.bit1 and p254_4.reg140-145.</t>
  </si>
  <si>
    <t>1.Update Module Max Power to 25.5W, 9_254_Pg00.reg201 = 102
2.Update Cable Assembly Link Length to 0, 9_254_Pg00.reg202 = 0, 
3.Update ConnectorType to MPO 1x12, 9_254_Pg00.reg203 = 12
4.UPdate Minimum module temperature to 15 DegC, 10_254_Pg01.reg147 = 15
5.change 10_254_Pg01.reg155 = 59
6.change 10_254_Pg01.reg251 = 106
7.Update Temperature/AUX2/AUX3/TxPower/RxPower threshold in CmisPage02_NVR254_11.
    Temperature:[80DegC, 10DegC, 75DegC, 15DegC]
    AUX2:[80DegC, 5DegC, 75DegC, 10DegC]
    AUX3:[80DegC, 5DegC, 75DegC, 10DegC]
    TxPower:[6dBm ,-4.9dBm, 5dBm, -3.9dBm]
    RxPower:[5.5dBm, -6.3dBm, 5dBm, -5.8dBm]
8.change 25_254_Pg17.reg249 = 18
9.change 25_254_Pg17.reg231-234 = 34
10.change 27_254_Pg19.reg226/227/230/231 = 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</si>
</sst>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 #,##0.00_ ;_ * \-#,##0.00_ ;_ * &quot;-&quot;??_ ;_ @_ "/>
    <numFmt numFmtId="165" formatCode="0.0_ "/>
    <numFmt numFmtId="166" formatCode="0_ "/>
    <numFmt numFmtId="167" formatCode="0.0"/>
    <numFmt numFmtId="168" formatCode="0.000"/>
    <numFmt numFmtId="169" formatCode="#,##0.000"/>
  </numFmts>
  <fonts count="56">
    <font>
      <sz val="11"/>
      <color theme="1"/>
      <name val="Calibri"/>
      <family val="2"/>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name val="Calibri"/>
      <family val="2"/>
      <charset val="134"/>
      <scheme val="minor"/>
    </font>
    <font>
      <sz val="9"/>
      <name val="宋体"/>
      <family val="3"/>
      <charset val="134"/>
    </font>
    <font>
      <u/>
      <sz val="11"/>
      <color theme="10"/>
      <name val="Calibri"/>
      <family val="2"/>
      <charset val="134"/>
      <scheme val="minor"/>
    </font>
    <font>
      <sz val="10"/>
      <color theme="1"/>
      <name val="Times New Roman"/>
      <family val="1"/>
    </font>
    <font>
      <b/>
      <sz val="11"/>
      <color theme="1"/>
      <name val="Calibri"/>
      <family val="2"/>
      <scheme val="minor"/>
    </font>
    <font>
      <sz val="10"/>
      <color rgb="FF000000"/>
      <name val="Times New Roman"/>
      <family val="1"/>
    </font>
    <font>
      <b/>
      <sz val="10"/>
      <color rgb="FF000000"/>
      <name val="Times New Roman"/>
      <family val="1"/>
    </font>
    <font>
      <sz val="8"/>
      <color rgb="FF000000"/>
      <name val="Times New Roman"/>
      <family val="1"/>
    </font>
    <font>
      <b/>
      <sz val="8"/>
      <name val="Times New Roman"/>
      <family val="1"/>
    </font>
    <font>
      <b/>
      <sz val="10"/>
      <name val="Times New Roman"/>
      <family val="1"/>
    </font>
    <font>
      <sz val="10"/>
      <name val="Times New Roman"/>
      <family val="1"/>
    </font>
    <font>
      <sz val="10"/>
      <color rgb="FFFF0000"/>
      <name val="Times New Roman"/>
      <family val="1"/>
    </font>
    <font>
      <sz val="8"/>
      <name val="Times New Roman"/>
      <family val="1"/>
    </font>
    <font>
      <b/>
      <sz val="14"/>
      <color theme="1"/>
      <name val="Calibri"/>
      <family val="3"/>
      <charset val="134"/>
      <scheme val="minor"/>
    </font>
    <font>
      <b/>
      <sz val="12"/>
      <color theme="1"/>
      <name val="Arial Unicode MS"/>
      <family val="2"/>
      <charset val="134"/>
    </font>
    <font>
      <sz val="11"/>
      <color theme="1"/>
      <name val="Arial Unicode MS"/>
      <family val="2"/>
      <charset val="134"/>
    </font>
    <font>
      <sz val="15"/>
      <name val="Arial Unicode MS"/>
      <family val="2"/>
      <charset val="134"/>
    </font>
    <font>
      <sz val="10"/>
      <color theme="1"/>
      <name val="Arial Unicode MS"/>
      <family val="2"/>
      <charset val="134"/>
    </font>
    <font>
      <sz val="8"/>
      <color theme="1"/>
      <name val="Arial Unicode MS"/>
      <family val="2"/>
      <charset val="134"/>
    </font>
    <font>
      <sz val="11"/>
      <name val="Arial Unicode MS"/>
      <family val="2"/>
      <charset val="134"/>
    </font>
    <font>
      <sz val="10"/>
      <name val="Arial Unicode MS"/>
      <family val="2"/>
      <charset val="134"/>
    </font>
    <font>
      <sz val="9"/>
      <color theme="1"/>
      <name val="Arial Unicode MS"/>
      <family val="2"/>
      <charset val="134"/>
    </font>
    <font>
      <sz val="10"/>
      <color rgb="FF010101"/>
      <name val="Arial Unicode MS"/>
      <family val="2"/>
      <charset val="134"/>
    </font>
    <font>
      <b/>
      <sz val="12"/>
      <color theme="1"/>
      <name val="Microsoft YaHei"/>
      <family val="2"/>
      <charset val="134"/>
    </font>
    <font>
      <sz val="10"/>
      <color theme="1"/>
      <name val="Microsoft YaHei"/>
      <family val="2"/>
      <charset val="134"/>
    </font>
    <font>
      <sz val="10"/>
      <name val="Microsoft YaHei"/>
      <family val="2"/>
      <charset val="134"/>
    </font>
    <font>
      <b/>
      <sz val="10"/>
      <color theme="1"/>
      <name val="Microsoft YaHei"/>
      <family val="2"/>
      <charset val="134"/>
    </font>
    <font>
      <sz val="12"/>
      <color theme="1"/>
      <name val="Microsoft YaHei"/>
      <family val="2"/>
      <charset val="134"/>
    </font>
    <font>
      <sz val="12"/>
      <name val="Microsoft YaHei"/>
      <family val="2"/>
      <charset val="134"/>
    </font>
    <font>
      <b/>
      <sz val="10"/>
      <name val="Microsoft YaHei"/>
      <family val="2"/>
      <charset val="134"/>
    </font>
    <font>
      <sz val="10"/>
      <color rgb="FFFF0000"/>
      <name val="Arial Unicode MS"/>
      <family val="2"/>
      <charset val="134"/>
    </font>
    <font>
      <sz val="11"/>
      <color theme="1"/>
      <name val="Calibri"/>
      <family val="2"/>
      <charset val="134"/>
      <scheme val="minor"/>
    </font>
    <font>
      <sz val="11"/>
      <color rgb="FF000000"/>
      <name val="Calibri"/>
      <family val="2"/>
      <scheme val="minor"/>
    </font>
    <font>
      <vertAlign val="superscript"/>
      <sz val="10"/>
      <color theme="1"/>
      <name val="Arial Unicode MS"/>
      <family val="2"/>
      <charset val="134"/>
    </font>
    <font>
      <u/>
      <sz val="11"/>
      <color theme="10"/>
      <name val="Arial Unicode MS"/>
      <family val="2"/>
      <charset val="134"/>
    </font>
    <font>
      <sz val="11"/>
      <color rgb="FFFF0000"/>
      <name val="Arial Unicode MS"/>
      <family val="2"/>
      <charset val="134"/>
    </font>
    <font>
      <sz val="15"/>
      <color theme="1"/>
      <name val="Arial Unicode MS"/>
      <family val="2"/>
      <charset val="134"/>
    </font>
    <font>
      <sz val="11"/>
      <name val="Calibri"/>
      <family val="2"/>
      <charset val="134"/>
      <scheme val="minor"/>
    </font>
    <font>
      <sz val="11"/>
      <color rgb="FFFF0000"/>
      <name val="Calibri"/>
      <family val="3"/>
      <charset val="134"/>
      <scheme val="minor"/>
    </font>
    <font>
      <sz val="11"/>
      <color theme="1"/>
      <name val="Calibri"/>
      <family val="3"/>
      <charset val="134"/>
      <scheme val="minor"/>
    </font>
    <font>
      <sz val="11"/>
      <color rgb="FFFF0000"/>
      <name val="Calibri"/>
      <family val="2"/>
      <charset val="134"/>
      <scheme val="minor"/>
    </font>
    <font>
      <sz val="11"/>
      <name val="Calibri"/>
      <family val="3"/>
      <charset val="134"/>
      <scheme val="minor"/>
    </font>
    <font>
      <sz val="10"/>
      <color rgb="FFFF0000"/>
      <name val="Microsoft YaHei"/>
      <family val="2"/>
      <charset val="134"/>
    </font>
    <font>
      <b/>
      <sz val="11"/>
      <color theme="1"/>
      <name val="Arial Unicode MS"/>
      <family val="2"/>
      <charset val="134"/>
    </font>
    <font>
      <sz val="11"/>
      <color theme="1"/>
      <name val="Cambria"/>
      <family val="1"/>
      <scheme val="major"/>
    </font>
    <font>
      <b/>
      <sz val="11"/>
      <color rgb="FFFF0000"/>
      <name val="Arial Unicode MS"/>
      <family val="2"/>
      <charset val="134"/>
    </font>
    <font>
      <sz val="11"/>
      <color rgb="FFFF0000"/>
      <name val="Cambria"/>
      <family val="1"/>
      <scheme val="major"/>
    </font>
    <font>
      <sz val="11"/>
      <color rgb="FFFF0000"/>
      <name val="Calibri"/>
      <family val="2"/>
      <scheme val="minor"/>
    </font>
    <font>
      <b/>
      <sz val="10"/>
      <color theme="1"/>
      <name val="Microsoft YaHei"/>
      <family val="2"/>
    </font>
    <font>
      <sz val="10"/>
      <color theme="1"/>
      <name val="Microsoft YaHei"/>
      <family val="2"/>
    </font>
    <font>
      <sz val="10"/>
      <color theme="1"/>
      <name val="Arial Unicode MS"/>
    </font>
  </fonts>
  <fills count="16">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bgColor indexed="64"/>
      </patternFill>
    </fill>
    <fill>
      <patternFill patternType="solid">
        <fgColor theme="6" tint="0.79998168889431442"/>
        <bgColor indexed="64"/>
      </patternFill>
    </fill>
    <fill>
      <patternFill patternType="solid">
        <fgColor theme="8" tint="0.79998168889431442"/>
        <bgColor indexed="64"/>
      </patternFill>
    </fill>
  </fills>
  <borders count="61">
    <border>
      <left/>
      <right/>
      <top/>
      <bottom/>
      <diagonal/>
    </border>
    <border>
      <left style="thin">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auto="1"/>
      </left>
      <right style="thin">
        <color indexed="64"/>
      </right>
      <top style="thin">
        <color auto="1"/>
      </top>
      <bottom style="thin">
        <color auto="1"/>
      </bottom>
      <diagonal/>
    </border>
    <border>
      <left/>
      <right style="thin">
        <color indexed="64"/>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s>
  <cellStyleXfs count="8">
    <xf numFmtId="0" fontId="0" fillId="0" borderId="0">
      <alignment vertical="center"/>
    </xf>
    <xf numFmtId="0" fontId="10" fillId="0" borderId="0"/>
    <xf numFmtId="0" fontId="4" fillId="0" borderId="0"/>
    <xf numFmtId="0" fontId="7" fillId="0" borderId="0" applyNumberFormat="0" applyFill="0" applyBorder="0" applyAlignment="0" applyProtection="0">
      <alignment vertical="center"/>
    </xf>
    <xf numFmtId="164" fontId="36" fillId="0" borderId="0" applyFont="0" applyFill="0" applyBorder="0" applyAlignment="0" applyProtection="0">
      <alignment vertical="center"/>
    </xf>
    <xf numFmtId="0" fontId="7" fillId="0" borderId="0">
      <alignment vertical="center"/>
    </xf>
    <xf numFmtId="164" fontId="36" fillId="0" borderId="0">
      <alignment vertical="center"/>
    </xf>
    <xf numFmtId="0" fontId="3" fillId="0" borderId="0"/>
  </cellStyleXfs>
  <cellXfs count="1026">
    <xf numFmtId="0" fontId="0" fillId="0" borderId="0" xfId="0" applyAlignment="1">
      <alignment vertical="center"/>
    </xf>
    <xf numFmtId="0" fontId="0" fillId="0" borderId="2" xfId="0" applyBorder="1" applyAlignment="1">
      <alignment horizontal="center"/>
    </xf>
    <xf numFmtId="0" fontId="9" fillId="0" borderId="0" xfId="0" applyFont="1" applyAlignment="1">
      <alignment horizontal="left" vertical="center"/>
    </xf>
    <xf numFmtId="14" fontId="0" fillId="0" borderId="2" xfId="0" applyNumberFormat="1" applyBorder="1" applyAlignment="1">
      <alignment horizontal="center" vertical="center"/>
    </xf>
    <xf numFmtId="0" fontId="11" fillId="8" borderId="2" xfId="1" applyFont="1" applyFill="1" applyBorder="1" applyAlignment="1">
      <alignment vertical="top"/>
    </xf>
    <xf numFmtId="0" fontId="11" fillId="0" borderId="0" xfId="1" applyFont="1" applyAlignment="1">
      <alignment vertical="top"/>
    </xf>
    <xf numFmtId="0" fontId="12" fillId="0" borderId="0" xfId="1" applyFont="1" applyAlignment="1">
      <alignment vertical="top"/>
    </xf>
    <xf numFmtId="0" fontId="10" fillId="0" borderId="0" xfId="1" applyAlignment="1">
      <alignment horizontal="left" vertical="top"/>
    </xf>
    <xf numFmtId="0" fontId="11" fillId="0" borderId="0" xfId="1" applyFont="1" applyAlignment="1">
      <alignment horizontal="left" vertical="top"/>
    </xf>
    <xf numFmtId="0" fontId="11" fillId="4" borderId="15" xfId="1" applyFont="1" applyFill="1" applyBorder="1" applyAlignment="1">
      <alignment horizontal="center" vertical="center"/>
    </xf>
    <xf numFmtId="0" fontId="11" fillId="4" borderId="13" xfId="1" applyFont="1" applyFill="1" applyBorder="1" applyAlignment="1">
      <alignment horizontal="left" vertical="center"/>
    </xf>
    <xf numFmtId="0" fontId="13" fillId="4" borderId="16" xfId="1" applyFont="1" applyFill="1" applyBorder="1" applyAlignment="1">
      <alignment horizontal="left" vertical="center"/>
    </xf>
    <xf numFmtId="0" fontId="14" fillId="4" borderId="17" xfId="1" applyFont="1" applyFill="1" applyBorder="1" applyAlignment="1">
      <alignment horizontal="center" vertical="center"/>
    </xf>
    <xf numFmtId="0" fontId="11" fillId="4" borderId="18" xfId="1" applyFont="1" applyFill="1" applyBorder="1" applyAlignment="1">
      <alignment horizontal="left" vertical="center"/>
    </xf>
    <xf numFmtId="0" fontId="10" fillId="0" borderId="19" xfId="1" applyBorder="1" applyAlignment="1">
      <alignment horizontal="center" vertical="center"/>
    </xf>
    <xf numFmtId="0" fontId="10" fillId="0" borderId="20" xfId="1" applyBorder="1" applyAlignment="1">
      <alignment horizontal="left" vertical="top"/>
    </xf>
    <xf numFmtId="0" fontId="15" fillId="0" borderId="20" xfId="1" applyFont="1" applyBorder="1" applyAlignment="1">
      <alignment horizontal="left" vertical="top"/>
    </xf>
    <xf numFmtId="0" fontId="15" fillId="0" borderId="20" xfId="1" applyFont="1" applyBorder="1" applyAlignment="1">
      <alignment horizontal="center" vertical="top"/>
    </xf>
    <xf numFmtId="0" fontId="10" fillId="0" borderId="21" xfId="1" applyBorder="1" applyAlignment="1">
      <alignment horizontal="left" vertical="top"/>
    </xf>
    <xf numFmtId="0" fontId="10" fillId="0" borderId="22" xfId="1" applyBorder="1" applyAlignment="1">
      <alignment horizontal="center" vertical="center"/>
    </xf>
    <xf numFmtId="0" fontId="10" fillId="0" borderId="2" xfId="1" applyBorder="1" applyAlignment="1">
      <alignment horizontal="left" vertical="top"/>
    </xf>
    <xf numFmtId="0" fontId="15" fillId="0" borderId="2" xfId="1" applyFont="1" applyBorder="1" applyAlignment="1">
      <alignment horizontal="left" vertical="top"/>
    </xf>
    <xf numFmtId="0" fontId="15" fillId="0" borderId="2" xfId="1" applyFont="1" applyBorder="1" applyAlignment="1">
      <alignment horizontal="center" vertical="top"/>
    </xf>
    <xf numFmtId="0" fontId="16" fillId="0" borderId="23" xfId="1" applyFont="1" applyBorder="1" applyAlignment="1">
      <alignment horizontal="left" vertical="top"/>
    </xf>
    <xf numFmtId="0" fontId="15" fillId="0" borderId="2" xfId="1" applyFont="1" applyBorder="1" applyAlignment="1">
      <alignment horizontal="left" vertical="top" wrapText="1"/>
    </xf>
    <xf numFmtId="0" fontId="15" fillId="10" borderId="2" xfId="1" applyFont="1" applyFill="1" applyBorder="1" applyAlignment="1">
      <alignment horizontal="center" vertical="center"/>
    </xf>
    <xf numFmtId="0" fontId="10" fillId="0" borderId="23" xfId="1" applyBorder="1" applyAlignment="1">
      <alignment horizontal="left" vertical="top"/>
    </xf>
    <xf numFmtId="2" fontId="10" fillId="0" borderId="22" xfId="1" applyNumberFormat="1" applyBorder="1" applyAlignment="1">
      <alignment horizontal="center" vertical="center"/>
    </xf>
    <xf numFmtId="0" fontId="16" fillId="0" borderId="0" xfId="1" applyFont="1" applyAlignment="1">
      <alignment horizontal="left" vertical="top" wrapText="1"/>
    </xf>
    <xf numFmtId="0" fontId="10" fillId="0" borderId="24" xfId="1" applyBorder="1" applyAlignment="1">
      <alignment horizontal="center" vertical="center"/>
    </xf>
    <xf numFmtId="0" fontId="15" fillId="0" borderId="25" xfId="1" applyFont="1" applyBorder="1" applyAlignment="1">
      <alignment horizontal="left" vertical="top"/>
    </xf>
    <xf numFmtId="0" fontId="15" fillId="0" borderId="25" xfId="1" applyFont="1" applyBorder="1" applyAlignment="1">
      <alignment horizontal="center" vertical="top"/>
    </xf>
    <xf numFmtId="0" fontId="10" fillId="0" borderId="26" xfId="1" applyBorder="1" applyAlignment="1">
      <alignment horizontal="left" vertical="top"/>
    </xf>
    <xf numFmtId="0" fontId="15" fillId="0" borderId="21" xfId="1" applyFont="1" applyBorder="1" applyAlignment="1">
      <alignment horizontal="left" vertical="top"/>
    </xf>
    <xf numFmtId="0" fontId="15" fillId="10" borderId="20" xfId="1" applyFont="1" applyFill="1" applyBorder="1" applyAlignment="1">
      <alignment horizontal="center" vertical="top"/>
    </xf>
    <xf numFmtId="0" fontId="15" fillId="0" borderId="2" xfId="1" applyFont="1" applyBorder="1" applyAlignment="1">
      <alignment horizontal="center" vertical="top" wrapText="1"/>
    </xf>
    <xf numFmtId="0" fontId="15" fillId="0" borderId="2" xfId="1" quotePrefix="1" applyFont="1" applyBorder="1" applyAlignment="1">
      <alignment horizontal="center" vertical="top"/>
    </xf>
    <xf numFmtId="0" fontId="10" fillId="0" borderId="2" xfId="1" applyBorder="1" applyAlignment="1">
      <alignment vertical="center"/>
    </xf>
    <xf numFmtId="0" fontId="15" fillId="10" borderId="2" xfId="1" applyFont="1" applyFill="1" applyBorder="1" applyAlignment="1">
      <alignment horizontal="center" vertical="top" wrapText="1"/>
    </xf>
    <xf numFmtId="0" fontId="10" fillId="11" borderId="23" xfId="1" applyFill="1" applyBorder="1" applyAlignment="1">
      <alignment horizontal="left" vertical="top"/>
    </xf>
    <xf numFmtId="1" fontId="15" fillId="10" borderId="2" xfId="1" applyNumberFormat="1" applyFont="1" applyFill="1" applyBorder="1" applyAlignment="1">
      <alignment horizontal="center" vertical="top"/>
    </xf>
    <xf numFmtId="0" fontId="10" fillId="0" borderId="4" xfId="1" applyBorder="1" applyAlignment="1">
      <alignment horizontal="left" vertical="top"/>
    </xf>
    <xf numFmtId="0" fontId="15" fillId="0" borderId="4" xfId="1" applyFont="1" applyBorder="1" applyAlignment="1">
      <alignment horizontal="left" vertical="top"/>
    </xf>
    <xf numFmtId="0" fontId="15" fillId="0" borderId="4" xfId="1" applyFont="1" applyBorder="1" applyAlignment="1">
      <alignment horizontal="center" vertical="top"/>
    </xf>
    <xf numFmtId="0" fontId="15" fillId="10" borderId="4" xfId="1" applyFont="1" applyFill="1" applyBorder="1" applyAlignment="1">
      <alignment horizontal="center" vertical="top" wrapText="1"/>
    </xf>
    <xf numFmtId="0" fontId="10" fillId="11" borderId="29" xfId="1" applyFill="1" applyBorder="1" applyAlignment="1">
      <alignment horizontal="left" vertical="top"/>
    </xf>
    <xf numFmtId="0" fontId="10" fillId="0" borderId="29" xfId="1" applyBorder="1" applyAlignment="1">
      <alignment horizontal="left" vertical="top"/>
    </xf>
    <xf numFmtId="0" fontId="15" fillId="0" borderId="5" xfId="1" applyFont="1" applyBorder="1" applyAlignment="1">
      <alignment horizontal="left" vertical="top"/>
    </xf>
    <xf numFmtId="0" fontId="10" fillId="0" borderId="29" xfId="1" quotePrefix="1" applyBorder="1" applyAlignment="1">
      <alignment horizontal="left" vertical="top"/>
    </xf>
    <xf numFmtId="2" fontId="10" fillId="0" borderId="24" xfId="1" applyNumberFormat="1" applyBorder="1" applyAlignment="1">
      <alignment horizontal="center" vertical="center"/>
    </xf>
    <xf numFmtId="0" fontId="11" fillId="4" borderId="34" xfId="1" applyFont="1" applyFill="1" applyBorder="1" applyAlignment="1">
      <alignment horizontal="center" vertical="center"/>
    </xf>
    <xf numFmtId="0" fontId="11" fillId="4" borderId="35" xfId="1" applyFont="1" applyFill="1" applyBorder="1" applyAlignment="1">
      <alignment horizontal="left" vertical="center"/>
    </xf>
    <xf numFmtId="0" fontId="13" fillId="4" borderId="36" xfId="1" applyFont="1" applyFill="1" applyBorder="1" applyAlignment="1">
      <alignment horizontal="left" vertical="center"/>
    </xf>
    <xf numFmtId="0" fontId="14" fillId="4" borderId="37" xfId="1" applyFont="1" applyFill="1" applyBorder="1" applyAlignment="1">
      <alignment horizontal="center" vertical="center"/>
    </xf>
    <xf numFmtId="0" fontId="11" fillId="4" borderId="38" xfId="1" applyFont="1" applyFill="1" applyBorder="1" applyAlignment="1">
      <alignment horizontal="left" vertical="center"/>
    </xf>
    <xf numFmtId="0" fontId="10" fillId="0" borderId="20" xfId="1" applyBorder="1" applyAlignment="1">
      <alignment horizontal="left" vertical="center"/>
    </xf>
    <xf numFmtId="0" fontId="15" fillId="0" borderId="20" xfId="1" applyFont="1" applyBorder="1" applyAlignment="1">
      <alignment horizontal="left" vertical="top" wrapText="1"/>
    </xf>
    <xf numFmtId="0" fontId="15" fillId="0" borderId="20" xfId="1" quotePrefix="1" applyFont="1" applyBorder="1" applyAlignment="1">
      <alignment horizontal="center" vertical="center"/>
    </xf>
    <xf numFmtId="0" fontId="15" fillId="0" borderId="20" xfId="1" applyFont="1" applyBorder="1" applyAlignment="1">
      <alignment horizontal="center" vertical="center"/>
    </xf>
    <xf numFmtId="0" fontId="10" fillId="0" borderId="39" xfId="1" applyBorder="1" applyAlignment="1">
      <alignment horizontal="center" vertical="center"/>
    </xf>
    <xf numFmtId="0" fontId="10" fillId="0" borderId="6" xfId="1" applyBorder="1" applyAlignment="1">
      <alignment horizontal="left" vertical="top"/>
    </xf>
    <xf numFmtId="0" fontId="15" fillId="10" borderId="2" xfId="1" quotePrefix="1" applyFont="1" applyFill="1" applyBorder="1" applyAlignment="1">
      <alignment horizontal="center" vertical="top"/>
    </xf>
    <xf numFmtId="0" fontId="16" fillId="0" borderId="0" xfId="1" applyFont="1" applyAlignment="1">
      <alignment horizontal="left" vertical="top"/>
    </xf>
    <xf numFmtId="0" fontId="15" fillId="0" borderId="6" xfId="1" applyFont="1" applyBorder="1" applyAlignment="1">
      <alignment horizontal="left" vertical="center" wrapText="1"/>
    </xf>
    <xf numFmtId="0" fontId="15" fillId="0" borderId="6" xfId="1" quotePrefix="1" applyFont="1" applyBorder="1" applyAlignment="1">
      <alignment horizontal="center" vertical="top"/>
    </xf>
    <xf numFmtId="0" fontId="8" fillId="10" borderId="6" xfId="1" quotePrefix="1" applyFont="1" applyFill="1" applyBorder="1" applyAlignment="1">
      <alignment horizontal="center" vertical="top"/>
    </xf>
    <xf numFmtId="0" fontId="15" fillId="0" borderId="6" xfId="1" applyFont="1" applyBorder="1" applyAlignment="1">
      <alignment horizontal="center" vertical="top"/>
    </xf>
    <xf numFmtId="0" fontId="10" fillId="0" borderId="40" xfId="1" applyBorder="1" applyAlignment="1">
      <alignment horizontal="left" vertical="top" wrapText="1"/>
    </xf>
    <xf numFmtId="0" fontId="15" fillId="0" borderId="6" xfId="1" applyFont="1" applyBorder="1" applyAlignment="1">
      <alignment horizontal="left" vertical="top"/>
    </xf>
    <xf numFmtId="0" fontId="10" fillId="0" borderId="40" xfId="1" applyBorder="1" applyAlignment="1">
      <alignment horizontal="left" vertical="top"/>
    </xf>
    <xf numFmtId="0" fontId="10" fillId="11" borderId="40" xfId="1" applyFill="1" applyBorder="1" applyAlignment="1">
      <alignment horizontal="left" vertical="top"/>
    </xf>
    <xf numFmtId="0" fontId="10" fillId="10" borderId="0" xfId="1" applyFill="1" applyAlignment="1">
      <alignment horizontal="left" vertical="top"/>
    </xf>
    <xf numFmtId="0" fontId="10" fillId="10" borderId="6" xfId="1" applyFill="1" applyBorder="1" applyAlignment="1">
      <alignment horizontal="left" vertical="top"/>
    </xf>
    <xf numFmtId="0" fontId="15" fillId="10" borderId="6" xfId="1" applyFont="1" applyFill="1" applyBorder="1" applyAlignment="1">
      <alignment horizontal="left" vertical="top" wrapText="1"/>
    </xf>
    <xf numFmtId="0" fontId="15" fillId="10" borderId="2" xfId="1" applyFont="1" applyFill="1" applyBorder="1" applyAlignment="1">
      <alignment horizontal="center" vertical="top"/>
    </xf>
    <xf numFmtId="0" fontId="15" fillId="10" borderId="6" xfId="1" applyFont="1" applyFill="1" applyBorder="1" applyAlignment="1">
      <alignment horizontal="center" vertical="top"/>
    </xf>
    <xf numFmtId="0" fontId="10" fillId="10" borderId="40" xfId="1" applyFill="1" applyBorder="1" applyAlignment="1">
      <alignment horizontal="left" vertical="top"/>
    </xf>
    <xf numFmtId="2" fontId="10" fillId="0" borderId="39" xfId="1" applyNumberFormat="1" applyBorder="1" applyAlignment="1">
      <alignment horizontal="center" vertical="center"/>
    </xf>
    <xf numFmtId="0" fontId="10" fillId="11" borderId="23" xfId="1" applyFill="1" applyBorder="1" applyAlignment="1">
      <alignment horizontal="left" vertical="top" wrapText="1"/>
    </xf>
    <xf numFmtId="0" fontId="15" fillId="0" borderId="2" xfId="1" applyFont="1" applyBorder="1" applyAlignment="1">
      <alignment horizontal="center" vertical="center"/>
    </xf>
    <xf numFmtId="0" fontId="10" fillId="11" borderId="23" xfId="1" applyFill="1" applyBorder="1" applyAlignment="1">
      <alignment horizontal="left" vertical="center"/>
    </xf>
    <xf numFmtId="0" fontId="10" fillId="0" borderId="2" xfId="1" applyBorder="1" applyAlignment="1">
      <alignment vertical="center" wrapText="1"/>
    </xf>
    <xf numFmtId="0" fontId="15" fillId="0" borderId="23" xfId="1" applyFont="1" applyBorder="1" applyAlignment="1">
      <alignment horizontal="left" vertical="top"/>
    </xf>
    <xf numFmtId="0" fontId="8" fillId="0" borderId="2" xfId="1" applyFont="1" applyBorder="1" applyAlignment="1">
      <alignment horizontal="left" vertical="center"/>
    </xf>
    <xf numFmtId="0" fontId="8" fillId="0" borderId="2" xfId="1" applyFont="1" applyBorder="1" applyAlignment="1">
      <alignment horizontal="left" vertical="top" wrapText="1"/>
    </xf>
    <xf numFmtId="0" fontId="8" fillId="0" borderId="2" xfId="1" applyFont="1" applyBorder="1" applyAlignment="1">
      <alignment horizontal="center" vertical="top"/>
    </xf>
    <xf numFmtId="0" fontId="8" fillId="0" borderId="2" xfId="1" quotePrefix="1" applyFont="1" applyBorder="1" applyAlignment="1">
      <alignment horizontal="center" vertical="center"/>
    </xf>
    <xf numFmtId="0" fontId="8" fillId="0" borderId="23" xfId="1" applyFont="1" applyBorder="1" applyAlignment="1">
      <alignment horizontal="left" vertical="top"/>
    </xf>
    <xf numFmtId="2" fontId="10" fillId="0" borderId="41" xfId="1" applyNumberFormat="1" applyBorder="1" applyAlignment="1">
      <alignment horizontal="center" vertical="center"/>
    </xf>
    <xf numFmtId="0" fontId="15" fillId="0" borderId="25" xfId="1" quotePrefix="1" applyFont="1" applyBorder="1" applyAlignment="1">
      <alignment horizontal="center" vertical="top"/>
    </xf>
    <xf numFmtId="0" fontId="15" fillId="0" borderId="26" xfId="1" applyFont="1" applyBorder="1" applyAlignment="1">
      <alignment horizontal="left" vertical="top"/>
    </xf>
    <xf numFmtId="0" fontId="15" fillId="0" borderId="20" xfId="1" quotePrefix="1" applyFont="1" applyBorder="1" applyAlignment="1">
      <alignment horizontal="center" vertical="top"/>
    </xf>
    <xf numFmtId="0" fontId="8" fillId="0" borderId="6" xfId="1" applyFont="1" applyBorder="1" applyAlignment="1">
      <alignment horizontal="left" vertical="top" wrapText="1"/>
    </xf>
    <xf numFmtId="0" fontId="8" fillId="10" borderId="6" xfId="1" quotePrefix="1" applyFont="1" applyFill="1" applyBorder="1" applyAlignment="1">
      <alignment horizontal="center" vertical="center"/>
    </xf>
    <xf numFmtId="0" fontId="8" fillId="10" borderId="6" xfId="1" applyFont="1" applyFill="1" applyBorder="1" applyAlignment="1">
      <alignment horizontal="center" vertical="center"/>
    </xf>
    <xf numFmtId="0" fontId="15" fillId="0" borderId="6" xfId="1" applyFont="1" applyBorder="1" applyAlignment="1">
      <alignment horizontal="center" vertical="center"/>
    </xf>
    <xf numFmtId="0" fontId="8" fillId="11" borderId="40" xfId="1" applyFont="1" applyFill="1" applyBorder="1" applyAlignment="1">
      <alignment horizontal="left" vertical="top"/>
    </xf>
    <xf numFmtId="0" fontId="8" fillId="0" borderId="40" xfId="1" applyFont="1" applyBorder="1" applyAlignment="1">
      <alignment horizontal="left" vertical="top"/>
    </xf>
    <xf numFmtId="0" fontId="15" fillId="0" borderId="2" xfId="1" quotePrefix="1" applyFont="1" applyBorder="1" applyAlignment="1">
      <alignment horizontal="left" vertical="top" wrapText="1"/>
    </xf>
    <xf numFmtId="0" fontId="15" fillId="10" borderId="2" xfId="1" quotePrefix="1" applyFont="1" applyFill="1" applyBorder="1" applyAlignment="1">
      <alignment horizontal="center" vertical="center"/>
    </xf>
    <xf numFmtId="0" fontId="15" fillId="11" borderId="23" xfId="1" quotePrefix="1" applyFont="1" applyFill="1" applyBorder="1" applyAlignment="1">
      <alignment horizontal="left" vertical="center" wrapText="1"/>
    </xf>
    <xf numFmtId="0" fontId="8" fillId="0" borderId="4" xfId="1" applyFont="1" applyBorder="1" applyAlignment="1">
      <alignment horizontal="left" vertical="center"/>
    </xf>
    <xf numFmtId="0" fontId="8" fillId="0" borderId="2" xfId="1" applyFont="1" applyBorder="1" applyAlignment="1">
      <alignment horizontal="left" vertical="top"/>
    </xf>
    <xf numFmtId="0" fontId="8" fillId="10" borderId="2" xfId="1" quotePrefix="1" applyFont="1" applyFill="1" applyBorder="1" applyAlignment="1">
      <alignment horizontal="center" vertical="top"/>
    </xf>
    <xf numFmtId="0" fontId="8" fillId="0" borderId="2" xfId="1" applyFont="1" applyBorder="1" applyAlignment="1">
      <alignment vertical="center"/>
    </xf>
    <xf numFmtId="0" fontId="8" fillId="10" borderId="2" xfId="1" applyFont="1" applyFill="1" applyBorder="1" applyAlignment="1">
      <alignment horizontal="center" vertical="top"/>
    </xf>
    <xf numFmtId="0" fontId="8" fillId="10" borderId="23" xfId="1" applyFont="1" applyFill="1" applyBorder="1" applyAlignment="1">
      <alignment horizontal="left" vertical="top"/>
    </xf>
    <xf numFmtId="0" fontId="8" fillId="0" borderId="2" xfId="1" applyFont="1" applyBorder="1" applyAlignment="1">
      <alignment vertical="center" wrapText="1"/>
    </xf>
    <xf numFmtId="0" fontId="8" fillId="10" borderId="2" xfId="1" applyFont="1" applyFill="1" applyBorder="1" applyAlignment="1">
      <alignment horizontal="center" vertical="center"/>
    </xf>
    <xf numFmtId="0" fontId="8" fillId="0" borderId="2" xfId="1" applyFont="1" applyBorder="1" applyAlignment="1">
      <alignment horizontal="center" vertical="center"/>
    </xf>
    <xf numFmtId="0" fontId="8" fillId="10" borderId="23" xfId="1" applyFont="1" applyFill="1" applyBorder="1" applyAlignment="1">
      <alignment horizontal="left" vertical="center"/>
    </xf>
    <xf numFmtId="0" fontId="8" fillId="0" borderId="4" xfId="1" applyFont="1" applyBorder="1" applyAlignment="1">
      <alignment horizontal="left" vertical="center" wrapText="1"/>
    </xf>
    <xf numFmtId="0" fontId="8" fillId="10" borderId="2" xfId="1" quotePrefix="1" applyFont="1" applyFill="1" applyBorder="1" applyAlignment="1">
      <alignment horizontal="center" vertical="center"/>
    </xf>
    <xf numFmtId="0" fontId="8" fillId="10" borderId="4" xfId="1" applyFont="1" applyFill="1" applyBorder="1" applyAlignment="1">
      <alignment vertical="center" wrapText="1"/>
    </xf>
    <xf numFmtId="0" fontId="8" fillId="10" borderId="6" xfId="1" applyFont="1" applyFill="1" applyBorder="1" applyAlignment="1">
      <alignment horizontal="left" vertical="top" wrapText="1"/>
    </xf>
    <xf numFmtId="0" fontId="8" fillId="10" borderId="25" xfId="1" applyFont="1" applyFill="1" applyBorder="1" applyAlignment="1">
      <alignment horizontal="left" vertical="center"/>
    </xf>
    <xf numFmtId="0" fontId="8" fillId="10" borderId="31" xfId="1" applyFont="1" applyFill="1" applyBorder="1" applyAlignment="1">
      <alignment horizontal="left" vertical="top"/>
    </xf>
    <xf numFmtId="0" fontId="8" fillId="10" borderId="31" xfId="1" quotePrefix="1" applyFont="1" applyFill="1" applyBorder="1" applyAlignment="1">
      <alignment horizontal="center" vertical="top"/>
    </xf>
    <xf numFmtId="0" fontId="8" fillId="10" borderId="31" xfId="1" applyFont="1" applyFill="1" applyBorder="1" applyAlignment="1">
      <alignment horizontal="center" vertical="top"/>
    </xf>
    <xf numFmtId="0" fontId="8" fillId="10" borderId="26" xfId="1" applyFont="1" applyFill="1" applyBorder="1" applyAlignment="1">
      <alignment horizontal="left" vertical="top"/>
    </xf>
    <xf numFmtId="0" fontId="11" fillId="4" borderId="42" xfId="1" applyFont="1" applyFill="1" applyBorder="1" applyAlignment="1">
      <alignment horizontal="left" vertical="center"/>
    </xf>
    <xf numFmtId="0" fontId="8" fillId="10" borderId="20" xfId="1" applyFont="1" applyFill="1" applyBorder="1" applyAlignment="1">
      <alignment horizontal="left" vertical="center"/>
    </xf>
    <xf numFmtId="0" fontId="8" fillId="10" borderId="20" xfId="1" applyFont="1" applyFill="1" applyBorder="1" applyAlignment="1">
      <alignment horizontal="left" vertical="top"/>
    </xf>
    <xf numFmtId="0" fontId="8" fillId="10" borderId="20" xfId="1" quotePrefix="1" applyFont="1" applyFill="1" applyBorder="1" applyAlignment="1">
      <alignment horizontal="center" vertical="top"/>
    </xf>
    <xf numFmtId="0" fontId="8" fillId="10" borderId="20" xfId="1" applyFont="1" applyFill="1" applyBorder="1" applyAlignment="1">
      <alignment horizontal="center" vertical="top"/>
    </xf>
    <xf numFmtId="0" fontId="8" fillId="10" borderId="21" xfId="1" applyFont="1" applyFill="1" applyBorder="1" applyAlignment="1">
      <alignment horizontal="left" vertical="top"/>
    </xf>
    <xf numFmtId="0" fontId="15" fillId="10" borderId="4" xfId="1" applyFont="1" applyFill="1" applyBorder="1" applyAlignment="1">
      <alignment vertical="center"/>
    </xf>
    <xf numFmtId="0" fontId="8" fillId="10" borderId="40" xfId="1" applyFont="1" applyFill="1" applyBorder="1" applyAlignment="1">
      <alignment horizontal="left" vertical="top"/>
    </xf>
    <xf numFmtId="0" fontId="10" fillId="10" borderId="4" xfId="1" applyFill="1" applyBorder="1" applyAlignment="1">
      <alignment vertical="center"/>
    </xf>
    <xf numFmtId="0" fontId="15" fillId="10" borderId="2" xfId="1" applyFont="1" applyFill="1" applyBorder="1" applyAlignment="1">
      <alignment horizontal="left" vertical="top" wrapText="1"/>
    </xf>
    <xf numFmtId="0" fontId="10" fillId="10" borderId="23" xfId="1" applyFill="1" applyBorder="1" applyAlignment="1">
      <alignment horizontal="left" vertical="top"/>
    </xf>
    <xf numFmtId="0" fontId="8" fillId="10" borderId="2" xfId="1" applyFont="1" applyFill="1" applyBorder="1" applyAlignment="1">
      <alignment horizontal="left" vertical="center"/>
    </xf>
    <xf numFmtId="0" fontId="8" fillId="10" borderId="6" xfId="1" applyFont="1" applyFill="1" applyBorder="1" applyAlignment="1">
      <alignment horizontal="left" vertical="top"/>
    </xf>
    <xf numFmtId="0" fontId="8" fillId="10" borderId="6" xfId="1" applyFont="1" applyFill="1" applyBorder="1" applyAlignment="1">
      <alignment horizontal="center" vertical="top"/>
    </xf>
    <xf numFmtId="2" fontId="15" fillId="10" borderId="39" xfId="1" applyNumberFormat="1" applyFont="1" applyFill="1" applyBorder="1" applyAlignment="1">
      <alignment horizontal="center" vertical="center"/>
    </xf>
    <xf numFmtId="0" fontId="15" fillId="10" borderId="2" xfId="1" applyFont="1" applyFill="1" applyBorder="1" applyAlignment="1">
      <alignment horizontal="left" vertical="top"/>
    </xf>
    <xf numFmtId="0" fontId="15" fillId="10" borderId="6" xfId="1" applyFont="1" applyFill="1" applyBorder="1" applyAlignment="1">
      <alignment horizontal="left" vertical="top"/>
    </xf>
    <xf numFmtId="0" fontId="8" fillId="10" borderId="28" xfId="1" applyFont="1" applyFill="1" applyBorder="1" applyAlignment="1">
      <alignment horizontal="left" vertical="top"/>
    </xf>
    <xf numFmtId="0" fontId="15" fillId="10" borderId="2" xfId="1" applyFont="1" applyFill="1" applyBorder="1" applyAlignment="1">
      <alignment vertical="center"/>
    </xf>
    <xf numFmtId="0" fontId="8" fillId="10" borderId="4" xfId="1" applyFont="1" applyFill="1" applyBorder="1" applyAlignment="1">
      <alignment horizontal="center" vertical="top"/>
    </xf>
    <xf numFmtId="0" fontId="8" fillId="10" borderId="29" xfId="1" applyFont="1" applyFill="1" applyBorder="1" applyAlignment="1">
      <alignment horizontal="left" vertical="top"/>
    </xf>
    <xf numFmtId="0" fontId="8" fillId="11" borderId="23" xfId="1" applyFont="1" applyFill="1" applyBorder="1" applyAlignment="1">
      <alignment horizontal="left" vertical="top"/>
    </xf>
    <xf numFmtId="2" fontId="15" fillId="10" borderId="41" xfId="1" applyNumberFormat="1" applyFont="1" applyFill="1" applyBorder="1" applyAlignment="1">
      <alignment horizontal="center" vertical="center"/>
    </xf>
    <xf numFmtId="0" fontId="15" fillId="10" borderId="25" xfId="1" applyFont="1" applyFill="1" applyBorder="1" applyAlignment="1">
      <alignment vertical="center"/>
    </xf>
    <xf numFmtId="0" fontId="15" fillId="10" borderId="31" xfId="1" applyFont="1" applyFill="1" applyBorder="1" applyAlignment="1">
      <alignment horizontal="left" vertical="top" wrapText="1"/>
    </xf>
    <xf numFmtId="0" fontId="8" fillId="10" borderId="31" xfId="1" applyFont="1" applyFill="1" applyBorder="1" applyAlignment="1">
      <alignment horizontal="center" vertical="center"/>
    </xf>
    <xf numFmtId="0" fontId="8" fillId="10" borderId="43" xfId="1" applyFont="1" applyFill="1" applyBorder="1" applyAlignment="1">
      <alignment horizontal="left" vertical="top"/>
    </xf>
    <xf numFmtId="0" fontId="11" fillId="4" borderId="36" xfId="1" applyFont="1" applyFill="1" applyBorder="1" applyAlignment="1">
      <alignment horizontal="center" vertical="center"/>
    </xf>
    <xf numFmtId="0" fontId="10" fillId="10" borderId="44" xfId="1" applyFill="1" applyBorder="1" applyAlignment="1">
      <alignment vertical="center"/>
    </xf>
    <xf numFmtId="0" fontId="15" fillId="10" borderId="6" xfId="1" applyFont="1" applyFill="1" applyBorder="1" applyAlignment="1">
      <alignment horizontal="center" vertical="center"/>
    </xf>
    <xf numFmtId="0" fontId="8" fillId="10" borderId="7" xfId="1" applyFont="1" applyFill="1" applyBorder="1" applyAlignment="1">
      <alignment horizontal="left" vertical="center" wrapText="1"/>
    </xf>
    <xf numFmtId="0" fontId="8" fillId="10" borderId="6" xfId="1" applyFont="1" applyFill="1" applyBorder="1" applyAlignment="1">
      <alignment horizontal="left" vertical="center" wrapText="1"/>
    </xf>
    <xf numFmtId="0" fontId="15" fillId="10" borderId="45" xfId="1" applyFont="1" applyFill="1" applyBorder="1" applyAlignment="1">
      <alignment vertical="center"/>
    </xf>
    <xf numFmtId="0" fontId="15" fillId="10" borderId="2" xfId="1" quotePrefix="1" applyFont="1" applyFill="1" applyBorder="1" applyAlignment="1">
      <alignment horizontal="left" vertical="top"/>
    </xf>
    <xf numFmtId="0" fontId="8" fillId="10" borderId="46" xfId="1" applyFont="1" applyFill="1" applyBorder="1" applyAlignment="1">
      <alignment horizontal="left" vertical="center"/>
    </xf>
    <xf numFmtId="0" fontId="8" fillId="10" borderId="2" xfId="1" applyFont="1" applyFill="1" applyBorder="1" applyAlignment="1">
      <alignment horizontal="left" vertical="top"/>
    </xf>
    <xf numFmtId="0" fontId="16" fillId="10" borderId="2" xfId="1" applyFont="1" applyFill="1" applyBorder="1" applyAlignment="1">
      <alignment horizontal="center" vertical="top"/>
    </xf>
    <xf numFmtId="0" fontId="8" fillId="10" borderId="33" xfId="1" applyFont="1" applyFill="1" applyBorder="1" applyAlignment="1">
      <alignment horizontal="left" vertical="center"/>
    </xf>
    <xf numFmtId="0" fontId="8" fillId="10" borderId="25" xfId="1" applyFont="1" applyFill="1" applyBorder="1" applyAlignment="1">
      <alignment horizontal="left" vertical="top"/>
    </xf>
    <xf numFmtId="0" fontId="8" fillId="10" borderId="25" xfId="1" quotePrefix="1" applyFont="1" applyFill="1" applyBorder="1" applyAlignment="1">
      <alignment horizontal="center" vertical="top"/>
    </xf>
    <xf numFmtId="0" fontId="15" fillId="10" borderId="25" xfId="1" applyFont="1" applyFill="1" applyBorder="1" applyAlignment="1">
      <alignment horizontal="center" vertical="top"/>
    </xf>
    <xf numFmtId="0" fontId="16" fillId="10" borderId="25" xfId="1" applyFont="1" applyFill="1" applyBorder="1" applyAlignment="1">
      <alignment horizontal="center" vertical="top"/>
    </xf>
    <xf numFmtId="0" fontId="8" fillId="10" borderId="25" xfId="1" applyFont="1" applyFill="1" applyBorder="1" applyAlignment="1">
      <alignment horizontal="center" vertical="top"/>
    </xf>
    <xf numFmtId="0" fontId="15" fillId="0" borderId="19" xfId="1" applyFont="1" applyBorder="1" applyAlignment="1">
      <alignment horizontal="center" vertical="top"/>
    </xf>
    <xf numFmtId="0" fontId="15" fillId="0" borderId="20" xfId="1" applyFont="1" applyBorder="1" applyAlignment="1">
      <alignment vertical="center"/>
    </xf>
    <xf numFmtId="0" fontId="8" fillId="0" borderId="21" xfId="1" applyFont="1" applyBorder="1" applyAlignment="1">
      <alignment vertical="top"/>
    </xf>
    <xf numFmtId="0" fontId="15" fillId="0" borderId="22" xfId="1" applyFont="1" applyBorder="1" applyAlignment="1">
      <alignment horizontal="center" vertical="top"/>
    </xf>
    <xf numFmtId="0" fontId="15" fillId="0" borderId="2" xfId="1" applyFont="1" applyBorder="1" applyAlignment="1">
      <alignment vertical="center"/>
    </xf>
    <xf numFmtId="0" fontId="8" fillId="0" borderId="40" xfId="1" applyFont="1" applyBorder="1" applyAlignment="1">
      <alignment vertical="top"/>
    </xf>
    <xf numFmtId="0" fontId="8" fillId="0" borderId="6" xfId="1" applyFont="1" applyBorder="1" applyAlignment="1">
      <alignment horizontal="center" vertical="top"/>
    </xf>
    <xf numFmtId="2" fontId="15" fillId="0" borderId="22" xfId="1" applyNumberFormat="1" applyFont="1" applyBorder="1" applyAlignment="1">
      <alignment horizontal="center" vertical="top"/>
    </xf>
    <xf numFmtId="2" fontId="15" fillId="0" borderId="24" xfId="1" applyNumberFormat="1" applyFont="1" applyBorder="1" applyAlignment="1">
      <alignment horizontal="center" vertical="top"/>
    </xf>
    <xf numFmtId="0" fontId="15" fillId="0" borderId="25" xfId="1" applyFont="1" applyBorder="1" applyAlignment="1">
      <alignment vertical="center"/>
    </xf>
    <xf numFmtId="0" fontId="8" fillId="0" borderId="31" xfId="1" applyFont="1" applyBorder="1" applyAlignment="1">
      <alignment horizontal="center" vertical="top"/>
    </xf>
    <xf numFmtId="0" fontId="8" fillId="0" borderId="43" xfId="1" applyFont="1" applyBorder="1" applyAlignment="1">
      <alignment vertical="top"/>
    </xf>
    <xf numFmtId="0" fontId="17" fillId="0" borderId="0" xfId="1" applyFont="1" applyAlignment="1">
      <alignment horizontal="left" vertical="top"/>
    </xf>
    <xf numFmtId="0" fontId="15" fillId="0" borderId="0" xfId="1" applyFont="1" applyAlignment="1">
      <alignment horizontal="left" vertical="top"/>
    </xf>
    <xf numFmtId="49" fontId="21" fillId="2" borderId="5" xfId="0" applyNumberFormat="1" applyFont="1" applyFill="1" applyBorder="1" applyAlignment="1">
      <alignment horizontal="center" vertical="center" wrapText="1"/>
    </xf>
    <xf numFmtId="0" fontId="21" fillId="2" borderId="4" xfId="0" applyFont="1" applyFill="1" applyBorder="1" applyAlignment="1">
      <alignment horizontal="center" vertical="center" wrapText="1"/>
    </xf>
    <xf numFmtId="49" fontId="21" fillId="2" borderId="4" xfId="0" applyNumberFormat="1" applyFont="1" applyFill="1" applyBorder="1" applyAlignment="1">
      <alignment horizontal="center" vertical="center" wrapText="1"/>
    </xf>
    <xf numFmtId="49" fontId="21" fillId="2" borderId="0" xfId="0" applyNumberFormat="1" applyFont="1" applyFill="1" applyAlignment="1">
      <alignment horizontal="center" vertical="center" wrapText="1"/>
    </xf>
    <xf numFmtId="0" fontId="29" fillId="0" borderId="9" xfId="0" applyFont="1" applyBorder="1" applyAlignment="1">
      <alignment vertical="center" wrapText="1"/>
    </xf>
    <xf numFmtId="0" fontId="29" fillId="0" borderId="11" xfId="0" applyFont="1" applyBorder="1" applyAlignment="1">
      <alignment vertical="center" wrapText="1"/>
    </xf>
    <xf numFmtId="0" fontId="31" fillId="0" borderId="0" xfId="0" applyFont="1" applyAlignment="1">
      <alignment horizontal="center" vertical="center"/>
    </xf>
    <xf numFmtId="0" fontId="29" fillId="0" borderId="0" xfId="0" applyFont="1" applyAlignment="1">
      <alignment horizontal="center" vertical="center" wrapText="1"/>
    </xf>
    <xf numFmtId="49" fontId="34" fillId="13" borderId="5" xfId="0" applyNumberFormat="1" applyFont="1" applyFill="1" applyBorder="1" applyAlignment="1">
      <alignment horizontal="center" vertical="center" wrapText="1"/>
    </xf>
    <xf numFmtId="0" fontId="34" fillId="13" borderId="4" xfId="0" applyFont="1" applyFill="1" applyBorder="1" applyAlignment="1">
      <alignment horizontal="center" vertical="center" wrapText="1"/>
    </xf>
    <xf numFmtId="49" fontId="34" fillId="13" borderId="4" xfId="0" applyNumberFormat="1" applyFont="1" applyFill="1" applyBorder="1" applyAlignment="1">
      <alignment horizontal="center" vertical="center" wrapText="1"/>
    </xf>
    <xf numFmtId="0" fontId="32" fillId="12" borderId="0" xfId="0" applyFont="1" applyFill="1" applyAlignment="1">
      <alignment horizontal="center" vertical="center"/>
    </xf>
    <xf numFmtId="0" fontId="32" fillId="0" borderId="5" xfId="0" applyFont="1" applyBorder="1" applyAlignment="1">
      <alignment horizontal="center" vertical="center" wrapText="1"/>
    </xf>
    <xf numFmtId="0" fontId="11" fillId="10" borderId="2" xfId="1" applyFont="1" applyFill="1" applyBorder="1" applyAlignment="1">
      <alignment vertical="top"/>
    </xf>
    <xf numFmtId="0" fontId="0" fillId="0" borderId="2" xfId="0" quotePrefix="1" applyBorder="1" applyAlignment="1">
      <alignment horizontal="center" vertical="center"/>
    </xf>
    <xf numFmtId="0" fontId="20" fillId="14" borderId="2" xfId="0" applyFont="1" applyFill="1" applyBorder="1" applyAlignment="1">
      <alignment vertical="center" wrapText="1"/>
    </xf>
    <xf numFmtId="0" fontId="20" fillId="6" borderId="2" xfId="0" applyFont="1" applyFill="1" applyBorder="1" applyAlignment="1">
      <alignment horizontal="center" vertical="center" wrapText="1"/>
    </xf>
    <xf numFmtId="0" fontId="20" fillId="6" borderId="2" xfId="0" applyFont="1" applyFill="1" applyBorder="1" applyAlignment="1">
      <alignment vertical="center" wrapText="1"/>
    </xf>
    <xf numFmtId="0" fontId="22" fillId="6" borderId="2" xfId="0" applyFont="1" applyFill="1" applyBorder="1" applyAlignment="1">
      <alignment vertical="center" wrapText="1"/>
    </xf>
    <xf numFmtId="0" fontId="22" fillId="6" borderId="2" xfId="0" applyFont="1" applyFill="1" applyBorder="1" applyAlignment="1">
      <alignment vertical="center"/>
    </xf>
    <xf numFmtId="16" fontId="22" fillId="6" borderId="2" xfId="0" quotePrefix="1" applyNumberFormat="1" applyFont="1" applyFill="1" applyBorder="1" applyAlignment="1">
      <alignment horizontal="center" vertical="center" wrapText="1"/>
    </xf>
    <xf numFmtId="0" fontId="20" fillId="0" borderId="2" xfId="0" applyFont="1" applyBorder="1" applyAlignment="1">
      <alignment vertical="center" wrapText="1"/>
    </xf>
    <xf numFmtId="0" fontId="20" fillId="10" borderId="2" xfId="0" applyFont="1" applyFill="1" applyBorder="1" applyAlignment="1">
      <alignment horizontal="center" vertical="center" wrapText="1"/>
    </xf>
    <xf numFmtId="0" fontId="20" fillId="6" borderId="2" xfId="0" applyFont="1" applyFill="1" applyBorder="1" applyAlignment="1">
      <alignment horizontal="left" vertical="center" wrapText="1"/>
    </xf>
    <xf numFmtId="17" fontId="20" fillId="14" borderId="2" xfId="0" quotePrefix="1" applyNumberFormat="1" applyFont="1" applyFill="1" applyBorder="1" applyAlignment="1">
      <alignment horizontal="center" vertical="center" wrapText="1"/>
    </xf>
    <xf numFmtId="0" fontId="22" fillId="14" borderId="2" xfId="0" quotePrefix="1" applyFont="1" applyFill="1" applyBorder="1" applyAlignment="1">
      <alignment vertical="center" wrapText="1"/>
    </xf>
    <xf numFmtId="0" fontId="22" fillId="6" borderId="2" xfId="0" quotePrefix="1" applyFont="1" applyFill="1" applyBorder="1" applyAlignment="1">
      <alignment vertical="center" wrapText="1"/>
    </xf>
    <xf numFmtId="0" fontId="0" fillId="0" borderId="0" xfId="0" applyAlignment="1">
      <alignment horizontal="center"/>
    </xf>
    <xf numFmtId="0" fontId="22" fillId="0" borderId="2" xfId="0" quotePrefix="1" applyFont="1" applyBorder="1" applyAlignment="1">
      <alignment vertical="center" wrapText="1"/>
    </xf>
    <xf numFmtId="0" fontId="0" fillId="0" borderId="13" xfId="0"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0" fillId="0" borderId="52" xfId="0" applyBorder="1" applyAlignment="1">
      <alignment vertical="center"/>
    </xf>
    <xf numFmtId="0" fontId="22" fillId="14" borderId="6" xfId="0" applyFont="1" applyFill="1" applyBorder="1" applyAlignment="1">
      <alignment vertical="center" wrapText="1"/>
    </xf>
    <xf numFmtId="49" fontId="21" fillId="2" borderId="2" xfId="0" applyNumberFormat="1" applyFont="1" applyFill="1" applyBorder="1" applyAlignment="1">
      <alignment horizontal="center" vertical="center" wrapText="1"/>
    </xf>
    <xf numFmtId="0" fontId="21" fillId="2" borderId="2" xfId="0" applyFont="1" applyFill="1" applyBorder="1" applyAlignment="1">
      <alignment horizontal="center" vertical="center" wrapText="1"/>
    </xf>
    <xf numFmtId="0" fontId="22" fillId="10" borderId="2" xfId="0" applyFont="1" applyFill="1" applyBorder="1" applyAlignment="1">
      <alignment vertical="center"/>
    </xf>
    <xf numFmtId="0" fontId="22" fillId="10" borderId="2" xfId="0" applyFont="1" applyFill="1" applyBorder="1" applyAlignment="1">
      <alignment vertical="center" wrapText="1"/>
    </xf>
    <xf numFmtId="0" fontId="19" fillId="10" borderId="0" xfId="0" applyFont="1" applyFill="1" applyAlignment="1">
      <alignment horizontal="center" vertical="center"/>
    </xf>
    <xf numFmtId="0" fontId="0" fillId="10" borderId="0" xfId="0" applyFill="1" applyAlignment="1">
      <alignment vertical="center"/>
    </xf>
    <xf numFmtId="0" fontId="20" fillId="0" borderId="2" xfId="0" quotePrefix="1" applyFont="1" applyBorder="1" applyAlignment="1">
      <alignment horizontal="center" vertical="center"/>
    </xf>
    <xf numFmtId="0" fontId="32" fillId="2" borderId="0" xfId="0" applyFont="1" applyFill="1" applyAlignment="1">
      <alignment horizontal="center" vertical="center"/>
    </xf>
    <xf numFmtId="0" fontId="28" fillId="10" borderId="0" xfId="0" applyFont="1" applyFill="1" applyAlignment="1">
      <alignment horizontal="center" vertical="center"/>
    </xf>
    <xf numFmtId="0" fontId="32" fillId="10" borderId="0" xfId="0" applyFont="1" applyFill="1" applyAlignment="1">
      <alignment horizontal="center" vertical="center"/>
    </xf>
    <xf numFmtId="0" fontId="20" fillId="10" borderId="2" xfId="0" applyFont="1" applyFill="1" applyBorder="1" applyAlignment="1">
      <alignment horizontal="center" vertical="center"/>
    </xf>
    <xf numFmtId="0" fontId="0" fillId="11" borderId="0" xfId="0" applyFill="1" applyAlignment="1">
      <alignment vertical="center"/>
    </xf>
    <xf numFmtId="0" fontId="0" fillId="11" borderId="13" xfId="0" applyFill="1" applyBorder="1" applyAlignment="1">
      <alignment vertical="center"/>
    </xf>
    <xf numFmtId="0" fontId="0" fillId="3" borderId="0" xfId="0" applyFill="1" applyAlignment="1">
      <alignment vertical="center"/>
    </xf>
    <xf numFmtId="0" fontId="22" fillId="0" borderId="2" xfId="0" applyFont="1" applyBorder="1" applyAlignment="1">
      <alignment vertical="top" wrapText="1"/>
    </xf>
    <xf numFmtId="0" fontId="0" fillId="0" borderId="2" xfId="0" applyBorder="1" applyAlignment="1">
      <alignment vertical="top"/>
    </xf>
    <xf numFmtId="0" fontId="29" fillId="0" borderId="0" xfId="0" applyFont="1" applyAlignment="1">
      <alignment vertical="center" wrapText="1"/>
    </xf>
    <xf numFmtId="0" fontId="22" fillId="0" borderId="0" xfId="0" applyFont="1" applyAlignment="1">
      <alignment vertical="center" wrapText="1"/>
    </xf>
    <xf numFmtId="16" fontId="22" fillId="0" borderId="2" xfId="0" quotePrefix="1" applyNumberFormat="1" applyFont="1" applyBorder="1" applyAlignment="1">
      <alignment horizontal="center" vertical="center" wrapText="1"/>
    </xf>
    <xf numFmtId="0" fontId="20" fillId="10" borderId="2" xfId="0" quotePrefix="1" applyFont="1" applyFill="1" applyBorder="1" applyAlignment="1">
      <alignment vertical="center" wrapText="1"/>
    </xf>
    <xf numFmtId="0" fontId="37" fillId="0" borderId="2" xfId="0" applyFont="1" applyBorder="1" applyAlignment="1">
      <alignment horizontal="center"/>
    </xf>
    <xf numFmtId="0" fontId="0" fillId="0" borderId="0" xfId="0" quotePrefix="1" applyAlignment="1">
      <alignment horizontal="center"/>
    </xf>
    <xf numFmtId="0" fontId="22" fillId="14" borderId="4" xfId="0" applyFont="1" applyFill="1" applyBorder="1" applyAlignment="1">
      <alignment vertical="center" wrapText="1"/>
    </xf>
    <xf numFmtId="0" fontId="22" fillId="14" borderId="8" xfId="0" applyFont="1" applyFill="1" applyBorder="1" applyAlignment="1">
      <alignment vertical="center" wrapText="1"/>
    </xf>
    <xf numFmtId="0" fontId="20" fillId="0" borderId="0" xfId="0" applyFont="1" applyAlignment="1">
      <alignment vertical="center"/>
    </xf>
    <xf numFmtId="0" fontId="20" fillId="0" borderId="2" xfId="0" applyFont="1" applyBorder="1" applyAlignment="1">
      <alignment vertical="center"/>
    </xf>
    <xf numFmtId="0" fontId="20" fillId="14" borderId="2" xfId="0" applyFont="1" applyFill="1" applyBorder="1" applyAlignment="1">
      <alignment vertical="center"/>
    </xf>
    <xf numFmtId="0" fontId="20" fillId="10" borderId="0" xfId="0" applyFont="1" applyFill="1" applyAlignment="1">
      <alignment vertical="center"/>
    </xf>
    <xf numFmtId="0" fontId="9" fillId="5" borderId="2" xfId="0" applyFont="1" applyFill="1" applyBorder="1" applyAlignment="1">
      <alignment horizontal="center"/>
    </xf>
    <xf numFmtId="0" fontId="0" fillId="0" borderId="0" xfId="0" applyAlignment="1">
      <alignment horizontal="left" vertical="center"/>
    </xf>
    <xf numFmtId="0" fontId="20" fillId="14" borderId="2" xfId="0" applyFont="1" applyFill="1" applyBorder="1" applyAlignment="1">
      <alignment horizontal="center" vertical="center" wrapText="1"/>
    </xf>
    <xf numFmtId="0" fontId="0" fillId="0" borderId="0" xfId="0" applyAlignment="1">
      <alignment vertical="center"/>
    </xf>
    <xf numFmtId="0" fontId="0" fillId="0" borderId="6" xfId="0" applyBorder="1" applyAlignment="1">
      <alignment horizontal="center" vertical="center"/>
    </xf>
    <xf numFmtId="0" fontId="22" fillId="0" borderId="2" xfId="0" applyFont="1" applyBorder="1" applyAlignment="1">
      <alignment vertical="center"/>
    </xf>
    <xf numFmtId="0" fontId="22" fillId="0" borderId="2" xfId="0" applyFont="1" applyBorder="1" applyAlignment="1">
      <alignment vertical="center" wrapText="1"/>
    </xf>
    <xf numFmtId="0" fontId="20" fillId="10" borderId="2" xfId="0" quotePrefix="1" applyFont="1" applyFill="1" applyBorder="1" applyAlignment="1">
      <alignment horizontal="center" vertical="center" wrapText="1"/>
    </xf>
    <xf numFmtId="0" fontId="20" fillId="0" borderId="2" xfId="0" applyFont="1" applyBorder="1" applyAlignment="1">
      <alignment horizontal="center" vertical="center"/>
    </xf>
    <xf numFmtId="0" fontId="20" fillId="14" borderId="2" xfId="0" applyFont="1" applyFill="1" applyBorder="1" applyAlignment="1">
      <alignment horizontal="center" vertical="center"/>
    </xf>
    <xf numFmtId="0" fontId="20" fillId="0" borderId="2" xfId="0" applyFont="1" applyBorder="1" applyAlignment="1">
      <alignment horizontal="center" vertical="center" wrapText="1"/>
    </xf>
    <xf numFmtId="0" fontId="0" fillId="0" borderId="2" xfId="0" applyBorder="1" applyAlignment="1">
      <alignment horizontal="center" vertical="center"/>
    </xf>
    <xf numFmtId="0" fontId="22" fillId="14" borderId="2" xfId="0" applyFont="1" applyFill="1" applyBorder="1" applyAlignment="1">
      <alignment vertical="center"/>
    </xf>
    <xf numFmtId="0" fontId="22" fillId="14" borderId="2" xfId="0" applyFont="1" applyFill="1" applyBorder="1" applyAlignment="1">
      <alignment vertical="center" wrapText="1"/>
    </xf>
    <xf numFmtId="0" fontId="0" fillId="0" borderId="2" xfId="0" applyBorder="1" applyAlignment="1">
      <alignment vertical="center"/>
    </xf>
    <xf numFmtId="0" fontId="22" fillId="0" borderId="2" xfId="0" applyFont="1" applyBorder="1" applyAlignment="1">
      <alignment horizontal="left" vertical="center" wrapText="1"/>
    </xf>
    <xf numFmtId="0" fontId="0" fillId="0" borderId="2" xfId="0" applyBorder="1" applyAlignment="1"/>
    <xf numFmtId="0" fontId="0" fillId="0" borderId="0" xfId="0" applyAlignment="1">
      <alignment horizontal="center" vertical="center"/>
    </xf>
    <xf numFmtId="0" fontId="20" fillId="14" borderId="2" xfId="0" applyFont="1" applyFill="1" applyBorder="1" applyAlignment="1">
      <alignment horizontal="left" vertical="center" wrapText="1"/>
    </xf>
    <xf numFmtId="0" fontId="20" fillId="0" borderId="0" xfId="0" applyFont="1" applyAlignment="1">
      <alignment horizontal="center" vertical="center"/>
    </xf>
    <xf numFmtId="0" fontId="22" fillId="0" borderId="2" xfId="0" applyFont="1" applyBorder="1" applyAlignment="1">
      <alignment horizontal="center" vertical="center" wrapText="1"/>
    </xf>
    <xf numFmtId="0" fontId="20" fillId="0" borderId="4" xfId="0" applyFont="1" applyBorder="1" applyAlignment="1">
      <alignment horizontal="center" vertical="center"/>
    </xf>
    <xf numFmtId="0" fontId="20" fillId="0" borderId="2" xfId="0" applyFont="1" applyBorder="1" applyAlignment="1">
      <alignment horizontal="left" vertical="center" wrapText="1"/>
    </xf>
    <xf numFmtId="0" fontId="19" fillId="0" borderId="0" xfId="0" applyFont="1" applyAlignment="1">
      <alignment horizontal="center" vertical="center"/>
    </xf>
    <xf numFmtId="0" fontId="0" fillId="0" borderId="0" xfId="0" applyAlignment="1"/>
    <xf numFmtId="0" fontId="20" fillId="3" borderId="1" xfId="0" quotePrefix="1" applyFont="1" applyFill="1" applyBorder="1" applyAlignment="1">
      <alignment horizontal="center" vertical="center" wrapText="1"/>
    </xf>
    <xf numFmtId="0" fontId="22" fillId="14" borderId="2" xfId="0" applyFont="1" applyFill="1" applyBorder="1" applyAlignment="1">
      <alignment horizontal="center" vertical="center" wrapText="1"/>
    </xf>
    <xf numFmtId="0" fontId="10" fillId="0" borderId="4" xfId="1" applyBorder="1" applyAlignment="1">
      <alignment horizontal="left" vertical="center"/>
    </xf>
    <xf numFmtId="0" fontId="15" fillId="0" borderId="6" xfId="1" applyFont="1" applyBorder="1" applyAlignment="1">
      <alignment horizontal="left" vertical="center"/>
    </xf>
    <xf numFmtId="0" fontId="10" fillId="0" borderId="2" xfId="1" applyBorder="1" applyAlignment="1">
      <alignment horizontal="left" vertical="center"/>
    </xf>
    <xf numFmtId="168" fontId="0" fillId="11" borderId="13" xfId="0" applyNumberFormat="1" applyFill="1" applyBorder="1" applyAlignment="1">
      <alignment vertical="center"/>
    </xf>
    <xf numFmtId="169" fontId="0" fillId="0" borderId="14" xfId="0" applyNumberFormat="1" applyBorder="1" applyAlignment="1">
      <alignment vertical="center"/>
    </xf>
    <xf numFmtId="169" fontId="0" fillId="0" borderId="50" xfId="0" applyNumberFormat="1" applyBorder="1" applyAlignment="1">
      <alignment vertical="center"/>
    </xf>
    <xf numFmtId="168" fontId="0" fillId="11" borderId="0" xfId="0" applyNumberFormat="1" applyFill="1" applyAlignment="1">
      <alignment vertical="center"/>
    </xf>
    <xf numFmtId="168" fontId="0" fillId="0" borderId="13" xfId="0" applyNumberFormat="1" applyBorder="1" applyAlignment="1">
      <alignment vertical="center"/>
    </xf>
    <xf numFmtId="168" fontId="0" fillId="0" borderId="0" xfId="0" applyNumberFormat="1" applyAlignment="1">
      <alignment vertical="center"/>
    </xf>
    <xf numFmtId="165" fontId="15" fillId="0" borderId="6" xfId="1" quotePrefix="1" applyNumberFormat="1" applyFont="1" applyBorder="1" applyAlignment="1">
      <alignment horizontal="center" vertical="top"/>
    </xf>
    <xf numFmtId="166" fontId="15" fillId="0" borderId="6" xfId="1" quotePrefix="1" applyNumberFormat="1" applyFont="1" applyBorder="1" applyAlignment="1">
      <alignment horizontal="center" vertical="top"/>
    </xf>
    <xf numFmtId="167" fontId="10" fillId="0" borderId="39" xfId="1" applyNumberFormat="1" applyBorder="1" applyAlignment="1">
      <alignment horizontal="center" vertical="center"/>
    </xf>
    <xf numFmtId="165" fontId="15" fillId="10" borderId="6" xfId="1" quotePrefix="1" applyNumberFormat="1" applyFont="1" applyFill="1" applyBorder="1" applyAlignment="1">
      <alignment horizontal="center" vertical="top"/>
    </xf>
    <xf numFmtId="167" fontId="10" fillId="0" borderId="22" xfId="1" applyNumberFormat="1" applyBorder="1" applyAlignment="1">
      <alignment horizontal="center" vertical="center"/>
    </xf>
    <xf numFmtId="167" fontId="8" fillId="10" borderId="31" xfId="1" quotePrefix="1" applyNumberFormat="1" applyFont="1" applyFill="1" applyBorder="1" applyAlignment="1">
      <alignment horizontal="center" vertical="top"/>
    </xf>
    <xf numFmtId="167" fontId="15" fillId="10" borderId="19" xfId="1" applyNumberFormat="1" applyFont="1" applyFill="1" applyBorder="1" applyAlignment="1">
      <alignment horizontal="center" vertical="center"/>
    </xf>
    <xf numFmtId="167" fontId="15" fillId="10" borderId="22" xfId="1" applyNumberFormat="1" applyFont="1" applyFill="1" applyBorder="1" applyAlignment="1">
      <alignment horizontal="center" vertical="center"/>
    </xf>
    <xf numFmtId="0" fontId="20" fillId="0" borderId="0" xfId="0" applyFont="1" applyAlignment="1">
      <alignment vertical="center"/>
    </xf>
    <xf numFmtId="0" fontId="20" fillId="0" borderId="0" xfId="0" applyFont="1">
      <alignment vertical="center"/>
    </xf>
    <xf numFmtId="0" fontId="20" fillId="0" borderId="53" xfId="0" applyFont="1" applyBorder="1" applyAlignment="1">
      <alignment horizontal="center" vertical="center" wrapText="1"/>
    </xf>
    <xf numFmtId="0" fontId="20" fillId="0" borderId="53" xfId="0" applyFont="1" applyBorder="1" applyAlignment="1">
      <alignment horizontal="center" vertical="center"/>
    </xf>
    <xf numFmtId="0" fontId="20" fillId="0" borderId="53" xfId="0" applyFont="1" applyBorder="1">
      <alignment vertical="center"/>
    </xf>
    <xf numFmtId="0" fontId="0" fillId="0" borderId="0" xfId="0">
      <alignment vertical="center"/>
    </xf>
    <xf numFmtId="49" fontId="21" fillId="2" borderId="53" xfId="0" applyNumberFormat="1" applyFont="1" applyFill="1" applyBorder="1" applyAlignment="1">
      <alignment horizontal="center" vertical="center" wrapText="1"/>
    </xf>
    <xf numFmtId="0" fontId="21" fillId="2" borderId="53" xfId="0" applyFont="1" applyFill="1" applyBorder="1" applyAlignment="1">
      <alignment horizontal="center" vertical="center" wrapText="1"/>
    </xf>
    <xf numFmtId="0" fontId="20" fillId="14" borderId="53" xfId="0" applyFont="1" applyFill="1" applyBorder="1" applyAlignment="1">
      <alignment horizontal="center" vertical="center" wrapText="1"/>
    </xf>
    <xf numFmtId="0" fontId="20" fillId="14" borderId="53" xfId="0" applyFont="1" applyFill="1" applyBorder="1" applyAlignment="1">
      <alignment vertical="center" wrapText="1"/>
    </xf>
    <xf numFmtId="0" fontId="22" fillId="14" borderId="53" xfId="0" applyFont="1" applyFill="1" applyBorder="1">
      <alignment vertical="center"/>
    </xf>
    <xf numFmtId="0" fontId="22" fillId="14" borderId="53" xfId="0" applyFont="1" applyFill="1" applyBorder="1" applyAlignment="1">
      <alignment vertical="center" wrapText="1"/>
    </xf>
    <xf numFmtId="0" fontId="22" fillId="0" borderId="53" xfId="0" applyFont="1" applyBorder="1" applyAlignment="1">
      <alignment horizontal="center" vertical="center" wrapText="1"/>
    </xf>
    <xf numFmtId="0" fontId="20" fillId="3" borderId="53" xfId="0" quotePrefix="1" applyFont="1" applyFill="1" applyBorder="1" applyAlignment="1">
      <alignment horizontal="center" vertical="center" wrapText="1"/>
    </xf>
    <xf numFmtId="0" fontId="0" fillId="0" borderId="53" xfId="0" applyBorder="1" applyAlignment="1">
      <alignment horizontal="center" vertical="center"/>
    </xf>
    <xf numFmtId="0" fontId="0" fillId="0" borderId="53" xfId="0" applyBorder="1">
      <alignment vertical="center"/>
    </xf>
    <xf numFmtId="0" fontId="20" fillId="3" borderId="53" xfId="0" quotePrefix="1" applyFont="1" applyFill="1" applyBorder="1" applyAlignment="1">
      <alignment vertical="center" wrapText="1"/>
    </xf>
    <xf numFmtId="0" fontId="25" fillId="14" borderId="53" xfId="0" applyFont="1" applyFill="1" applyBorder="1">
      <alignment vertical="center"/>
    </xf>
    <xf numFmtId="49" fontId="20" fillId="14" borderId="53" xfId="0" applyNumberFormat="1" applyFont="1" applyFill="1" applyBorder="1" applyAlignment="1">
      <alignment horizontal="center" vertical="center" wrapText="1"/>
    </xf>
    <xf numFmtId="0" fontId="20" fillId="3" borderId="56" xfId="0" quotePrefix="1" applyFont="1" applyFill="1" applyBorder="1" applyAlignment="1">
      <alignment horizontal="center" vertical="center" wrapText="1"/>
    </xf>
    <xf numFmtId="0" fontId="22" fillId="14" borderId="53" xfId="0" applyFont="1" applyFill="1" applyBorder="1" applyAlignment="1">
      <alignment horizontal="center" vertical="center" wrapText="1"/>
    </xf>
    <xf numFmtId="0" fontId="0" fillId="0" borderId="0" xfId="0" applyAlignment="1">
      <alignment horizontal="center" vertical="center"/>
    </xf>
    <xf numFmtId="0" fontId="20" fillId="0" borderId="0" xfId="0" applyFont="1" applyAlignment="1">
      <alignment horizontal="center" vertical="center"/>
    </xf>
    <xf numFmtId="0" fontId="20" fillId="14" borderId="53" xfId="0" applyFont="1" applyFill="1" applyBorder="1" applyAlignment="1">
      <alignment horizontal="center" vertical="center" wrapText="1"/>
    </xf>
    <xf numFmtId="0" fontId="0" fillId="0" borderId="53" xfId="0" applyBorder="1" applyAlignment="1">
      <alignment horizontal="center" vertical="center"/>
    </xf>
    <xf numFmtId="0" fontId="0" fillId="0" borderId="4" xfId="0" applyBorder="1">
      <alignment vertical="center"/>
    </xf>
    <xf numFmtId="0" fontId="22" fillId="14" borderId="53" xfId="0" applyFont="1" applyFill="1" applyBorder="1" applyAlignment="1">
      <alignment vertical="center" wrapText="1"/>
    </xf>
    <xf numFmtId="0" fontId="22" fillId="14" borderId="53" xfId="0" applyFont="1" applyFill="1" applyBorder="1" applyAlignment="1">
      <alignment horizontal="center" vertical="center" wrapText="1"/>
    </xf>
    <xf numFmtId="0" fontId="20" fillId="6" borderId="53" xfId="0" applyFont="1" applyFill="1" applyBorder="1" applyAlignment="1">
      <alignment horizontal="center" vertical="center" wrapText="1"/>
    </xf>
    <xf numFmtId="0" fontId="20" fillId="6" borderId="53" xfId="0" applyFont="1" applyFill="1" applyBorder="1" applyAlignment="1">
      <alignment vertical="center" wrapText="1"/>
    </xf>
    <xf numFmtId="0" fontId="22" fillId="6" borderId="53" xfId="0" applyFont="1" applyFill="1" applyBorder="1">
      <alignment vertical="center"/>
    </xf>
    <xf numFmtId="0" fontId="22" fillId="6" borderId="53" xfId="0" applyFont="1" applyFill="1" applyBorder="1" applyAlignment="1">
      <alignment vertical="center" wrapText="1"/>
    </xf>
    <xf numFmtId="16" fontId="22" fillId="6" borderId="53" xfId="0" quotePrefix="1" applyNumberFormat="1" applyFont="1" applyFill="1" applyBorder="1" applyAlignment="1">
      <alignment horizontal="center" vertical="center" wrapText="1"/>
    </xf>
    <xf numFmtId="0" fontId="22" fillId="6" borderId="53" xfId="0" applyFont="1" applyFill="1" applyBorder="1" applyAlignment="1">
      <alignment horizontal="center" vertical="center" wrapText="1"/>
    </xf>
    <xf numFmtId="0" fontId="22" fillId="14" borderId="53" xfId="0" quotePrefix="1" applyFont="1" applyFill="1" applyBorder="1" applyAlignment="1">
      <alignment horizontal="center" vertical="center" wrapText="1"/>
    </xf>
    <xf numFmtId="0" fontId="20" fillId="0" borderId="53" xfId="0" applyFont="1" applyBorder="1" applyAlignment="1">
      <alignment vertical="center" wrapText="1"/>
    </xf>
    <xf numFmtId="0" fontId="22" fillId="0" borderId="53" xfId="0" applyFont="1" applyBorder="1">
      <alignment vertical="center"/>
    </xf>
    <xf numFmtId="0" fontId="22" fillId="0" borderId="53" xfId="0" applyFont="1" applyBorder="1" applyAlignment="1">
      <alignment vertical="center" wrapText="1"/>
    </xf>
    <xf numFmtId="0" fontId="20" fillId="10" borderId="53" xfId="0" quotePrefix="1" applyFont="1" applyFill="1" applyBorder="1" applyAlignment="1">
      <alignment horizontal="center" vertical="center" wrapText="1"/>
    </xf>
    <xf numFmtId="0" fontId="0" fillId="14" borderId="0" xfId="0" applyFill="1">
      <alignment vertical="center"/>
    </xf>
    <xf numFmtId="0" fontId="20" fillId="14" borderId="53" xfId="0" quotePrefix="1" applyFont="1" applyFill="1" applyBorder="1" applyAlignment="1">
      <alignment vertical="center" wrapText="1"/>
    </xf>
    <xf numFmtId="0" fontId="22" fillId="14" borderId="53" xfId="0" quotePrefix="1" applyFont="1" applyFill="1" applyBorder="1" applyAlignment="1">
      <alignment vertical="center" wrapText="1"/>
    </xf>
    <xf numFmtId="0" fontId="20" fillId="14" borderId="53" xfId="0" applyFont="1" applyFill="1" applyBorder="1" applyAlignment="1">
      <alignment horizontal="center" vertical="center"/>
    </xf>
    <xf numFmtId="17" fontId="20" fillId="14" borderId="53" xfId="0" quotePrefix="1" applyNumberFormat="1" applyFont="1" applyFill="1" applyBorder="1" applyAlignment="1">
      <alignment vertical="center" wrapText="1"/>
    </xf>
    <xf numFmtId="16" fontId="22" fillId="0" borderId="53" xfId="0" quotePrefix="1" applyNumberFormat="1" applyFont="1" applyBorder="1" applyAlignment="1">
      <alignment horizontal="center" vertical="center" wrapText="1"/>
    </xf>
    <xf numFmtId="0" fontId="0" fillId="3" borderId="53" xfId="0" applyFill="1" applyBorder="1">
      <alignment vertical="center"/>
    </xf>
    <xf numFmtId="0" fontId="20" fillId="14" borderId="53" xfId="0" applyFont="1" applyFill="1" applyBorder="1" applyAlignment="1">
      <alignment horizontal="left" vertical="center" wrapText="1"/>
    </xf>
    <xf numFmtId="0" fontId="22" fillId="14" borderId="6" xfId="0" applyFont="1" applyFill="1" applyBorder="1">
      <alignment vertical="center"/>
    </xf>
    <xf numFmtId="0" fontId="0" fillId="0" borderId="53" xfId="0" applyBorder="1" applyAlignment="1">
      <alignment vertical="top"/>
    </xf>
    <xf numFmtId="0" fontId="22" fillId="0" borderId="53" xfId="0" applyFont="1" applyBorder="1" applyAlignment="1">
      <alignment vertical="top" wrapText="1"/>
    </xf>
    <xf numFmtId="169" fontId="0" fillId="0" borderId="0" xfId="0" applyNumberFormat="1">
      <alignment vertical="center"/>
    </xf>
    <xf numFmtId="0" fontId="0" fillId="0" borderId="0" xfId="0">
      <alignment vertical="center"/>
    </xf>
    <xf numFmtId="0" fontId="0" fillId="0" borderId="0" xfId="0" applyAlignment="1">
      <alignment horizontal="center" vertical="center"/>
    </xf>
    <xf numFmtId="0" fontId="20" fillId="14" borderId="53" xfId="0" applyFont="1" applyFill="1" applyBorder="1" applyAlignment="1">
      <alignment horizontal="center" vertical="center" wrapText="1"/>
    </xf>
    <xf numFmtId="0" fontId="22" fillId="14" borderId="53" xfId="0" applyFont="1" applyFill="1" applyBorder="1" applyAlignment="1">
      <alignment horizontal="center" vertical="center" wrapText="1"/>
    </xf>
    <xf numFmtId="0" fontId="22" fillId="14" borderId="53" xfId="0" applyFont="1" applyFill="1" applyBorder="1" applyAlignment="1">
      <alignment vertical="center" wrapText="1"/>
    </xf>
    <xf numFmtId="0" fontId="20" fillId="0" borderId="53" xfId="0" applyFont="1" applyBorder="1" applyAlignment="1">
      <alignment horizontal="left" vertical="center" wrapText="1"/>
    </xf>
    <xf numFmtId="0" fontId="20" fillId="15" borderId="53" xfId="0" applyFont="1" applyFill="1" applyBorder="1" applyAlignment="1">
      <alignment horizontal="center" vertical="center" wrapText="1"/>
    </xf>
    <xf numFmtId="0" fontId="20" fillId="15" borderId="53" xfId="0" applyFont="1" applyFill="1" applyBorder="1" applyAlignment="1">
      <alignment vertical="center" wrapText="1"/>
    </xf>
    <xf numFmtId="0" fontId="22" fillId="15" borderId="53" xfId="0" applyFont="1" applyFill="1" applyBorder="1">
      <alignment vertical="center"/>
    </xf>
    <xf numFmtId="0" fontId="22" fillId="15" borderId="53" xfId="0" applyFont="1" applyFill="1" applyBorder="1" applyAlignment="1">
      <alignment horizontal="center" vertical="center" wrapText="1"/>
    </xf>
    <xf numFmtId="0" fontId="20" fillId="0" borderId="53" xfId="0" applyFont="1" applyBorder="1" applyAlignment="1">
      <alignment horizontal="center" vertical="center"/>
    </xf>
    <xf numFmtId="0" fontId="0" fillId="0" borderId="0" xfId="0">
      <alignment vertical="center"/>
    </xf>
    <xf numFmtId="0" fontId="32" fillId="0" borderId="0" xfId="0" applyFont="1" applyAlignment="1">
      <alignment horizontal="center" vertical="center"/>
    </xf>
    <xf numFmtId="0" fontId="20" fillId="0" borderId="0" xfId="0" applyFont="1" applyAlignment="1">
      <alignment horizontal="center" vertical="center"/>
    </xf>
    <xf numFmtId="0" fontId="19" fillId="0" borderId="0" xfId="0" applyFont="1" applyAlignment="1">
      <alignment horizontal="center" vertical="center"/>
    </xf>
    <xf numFmtId="0" fontId="0" fillId="0" borderId="0" xfId="0">
      <alignment vertical="center"/>
    </xf>
    <xf numFmtId="0" fontId="20" fillId="0" borderId="53" xfId="0" applyFont="1" applyBorder="1" applyAlignment="1">
      <alignment horizontal="center" vertical="center"/>
    </xf>
    <xf numFmtId="0" fontId="20" fillId="14" borderId="53" xfId="0" applyFont="1" applyFill="1" applyBorder="1" applyAlignment="1">
      <alignment horizontal="center" vertical="center"/>
    </xf>
    <xf numFmtId="0" fontId="0" fillId="0" borderId="0" xfId="0" applyAlignment="1">
      <alignment vertical="center"/>
    </xf>
    <xf numFmtId="0" fontId="20" fillId="0" borderId="0" xfId="0" applyFont="1" applyAlignment="1">
      <alignment horizontal="center" vertical="center"/>
    </xf>
    <xf numFmtId="0" fontId="20" fillId="14" borderId="53" xfId="0" applyFont="1" applyFill="1" applyBorder="1" applyAlignment="1">
      <alignment horizontal="center" vertical="center" wrapText="1"/>
    </xf>
    <xf numFmtId="0" fontId="19" fillId="0" borderId="0" xfId="0" applyFont="1" applyAlignment="1">
      <alignment horizontal="center" vertical="center"/>
    </xf>
    <xf numFmtId="0" fontId="22" fillId="14" borderId="53" xfId="0" applyFont="1" applyFill="1" applyBorder="1" applyAlignment="1">
      <alignment horizontal="center" vertical="center" wrapText="1"/>
    </xf>
    <xf numFmtId="49" fontId="33" fillId="13" borderId="53" xfId="0" applyNumberFormat="1" applyFont="1" applyFill="1" applyBorder="1" applyAlignment="1">
      <alignment horizontal="center" vertical="center" wrapText="1"/>
    </xf>
    <xf numFmtId="0" fontId="32" fillId="0" borderId="53" xfId="0" applyFont="1" applyBorder="1" applyAlignment="1">
      <alignment horizontal="center" vertical="center"/>
    </xf>
    <xf numFmtId="0" fontId="29" fillId="0" borderId="0" xfId="0" applyFont="1">
      <alignment vertical="center"/>
    </xf>
    <xf numFmtId="0" fontId="29" fillId="0" borderId="53" xfId="0" applyFont="1" applyBorder="1" applyAlignment="1">
      <alignment horizontal="center" vertical="center" wrapText="1"/>
    </xf>
    <xf numFmtId="0" fontId="29" fillId="0" borderId="53" xfId="0" applyFont="1" applyBorder="1" applyAlignment="1">
      <alignment vertical="center" wrapText="1"/>
    </xf>
    <xf numFmtId="0" fontId="29" fillId="0" borderId="53" xfId="0" quotePrefix="1" applyFont="1" applyBorder="1" applyAlignment="1">
      <alignment horizontal="center" vertical="center" wrapText="1"/>
    </xf>
    <xf numFmtId="0" fontId="29" fillId="6" borderId="53" xfId="0" applyFont="1" applyFill="1" applyBorder="1" applyAlignment="1">
      <alignment horizontal="center" vertical="center" wrapText="1"/>
    </xf>
    <xf numFmtId="14" fontId="29" fillId="0" borderId="53" xfId="0" quotePrefix="1" applyNumberFormat="1" applyFont="1" applyBorder="1" applyAlignment="1">
      <alignment horizontal="center" vertical="center" wrapText="1"/>
    </xf>
    <xf numFmtId="0" fontId="29" fillId="7" borderId="53" xfId="0" quotePrefix="1" applyFont="1" applyFill="1" applyBorder="1" applyAlignment="1">
      <alignment horizontal="center" vertical="center" wrapText="1"/>
    </xf>
    <xf numFmtId="0" fontId="29" fillId="7" borderId="53" xfId="0" applyFont="1" applyFill="1" applyBorder="1" applyAlignment="1">
      <alignment horizontal="center" vertical="center" wrapText="1"/>
    </xf>
    <xf numFmtId="0" fontId="29" fillId="10" borderId="53" xfId="0" applyFont="1" applyFill="1" applyBorder="1" applyAlignment="1">
      <alignment horizontal="center" vertical="center" wrapText="1"/>
    </xf>
    <xf numFmtId="0" fontId="29" fillId="10" borderId="53" xfId="0" quotePrefix="1" applyFont="1" applyFill="1" applyBorder="1" applyAlignment="1">
      <alignment horizontal="center" vertical="center" wrapText="1"/>
    </xf>
    <xf numFmtId="0" fontId="32" fillId="0" borderId="0" xfId="0" applyFont="1">
      <alignment vertical="center"/>
    </xf>
    <xf numFmtId="0" fontId="33" fillId="13" borderId="53"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0" borderId="53" xfId="0" applyFont="1" applyBorder="1" applyAlignment="1">
      <alignment vertical="center" wrapText="1"/>
    </xf>
    <xf numFmtId="0" fontId="32" fillId="10" borderId="53" xfId="0" quotePrefix="1" applyFont="1" applyFill="1" applyBorder="1" applyAlignment="1">
      <alignment horizontal="center" vertical="center" wrapText="1"/>
    </xf>
    <xf numFmtId="0" fontId="32" fillId="0" borderId="53" xfId="0" applyFont="1" applyBorder="1">
      <alignment vertical="center"/>
    </xf>
    <xf numFmtId="0" fontId="32" fillId="10" borderId="53" xfId="0" applyFont="1" applyFill="1" applyBorder="1" applyAlignment="1">
      <alignment horizontal="center" vertical="center" wrapText="1"/>
    </xf>
    <xf numFmtId="0" fontId="32" fillId="10" borderId="53" xfId="0" applyFont="1" applyFill="1" applyBorder="1" applyAlignment="1">
      <alignment horizontal="center" vertical="center"/>
    </xf>
    <xf numFmtId="0" fontId="32" fillId="0" borderId="53" xfId="0" quotePrefix="1" applyFont="1" applyBorder="1" applyAlignment="1">
      <alignment horizontal="center" vertical="center" wrapText="1"/>
    </xf>
    <xf numFmtId="0" fontId="32" fillId="0" borderId="53" xfId="0" quotePrefix="1" applyFont="1" applyBorder="1" applyAlignment="1">
      <alignment horizontal="center" vertical="center"/>
    </xf>
    <xf numFmtId="0" fontId="32" fillId="0" borderId="53" xfId="0" applyFont="1" applyBorder="1" applyAlignment="1">
      <alignment horizontal="right" vertical="center" wrapText="1"/>
    </xf>
    <xf numFmtId="0" fontId="32" fillId="0" borderId="56" xfId="0" applyFont="1" applyBorder="1" applyAlignment="1">
      <alignment horizontal="center" vertical="center" wrapText="1"/>
    </xf>
    <xf numFmtId="0" fontId="22" fillId="0" borderId="53" xfId="0" applyFont="1" applyBorder="1" applyAlignment="1">
      <alignment horizontal="right" vertical="center" wrapText="1"/>
    </xf>
    <xf numFmtId="0" fontId="20" fillId="3" borderId="53" xfId="0" applyFont="1" applyFill="1" applyBorder="1" applyAlignment="1">
      <alignment horizontal="center" vertical="center"/>
    </xf>
    <xf numFmtId="14" fontId="22" fillId="0" borderId="53" xfId="0" quotePrefix="1" applyNumberFormat="1" applyFont="1" applyBorder="1" applyAlignment="1">
      <alignment horizontal="right" vertical="center" wrapText="1"/>
    </xf>
    <xf numFmtId="0" fontId="20" fillId="6" borderId="53" xfId="0" quotePrefix="1" applyFont="1" applyFill="1" applyBorder="1" applyAlignment="1">
      <alignment horizontal="center" vertical="center"/>
    </xf>
    <xf numFmtId="0" fontId="23" fillId="0" borderId="53" xfId="0" applyFont="1" applyBorder="1" applyAlignment="1">
      <alignment vertical="center" wrapText="1"/>
    </xf>
    <xf numFmtId="0" fontId="20" fillId="7" borderId="0" xfId="0" applyFont="1" applyFill="1">
      <alignment vertical="center"/>
    </xf>
    <xf numFmtId="0" fontId="20" fillId="7" borderId="0" xfId="0" quotePrefix="1" applyFont="1" applyFill="1">
      <alignment vertical="center"/>
    </xf>
    <xf numFmtId="0" fontId="20" fillId="7" borderId="53" xfId="0" applyFont="1" applyFill="1" applyBorder="1" applyAlignment="1">
      <alignment horizontal="center" vertical="center"/>
    </xf>
    <xf numFmtId="0" fontId="20" fillId="7" borderId="53" xfId="0" quotePrefix="1" applyFont="1" applyFill="1" applyBorder="1" applyAlignment="1">
      <alignment horizontal="center" vertical="center"/>
    </xf>
    <xf numFmtId="14" fontId="22" fillId="0" borderId="53" xfId="0" quotePrefix="1" applyNumberFormat="1" applyFont="1" applyBorder="1" applyAlignment="1">
      <alignment vertical="center" wrapText="1"/>
    </xf>
    <xf numFmtId="14" fontId="22" fillId="0" borderId="53" xfId="0" quotePrefix="1" applyNumberFormat="1" applyFont="1" applyBorder="1" applyAlignment="1">
      <alignment horizontal="center" vertical="center" wrapText="1"/>
    </xf>
    <xf numFmtId="0" fontId="20" fillId="0" borderId="0" xfId="4" applyNumberFormat="1" applyFont="1" applyBorder="1" applyAlignment="1">
      <alignment vertical="center"/>
    </xf>
    <xf numFmtId="0" fontId="26" fillId="0" borderId="53" xfId="0" applyFont="1" applyBorder="1" applyAlignment="1">
      <alignment vertical="center" wrapText="1"/>
    </xf>
    <xf numFmtId="0" fontId="22" fillId="7" borderId="53" xfId="0" quotePrefix="1" applyFont="1" applyFill="1" applyBorder="1" applyAlignment="1">
      <alignment horizontal="center" vertical="center" wrapText="1"/>
    </xf>
    <xf numFmtId="0" fontId="22" fillId="0" borderId="53" xfId="0" applyFont="1" applyBorder="1" applyAlignment="1">
      <alignment vertical="center" wrapText="1"/>
    </xf>
    <xf numFmtId="0" fontId="20" fillId="10" borderId="53" xfId="0" applyFont="1" applyFill="1" applyBorder="1" applyAlignment="1">
      <alignment horizontal="center" vertical="center"/>
    </xf>
    <xf numFmtId="0" fontId="20" fillId="6" borderId="0" xfId="0" applyFont="1" applyFill="1">
      <alignment vertical="center"/>
    </xf>
    <xf numFmtId="0" fontId="20" fillId="0" borderId="53" xfId="0" applyFont="1" applyBorder="1" applyAlignment="1">
      <alignment horizontal="left" vertical="center" wrapText="1"/>
    </xf>
    <xf numFmtId="0" fontId="20" fillId="0" borderId="53" xfId="0" quotePrefix="1" applyFont="1" applyBorder="1" applyAlignment="1">
      <alignment horizontal="center" vertical="center"/>
    </xf>
    <xf numFmtId="0" fontId="20" fillId="0" borderId="53" xfId="0" applyFont="1" applyBorder="1" applyAlignment="1">
      <alignment horizontal="center" vertical="center" wrapText="1"/>
    </xf>
    <xf numFmtId="0" fontId="22" fillId="14" borderId="53" xfId="0" applyFont="1" applyFill="1" applyBorder="1" applyAlignment="1">
      <alignment horizontal="center" vertical="center"/>
    </xf>
    <xf numFmtId="0" fontId="20" fillId="6" borderId="53" xfId="0" applyFont="1" applyFill="1" applyBorder="1" applyAlignment="1">
      <alignment horizontal="left" vertical="center" wrapText="1"/>
    </xf>
    <xf numFmtId="0" fontId="20" fillId="14" borderId="53" xfId="0" applyFont="1" applyFill="1" applyBorder="1">
      <alignment vertical="center"/>
    </xf>
    <xf numFmtId="0" fontId="20" fillId="10" borderId="0" xfId="0" applyFont="1" applyFill="1">
      <alignment vertical="center"/>
    </xf>
    <xf numFmtId="49" fontId="41" fillId="2" borderId="4" xfId="0" applyNumberFormat="1" applyFont="1" applyFill="1" applyBorder="1" applyAlignment="1">
      <alignment horizontal="center" vertical="center" wrapText="1"/>
    </xf>
    <xf numFmtId="0" fontId="22" fillId="14" borderId="53" xfId="0" applyFont="1" applyFill="1" applyBorder="1" applyAlignment="1">
      <alignment vertical="center" wrapText="1"/>
    </xf>
    <xf numFmtId="0" fontId="0" fillId="0" borderId="0" xfId="0" applyAlignment="1">
      <alignment vertical="center"/>
    </xf>
    <xf numFmtId="0" fontId="44" fillId="0" borderId="53" xfId="0" applyFont="1" applyBorder="1" applyAlignment="1">
      <alignment vertical="center" wrapText="1"/>
    </xf>
    <xf numFmtId="0" fontId="42" fillId="11" borderId="53" xfId="0" applyFont="1" applyFill="1" applyBorder="1" applyAlignment="1">
      <alignment vertical="center"/>
    </xf>
    <xf numFmtId="0" fontId="0" fillId="11" borderId="53" xfId="0" applyFill="1" applyBorder="1" applyAlignment="1">
      <alignment vertical="center"/>
    </xf>
    <xf numFmtId="0" fontId="0" fillId="0" borderId="6" xfId="0" applyBorder="1" applyAlignment="1"/>
    <xf numFmtId="0" fontId="22" fillId="0" borderId="2" xfId="0" applyFont="1" applyBorder="1" applyAlignment="1">
      <alignment vertical="center"/>
    </xf>
    <xf numFmtId="0" fontId="22" fillId="0" borderId="2" xfId="0" applyFont="1" applyBorder="1" applyAlignment="1">
      <alignment vertical="center" wrapText="1"/>
    </xf>
    <xf numFmtId="0" fontId="20" fillId="14" borderId="2" xfId="0" applyFont="1" applyFill="1" applyBorder="1" applyAlignment="1">
      <alignment horizontal="center" vertical="center" wrapText="1"/>
    </xf>
    <xf numFmtId="0" fontId="22" fillId="14" borderId="2" xfId="0" applyFont="1" applyFill="1" applyBorder="1" applyAlignment="1">
      <alignment vertical="center"/>
    </xf>
    <xf numFmtId="0" fontId="0" fillId="0" borderId="0" xfId="0" applyAlignment="1">
      <alignment vertical="center"/>
    </xf>
    <xf numFmtId="0" fontId="22" fillId="0" borderId="53" xfId="0" applyFont="1" applyBorder="1" applyAlignment="1">
      <alignment vertical="center" wrapText="1"/>
    </xf>
    <xf numFmtId="0" fontId="22" fillId="14" borderId="2" xfId="0" applyFont="1" applyFill="1" applyBorder="1" applyAlignment="1">
      <alignment horizontal="center" vertical="center" wrapText="1"/>
    </xf>
    <xf numFmtId="0" fontId="0" fillId="11" borderId="53" xfId="0" applyFill="1" applyBorder="1">
      <alignment vertical="center"/>
    </xf>
    <xf numFmtId="0" fontId="0" fillId="0" borderId="53" xfId="0" applyFill="1" applyBorder="1">
      <alignment vertical="center"/>
    </xf>
    <xf numFmtId="0" fontId="0" fillId="0" borderId="0" xfId="0">
      <alignment vertical="center"/>
    </xf>
    <xf numFmtId="0" fontId="0" fillId="0" borderId="0" xfId="0" applyAlignment="1">
      <alignment vertical="center" wrapText="1"/>
    </xf>
    <xf numFmtId="0" fontId="0" fillId="11" borderId="53" xfId="0" applyFont="1" applyFill="1" applyBorder="1" applyAlignment="1">
      <alignment vertical="center"/>
    </xf>
    <xf numFmtId="0" fontId="40" fillId="0" borderId="53" xfId="0" applyFont="1" applyBorder="1" applyAlignment="1">
      <alignment vertical="center"/>
    </xf>
    <xf numFmtId="0" fontId="0" fillId="0" borderId="0" xfId="0" applyAlignment="1"/>
    <xf numFmtId="0" fontId="20" fillId="10" borderId="2" xfId="0" quotePrefix="1"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20" fillId="14" borderId="2" xfId="0" applyFont="1" applyFill="1" applyBorder="1" applyAlignment="1">
      <alignment horizontal="left" vertical="center" wrapText="1"/>
    </xf>
    <xf numFmtId="0" fontId="20" fillId="0" borderId="0" xfId="0" applyFont="1" applyAlignment="1">
      <alignment horizontal="center" vertical="center"/>
    </xf>
    <xf numFmtId="0" fontId="20" fillId="3" borderId="53" xfId="0" applyFont="1" applyFill="1" applyBorder="1" applyAlignment="1">
      <alignment horizontal="center" vertical="center"/>
    </xf>
    <xf numFmtId="0" fontId="20" fillId="0" borderId="53" xfId="0" applyFont="1" applyBorder="1" applyAlignment="1">
      <alignment horizontal="left" vertical="center" wrapText="1"/>
    </xf>
    <xf numFmtId="0" fontId="20" fillId="3" borderId="53" xfId="0" quotePrefix="1" applyFont="1" applyFill="1" applyBorder="1" applyAlignment="1">
      <alignment horizontal="center" vertical="center" wrapText="1"/>
    </xf>
    <xf numFmtId="0" fontId="20" fillId="14" borderId="53" xfId="0" applyFont="1" applyFill="1" applyBorder="1" applyAlignment="1">
      <alignment horizontal="left" vertical="center" wrapText="1"/>
    </xf>
    <xf numFmtId="0" fontId="20" fillId="14" borderId="2" xfId="0" applyFont="1" applyFill="1" applyBorder="1" applyAlignment="1">
      <alignment vertical="center" wrapText="1"/>
    </xf>
    <xf numFmtId="0" fontId="19" fillId="0" borderId="0" xfId="0" applyFont="1" applyAlignment="1">
      <alignment horizontal="center" vertical="center"/>
    </xf>
    <xf numFmtId="0" fontId="20" fillId="3" borderId="1" xfId="0" quotePrefix="1" applyFont="1" applyFill="1" applyBorder="1" applyAlignment="1">
      <alignment horizontal="center" vertical="center" wrapText="1"/>
    </xf>
    <xf numFmtId="0" fontId="43" fillId="0" borderId="53" xfId="0" applyFont="1" applyBorder="1" applyAlignment="1">
      <alignment vertical="center" wrapText="1"/>
    </xf>
    <xf numFmtId="0" fontId="48" fillId="0" borderId="0" xfId="0" applyFont="1" applyAlignment="1">
      <alignment vertical="center"/>
    </xf>
    <xf numFmtId="0" fontId="0" fillId="10" borderId="0" xfId="0" applyFill="1" applyAlignment="1"/>
    <xf numFmtId="0" fontId="0" fillId="10" borderId="0" xfId="0" applyFill="1">
      <alignment vertical="center"/>
    </xf>
    <xf numFmtId="0" fontId="24" fillId="10" borderId="53" xfId="0" applyFont="1" applyFill="1" applyBorder="1" applyAlignment="1">
      <alignment horizontal="center" vertical="center"/>
    </xf>
    <xf numFmtId="0" fontId="20" fillId="10" borderId="0" xfId="0" applyFont="1" applyFill="1" applyAlignment="1">
      <alignment horizontal="center" vertical="center"/>
    </xf>
    <xf numFmtId="0" fontId="20" fillId="3" borderId="53" xfId="0" applyFont="1" applyFill="1" applyBorder="1">
      <alignment vertical="center"/>
    </xf>
    <xf numFmtId="0" fontId="20" fillId="10" borderId="53" xfId="0" quotePrefix="1" applyFont="1" applyFill="1" applyBorder="1" applyAlignment="1">
      <alignment vertical="center" wrapText="1"/>
    </xf>
    <xf numFmtId="0" fontId="20" fillId="3" borderId="53" xfId="0" applyFont="1" applyFill="1" applyBorder="1" applyAlignment="1">
      <alignment horizontal="center" vertical="center" wrapText="1"/>
    </xf>
    <xf numFmtId="0" fontId="20" fillId="3" borderId="53" xfId="0" applyFont="1" applyFill="1" applyBorder="1" applyAlignment="1" applyProtection="1">
      <alignment horizontal="center" vertical="center" wrapText="1"/>
    </xf>
    <xf numFmtId="0" fontId="32" fillId="3" borderId="53" xfId="0" applyFont="1" applyFill="1" applyBorder="1" applyAlignment="1">
      <alignment horizontal="center" vertical="center"/>
    </xf>
    <xf numFmtId="0" fontId="20" fillId="3" borderId="2" xfId="0" applyFont="1" applyFill="1" applyBorder="1" applyAlignment="1">
      <alignment horizontal="center" vertical="center" wrapText="1"/>
    </xf>
    <xf numFmtId="0" fontId="20" fillId="10" borderId="53" xfId="0" quotePrefix="1" applyFont="1" applyFill="1" applyBorder="1" applyAlignment="1">
      <alignment horizontal="center" vertical="center" wrapText="1"/>
    </xf>
    <xf numFmtId="168" fontId="20" fillId="0" borderId="0" xfId="0" applyNumberFormat="1" applyFont="1">
      <alignment vertical="center"/>
    </xf>
    <xf numFmtId="169" fontId="20" fillId="0" borderId="0" xfId="0" applyNumberFormat="1" applyFont="1">
      <alignment vertical="center"/>
    </xf>
    <xf numFmtId="0" fontId="20" fillId="0" borderId="53" xfId="0" applyFont="1" applyBorder="1" applyAlignment="1">
      <alignment horizontal="center" vertical="center"/>
    </xf>
    <xf numFmtId="0" fontId="22" fillId="0" borderId="53" xfId="0" applyFont="1" applyBorder="1" applyAlignment="1">
      <alignment horizontal="center" vertical="center" wrapText="1"/>
    </xf>
    <xf numFmtId="0" fontId="20" fillId="0" borderId="0" xfId="0" applyFont="1" applyAlignment="1">
      <alignment horizontal="center" vertical="center"/>
    </xf>
    <xf numFmtId="0" fontId="20" fillId="10" borderId="53" xfId="0" applyFont="1" applyFill="1" applyBorder="1" applyAlignment="1">
      <alignment horizontal="center" vertical="center"/>
    </xf>
    <xf numFmtId="0" fontId="24" fillId="10" borderId="53" xfId="0" applyFont="1" applyFill="1" applyBorder="1" applyAlignment="1">
      <alignment horizontal="center" vertical="center"/>
    </xf>
    <xf numFmtId="0" fontId="20" fillId="0" borderId="53" xfId="0" applyFont="1" applyBorder="1" applyAlignment="1">
      <alignment horizontal="center" vertical="center" wrapText="1"/>
    </xf>
    <xf numFmtId="0" fontId="22" fillId="0" borderId="2" xfId="0" applyFont="1" applyBorder="1" applyAlignment="1">
      <alignment vertical="center" wrapText="1"/>
    </xf>
    <xf numFmtId="0" fontId="20" fillId="14" borderId="2" xfId="0" applyFont="1" applyFill="1" applyBorder="1" applyAlignment="1">
      <alignment horizontal="center" vertical="center" wrapText="1"/>
    </xf>
    <xf numFmtId="0" fontId="20" fillId="10" borderId="2" xfId="0" quotePrefix="1" applyFont="1" applyFill="1" applyBorder="1" applyAlignment="1">
      <alignment horizontal="center" vertical="center" wrapText="1"/>
    </xf>
    <xf numFmtId="0" fontId="20" fillId="0" borderId="53" xfId="0" applyFont="1" applyBorder="1" applyAlignment="1">
      <alignment horizontal="center" vertical="center"/>
    </xf>
    <xf numFmtId="0" fontId="20" fillId="0" borderId="2" xfId="0" applyFont="1" applyBorder="1" applyAlignment="1">
      <alignment horizontal="center" vertical="center" wrapText="1"/>
    </xf>
    <xf numFmtId="0" fontId="0" fillId="0" borderId="0" xfId="0" applyAlignment="1">
      <alignment vertical="center"/>
    </xf>
    <xf numFmtId="0" fontId="29" fillId="3" borderId="53" xfId="0" applyFont="1" applyFill="1" applyBorder="1" applyAlignment="1">
      <alignment horizontal="center" vertical="center" wrapText="1"/>
    </xf>
    <xf numFmtId="0" fontId="22" fillId="0" borderId="53" xfId="0" applyFont="1" applyBorder="1" applyAlignment="1">
      <alignment horizontal="center" vertical="center" wrapText="1"/>
    </xf>
    <xf numFmtId="0" fontId="20" fillId="3" borderId="53" xfId="0" applyFont="1" applyFill="1" applyBorder="1" applyAlignment="1">
      <alignment horizontal="center" vertical="center"/>
    </xf>
    <xf numFmtId="0" fontId="20" fillId="0" borderId="0" xfId="0" applyFont="1" applyAlignment="1">
      <alignment horizontal="center" vertical="center"/>
    </xf>
    <xf numFmtId="0" fontId="20" fillId="10" borderId="53" xfId="0" applyFont="1" applyFill="1" applyBorder="1" applyAlignment="1">
      <alignment horizontal="center" vertical="center"/>
    </xf>
    <xf numFmtId="0" fontId="22" fillId="0" borderId="4" xfId="0" applyFont="1" applyBorder="1" applyAlignment="1">
      <alignment horizontal="left" vertical="center" wrapText="1"/>
    </xf>
    <xf numFmtId="0" fontId="22" fillId="0" borderId="53" xfId="0" applyFont="1" applyBorder="1" applyAlignment="1">
      <alignment vertical="center" wrapText="1"/>
    </xf>
    <xf numFmtId="0" fontId="20" fillId="0" borderId="53" xfId="0" applyFont="1" applyBorder="1" applyAlignment="1">
      <alignment horizontal="center" vertical="center" wrapText="1"/>
    </xf>
    <xf numFmtId="0" fontId="20" fillId="10" borderId="53" xfId="0" quotePrefix="1" applyFont="1" applyFill="1" applyBorder="1" applyAlignment="1">
      <alignment horizontal="center" vertical="center" wrapText="1"/>
    </xf>
    <xf numFmtId="0" fontId="20" fillId="0" borderId="53" xfId="0" quotePrefix="1" applyFont="1" applyBorder="1" applyAlignment="1">
      <alignment horizontal="center" vertical="center" wrapText="1"/>
    </xf>
    <xf numFmtId="0" fontId="20" fillId="14" borderId="53" xfId="0" applyFont="1" applyFill="1" applyBorder="1" applyAlignment="1">
      <alignment horizontal="left" vertical="center" wrapText="1"/>
    </xf>
    <xf numFmtId="0" fontId="20" fillId="14" borderId="53" xfId="0" applyFont="1" applyFill="1" applyBorder="1" applyAlignment="1">
      <alignment horizontal="center" vertical="center" wrapText="1"/>
    </xf>
    <xf numFmtId="0" fontId="22" fillId="14" borderId="53" xfId="0" applyFont="1" applyFill="1" applyBorder="1" applyAlignment="1">
      <alignment vertical="center" wrapText="1"/>
    </xf>
    <xf numFmtId="0" fontId="22" fillId="0" borderId="53" xfId="0" applyFont="1" applyBorder="1" applyAlignment="1">
      <alignment vertical="center"/>
    </xf>
    <xf numFmtId="0" fontId="22" fillId="0" borderId="53" xfId="0" quotePrefix="1" applyFont="1" applyBorder="1" applyAlignment="1">
      <alignment horizontal="right" vertical="center" wrapText="1"/>
    </xf>
    <xf numFmtId="14" fontId="22" fillId="0" borderId="53" xfId="0" applyNumberFormat="1" applyFont="1" applyBorder="1" applyAlignment="1">
      <alignment horizontal="right" vertical="center" wrapText="1"/>
    </xf>
    <xf numFmtId="0" fontId="22" fillId="0" borderId="53" xfId="0" quotePrefix="1" applyFont="1" applyBorder="1" applyAlignment="1">
      <alignment horizontal="center" vertical="center" wrapText="1"/>
    </xf>
    <xf numFmtId="0" fontId="26" fillId="0" borderId="53" xfId="0" applyFont="1" applyBorder="1" applyAlignment="1">
      <alignment horizontal="center" vertical="center" wrapText="1"/>
    </xf>
    <xf numFmtId="49" fontId="21" fillId="3" borderId="4" xfId="0" applyNumberFormat="1" applyFont="1" applyFill="1" applyBorder="1" applyAlignment="1">
      <alignment horizontal="center" vertical="center" wrapText="1"/>
    </xf>
    <xf numFmtId="0" fontId="20" fillId="3" borderId="0" xfId="0" applyFont="1" applyFill="1" applyAlignment="1">
      <alignment horizontal="center" vertical="center"/>
    </xf>
    <xf numFmtId="0" fontId="20" fillId="0" borderId="4" xfId="0" applyFont="1" applyBorder="1" applyAlignment="1">
      <alignment horizontal="left" vertical="center"/>
    </xf>
    <xf numFmtId="0" fontId="20" fillId="0" borderId="53" xfId="0" applyFont="1" applyBorder="1" applyAlignment="1" applyProtection="1">
      <alignment horizontal="center" vertical="center"/>
    </xf>
    <xf numFmtId="0" fontId="22" fillId="10" borderId="53" xfId="0" quotePrefix="1" applyFont="1" applyFill="1" applyBorder="1" applyAlignment="1" applyProtection="1">
      <alignment horizontal="center" vertical="center" wrapText="1"/>
    </xf>
    <xf numFmtId="0" fontId="20" fillId="10" borderId="53" xfId="0" applyFont="1" applyFill="1" applyBorder="1" applyAlignment="1" applyProtection="1">
      <alignment horizontal="center" vertical="center"/>
    </xf>
    <xf numFmtId="0" fontId="19" fillId="10" borderId="0" xfId="0" applyFont="1" applyFill="1" applyAlignment="1" applyProtection="1">
      <alignment horizontal="center" vertical="center"/>
      <protection locked="0"/>
    </xf>
    <xf numFmtId="0" fontId="20" fillId="0" borderId="0" xfId="0" applyFont="1" applyProtection="1">
      <alignment vertical="center"/>
      <protection locked="0"/>
    </xf>
    <xf numFmtId="49" fontId="21" fillId="2" borderId="5" xfId="0" applyNumberFormat="1" applyFont="1" applyFill="1" applyBorder="1" applyAlignment="1" applyProtection="1">
      <alignment horizontal="center" vertical="center" wrapText="1"/>
      <protection locked="0"/>
    </xf>
    <xf numFmtId="0" fontId="21" fillId="2" borderId="4" xfId="0" applyFont="1" applyFill="1" applyBorder="1" applyAlignment="1" applyProtection="1">
      <alignment horizontal="center" vertical="center" wrapText="1"/>
      <protection locked="0"/>
    </xf>
    <xf numFmtId="49" fontId="21" fillId="2" borderId="4" xfId="0" applyNumberFormat="1" applyFont="1" applyFill="1" applyBorder="1" applyAlignment="1" applyProtection="1">
      <alignment horizontal="center" vertical="center" wrapText="1"/>
      <protection locked="0"/>
    </xf>
    <xf numFmtId="49" fontId="21" fillId="3" borderId="4" xfId="0" applyNumberFormat="1" applyFont="1" applyFill="1" applyBorder="1" applyAlignment="1" applyProtection="1">
      <alignment horizontal="center" vertical="center" wrapText="1"/>
      <protection locked="0"/>
    </xf>
    <xf numFmtId="14" fontId="22" fillId="0" borderId="53" xfId="0" quotePrefix="1" applyNumberFormat="1" applyFont="1" applyBorder="1" applyAlignment="1" applyProtection="1">
      <alignment vertical="center" wrapText="1"/>
      <protection locked="0"/>
    </xf>
    <xf numFmtId="0" fontId="22" fillId="0" borderId="53" xfId="0" applyFont="1" applyBorder="1" applyAlignment="1" applyProtection="1">
      <alignment vertical="center" wrapText="1"/>
      <protection locked="0"/>
    </xf>
    <xf numFmtId="0" fontId="20" fillId="0" borderId="53" xfId="0" applyFont="1" applyBorder="1" applyProtection="1">
      <alignment vertical="center"/>
      <protection locked="0"/>
    </xf>
    <xf numFmtId="14" fontId="22" fillId="0" borderId="53" xfId="0" applyNumberFormat="1" applyFont="1" applyBorder="1" applyAlignment="1" applyProtection="1">
      <alignment vertical="center" wrapText="1"/>
      <protection locked="0"/>
    </xf>
    <xf numFmtId="0" fontId="20" fillId="10" borderId="53" xfId="0" applyFont="1" applyFill="1" applyBorder="1" applyAlignment="1" applyProtection="1">
      <alignment horizontal="center" vertical="center"/>
      <protection locked="0"/>
    </xf>
    <xf numFmtId="0" fontId="20" fillId="3" borderId="53" xfId="0" applyFont="1" applyFill="1" applyBorder="1" applyAlignment="1" applyProtection="1">
      <alignment horizontal="center" vertical="center"/>
      <protection locked="0"/>
    </xf>
    <xf numFmtId="0" fontId="22" fillId="0" borderId="53" xfId="0" applyFont="1" applyBorder="1" applyAlignment="1" applyProtection="1">
      <alignment horizontal="center" vertical="center" wrapText="1"/>
      <protection locked="0"/>
    </xf>
    <xf numFmtId="0" fontId="22" fillId="0" borderId="53" xfId="0" applyFont="1" applyBorder="1" applyAlignment="1" applyProtection="1">
      <alignment horizontal="right" vertical="center" wrapText="1"/>
      <protection locked="0"/>
    </xf>
    <xf numFmtId="0" fontId="23" fillId="0" borderId="53" xfId="0" applyFont="1" applyBorder="1" applyAlignment="1" applyProtection="1">
      <alignment vertical="center" wrapText="1"/>
      <protection locked="0"/>
    </xf>
    <xf numFmtId="14" fontId="22" fillId="0" borderId="53" xfId="0" quotePrefix="1" applyNumberFormat="1" applyFont="1" applyBorder="1" applyAlignment="1" applyProtection="1">
      <alignment horizontal="right" vertical="center" wrapText="1"/>
      <protection locked="0"/>
    </xf>
    <xf numFmtId="0" fontId="20" fillId="0" borderId="53" xfId="0" applyFont="1" applyBorder="1" applyAlignment="1" applyProtection="1">
      <alignment vertical="center" wrapText="1"/>
      <protection locked="0"/>
    </xf>
    <xf numFmtId="0" fontId="22" fillId="0" borderId="9" xfId="0" applyFont="1" applyBorder="1" applyAlignment="1" applyProtection="1">
      <alignment vertical="center" wrapText="1"/>
      <protection locked="0"/>
    </xf>
    <xf numFmtId="0" fontId="22" fillId="0" borderId="10" xfId="0" applyFont="1" applyBorder="1" applyAlignment="1" applyProtection="1">
      <alignment vertical="center" wrapText="1"/>
      <protection locked="0"/>
    </xf>
    <xf numFmtId="0" fontId="0" fillId="3" borderId="2" xfId="0" applyFill="1" applyBorder="1" applyAlignment="1" applyProtection="1">
      <alignment horizontal="center" vertical="center"/>
      <protection locked="0"/>
    </xf>
    <xf numFmtId="0" fontId="20" fillId="3" borderId="2" xfId="0" applyFont="1" applyFill="1" applyBorder="1" applyAlignment="1" applyProtection="1">
      <alignment horizontal="center" vertical="center"/>
      <protection locked="0"/>
    </xf>
    <xf numFmtId="0" fontId="0" fillId="12" borderId="0" xfId="0" applyFill="1" applyAlignment="1" applyProtection="1">
      <alignment horizontal="left" vertical="center"/>
      <protection locked="0"/>
    </xf>
    <xf numFmtId="0" fontId="44" fillId="0" borderId="0" xfId="0" applyFont="1" applyBorder="1" applyAlignment="1">
      <alignment vertical="center" wrapText="1"/>
    </xf>
    <xf numFmtId="16" fontId="20" fillId="14" borderId="2" xfId="0" quotePrefix="1" applyNumberFormat="1" applyFont="1" applyFill="1" applyBorder="1" applyAlignment="1">
      <alignment horizontal="center" vertical="center" wrapText="1"/>
    </xf>
    <xf numFmtId="0" fontId="0" fillId="3" borderId="53" xfId="0" applyFill="1" applyBorder="1" applyAlignment="1" applyProtection="1">
      <alignment horizontal="center" vertical="center"/>
      <protection locked="0"/>
    </xf>
    <xf numFmtId="0" fontId="20" fillId="14" borderId="53" xfId="0" quotePrefix="1" applyFont="1" applyFill="1" applyBorder="1" applyAlignment="1">
      <alignment horizontal="center" vertical="center" wrapText="1"/>
    </xf>
    <xf numFmtId="0" fontId="20" fillId="14" borderId="2" xfId="0" quotePrefix="1" applyFont="1" applyFill="1" applyBorder="1" applyAlignment="1">
      <alignment horizontal="center" vertical="center" wrapText="1"/>
    </xf>
    <xf numFmtId="16" fontId="20" fillId="0" borderId="2" xfId="0" quotePrefix="1" applyNumberFormat="1" applyFont="1" applyBorder="1" applyAlignment="1">
      <alignment horizontal="center" vertical="center" wrapText="1"/>
    </xf>
    <xf numFmtId="0" fontId="20" fillId="0" borderId="2" xfId="0" quotePrefix="1" applyFont="1" applyBorder="1" applyAlignment="1">
      <alignment horizontal="center" vertical="center" wrapText="1"/>
    </xf>
    <xf numFmtId="0" fontId="29" fillId="0" borderId="53" xfId="0" applyFont="1" applyBorder="1" applyAlignment="1">
      <alignment vertical="center" wrapText="1"/>
    </xf>
    <xf numFmtId="0" fontId="0" fillId="0" borderId="4" xfId="0" applyBorder="1">
      <alignment vertical="center"/>
    </xf>
    <xf numFmtId="0" fontId="22" fillId="0" borderId="2" xfId="0" applyFont="1" applyBorder="1" applyAlignment="1">
      <alignment vertical="center" wrapText="1"/>
    </xf>
    <xf numFmtId="0" fontId="0" fillId="3" borderId="53" xfId="0" applyFill="1" applyBorder="1" applyAlignment="1" applyProtection="1">
      <alignment horizontal="center" vertical="center"/>
      <protection locked="0"/>
    </xf>
    <xf numFmtId="0" fontId="0" fillId="0" borderId="0" xfId="0" applyAlignment="1">
      <alignment horizontal="center" vertical="center"/>
    </xf>
    <xf numFmtId="0" fontId="0" fillId="3" borderId="53" xfId="0" applyFill="1" applyBorder="1" applyAlignment="1" applyProtection="1">
      <alignment horizontal="center" vertical="center"/>
      <protection locked="0"/>
    </xf>
    <xf numFmtId="0" fontId="0" fillId="3" borderId="53" xfId="0" applyFill="1" applyBorder="1" applyAlignment="1" applyProtection="1">
      <alignment horizontal="center" vertical="center"/>
      <protection locked="0"/>
    </xf>
    <xf numFmtId="0" fontId="20" fillId="0" borderId="53" xfId="0" applyFont="1" applyBorder="1" applyAlignment="1">
      <alignment horizontal="left" vertical="center" wrapText="1"/>
    </xf>
    <xf numFmtId="0" fontId="0" fillId="3" borderId="53" xfId="0" applyFill="1" applyBorder="1" applyAlignment="1" applyProtection="1">
      <alignment horizontal="center" vertical="center"/>
      <protection locked="0"/>
    </xf>
    <xf numFmtId="0" fontId="0" fillId="0" borderId="0" xfId="0" applyAlignment="1">
      <alignment vertical="center"/>
    </xf>
    <xf numFmtId="0" fontId="22" fillId="0" borderId="53" xfId="0" applyFont="1" applyBorder="1" applyAlignment="1">
      <alignment vertical="center" wrapText="1"/>
    </xf>
    <xf numFmtId="0" fontId="20" fillId="3" borderId="53" xfId="0" applyFont="1" applyFill="1" applyBorder="1" applyAlignment="1">
      <alignment horizontal="center" vertical="center"/>
    </xf>
    <xf numFmtId="0" fontId="22" fillId="0" borderId="53" xfId="0" applyFont="1" applyBorder="1" applyAlignment="1">
      <alignment horizontal="center" vertical="center" wrapText="1"/>
    </xf>
    <xf numFmtId="0" fontId="20" fillId="0" borderId="53" xfId="0" applyFont="1" applyBorder="1" applyAlignment="1">
      <alignment horizontal="center" vertical="center" wrapText="1"/>
    </xf>
    <xf numFmtId="0" fontId="20" fillId="14" borderId="53" xfId="0" applyFont="1" applyFill="1" applyBorder="1" applyAlignment="1">
      <alignment horizontal="center" vertical="center" wrapText="1"/>
    </xf>
    <xf numFmtId="0" fontId="22" fillId="14" borderId="53" xfId="0" applyFont="1" applyFill="1" applyBorder="1" applyAlignment="1">
      <alignment vertical="center" wrapText="1"/>
    </xf>
    <xf numFmtId="0" fontId="22" fillId="0" borderId="53" xfId="0" applyFont="1" applyBorder="1" applyAlignment="1">
      <alignment vertical="center" wrapText="1"/>
    </xf>
    <xf numFmtId="0" fontId="35" fillId="14" borderId="53" xfId="0" applyFont="1" applyFill="1" applyBorder="1">
      <alignment vertical="center"/>
    </xf>
    <xf numFmtId="0" fontId="35" fillId="14" borderId="53" xfId="0" applyFont="1" applyFill="1" applyBorder="1" applyAlignment="1">
      <alignment vertical="center" wrapText="1"/>
    </xf>
    <xf numFmtId="0" fontId="0" fillId="3" borderId="53" xfId="0" applyFill="1" applyBorder="1" applyAlignment="1" applyProtection="1">
      <alignment horizontal="center" vertical="center"/>
      <protection locked="0"/>
    </xf>
    <xf numFmtId="0" fontId="0" fillId="0" borderId="0" xfId="0" applyAlignment="1"/>
    <xf numFmtId="0" fontId="20" fillId="3" borderId="53" xfId="0" applyFont="1" applyFill="1" applyBorder="1" applyAlignment="1">
      <alignment horizontal="center" vertical="center"/>
    </xf>
    <xf numFmtId="0" fontId="20" fillId="0" borderId="53" xfId="0" applyFont="1" applyBorder="1" applyAlignment="1">
      <alignment horizontal="center" vertical="center" wrapText="1"/>
    </xf>
    <xf numFmtId="0" fontId="22" fillId="0" borderId="2" xfId="0" applyFont="1" applyBorder="1" applyAlignment="1">
      <alignment vertical="center"/>
    </xf>
    <xf numFmtId="0" fontId="22" fillId="0" borderId="2" xfId="0" applyFont="1" applyBorder="1" applyAlignment="1">
      <alignment vertical="center" wrapText="1"/>
    </xf>
    <xf numFmtId="0" fontId="20" fillId="0" borderId="53" xfId="0" applyFont="1" applyBorder="1" applyAlignment="1">
      <alignment horizontal="center" vertical="center" wrapText="1"/>
    </xf>
    <xf numFmtId="0" fontId="0" fillId="0" borderId="0" xfId="0" applyAlignment="1"/>
    <xf numFmtId="0" fontId="0" fillId="0" borderId="0" xfId="0" applyAlignment="1">
      <alignment horizontal="center" vertical="center"/>
    </xf>
    <xf numFmtId="0" fontId="20" fillId="0" borderId="53" xfId="0" applyFont="1" applyBorder="1" applyAlignment="1">
      <alignment horizontal="center" vertical="center" wrapText="1"/>
    </xf>
    <xf numFmtId="0" fontId="20" fillId="10" borderId="53" xfId="0" quotePrefix="1" applyFont="1" applyFill="1" applyBorder="1" applyAlignment="1">
      <alignment horizontal="center" vertical="center" wrapText="1"/>
    </xf>
    <xf numFmtId="0" fontId="19" fillId="0" borderId="0" xfId="0" applyFont="1" applyAlignment="1">
      <alignment horizontal="center" vertical="center"/>
    </xf>
    <xf numFmtId="0" fontId="20" fillId="3" borderId="1" xfId="0" quotePrefix="1" applyFont="1" applyFill="1" applyBorder="1" applyAlignment="1">
      <alignment horizontal="center" vertical="center" wrapText="1"/>
    </xf>
    <xf numFmtId="0" fontId="0" fillId="0" borderId="53" xfId="0" applyBorder="1" applyAlignment="1">
      <alignment horizontal="center" vertical="center"/>
    </xf>
    <xf numFmtId="0" fontId="22" fillId="0" borderId="53" xfId="0" applyFont="1" applyBorder="1" applyAlignment="1">
      <alignment horizontal="center" vertical="center" wrapText="1"/>
    </xf>
    <xf numFmtId="0" fontId="20" fillId="0" borderId="53" xfId="0" applyFont="1" applyBorder="1" applyAlignment="1">
      <alignment horizontal="center" vertical="center" wrapText="1"/>
    </xf>
    <xf numFmtId="0" fontId="20" fillId="10" borderId="53" xfId="0" quotePrefix="1" applyFont="1" applyFill="1" applyBorder="1" applyAlignment="1">
      <alignment horizontal="center" vertical="center" wrapText="1"/>
    </xf>
    <xf numFmtId="0" fontId="20" fillId="3" borderId="53" xfId="0" quotePrefix="1" applyFont="1" applyFill="1" applyBorder="1" applyAlignment="1">
      <alignment horizontal="center" vertical="center" wrapText="1"/>
    </xf>
    <xf numFmtId="0" fontId="0" fillId="0" borderId="0" xfId="0" applyAlignment="1"/>
    <xf numFmtId="0" fontId="20" fillId="0" borderId="53" xfId="0" applyFont="1" applyBorder="1" applyAlignment="1">
      <alignment horizontal="center" vertical="center"/>
    </xf>
    <xf numFmtId="0" fontId="20" fillId="14" borderId="53" xfId="0" applyFont="1" applyFill="1" applyBorder="1" applyAlignment="1">
      <alignment horizontal="center" vertical="center"/>
    </xf>
    <xf numFmtId="0" fontId="20" fillId="3" borderId="53" xfId="0" applyFont="1" applyFill="1" applyBorder="1" applyAlignment="1">
      <alignment horizontal="center" vertical="center"/>
    </xf>
    <xf numFmtId="0" fontId="20" fillId="0" borderId="0" xfId="0" applyFont="1" applyAlignment="1">
      <alignment horizontal="center" vertical="center"/>
    </xf>
    <xf numFmtId="0" fontId="20" fillId="0" borderId="53" xfId="0" applyFont="1" applyBorder="1" applyAlignment="1">
      <alignment horizontal="center" vertical="center" wrapText="1"/>
    </xf>
    <xf numFmtId="0" fontId="20" fillId="3" borderId="53" xfId="0" applyFont="1" applyFill="1" applyBorder="1" applyAlignment="1">
      <alignment horizontal="center" vertical="center" wrapText="1"/>
    </xf>
    <xf numFmtId="0" fontId="20" fillId="10" borderId="53" xfId="0" quotePrefix="1" applyFont="1" applyFill="1" applyBorder="1" applyAlignment="1">
      <alignment horizontal="center" vertical="center" wrapText="1"/>
    </xf>
    <xf numFmtId="0" fontId="20" fillId="14" borderId="53" xfId="0" applyFont="1" applyFill="1" applyBorder="1" applyAlignment="1">
      <alignment horizontal="center" vertical="center" wrapText="1"/>
    </xf>
    <xf numFmtId="0" fontId="19" fillId="0" borderId="0" xfId="0" applyFont="1" applyAlignment="1">
      <alignment horizontal="center" vertical="center"/>
    </xf>
    <xf numFmtId="0" fontId="22" fillId="14" borderId="53" xfId="0" applyFont="1" applyFill="1" applyBorder="1" applyAlignment="1">
      <alignment horizontal="center" vertical="center" wrapText="1"/>
    </xf>
    <xf numFmtId="0" fontId="0" fillId="0" borderId="0" xfId="0" applyAlignment="1"/>
    <xf numFmtId="0" fontId="0" fillId="0" borderId="53" xfId="0" applyBorder="1" applyAlignment="1">
      <alignment horizontal="center" vertical="center"/>
    </xf>
    <xf numFmtId="0" fontId="0" fillId="0" borderId="0" xfId="0" applyAlignment="1">
      <alignment horizontal="center" vertical="center"/>
    </xf>
    <xf numFmtId="0" fontId="22" fillId="0" borderId="53" xfId="0" applyFont="1" applyBorder="1" applyAlignment="1">
      <alignment horizontal="center" vertical="center" wrapText="1"/>
    </xf>
    <xf numFmtId="0" fontId="20" fillId="0" borderId="53" xfId="0" applyFont="1" applyBorder="1" applyAlignment="1">
      <alignment horizontal="center" vertical="center" wrapText="1"/>
    </xf>
    <xf numFmtId="0" fontId="20" fillId="10" borderId="53" xfId="0" quotePrefix="1" applyFont="1" applyFill="1" applyBorder="1" applyAlignment="1">
      <alignment horizontal="center" vertical="center" wrapText="1"/>
    </xf>
    <xf numFmtId="0" fontId="20" fillId="3" borderId="53" xfId="0" quotePrefix="1" applyFont="1" applyFill="1" applyBorder="1" applyAlignment="1">
      <alignment horizontal="center" vertical="center" wrapText="1"/>
    </xf>
    <xf numFmtId="0" fontId="20" fillId="14" borderId="53" xfId="0" applyFont="1" applyFill="1" applyBorder="1" applyAlignment="1">
      <alignment horizontal="center" vertical="center" wrapText="1"/>
    </xf>
    <xf numFmtId="0" fontId="22" fillId="14" borderId="53" xfId="0" applyFont="1" applyFill="1" applyBorder="1" applyAlignment="1">
      <alignment horizontal="center" vertical="center" wrapText="1"/>
    </xf>
    <xf numFmtId="0" fontId="20" fillId="11" borderId="0" xfId="0" applyFont="1" applyFill="1">
      <alignment vertical="center"/>
    </xf>
    <xf numFmtId="0" fontId="37" fillId="0" borderId="53" xfId="0" applyFont="1" applyBorder="1" applyAlignment="1">
      <alignment horizontal="center"/>
    </xf>
    <xf numFmtId="0" fontId="0" fillId="11" borderId="0" xfId="0" applyFill="1">
      <alignment vertical="center"/>
    </xf>
    <xf numFmtId="0" fontId="20" fillId="3" borderId="53" xfId="0" applyFont="1" applyFill="1" applyBorder="1" applyAlignment="1">
      <alignment horizontal="right" vertical="center" wrapText="1"/>
    </xf>
    <xf numFmtId="0" fontId="20" fillId="3" borderId="53" xfId="0" applyFont="1" applyFill="1" applyBorder="1" applyAlignment="1">
      <alignment horizontal="right" vertical="center"/>
    </xf>
    <xf numFmtId="0" fontId="20" fillId="3" borderId="1" xfId="0" quotePrefix="1" applyFont="1" applyFill="1" applyBorder="1" applyAlignment="1">
      <alignment horizontal="center" vertical="center" wrapText="1"/>
    </xf>
    <xf numFmtId="0" fontId="20" fillId="3" borderId="53" xfId="0" applyFont="1" applyFill="1" applyBorder="1" applyAlignment="1">
      <alignment horizontal="center" vertical="center"/>
    </xf>
    <xf numFmtId="0" fontId="20" fillId="10" borderId="53" xfId="0" applyFont="1" applyFill="1" applyBorder="1" applyAlignment="1">
      <alignment horizontal="center" vertical="center"/>
    </xf>
    <xf numFmtId="0" fontId="19" fillId="0" borderId="0" xfId="0" applyFont="1" applyAlignment="1">
      <alignment horizontal="center" vertical="center"/>
    </xf>
    <xf numFmtId="0" fontId="20" fillId="0" borderId="0" xfId="0" applyFont="1" applyFill="1">
      <alignment vertical="center"/>
    </xf>
    <xf numFmtId="0" fontId="22" fillId="14" borderId="2" xfId="0" applyFont="1" applyFill="1" applyBorder="1" applyAlignment="1">
      <alignment vertical="center"/>
    </xf>
    <xf numFmtId="0" fontId="22" fillId="14" borderId="2" xfId="0" applyFont="1" applyFill="1" applyBorder="1" applyAlignment="1">
      <alignment vertical="center" wrapText="1"/>
    </xf>
    <xf numFmtId="0" fontId="0" fillId="0" borderId="0" xfId="0" applyAlignment="1">
      <alignment vertical="center"/>
    </xf>
    <xf numFmtId="0" fontId="0" fillId="0" borderId="53" xfId="0" applyBorder="1" applyAlignment="1">
      <alignment vertical="center"/>
    </xf>
    <xf numFmtId="0" fontId="20" fillId="10" borderId="1" xfId="0" quotePrefix="1" applyFont="1" applyFill="1" applyBorder="1" applyAlignment="1">
      <alignment horizontal="center" vertical="center" wrapText="1"/>
    </xf>
    <xf numFmtId="0" fontId="0" fillId="11" borderId="4" xfId="0" applyFont="1" applyFill="1" applyBorder="1" applyAlignment="1">
      <alignment vertical="center"/>
    </xf>
    <xf numFmtId="0" fontId="0" fillId="11" borderId="6" xfId="0" applyFill="1" applyBorder="1" applyAlignment="1">
      <alignment vertical="center"/>
    </xf>
    <xf numFmtId="0" fontId="0" fillId="0" borderId="0" xfId="0" applyBorder="1" applyAlignment="1">
      <alignment vertical="center"/>
    </xf>
    <xf numFmtId="0" fontId="9" fillId="0" borderId="0" xfId="0" applyFont="1" applyBorder="1" applyAlignment="1">
      <alignment vertical="center" wrapText="1"/>
    </xf>
    <xf numFmtId="0" fontId="40" fillId="0" borderId="53" xfId="0" applyFont="1" applyBorder="1" applyAlignment="1">
      <alignment vertical="center" wrapText="1"/>
    </xf>
    <xf numFmtId="0" fontId="40" fillId="0" borderId="4" xfId="0" applyFont="1" applyBorder="1" applyAlignment="1">
      <alignment vertical="center" wrapText="1"/>
    </xf>
    <xf numFmtId="0" fontId="22" fillId="0" borderId="2" xfId="0" applyFont="1" applyBorder="1" applyAlignment="1">
      <alignment vertical="center"/>
    </xf>
    <xf numFmtId="0" fontId="0" fillId="0" borderId="0" xfId="0" applyAlignment="1">
      <alignment vertical="center"/>
    </xf>
    <xf numFmtId="0" fontId="0" fillId="0" borderId="53" xfId="0" applyBorder="1" applyAlignment="1">
      <alignment horizontal="center" vertical="center"/>
    </xf>
    <xf numFmtId="0" fontId="22" fillId="0" borderId="53" xfId="0" applyFont="1" applyBorder="1" applyAlignment="1">
      <alignment horizontal="center" vertical="center" wrapText="1"/>
    </xf>
    <xf numFmtId="0" fontId="20" fillId="0" borderId="53" xfId="0" applyFont="1" applyBorder="1" applyAlignment="1">
      <alignment horizontal="center" vertical="center" wrapText="1"/>
    </xf>
    <xf numFmtId="0" fontId="20" fillId="10" borderId="53" xfId="0" quotePrefix="1" applyFont="1" applyFill="1" applyBorder="1" applyAlignment="1">
      <alignment horizontal="center" vertical="center" wrapText="1"/>
    </xf>
    <xf numFmtId="0" fontId="20" fillId="3" borderId="53" xfId="0" quotePrefix="1" applyFont="1" applyFill="1" applyBorder="1" applyAlignment="1">
      <alignment horizontal="center" vertical="center" wrapText="1"/>
    </xf>
    <xf numFmtId="0" fontId="9" fillId="11" borderId="0" xfId="0" applyFont="1" applyFill="1" applyBorder="1" applyAlignment="1">
      <alignment vertical="center" wrapText="1"/>
    </xf>
    <xf numFmtId="0" fontId="0" fillId="0" borderId="0" xfId="0" applyAlignment="1"/>
    <xf numFmtId="0" fontId="20" fillId="14" borderId="2" xfId="0" applyFont="1" applyFill="1" applyBorder="1" applyAlignment="1">
      <alignment horizontal="center" vertical="center" wrapText="1"/>
    </xf>
    <xf numFmtId="0" fontId="0" fillId="0" borderId="2" xfId="0" applyBorder="1" applyAlignment="1">
      <alignment horizontal="center" vertical="center"/>
    </xf>
    <xf numFmtId="0" fontId="20" fillId="10" borderId="2" xfId="0" quotePrefix="1" applyFont="1" applyFill="1" applyBorder="1" applyAlignment="1">
      <alignment horizontal="center" vertical="center" wrapText="1"/>
    </xf>
    <xf numFmtId="0" fontId="20" fillId="0" borderId="2" xfId="0" applyFont="1" applyBorder="1" applyAlignment="1">
      <alignment horizontal="center" vertical="center"/>
    </xf>
    <xf numFmtId="0" fontId="20" fillId="0" borderId="53" xfId="0" applyFont="1" applyBorder="1" applyAlignment="1">
      <alignment horizontal="center" vertical="center"/>
    </xf>
    <xf numFmtId="0" fontId="20" fillId="14" borderId="53" xfId="0" applyFont="1" applyFill="1" applyBorder="1" applyAlignment="1">
      <alignment horizontal="center" vertical="center"/>
    </xf>
    <xf numFmtId="0" fontId="20" fillId="0" borderId="2" xfId="0" applyFont="1" applyBorder="1" applyAlignment="1">
      <alignment horizontal="center" vertical="center" wrapText="1"/>
    </xf>
    <xf numFmtId="0" fontId="20" fillId="14" borderId="2" xfId="0" applyFont="1" applyFill="1" applyBorder="1" applyAlignment="1">
      <alignment horizontal="center" vertical="center"/>
    </xf>
    <xf numFmtId="0" fontId="0" fillId="0" borderId="0" xfId="0" applyAlignment="1">
      <alignment vertical="center"/>
    </xf>
    <xf numFmtId="0" fontId="20" fillId="3" borderId="53" xfId="0" applyFont="1" applyFill="1" applyBorder="1" applyAlignment="1">
      <alignment horizontal="center" vertical="center"/>
    </xf>
    <xf numFmtId="0" fontId="20" fillId="0" borderId="0" xfId="0" applyFont="1" applyAlignment="1">
      <alignment horizontal="center" vertical="center"/>
    </xf>
    <xf numFmtId="0" fontId="20" fillId="0" borderId="53" xfId="0" applyFont="1" applyBorder="1" applyAlignment="1">
      <alignment horizontal="center" vertical="center" wrapText="1"/>
    </xf>
    <xf numFmtId="0" fontId="20" fillId="3" borderId="53" xfId="0" applyFont="1" applyFill="1" applyBorder="1" applyAlignment="1">
      <alignment horizontal="center" vertical="center" wrapText="1"/>
    </xf>
    <xf numFmtId="0" fontId="20" fillId="10" borderId="53" xfId="0" quotePrefix="1" applyFont="1" applyFill="1" applyBorder="1" applyAlignment="1">
      <alignment horizontal="center" vertical="center" wrapText="1"/>
    </xf>
    <xf numFmtId="0" fontId="22" fillId="14" borderId="2" xfId="0" applyFont="1" applyFill="1" applyBorder="1" applyAlignment="1">
      <alignment horizontal="center" vertical="center" wrapText="1"/>
    </xf>
    <xf numFmtId="0" fontId="22" fillId="14" borderId="53" xfId="0" applyFont="1" applyFill="1" applyBorder="1" applyAlignment="1">
      <alignment horizontal="center" vertical="center" wrapText="1"/>
    </xf>
    <xf numFmtId="0" fontId="20" fillId="14" borderId="53" xfId="0" applyFont="1" applyFill="1" applyBorder="1" applyAlignment="1">
      <alignment vertical="center" wrapText="1"/>
    </xf>
    <xf numFmtId="0" fontId="20" fillId="14" borderId="53" xfId="0" applyFont="1" applyFill="1" applyBorder="1" applyAlignment="1">
      <alignment horizontal="center" vertical="center" wrapText="1"/>
    </xf>
    <xf numFmtId="0" fontId="19" fillId="0" borderId="0" xfId="0" applyFont="1" applyAlignment="1">
      <alignment horizontal="center" vertical="center"/>
    </xf>
    <xf numFmtId="0" fontId="0" fillId="3" borderId="53" xfId="0" applyFill="1" applyBorder="1" applyAlignment="1" applyProtection="1">
      <alignment horizontal="center" vertical="center"/>
      <protection locked="0"/>
    </xf>
    <xf numFmtId="0" fontId="0" fillId="0" borderId="0" xfId="0" applyAlignment="1">
      <alignment horizontal="center" vertical="center"/>
    </xf>
    <xf numFmtId="0" fontId="0" fillId="0" borderId="53" xfId="0" applyBorder="1" applyAlignment="1">
      <alignment horizontal="center" vertical="center"/>
    </xf>
    <xf numFmtId="0" fontId="22" fillId="0" borderId="53" xfId="0" applyFont="1" applyBorder="1" applyAlignment="1">
      <alignment horizontal="center" vertical="center" wrapText="1"/>
    </xf>
    <xf numFmtId="0" fontId="20" fillId="0" borderId="53" xfId="0" applyFont="1" applyBorder="1" applyAlignment="1">
      <alignment horizontal="center" vertical="center" wrapText="1"/>
    </xf>
    <xf numFmtId="0" fontId="0" fillId="0" borderId="0" xfId="0" applyAlignment="1"/>
    <xf numFmtId="0" fontId="0" fillId="3" borderId="53" xfId="0" applyFill="1" applyBorder="1" applyAlignment="1" applyProtection="1">
      <alignment horizontal="center" vertical="center"/>
      <protection locked="0"/>
    </xf>
    <xf numFmtId="0" fontId="0" fillId="0" borderId="53" xfId="0" applyBorder="1" applyAlignment="1">
      <alignment horizontal="center" vertical="center"/>
    </xf>
    <xf numFmtId="0" fontId="22" fillId="0" borderId="53" xfId="0" applyFont="1" applyBorder="1" applyAlignment="1">
      <alignment horizontal="center" vertical="center" wrapText="1"/>
    </xf>
    <xf numFmtId="0" fontId="20" fillId="0" borderId="53" xfId="0" applyFont="1" applyBorder="1" applyAlignment="1">
      <alignment horizontal="center" vertical="center" wrapText="1"/>
    </xf>
    <xf numFmtId="0" fontId="20" fillId="10" borderId="53" xfId="0" quotePrefix="1" applyFont="1" applyFill="1" applyBorder="1" applyAlignment="1">
      <alignment horizontal="center" vertical="center" wrapText="1"/>
    </xf>
    <xf numFmtId="0" fontId="9" fillId="11" borderId="0" xfId="0" applyFont="1" applyFill="1" applyAlignment="1">
      <alignment vertical="center" wrapText="1"/>
    </xf>
    <xf numFmtId="0" fontId="42" fillId="11" borderId="53" xfId="0" applyFont="1" applyFill="1" applyBorder="1">
      <alignment vertical="center"/>
    </xf>
    <xf numFmtId="0" fontId="0" fillId="0" borderId="0" xfId="0" applyAlignment="1">
      <alignment vertical="center"/>
    </xf>
    <xf numFmtId="0" fontId="0" fillId="3" borderId="53" xfId="0" applyFill="1" applyBorder="1" applyAlignment="1" applyProtection="1">
      <alignment horizontal="center" vertical="center"/>
      <protection locked="0"/>
    </xf>
    <xf numFmtId="0" fontId="29" fillId="0" borderId="53" xfId="0" applyFont="1" applyBorder="1" applyAlignment="1">
      <alignment horizontal="center" vertical="center" wrapText="1"/>
    </xf>
    <xf numFmtId="0" fontId="29" fillId="3" borderId="53" xfId="0" applyFont="1" applyFill="1" applyBorder="1" applyAlignment="1">
      <alignment horizontal="center" vertical="center" wrapText="1"/>
    </xf>
    <xf numFmtId="0" fontId="20" fillId="0" borderId="53" xfId="0" applyFont="1" applyBorder="1" applyAlignment="1">
      <alignment horizontal="center" vertical="center" wrapText="1"/>
    </xf>
    <xf numFmtId="0" fontId="0" fillId="11" borderId="13" xfId="0" applyFill="1" applyBorder="1">
      <alignment vertical="center"/>
    </xf>
    <xf numFmtId="0" fontId="0" fillId="0" borderId="13" xfId="0" applyBorder="1">
      <alignment vertical="center"/>
    </xf>
    <xf numFmtId="0" fontId="2" fillId="0" borderId="0" xfId="0" applyFont="1" applyAlignment="1">
      <alignment vertical="center" wrapText="1"/>
    </xf>
    <xf numFmtId="0" fontId="29" fillId="0" borderId="53" xfId="0" applyFont="1" applyBorder="1" applyAlignment="1">
      <alignment horizontal="center" vertical="center" wrapText="1"/>
    </xf>
    <xf numFmtId="0" fontId="49" fillId="0" borderId="53" xfId="0" applyFont="1" applyBorder="1" applyAlignment="1">
      <alignment horizontal="justify" vertical="center" wrapText="1"/>
    </xf>
    <xf numFmtId="0" fontId="0" fillId="0" borderId="0" xfId="0" applyAlignment="1">
      <alignment vertical="center"/>
    </xf>
    <xf numFmtId="0" fontId="20" fillId="3" borderId="53" xfId="0" applyFont="1" applyFill="1" applyBorder="1" applyAlignment="1">
      <alignment horizontal="center" vertical="center"/>
    </xf>
    <xf numFmtId="0" fontId="20" fillId="14" borderId="53" xfId="0" applyFont="1" applyFill="1" applyBorder="1" applyAlignment="1">
      <alignment horizontal="center" vertical="center"/>
    </xf>
    <xf numFmtId="0" fontId="20" fillId="14" borderId="53" xfId="0" applyFont="1" applyFill="1" applyBorder="1" applyAlignment="1">
      <alignment vertical="center" wrapText="1"/>
    </xf>
    <xf numFmtId="0" fontId="20" fillId="14" borderId="53" xfId="0" applyFont="1" applyFill="1" applyBorder="1" applyAlignment="1">
      <alignment horizontal="center" vertical="center" wrapText="1"/>
    </xf>
    <xf numFmtId="0" fontId="20" fillId="14" borderId="53" xfId="0" applyFont="1" applyFill="1" applyBorder="1" applyAlignment="1">
      <alignment vertical="center" wrapText="1"/>
    </xf>
    <xf numFmtId="0" fontId="20" fillId="3" borderId="53" xfId="0" applyFont="1" applyFill="1" applyBorder="1" applyAlignment="1">
      <alignment horizontal="center" vertical="center" wrapText="1"/>
    </xf>
    <xf numFmtId="0" fontId="9" fillId="5" borderId="53" xfId="0"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19" fillId="0" borderId="0" xfId="0" applyFont="1" applyAlignment="1">
      <alignment horizontal="center" vertical="center"/>
    </xf>
    <xf numFmtId="0" fontId="20" fillId="3" borderId="1" xfId="0" quotePrefix="1" applyFont="1" applyFill="1" applyBorder="1" applyAlignment="1">
      <alignment horizontal="center" vertical="center" wrapText="1"/>
    </xf>
    <xf numFmtId="0" fontId="0" fillId="0" borderId="53" xfId="0" quotePrefix="1" applyBorder="1" applyAlignment="1">
      <alignment horizontal="center" vertical="center"/>
    </xf>
    <xf numFmtId="0" fontId="0" fillId="0" borderId="0" xfId="0" applyAlignment="1"/>
    <xf numFmtId="0" fontId="0" fillId="0" borderId="53" xfId="0" applyBorder="1" applyAlignment="1">
      <alignment horizontal="center" vertical="center"/>
    </xf>
    <xf numFmtId="0" fontId="20" fillId="11" borderId="0" xfId="0" applyFont="1" applyFill="1" applyAlignment="1">
      <alignment vertical="center" wrapText="1"/>
    </xf>
    <xf numFmtId="0" fontId="0" fillId="11" borderId="53" xfId="0" applyFill="1" applyBorder="1" applyAlignment="1"/>
    <xf numFmtId="0" fontId="1" fillId="0" borderId="0" xfId="0" applyFont="1" applyAlignment="1">
      <alignment vertical="center" wrapText="1"/>
    </xf>
    <xf numFmtId="0" fontId="0" fillId="0" borderId="0" xfId="0" applyAlignment="1">
      <alignment vertical="center"/>
    </xf>
    <xf numFmtId="0" fontId="29" fillId="3" borderId="53" xfId="0" applyFont="1" applyFill="1" applyBorder="1" applyAlignment="1">
      <alignment horizontal="center" vertical="center" wrapText="1"/>
    </xf>
    <xf numFmtId="0" fontId="47" fillId="3" borderId="53" xfId="0" applyFont="1" applyFill="1" applyBorder="1" applyAlignment="1">
      <alignment horizontal="center" vertical="center" wrapText="1"/>
    </xf>
    <xf numFmtId="0" fontId="0" fillId="0" borderId="0" xfId="0" applyAlignment="1"/>
    <xf numFmtId="0" fontId="0" fillId="0" borderId="53" xfId="0" applyBorder="1" applyAlignment="1">
      <alignment horizontal="center" vertical="center"/>
    </xf>
    <xf numFmtId="0" fontId="0" fillId="0" borderId="0" xfId="0" applyAlignment="1">
      <alignment horizontal="center" vertical="center"/>
    </xf>
    <xf numFmtId="0" fontId="22" fillId="0" borderId="53" xfId="0" applyFont="1" applyBorder="1" applyAlignment="1">
      <alignment horizontal="center" vertical="center" wrapText="1"/>
    </xf>
    <xf numFmtId="0" fontId="20" fillId="0" borderId="53" xfId="0" applyFont="1" applyBorder="1" applyAlignment="1">
      <alignment horizontal="center" vertical="center" wrapText="1"/>
    </xf>
    <xf numFmtId="0" fontId="20" fillId="10" borderId="53" xfId="0" quotePrefix="1" applyFont="1" applyFill="1" applyBorder="1" applyAlignment="1">
      <alignment horizontal="center" vertical="center" wrapText="1"/>
    </xf>
    <xf numFmtId="0" fontId="20" fillId="3" borderId="53" xfId="0" quotePrefix="1" applyFont="1" applyFill="1" applyBorder="1" applyAlignment="1">
      <alignment horizontal="center" vertical="center" wrapText="1"/>
    </xf>
    <xf numFmtId="0" fontId="20" fillId="14" borderId="53" xfId="0" applyFont="1" applyFill="1" applyBorder="1" applyAlignment="1">
      <alignment vertical="center" wrapText="1"/>
    </xf>
    <xf numFmtId="0" fontId="19" fillId="0" borderId="0" xfId="0" applyFont="1" applyAlignment="1">
      <alignment horizontal="center" vertical="center"/>
    </xf>
    <xf numFmtId="0" fontId="20" fillId="14" borderId="53" xfId="0" applyFont="1" applyFill="1" applyBorder="1" applyAlignment="1">
      <alignment horizontal="center" vertical="center" wrapText="1"/>
    </xf>
    <xf numFmtId="0" fontId="30" fillId="3" borderId="53" xfId="0" applyFont="1" applyFill="1" applyBorder="1" applyAlignment="1">
      <alignment horizontal="center" vertical="center" wrapText="1"/>
    </xf>
    <xf numFmtId="0" fontId="0" fillId="0" borderId="0" xfId="0" applyAlignment="1"/>
    <xf numFmtId="0" fontId="0" fillId="0" borderId="0" xfId="0" applyAlignment="1">
      <alignment horizontal="center" vertical="center"/>
    </xf>
    <xf numFmtId="0" fontId="20" fillId="3" borderId="53" xfId="0" quotePrefix="1" applyFont="1" applyFill="1" applyBorder="1" applyAlignment="1">
      <alignment horizontal="center" vertical="center" wrapText="1"/>
    </xf>
    <xf numFmtId="0" fontId="0" fillId="0" borderId="0" xfId="0" applyAlignment="1"/>
    <xf numFmtId="0" fontId="0" fillId="0" borderId="0" xfId="0" applyAlignment="1"/>
    <xf numFmtId="0" fontId="29" fillId="0" borderId="53" xfId="0" applyFont="1" applyBorder="1" applyAlignment="1">
      <alignment horizontal="center" vertical="center" wrapText="1"/>
    </xf>
    <xf numFmtId="0" fontId="29" fillId="0" borderId="53" xfId="0" applyFont="1" applyBorder="1" applyAlignment="1">
      <alignment vertical="center" wrapText="1"/>
    </xf>
    <xf numFmtId="0" fontId="29" fillId="0" borderId="53" xfId="0" applyFont="1" applyFill="1" applyBorder="1" applyAlignment="1">
      <alignment horizontal="center" vertical="center" wrapText="1"/>
    </xf>
    <xf numFmtId="0" fontId="29" fillId="0" borderId="53" xfId="0" applyFont="1" applyFill="1" applyBorder="1" applyAlignment="1">
      <alignment vertical="center" wrapText="1"/>
    </xf>
    <xf numFmtId="0" fontId="29" fillId="0" borderId="9" xfId="0" applyFont="1" applyFill="1" applyBorder="1" applyAlignment="1">
      <alignment horizontal="center" vertical="center" wrapText="1"/>
    </xf>
    <xf numFmtId="0" fontId="29" fillId="0" borderId="11" xfId="0" applyFont="1" applyFill="1" applyBorder="1" applyAlignment="1">
      <alignment vertical="center" wrapText="1"/>
    </xf>
    <xf numFmtId="0" fontId="29" fillId="0" borderId="10" xfId="0" applyFont="1" applyFill="1" applyBorder="1" applyAlignment="1">
      <alignment horizontal="center" vertical="center" wrapText="1"/>
    </xf>
    <xf numFmtId="0" fontId="29" fillId="0" borderId="12" xfId="0" applyFont="1" applyFill="1" applyBorder="1" applyAlignment="1">
      <alignment vertical="center" wrapText="1"/>
    </xf>
    <xf numFmtId="14" fontId="29" fillId="0" borderId="10" xfId="0" quotePrefix="1" applyNumberFormat="1" applyFont="1" applyFill="1" applyBorder="1" applyAlignment="1">
      <alignment horizontal="center" vertical="center" wrapText="1"/>
    </xf>
    <xf numFmtId="0" fontId="29" fillId="0" borderId="53" xfId="0" applyFont="1" applyFill="1" applyBorder="1" applyAlignment="1">
      <alignment horizontal="justify" vertical="center" wrapText="1"/>
    </xf>
    <xf numFmtId="0" fontId="29" fillId="0" borderId="53" xfId="0" applyFont="1" applyFill="1" applyBorder="1" applyAlignment="1">
      <alignment horizontal="right" vertical="center" wrapText="1"/>
    </xf>
    <xf numFmtId="14" fontId="29" fillId="0" borderId="53" xfId="0" quotePrefix="1" applyNumberFormat="1" applyFont="1" applyFill="1" applyBorder="1" applyAlignment="1">
      <alignment horizontal="center" vertical="center" wrapText="1"/>
    </xf>
    <xf numFmtId="14" fontId="29" fillId="0" borderId="53" xfId="0" quotePrefix="1" applyNumberFormat="1" applyFont="1" applyFill="1" applyBorder="1" applyAlignment="1">
      <alignment horizontal="right" vertical="center" wrapText="1"/>
    </xf>
    <xf numFmtId="0" fontId="54" fillId="0" borderId="53" xfId="0" applyFont="1" applyFill="1" applyBorder="1" applyAlignment="1">
      <alignment vertical="center" wrapText="1"/>
    </xf>
    <xf numFmtId="0" fontId="29" fillId="0" borderId="53" xfId="0" applyFont="1" applyFill="1" applyBorder="1">
      <alignment vertical="center"/>
    </xf>
    <xf numFmtId="14" fontId="22" fillId="0" borderId="53" xfId="0" quotePrefix="1" applyNumberFormat="1" applyFont="1" applyFill="1" applyBorder="1" applyAlignment="1">
      <alignment horizontal="center" vertical="center" wrapText="1"/>
    </xf>
    <xf numFmtId="0" fontId="22" fillId="0" borderId="53" xfId="0" applyFont="1" applyFill="1" applyBorder="1" applyAlignment="1">
      <alignment vertical="center" wrapText="1"/>
    </xf>
    <xf numFmtId="0" fontId="22" fillId="0" borderId="53" xfId="0" applyFont="1" applyFill="1" applyBorder="1" applyAlignment="1">
      <alignment horizontal="center" vertical="center" wrapText="1"/>
    </xf>
    <xf numFmtId="0" fontId="22" fillId="0" borderId="53" xfId="0" applyFont="1" applyFill="1" applyBorder="1" applyAlignment="1">
      <alignment horizontal="right" vertical="center" wrapText="1"/>
    </xf>
    <xf numFmtId="0" fontId="20" fillId="0" borderId="53" xfId="0" applyFont="1" applyFill="1" applyBorder="1" applyAlignment="1">
      <alignment vertical="center" wrapText="1"/>
    </xf>
    <xf numFmtId="0" fontId="23" fillId="0" borderId="53" xfId="0" applyFont="1" applyFill="1" applyBorder="1" applyAlignment="1">
      <alignment vertical="center" wrapText="1"/>
    </xf>
    <xf numFmtId="0" fontId="22" fillId="0" borderId="53" xfId="0" applyFont="1" applyFill="1" applyBorder="1">
      <alignment vertical="center"/>
    </xf>
    <xf numFmtId="0" fontId="22" fillId="0" borderId="53" xfId="0" applyFont="1" applyFill="1" applyBorder="1" applyAlignment="1">
      <alignment horizontal="left" vertical="center" wrapText="1" indent="1"/>
    </xf>
    <xf numFmtId="0" fontId="20" fillId="0" borderId="53" xfId="0" applyFont="1" applyFill="1" applyBorder="1">
      <alignment vertical="center"/>
    </xf>
    <xf numFmtId="0" fontId="22" fillId="0" borderId="53" xfId="0" applyFont="1" applyFill="1" applyBorder="1" applyAlignment="1">
      <alignment horizontal="justify" vertical="center" wrapText="1"/>
    </xf>
    <xf numFmtId="0" fontId="26" fillId="0" borderId="53" xfId="0" applyFont="1" applyFill="1" applyBorder="1" applyAlignment="1">
      <alignment vertical="center" wrapText="1"/>
    </xf>
    <xf numFmtId="0" fontId="27" fillId="0" borderId="53" xfId="0" applyFont="1" applyFill="1" applyBorder="1" applyAlignment="1">
      <alignment vertical="center" wrapText="1"/>
    </xf>
    <xf numFmtId="0" fontId="22" fillId="0" borderId="53" xfId="0" applyFont="1" applyBorder="1" applyAlignment="1">
      <alignment vertical="center" wrapText="1"/>
    </xf>
    <xf numFmtId="0" fontId="29" fillId="10" borderId="53" xfId="0" applyFont="1" applyFill="1" applyBorder="1" applyAlignment="1">
      <alignment horizontal="center" vertical="center" wrapText="1"/>
    </xf>
    <xf numFmtId="0" fontId="32" fillId="0" borderId="53" xfId="0" applyFont="1" applyBorder="1" applyAlignment="1">
      <alignment horizontal="center" vertical="center" wrapText="1"/>
    </xf>
    <xf numFmtId="0" fontId="22" fillId="0" borderId="53" xfId="0" applyFont="1" applyFill="1" applyBorder="1" applyAlignment="1">
      <alignment vertical="center" wrapText="1"/>
    </xf>
    <xf numFmtId="0" fontId="32" fillId="0" borderId="53" xfId="0" applyFont="1" applyFill="1" applyBorder="1" applyAlignment="1">
      <alignment horizontal="center" vertical="center" wrapText="1"/>
    </xf>
    <xf numFmtId="0" fontId="20" fillId="3" borderId="53" xfId="0" applyFont="1" applyFill="1" applyBorder="1" applyAlignment="1">
      <alignment horizontal="center" vertical="center"/>
    </xf>
    <xf numFmtId="0" fontId="29" fillId="0" borderId="0" xfId="0" applyFont="1" applyFill="1">
      <alignment vertical="center"/>
    </xf>
    <xf numFmtId="0" fontId="29" fillId="0" borderId="0" xfId="0" applyFont="1" applyFill="1" applyAlignment="1">
      <alignment vertical="center" wrapText="1"/>
    </xf>
    <xf numFmtId="0" fontId="29" fillId="0" borderId="0" xfId="0" applyFont="1" applyFill="1" applyAlignment="1">
      <alignment horizontal="center" vertical="center" wrapText="1"/>
    </xf>
    <xf numFmtId="0" fontId="32" fillId="0" borderId="53" xfId="0" quotePrefix="1" applyFont="1" applyFill="1" applyBorder="1" applyAlignment="1">
      <alignment horizontal="center" vertical="center" wrapText="1"/>
    </xf>
    <xf numFmtId="0" fontId="32" fillId="0" borderId="53" xfId="0" applyFont="1" applyFill="1" applyBorder="1">
      <alignment vertical="center"/>
    </xf>
    <xf numFmtId="0" fontId="32" fillId="0" borderId="53" xfId="0" quotePrefix="1" applyFont="1" applyFill="1" applyBorder="1" applyAlignment="1">
      <alignment horizontal="center" vertical="center"/>
    </xf>
    <xf numFmtId="0" fontId="32" fillId="0" borderId="53" xfId="0" applyFont="1" applyFill="1" applyBorder="1" applyAlignment="1">
      <alignment horizontal="center" vertical="center"/>
    </xf>
    <xf numFmtId="0" fontId="19" fillId="0" borderId="0" xfId="0" applyFont="1" applyAlignment="1">
      <alignment horizontal="center" vertical="center"/>
    </xf>
    <xf numFmtId="0" fontId="22" fillId="0" borderId="0" xfId="0" applyFont="1">
      <alignment vertical="center"/>
    </xf>
    <xf numFmtId="0" fontId="22" fillId="0" borderId="0" xfId="0" applyFont="1" applyAlignment="1">
      <alignment horizontal="center" vertical="center"/>
    </xf>
    <xf numFmtId="0" fontId="55" fillId="0" borderId="53" xfId="0" applyFont="1" applyFill="1" applyBorder="1">
      <alignment vertical="center"/>
    </xf>
    <xf numFmtId="0" fontId="55" fillId="0" borderId="53" xfId="0" applyFont="1" applyFill="1" applyBorder="1" applyAlignment="1">
      <alignment horizontal="center" vertical="center" wrapText="1"/>
    </xf>
    <xf numFmtId="0" fontId="55" fillId="0" borderId="53" xfId="0" applyFont="1" applyFill="1" applyBorder="1" applyAlignment="1">
      <alignment vertical="center" wrapText="1"/>
    </xf>
    <xf numFmtId="0" fontId="55" fillId="0" borderId="53" xfId="0" applyFont="1" applyBorder="1">
      <alignment vertical="center"/>
    </xf>
    <xf numFmtId="0" fontId="55" fillId="0" borderId="53" xfId="0" applyFont="1" applyBorder="1" applyAlignment="1">
      <alignment horizontal="center" vertical="center"/>
    </xf>
    <xf numFmtId="0" fontId="55" fillId="3" borderId="53" xfId="0" applyFont="1" applyFill="1" applyBorder="1" applyAlignment="1">
      <alignment horizontal="center" vertical="center"/>
    </xf>
    <xf numFmtId="0" fontId="55" fillId="10" borderId="53" xfId="0" applyFont="1" applyFill="1" applyBorder="1" applyAlignment="1">
      <alignment horizontal="center" vertical="center"/>
    </xf>
    <xf numFmtId="0" fontId="55" fillId="0" borderId="53" xfId="0" applyFont="1" applyFill="1" applyBorder="1" applyAlignment="1">
      <alignment horizontal="right" vertical="center" wrapText="1"/>
    </xf>
    <xf numFmtId="0" fontId="55" fillId="0" borderId="53" xfId="0" applyFont="1" applyBorder="1" applyAlignment="1">
      <alignment horizontal="center" vertical="center" wrapText="1"/>
    </xf>
    <xf numFmtId="0" fontId="55" fillId="3" borderId="53" xfId="0" applyFont="1" applyFill="1" applyBorder="1" applyAlignment="1">
      <alignment horizontal="center" vertical="center" wrapText="1"/>
    </xf>
    <xf numFmtId="14" fontId="55" fillId="0" borderId="53" xfId="0" quotePrefix="1" applyNumberFormat="1" applyFont="1" applyFill="1" applyBorder="1" applyAlignment="1">
      <alignment horizontal="center" vertical="center" wrapText="1"/>
    </xf>
    <xf numFmtId="0" fontId="0" fillId="0" borderId="0" xfId="0" applyAlignment="1">
      <alignment vertical="center"/>
    </xf>
    <xf numFmtId="0" fontId="0" fillId="0" borderId="0" xfId="0" applyAlignment="1"/>
    <xf numFmtId="0" fontId="0" fillId="0" borderId="2" xfId="0" applyBorder="1" applyAlignment="1">
      <alignment vertical="center" wrapText="1"/>
    </xf>
    <xf numFmtId="0" fontId="0" fillId="0" borderId="0" xfId="0" applyAlignment="1">
      <alignment horizontal="left" vertical="center"/>
    </xf>
    <xf numFmtId="0" fontId="0" fillId="0" borderId="0" xfId="0" applyAlignment="1"/>
    <xf numFmtId="0" fontId="0" fillId="0" borderId="53" xfId="0" applyBorder="1" applyAlignment="1">
      <alignment horizontal="left" vertical="center" wrapText="1"/>
    </xf>
    <xf numFmtId="0" fontId="0" fillId="0" borderId="54" xfId="0" applyBorder="1" applyAlignment="1"/>
    <xf numFmtId="0" fontId="9" fillId="5" borderId="2" xfId="0" applyFont="1" applyFill="1" applyBorder="1" applyAlignment="1">
      <alignment horizontal="center"/>
    </xf>
    <xf numFmtId="0" fontId="0" fillId="0" borderId="7" xfId="0" applyBorder="1" applyAlignment="1"/>
    <xf numFmtId="0" fontId="9" fillId="5" borderId="53" xfId="0" applyFont="1" applyFill="1" applyBorder="1" applyAlignment="1">
      <alignment horizontal="center"/>
    </xf>
    <xf numFmtId="0" fontId="0" fillId="0" borderId="53" xfId="0" applyBorder="1" applyAlignment="1">
      <alignment vertical="center" wrapText="1"/>
    </xf>
    <xf numFmtId="0" fontId="0" fillId="0" borderId="54" xfId="0" applyBorder="1" applyAlignment="1">
      <alignment wrapText="1"/>
    </xf>
    <xf numFmtId="0" fontId="9" fillId="5" borderId="2" xfId="0" applyFont="1" applyFill="1" applyBorder="1" applyAlignment="1">
      <alignment horizontal="center" vertical="center"/>
    </xf>
    <xf numFmtId="0" fontId="0" fillId="0" borderId="6" xfId="0" applyBorder="1" applyAlignment="1"/>
    <xf numFmtId="0" fontId="9" fillId="5" borderId="54" xfId="0" applyFont="1" applyFill="1" applyBorder="1" applyAlignment="1">
      <alignment horizontal="center"/>
    </xf>
    <xf numFmtId="0" fontId="22" fillId="0" borderId="2" xfId="0" applyFont="1" applyBorder="1" applyAlignment="1">
      <alignment vertical="center"/>
    </xf>
    <xf numFmtId="0" fontId="0" fillId="0" borderId="8" xfId="0" applyBorder="1" applyAlignment="1"/>
    <xf numFmtId="0" fontId="22" fillId="0" borderId="2" xfId="0" applyFont="1" applyBorder="1" applyAlignment="1">
      <alignment vertical="center" wrapText="1"/>
    </xf>
    <xf numFmtId="0" fontId="19" fillId="0" borderId="3" xfId="0" applyFont="1" applyBorder="1" applyAlignment="1">
      <alignment horizontal="center" vertical="center"/>
    </xf>
    <xf numFmtId="0" fontId="0" fillId="0" borderId="3" xfId="0" applyBorder="1" applyAlignment="1"/>
    <xf numFmtId="0" fontId="22" fillId="0" borderId="2" xfId="0" applyFont="1" applyBorder="1" applyAlignment="1">
      <alignment horizontal="left" vertical="center" wrapText="1"/>
    </xf>
    <xf numFmtId="0" fontId="20" fillId="10" borderId="2" xfId="0" quotePrefix="1" applyFont="1" applyFill="1" applyBorder="1" applyAlignment="1">
      <alignment horizontal="center" vertical="center" wrapText="1"/>
    </xf>
    <xf numFmtId="0" fontId="20" fillId="10" borderId="6" xfId="0" quotePrefix="1" applyFont="1" applyFill="1" applyBorder="1" applyAlignment="1">
      <alignment horizontal="center" vertical="center" wrapText="1"/>
    </xf>
    <xf numFmtId="0" fontId="20" fillId="0" borderId="2" xfId="0" applyFont="1" applyBorder="1" applyAlignment="1">
      <alignment horizontal="center" vertical="center"/>
    </xf>
    <xf numFmtId="0" fontId="20" fillId="0" borderId="8" xfId="0" applyFont="1" applyBorder="1" applyAlignment="1">
      <alignment horizontal="center" vertical="center"/>
    </xf>
    <xf numFmtId="0" fontId="0" fillId="0" borderId="2" xfId="0" applyBorder="1" applyAlignment="1">
      <alignment horizontal="center" vertical="center"/>
    </xf>
    <xf numFmtId="0" fontId="0" fillId="0" borderId="8" xfId="0" applyBorder="1" applyAlignment="1">
      <alignment horizontal="center" vertical="center"/>
    </xf>
    <xf numFmtId="0" fontId="45" fillId="3" borderId="53" xfId="0" applyFont="1" applyFill="1" applyBorder="1" applyAlignment="1" applyProtection="1">
      <alignment horizontal="center" vertical="center"/>
      <protection locked="0"/>
    </xf>
    <xf numFmtId="0" fontId="45" fillId="3" borderId="0" xfId="0" applyFont="1" applyFill="1" applyBorder="1" applyAlignment="1" applyProtection="1">
      <alignment horizontal="center" vertical="center"/>
      <protection locked="0"/>
    </xf>
    <xf numFmtId="0" fontId="45" fillId="3" borderId="0" xfId="0" applyFont="1" applyFill="1" applyProtection="1">
      <alignment vertical="center"/>
      <protection locked="0"/>
    </xf>
    <xf numFmtId="0" fontId="20" fillId="10" borderId="8" xfId="0" quotePrefix="1" applyFont="1" applyFill="1" applyBorder="1" applyAlignment="1">
      <alignment horizontal="center" vertical="center" wrapText="1"/>
    </xf>
    <xf numFmtId="0" fontId="20" fillId="6" borderId="53" xfId="0" applyFont="1" applyFill="1" applyBorder="1" applyAlignment="1">
      <alignment horizontal="center" vertical="center"/>
    </xf>
    <xf numFmtId="0" fontId="22" fillId="6" borderId="53" xfId="0" applyFont="1" applyFill="1" applyBorder="1" applyAlignment="1">
      <alignment horizontal="left" vertical="center" wrapText="1"/>
    </xf>
    <xf numFmtId="0" fontId="20" fillId="0" borderId="53" xfId="0" applyFont="1" applyBorder="1" applyAlignment="1">
      <alignment horizontal="center" vertical="center"/>
    </xf>
    <xf numFmtId="0" fontId="20" fillId="14" borderId="53" xfId="0" applyFont="1" applyFill="1" applyBorder="1" applyAlignment="1">
      <alignment horizontal="center" vertical="center"/>
    </xf>
    <xf numFmtId="0" fontId="0" fillId="0" borderId="53" xfId="0" applyBorder="1" applyAlignment="1">
      <alignment horizontal="center" vertical="center"/>
    </xf>
    <xf numFmtId="0" fontId="20" fillId="14" borderId="2" xfId="0" applyFont="1" applyFill="1" applyBorder="1" applyAlignment="1">
      <alignment horizontal="center" vertical="center" wrapText="1"/>
    </xf>
    <xf numFmtId="0" fontId="0" fillId="3" borderId="53" xfId="0" applyFill="1" applyBorder="1" applyAlignment="1" applyProtection="1">
      <alignment horizontal="center" vertical="center"/>
      <protection locked="0"/>
    </xf>
    <xf numFmtId="0" fontId="0" fillId="3" borderId="0" xfId="0" applyFill="1" applyProtection="1">
      <alignment vertical="center"/>
      <protection locked="0"/>
    </xf>
    <xf numFmtId="0" fontId="45" fillId="3" borderId="4" xfId="0" applyFont="1" applyFill="1" applyBorder="1" applyAlignment="1" applyProtection="1">
      <alignment horizontal="center" vertical="center"/>
      <protection locked="0"/>
    </xf>
    <xf numFmtId="0" fontId="45" fillId="3" borderId="8" xfId="0" applyFont="1" applyFill="1" applyBorder="1" applyAlignment="1" applyProtection="1">
      <alignment horizontal="center" vertical="center"/>
      <protection locked="0"/>
    </xf>
    <xf numFmtId="0" fontId="45" fillId="3" borderId="6" xfId="0" applyFont="1" applyFill="1" applyBorder="1" applyAlignment="1" applyProtection="1">
      <alignment horizontal="center" vertical="center"/>
      <protection locked="0"/>
    </xf>
    <xf numFmtId="0" fontId="22" fillId="0" borderId="2" xfId="0" applyFont="1" applyBorder="1" applyAlignment="1">
      <alignment horizontal="left" vertical="center"/>
    </xf>
    <xf numFmtId="0" fontId="20" fillId="0" borderId="4" xfId="0" applyFont="1" applyBorder="1" applyAlignment="1">
      <alignment horizontal="center" vertical="center" wrapText="1"/>
    </xf>
    <xf numFmtId="0" fontId="20" fillId="0" borderId="8" xfId="0" applyFont="1" applyBorder="1" applyAlignment="1">
      <alignment horizontal="center" vertical="center" wrapText="1"/>
    </xf>
    <xf numFmtId="0" fontId="20" fillId="0" borderId="6" xfId="0" applyFont="1" applyBorder="1" applyAlignment="1">
      <alignment horizontal="center" vertical="center" wrapText="1"/>
    </xf>
    <xf numFmtId="0" fontId="20" fillId="10" borderId="53" xfId="0" applyFont="1" applyFill="1" applyBorder="1" applyAlignment="1">
      <alignment horizontal="center" vertical="center"/>
    </xf>
    <xf numFmtId="0" fontId="20" fillId="3" borderId="4" xfId="0" applyFont="1" applyFill="1" applyBorder="1" applyAlignment="1" applyProtection="1">
      <alignment horizontal="center" vertical="center"/>
      <protection locked="0"/>
    </xf>
    <xf numFmtId="0" fontId="20" fillId="3" borderId="8" xfId="0" applyFont="1" applyFill="1" applyBorder="1" applyAlignment="1" applyProtection="1">
      <alignment horizontal="center" vertical="center"/>
      <protection locked="0"/>
    </xf>
    <xf numFmtId="0" fontId="20" fillId="3" borderId="6" xfId="0" applyFont="1" applyFill="1" applyBorder="1" applyAlignment="1" applyProtection="1">
      <alignment horizontal="center" vertical="center"/>
      <protection locked="0"/>
    </xf>
    <xf numFmtId="0" fontId="22" fillId="14" borderId="2" xfId="0" applyFont="1" applyFill="1" applyBorder="1" applyAlignment="1">
      <alignment vertical="center"/>
    </xf>
    <xf numFmtId="0" fontId="22" fillId="14" borderId="2" xfId="0" applyFont="1" applyFill="1" applyBorder="1" applyAlignment="1">
      <alignment horizontal="left" vertical="center" wrapText="1"/>
    </xf>
    <xf numFmtId="0" fontId="22" fillId="14" borderId="2" xfId="0" applyFont="1" applyFill="1" applyBorder="1" applyAlignment="1">
      <alignment vertical="center" wrapText="1"/>
    </xf>
    <xf numFmtId="0" fontId="22" fillId="0" borderId="4" xfId="0" applyFont="1" applyBorder="1" applyAlignment="1">
      <alignment vertical="center" wrapText="1"/>
    </xf>
    <xf numFmtId="0" fontId="22" fillId="0" borderId="6" xfId="0" applyFont="1" applyBorder="1" applyAlignment="1">
      <alignment vertical="center"/>
    </xf>
    <xf numFmtId="0" fontId="20" fillId="14" borderId="2" xfId="0" applyFont="1" applyFill="1" applyBorder="1" applyAlignment="1">
      <alignment horizontal="center" vertical="center"/>
    </xf>
    <xf numFmtId="0" fontId="0" fillId="0" borderId="8" xfId="0" applyBorder="1" applyAlignment="1" applyProtection="1">
      <protection locked="0"/>
    </xf>
    <xf numFmtId="0" fontId="0" fillId="0" borderId="6" xfId="0" applyBorder="1" applyAlignment="1" applyProtection="1">
      <protection locked="0"/>
    </xf>
    <xf numFmtId="0" fontId="20" fillId="14" borderId="4" xfId="0" applyFont="1" applyFill="1" applyBorder="1" applyAlignment="1">
      <alignment horizontal="left" vertical="center" wrapText="1"/>
    </xf>
    <xf numFmtId="0" fontId="20" fillId="14" borderId="6" xfId="0" applyFont="1" applyFill="1" applyBorder="1" applyAlignment="1">
      <alignment horizontal="left" vertical="center" wrapText="1"/>
    </xf>
    <xf numFmtId="0" fontId="20" fillId="6" borderId="2" xfId="0" applyFont="1" applyFill="1" applyBorder="1" applyAlignment="1">
      <alignment horizontal="center" vertical="center"/>
    </xf>
    <xf numFmtId="0" fontId="20" fillId="0" borderId="2" xfId="0" applyFont="1" applyBorder="1" applyAlignment="1">
      <alignment horizontal="center" vertical="center" wrapText="1"/>
    </xf>
    <xf numFmtId="0" fontId="20" fillId="6" borderId="4" xfId="0" applyFont="1" applyFill="1" applyBorder="1" applyAlignment="1">
      <alignment horizontal="center" vertical="center" wrapText="1"/>
    </xf>
    <xf numFmtId="0" fontId="20" fillId="6" borderId="8" xfId="0" applyFont="1" applyFill="1" applyBorder="1" applyAlignment="1">
      <alignment horizontal="center" vertical="center" wrapText="1"/>
    </xf>
    <xf numFmtId="0" fontId="20" fillId="6" borderId="6" xfId="0" applyFont="1" applyFill="1" applyBorder="1" applyAlignment="1">
      <alignment horizontal="center" vertical="center" wrapText="1"/>
    </xf>
    <xf numFmtId="0" fontId="0" fillId="0" borderId="4" xfId="0" applyBorder="1" applyAlignment="1">
      <alignment horizontal="center" vertical="center"/>
    </xf>
    <xf numFmtId="0" fontId="0" fillId="0" borderId="6" xfId="0" applyBorder="1" applyAlignment="1">
      <alignment horizontal="center" vertical="center"/>
    </xf>
    <xf numFmtId="0" fontId="20" fillId="14" borderId="8" xfId="0" applyFont="1" applyFill="1" applyBorder="1" applyAlignment="1">
      <alignment horizontal="center" vertical="center" wrapText="1"/>
    </xf>
    <xf numFmtId="0" fontId="22" fillId="14" borderId="2" xfId="0" applyFont="1" applyFill="1" applyBorder="1" applyAlignment="1">
      <alignment horizontal="center" vertical="center"/>
    </xf>
    <xf numFmtId="0" fontId="22" fillId="0" borderId="4" xfId="0" applyFont="1" applyBorder="1" applyAlignment="1">
      <alignment horizontal="left" vertical="center" wrapText="1"/>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5" fillId="10" borderId="53" xfId="0" applyFont="1" applyFill="1" applyBorder="1" applyAlignment="1">
      <alignment horizontal="left" vertical="center" wrapText="1"/>
    </xf>
    <xf numFmtId="0" fontId="25" fillId="10" borderId="2" xfId="0" applyFont="1" applyFill="1" applyBorder="1" applyAlignment="1">
      <alignment horizontal="left" vertical="center" wrapText="1"/>
    </xf>
    <xf numFmtId="0" fontId="0" fillId="0" borderId="0" xfId="0" applyAlignment="1">
      <alignment horizontal="center" vertical="center"/>
    </xf>
    <xf numFmtId="0" fontId="0" fillId="0" borderId="0" xfId="0" applyAlignment="1">
      <alignment vertical="center"/>
    </xf>
    <xf numFmtId="0" fontId="20" fillId="14" borderId="4" xfId="0" applyFont="1" applyFill="1" applyBorder="1" applyAlignment="1">
      <alignment horizontal="center" vertical="center"/>
    </xf>
    <xf numFmtId="0" fontId="20" fillId="14" borderId="8" xfId="0" applyFont="1" applyFill="1" applyBorder="1" applyAlignment="1">
      <alignment horizontal="center" vertical="center"/>
    </xf>
    <xf numFmtId="0" fontId="20" fillId="14" borderId="6" xfId="0" applyFont="1" applyFill="1" applyBorder="1" applyAlignment="1">
      <alignment horizontal="center" vertical="center"/>
    </xf>
    <xf numFmtId="0" fontId="22" fillId="0" borderId="2" xfId="0" applyFont="1" applyBorder="1" applyAlignment="1">
      <alignment horizontal="left" vertical="top" wrapText="1"/>
    </xf>
    <xf numFmtId="0" fontId="0" fillId="0" borderId="55" xfId="0" applyBorder="1" applyAlignment="1">
      <alignment horizontal="center" vertical="center"/>
    </xf>
    <xf numFmtId="0" fontId="22" fillId="0" borderId="53" xfId="0" applyFont="1" applyBorder="1" applyAlignment="1">
      <alignment horizontal="left" vertical="center" wrapText="1"/>
    </xf>
    <xf numFmtId="0" fontId="22" fillId="0" borderId="4"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6" xfId="0" applyFont="1" applyBorder="1" applyAlignment="1">
      <alignment horizontal="center" vertical="center"/>
    </xf>
    <xf numFmtId="0" fontId="22" fillId="14" borderId="2" xfId="0" applyFont="1" applyFill="1" applyBorder="1" applyAlignment="1">
      <alignment horizontal="left" vertical="center"/>
    </xf>
    <xf numFmtId="0" fontId="22" fillId="14" borderId="53" xfId="0" applyFont="1" applyFill="1" applyBorder="1" applyAlignment="1">
      <alignment horizontal="left" vertical="center"/>
    </xf>
    <xf numFmtId="0" fontId="22" fillId="6" borderId="2" xfId="0" applyFont="1" applyFill="1" applyBorder="1" applyAlignment="1">
      <alignment horizontal="left" vertical="center"/>
    </xf>
    <xf numFmtId="0" fontId="22" fillId="6" borderId="53" xfId="0" applyFont="1" applyFill="1" applyBorder="1" applyAlignment="1">
      <alignment horizontal="left" vertical="center"/>
    </xf>
    <xf numFmtId="0" fontId="20" fillId="14" borderId="2" xfId="0" applyFont="1" applyFill="1" applyBorder="1" applyAlignment="1">
      <alignment horizontal="left" vertical="center" wrapText="1"/>
    </xf>
    <xf numFmtId="0" fontId="22" fillId="6" borderId="4" xfId="0" applyFont="1" applyFill="1" applyBorder="1" applyAlignment="1">
      <alignment horizontal="left" vertical="center"/>
    </xf>
    <xf numFmtId="0" fontId="22" fillId="6" borderId="6" xfId="0" applyFont="1" applyFill="1" applyBorder="1" applyAlignment="1">
      <alignment horizontal="left" vertical="center"/>
    </xf>
    <xf numFmtId="0" fontId="22" fillId="6" borderId="4" xfId="0" applyFont="1" applyFill="1" applyBorder="1" applyAlignment="1">
      <alignment horizontal="left" vertical="center" wrapText="1"/>
    </xf>
    <xf numFmtId="0" fontId="22" fillId="6" borderId="8" xfId="0" applyFont="1" applyFill="1" applyBorder="1" applyAlignment="1">
      <alignment horizontal="left" vertical="center"/>
    </xf>
    <xf numFmtId="0" fontId="22" fillId="15" borderId="4" xfId="0" applyFont="1" applyFill="1" applyBorder="1" applyAlignment="1">
      <alignment horizontal="left" vertical="center"/>
    </xf>
    <xf numFmtId="0" fontId="22" fillId="15" borderId="8" xfId="0" applyFont="1" applyFill="1" applyBorder="1" applyAlignment="1">
      <alignment horizontal="left" vertical="center"/>
    </xf>
    <xf numFmtId="0" fontId="22" fillId="15" borderId="6" xfId="0" applyFont="1" applyFill="1" applyBorder="1" applyAlignment="1">
      <alignment horizontal="left" vertical="center"/>
    </xf>
    <xf numFmtId="0" fontId="20" fillId="0" borderId="4" xfId="0" applyFont="1" applyBorder="1" applyAlignment="1">
      <alignment horizontal="left" vertical="center" wrapText="1"/>
    </xf>
    <xf numFmtId="0" fontId="20" fillId="0" borderId="6" xfId="0" applyFont="1" applyBorder="1" applyAlignment="1">
      <alignment horizontal="left" vertical="center" wrapText="1"/>
    </xf>
    <xf numFmtId="0" fontId="22" fillId="0" borderId="4" xfId="0" applyFont="1" applyBorder="1" applyAlignment="1">
      <alignment horizontal="left" vertical="center"/>
    </xf>
    <xf numFmtId="0" fontId="22" fillId="0" borderId="6" xfId="0" applyFont="1" applyBorder="1" applyAlignment="1">
      <alignment horizontal="left" vertical="center"/>
    </xf>
    <xf numFmtId="0" fontId="22" fillId="0" borderId="8" xfId="0" applyFont="1" applyBorder="1" applyAlignment="1">
      <alignment horizontal="left" vertical="center"/>
    </xf>
    <xf numFmtId="0" fontId="22" fillId="14" borderId="4" xfId="0" applyFont="1" applyFill="1" applyBorder="1" applyAlignment="1">
      <alignment horizontal="left" vertical="center"/>
    </xf>
    <xf numFmtId="0" fontId="22" fillId="14" borderId="8" xfId="0" applyFont="1" applyFill="1" applyBorder="1" applyAlignment="1">
      <alignment horizontal="left" vertical="center"/>
    </xf>
    <xf numFmtId="0" fontId="22" fillId="14" borderId="6" xfId="0" applyFont="1" applyFill="1" applyBorder="1" applyAlignment="1">
      <alignment horizontal="left" vertical="center"/>
    </xf>
    <xf numFmtId="0" fontId="29" fillId="0" borderId="4" xfId="0" applyFont="1" applyFill="1" applyBorder="1" applyAlignment="1">
      <alignment horizontal="left" vertical="center" wrapText="1"/>
    </xf>
    <xf numFmtId="0" fontId="29" fillId="0" borderId="8" xfId="0" applyFont="1" applyFill="1" applyBorder="1" applyAlignment="1">
      <alignment horizontal="left" vertical="center" wrapText="1"/>
    </xf>
    <xf numFmtId="0" fontId="29" fillId="0" borderId="6" xfId="0" applyFont="1" applyFill="1" applyBorder="1" applyAlignment="1">
      <alignment horizontal="left" vertical="center" wrapText="1"/>
    </xf>
    <xf numFmtId="0" fontId="31" fillId="0" borderId="53" xfId="0" applyFont="1" applyFill="1" applyBorder="1" applyAlignment="1">
      <alignment horizontal="center" vertical="center"/>
    </xf>
    <xf numFmtId="0" fontId="29" fillId="0" borderId="53" xfId="0" applyFont="1" applyFill="1" applyBorder="1" applyAlignment="1">
      <alignment horizontal="center" vertical="center"/>
    </xf>
    <xf numFmtId="0" fontId="49" fillId="0" borderId="60" xfId="0" applyFont="1" applyFill="1" applyBorder="1" applyAlignment="1">
      <alignment horizontal="left" vertical="center" wrapText="1"/>
    </xf>
    <xf numFmtId="0" fontId="49" fillId="0" borderId="27" xfId="0" applyFont="1" applyFill="1" applyBorder="1" applyAlignment="1">
      <alignment horizontal="left" vertical="center"/>
    </xf>
    <xf numFmtId="0" fontId="49" fillId="0" borderId="39" xfId="0" applyFont="1" applyFill="1" applyBorder="1" applyAlignment="1">
      <alignment horizontal="left" vertical="center"/>
    </xf>
    <xf numFmtId="0" fontId="29" fillId="0" borderId="53" xfId="0" applyFont="1" applyFill="1" applyBorder="1" applyAlignment="1">
      <alignment horizontal="center" vertical="center" wrapText="1"/>
    </xf>
    <xf numFmtId="0" fontId="29" fillId="0" borderId="4" xfId="0" applyFont="1" applyBorder="1" applyAlignment="1">
      <alignment horizontal="center" vertical="center" wrapText="1"/>
    </xf>
    <xf numFmtId="0" fontId="29" fillId="0" borderId="6" xfId="0" applyFont="1" applyBorder="1" applyAlignment="1">
      <alignment horizontal="center" vertical="center" wrapText="1"/>
    </xf>
    <xf numFmtId="0" fontId="29" fillId="3" borderId="53" xfId="0" applyFont="1" applyFill="1" applyBorder="1" applyAlignment="1">
      <alignment horizontal="center" vertical="center" wrapText="1"/>
    </xf>
    <xf numFmtId="0" fontId="29" fillId="10" borderId="53" xfId="0" applyFont="1" applyFill="1" applyBorder="1" applyAlignment="1">
      <alignment horizontal="center" vertical="center" wrapText="1"/>
    </xf>
    <xf numFmtId="0" fontId="29" fillId="0" borderId="0" xfId="0" applyFont="1" applyFill="1" applyAlignment="1">
      <alignment horizontal="center" vertical="center" wrapText="1"/>
    </xf>
    <xf numFmtId="0" fontId="49" fillId="0" borderId="27" xfId="0" applyFont="1" applyFill="1" applyBorder="1" applyAlignment="1">
      <alignment horizontal="left" vertical="center" wrapText="1"/>
    </xf>
    <xf numFmtId="0" fontId="49" fillId="0" borderId="39" xfId="0" applyFont="1" applyFill="1" applyBorder="1" applyAlignment="1">
      <alignment horizontal="left" vertical="center" wrapText="1"/>
    </xf>
    <xf numFmtId="0" fontId="29" fillId="10" borderId="4" xfId="0" applyFont="1" applyFill="1" applyBorder="1" applyAlignment="1">
      <alignment horizontal="center" vertical="center" wrapText="1"/>
    </xf>
    <xf numFmtId="0" fontId="29" fillId="10" borderId="6" xfId="0" applyFont="1" applyFill="1" applyBorder="1" applyAlignment="1">
      <alignment horizontal="center" vertical="center" wrapText="1"/>
    </xf>
    <xf numFmtId="0" fontId="29" fillId="0" borderId="8" xfId="0" applyFont="1" applyBorder="1" applyAlignment="1">
      <alignment horizontal="center" vertical="center" wrapText="1"/>
    </xf>
    <xf numFmtId="0" fontId="30" fillId="10" borderId="53" xfId="0" applyFont="1" applyFill="1" applyBorder="1" applyAlignment="1">
      <alignment horizontal="center" vertical="center"/>
    </xf>
    <xf numFmtId="0" fontId="29" fillId="0" borderId="4" xfId="0" applyFont="1" applyFill="1" applyBorder="1" applyAlignment="1">
      <alignment horizontal="center" vertical="center" wrapText="1"/>
    </xf>
    <xf numFmtId="0" fontId="29" fillId="0" borderId="8" xfId="0" applyFont="1" applyFill="1" applyBorder="1" applyAlignment="1">
      <alignment horizontal="center" vertical="center" wrapText="1"/>
    </xf>
    <xf numFmtId="0" fontId="29" fillId="0" borderId="6" xfId="0" applyFont="1" applyFill="1" applyBorder="1" applyAlignment="1">
      <alignment horizontal="center" vertical="center" wrapText="1"/>
    </xf>
    <xf numFmtId="0" fontId="47" fillId="3" borderId="53" xfId="0" applyFont="1" applyFill="1" applyBorder="1" applyAlignment="1">
      <alignment horizontal="center" vertical="center" wrapText="1"/>
    </xf>
    <xf numFmtId="0" fontId="29" fillId="0" borderId="53" xfId="0" applyFont="1" applyFill="1" applyBorder="1" applyAlignment="1">
      <alignment vertical="center" wrapText="1"/>
    </xf>
    <xf numFmtId="0" fontId="29" fillId="0" borderId="53" xfId="0" applyFont="1" applyBorder="1" applyAlignment="1">
      <alignment horizontal="center" vertical="center" wrapText="1"/>
    </xf>
    <xf numFmtId="0" fontId="29" fillId="10" borderId="53" xfId="0" quotePrefix="1" applyFont="1" applyFill="1" applyBorder="1" applyAlignment="1">
      <alignment horizontal="center" vertical="center" wrapText="1"/>
    </xf>
    <xf numFmtId="0" fontId="31" fillId="0" borderId="3" xfId="0" applyFont="1" applyBorder="1" applyAlignment="1">
      <alignment horizontal="center" vertical="center"/>
    </xf>
    <xf numFmtId="0" fontId="28" fillId="0" borderId="0" xfId="0" applyFont="1" applyAlignment="1">
      <alignment horizontal="center" vertical="center"/>
    </xf>
    <xf numFmtId="0" fontId="29" fillId="0" borderId="53" xfId="0" applyFont="1" applyBorder="1" applyAlignment="1">
      <alignment vertical="center" wrapText="1"/>
    </xf>
    <xf numFmtId="0" fontId="32" fillId="0" borderId="53" xfId="0" applyFont="1" applyBorder="1" applyAlignment="1">
      <alignment horizontal="left" vertical="center" wrapText="1"/>
    </xf>
    <xf numFmtId="0" fontId="32" fillId="0" borderId="44" xfId="0" applyFont="1" applyBorder="1" applyAlignment="1">
      <alignment horizontal="center" vertical="center"/>
    </xf>
    <xf numFmtId="0" fontId="32" fillId="0" borderId="53" xfId="0" applyFont="1" applyFill="1" applyBorder="1" applyAlignment="1">
      <alignment horizontal="center" vertical="center" wrapText="1"/>
    </xf>
    <xf numFmtId="0" fontId="32" fillId="0" borderId="53" xfId="0" applyFont="1" applyBorder="1" applyAlignment="1">
      <alignment horizontal="left" vertical="center"/>
    </xf>
    <xf numFmtId="0" fontId="32" fillId="0" borderId="53" xfId="0" applyFont="1" applyBorder="1" applyAlignment="1">
      <alignment horizontal="center" vertical="center"/>
    </xf>
    <xf numFmtId="0" fontId="32" fillId="3" borderId="53" xfId="0" applyFont="1" applyFill="1" applyBorder="1" applyAlignment="1">
      <alignment horizontal="center" vertical="center"/>
    </xf>
    <xf numFmtId="0" fontId="32" fillId="10" borderId="53" xfId="0" applyFont="1" applyFill="1" applyBorder="1" applyAlignment="1">
      <alignment horizontal="center" vertical="center"/>
    </xf>
    <xf numFmtId="0" fontId="32" fillId="0" borderId="0" xfId="0" applyFont="1" applyAlignment="1">
      <alignment horizontal="center" vertical="center"/>
    </xf>
    <xf numFmtId="0" fontId="32" fillId="0" borderId="53" xfId="0" applyFont="1" applyBorder="1" applyAlignment="1">
      <alignment horizontal="center" vertical="center" wrapText="1"/>
    </xf>
    <xf numFmtId="0" fontId="32" fillId="0" borderId="53" xfId="0" applyFont="1" applyFill="1" applyBorder="1" applyAlignment="1">
      <alignment horizontal="left" vertical="center" wrapText="1"/>
    </xf>
    <xf numFmtId="0" fontId="32" fillId="0" borderId="53" xfId="0" applyFont="1" applyFill="1" applyBorder="1" applyAlignment="1">
      <alignment horizontal="center" vertical="center"/>
    </xf>
    <xf numFmtId="0" fontId="55" fillId="0" borderId="53" xfId="0" applyFont="1" applyFill="1" applyBorder="1" applyAlignment="1">
      <alignment vertical="center" wrapText="1"/>
    </xf>
    <xf numFmtId="0" fontId="55" fillId="3" borderId="53" xfId="0" applyFont="1" applyFill="1" applyBorder="1" applyAlignment="1">
      <alignment horizontal="center" vertical="center" wrapText="1"/>
    </xf>
    <xf numFmtId="0" fontId="55" fillId="0" borderId="6" xfId="0" applyFont="1" applyBorder="1" applyAlignment="1"/>
    <xf numFmtId="0" fontId="55" fillId="10" borderId="53" xfId="0" applyFont="1" applyFill="1" applyBorder="1" applyAlignment="1">
      <alignment horizontal="center" vertical="center" wrapText="1"/>
    </xf>
    <xf numFmtId="0" fontId="55" fillId="0" borderId="4" xfId="0" applyFont="1" applyFill="1" applyBorder="1" applyAlignment="1">
      <alignment horizontal="left" vertical="center" wrapText="1"/>
    </xf>
    <xf numFmtId="0" fontId="55" fillId="0" borderId="8" xfId="0" applyFont="1" applyFill="1" applyBorder="1" applyAlignment="1">
      <alignment horizontal="left" vertical="center" wrapText="1"/>
    </xf>
    <xf numFmtId="0" fontId="55" fillId="0" borderId="6" xfId="0" applyFont="1" applyFill="1" applyBorder="1" applyAlignment="1">
      <alignment horizontal="left" vertical="center" wrapText="1"/>
    </xf>
    <xf numFmtId="0" fontId="55" fillId="0" borderId="4" xfId="0" applyFont="1" applyBorder="1" applyAlignment="1">
      <alignment horizontal="center" vertical="center" wrapText="1"/>
    </xf>
    <xf numFmtId="0" fontId="55" fillId="0" borderId="6" xfId="0" applyFont="1" applyBorder="1" applyAlignment="1">
      <alignment horizontal="center" vertical="center" wrapText="1"/>
    </xf>
    <xf numFmtId="0" fontId="20" fillId="0" borderId="0" xfId="0" applyFont="1" applyAlignment="1">
      <alignment horizontal="center" vertical="center"/>
    </xf>
    <xf numFmtId="0" fontId="55" fillId="0" borderId="53" xfId="0" applyFont="1" applyFill="1" applyBorder="1" applyAlignment="1">
      <alignment horizontal="right" vertical="center"/>
    </xf>
    <xf numFmtId="0" fontId="55" fillId="10" borderId="53" xfId="0" applyFont="1" applyFill="1" applyBorder="1" applyAlignment="1">
      <alignment horizontal="center" vertical="center"/>
    </xf>
    <xf numFmtId="0" fontId="55" fillId="0" borderId="60" xfId="0" applyFont="1" applyFill="1" applyBorder="1" applyAlignment="1">
      <alignment horizontal="left" vertical="center" wrapText="1"/>
    </xf>
    <xf numFmtId="0" fontId="55" fillId="0" borderId="27" xfId="0" applyFont="1" applyFill="1" applyBorder="1" applyAlignment="1">
      <alignment horizontal="left" vertical="center"/>
    </xf>
    <xf numFmtId="0" fontId="55" fillId="0" borderId="39" xfId="0" applyFont="1" applyFill="1" applyBorder="1" applyAlignment="1">
      <alignment horizontal="left" vertical="center"/>
    </xf>
    <xf numFmtId="0" fontId="22" fillId="0" borderId="53" xfId="0" applyFont="1" applyFill="1" applyBorder="1" applyAlignment="1">
      <alignment horizontal="center" vertical="center" wrapText="1"/>
    </xf>
    <xf numFmtId="0" fontId="22" fillId="3" borderId="53" xfId="0" applyFont="1" applyFill="1" applyBorder="1" applyAlignment="1">
      <alignment horizontal="center" vertical="center" wrapText="1"/>
    </xf>
    <xf numFmtId="0" fontId="22" fillId="10" borderId="53" xfId="0" applyFont="1" applyFill="1" applyBorder="1" applyAlignment="1">
      <alignment horizontal="center" vertical="center" wrapText="1"/>
    </xf>
    <xf numFmtId="0" fontId="20" fillId="0" borderId="53" xfId="0" applyFont="1" applyFill="1" applyBorder="1" applyAlignment="1">
      <alignment horizontal="center" vertical="center"/>
    </xf>
    <xf numFmtId="0" fontId="20" fillId="3" borderId="53" xfId="0" applyFont="1" applyFill="1" applyBorder="1" applyAlignment="1">
      <alignment horizontal="center" vertical="center"/>
    </xf>
    <xf numFmtId="0" fontId="22" fillId="0" borderId="53" xfId="0" applyFont="1" applyFill="1" applyBorder="1" applyAlignment="1">
      <alignment horizontal="left" vertical="center" wrapText="1" indent="1"/>
    </xf>
    <xf numFmtId="0" fontId="20" fillId="3" borderId="53" xfId="4" applyNumberFormat="1" applyFont="1" applyFill="1" applyBorder="1" applyAlignment="1">
      <alignment horizontal="center" vertical="center"/>
    </xf>
    <xf numFmtId="0" fontId="22" fillId="0" borderId="53" xfId="0" applyFont="1" applyFill="1" applyBorder="1" applyAlignment="1">
      <alignment horizontal="left" vertical="center" wrapText="1"/>
    </xf>
    <xf numFmtId="0" fontId="20" fillId="0" borderId="4" xfId="0" applyFont="1" applyBorder="1" applyAlignment="1">
      <alignment horizontal="center" vertical="center"/>
    </xf>
    <xf numFmtId="0" fontId="20" fillId="0" borderId="6" xfId="0" applyFont="1" applyBorder="1" applyAlignment="1">
      <alignment horizontal="center" vertical="center"/>
    </xf>
    <xf numFmtId="0" fontId="22" fillId="0" borderId="4" xfId="0" applyFont="1" applyFill="1" applyBorder="1" applyAlignment="1">
      <alignment horizontal="left" vertical="center" wrapText="1"/>
    </xf>
    <xf numFmtId="0" fontId="22" fillId="0" borderId="6" xfId="0" applyFont="1" applyFill="1" applyBorder="1" applyAlignment="1">
      <alignment horizontal="left" vertical="center" wrapText="1"/>
    </xf>
    <xf numFmtId="0" fontId="20" fillId="0" borderId="53" xfId="0" applyFont="1" applyBorder="1" applyAlignment="1">
      <alignment horizontal="left" vertical="center" wrapText="1"/>
    </xf>
    <xf numFmtId="0" fontId="20" fillId="0" borderId="53" xfId="0" applyFont="1" applyBorder="1" applyAlignment="1">
      <alignment horizontal="left" vertical="center"/>
    </xf>
    <xf numFmtId="0" fontId="22" fillId="0" borderId="53" xfId="0" applyFont="1" applyBorder="1" applyAlignment="1">
      <alignment horizontal="center" vertical="center" wrapText="1"/>
    </xf>
    <xf numFmtId="0" fontId="26" fillId="0" borderId="53" xfId="0" applyFont="1" applyBorder="1" applyAlignment="1">
      <alignment horizontal="left" vertical="top" wrapText="1"/>
    </xf>
    <xf numFmtId="0" fontId="24" fillId="10" borderId="4" xfId="0" applyFont="1" applyFill="1" applyBorder="1" applyAlignment="1">
      <alignment horizontal="center" vertical="center"/>
    </xf>
    <xf numFmtId="0" fontId="24" fillId="10" borderId="6" xfId="0" applyFont="1" applyFill="1" applyBorder="1" applyAlignment="1">
      <alignment horizontal="center" vertical="center"/>
    </xf>
    <xf numFmtId="0" fontId="26" fillId="0" borderId="53" xfId="0" applyFont="1" applyBorder="1" applyAlignment="1">
      <alignment horizontal="left" vertical="center" wrapText="1"/>
    </xf>
    <xf numFmtId="0" fontId="22" fillId="0" borderId="53" xfId="0" applyFont="1" applyBorder="1" applyAlignment="1">
      <alignment vertical="center" wrapText="1"/>
    </xf>
    <xf numFmtId="0" fontId="24" fillId="10" borderId="53" xfId="0" applyFont="1" applyFill="1" applyBorder="1" applyAlignment="1">
      <alignment horizontal="center" vertical="center"/>
    </xf>
    <xf numFmtId="0" fontId="19" fillId="0" borderId="3" xfId="0" applyFont="1" applyBorder="1" applyAlignment="1">
      <alignment horizontal="center" vertical="center" wrapText="1"/>
    </xf>
    <xf numFmtId="0" fontId="22" fillId="3" borderId="4" xfId="0" applyFont="1" applyFill="1" applyBorder="1" applyAlignment="1" applyProtection="1">
      <alignment horizontal="center" vertical="center" wrapText="1"/>
      <protection locked="0"/>
    </xf>
    <xf numFmtId="0" fontId="22" fillId="3" borderId="8" xfId="0" applyFont="1" applyFill="1" applyBorder="1" applyAlignment="1" applyProtection="1">
      <alignment horizontal="center" vertical="center" wrapText="1"/>
      <protection locked="0"/>
    </xf>
    <xf numFmtId="0" fontId="22" fillId="3" borderId="6" xfId="0" applyFont="1" applyFill="1" applyBorder="1" applyAlignment="1" applyProtection="1">
      <alignment horizontal="center" vertical="center" wrapText="1"/>
      <protection locked="0"/>
    </xf>
    <xf numFmtId="0" fontId="20" fillId="0" borderId="53" xfId="0" applyFont="1" applyBorder="1" applyAlignment="1">
      <alignment horizontal="center" vertical="center" wrapText="1"/>
    </xf>
    <xf numFmtId="0" fontId="22" fillId="0" borderId="53" xfId="0" applyFont="1" applyBorder="1" applyAlignment="1" applyProtection="1">
      <alignment vertical="center" wrapText="1"/>
      <protection locked="0"/>
    </xf>
    <xf numFmtId="0" fontId="20" fillId="10" borderId="53" xfId="0" applyFont="1" applyFill="1" applyBorder="1" applyAlignment="1" applyProtection="1">
      <alignment horizontal="center" vertical="center"/>
    </xf>
    <xf numFmtId="0" fontId="20" fillId="3" borderId="53" xfId="0" applyFont="1" applyFill="1" applyBorder="1" applyAlignment="1" applyProtection="1">
      <alignment horizontal="center" vertical="center"/>
      <protection locked="0"/>
    </xf>
    <xf numFmtId="0" fontId="20" fillId="10" borderId="53" xfId="0" applyFont="1" applyFill="1" applyBorder="1" applyAlignment="1" applyProtection="1">
      <alignment horizontal="center" vertical="center"/>
      <protection locked="0"/>
    </xf>
    <xf numFmtId="0" fontId="19" fillId="0" borderId="3" xfId="0" applyFont="1" applyBorder="1" applyAlignment="1" applyProtection="1">
      <alignment horizontal="center" vertical="center"/>
      <protection locked="0"/>
    </xf>
    <xf numFmtId="0" fontId="22" fillId="0" borderId="53" xfId="0" applyFont="1" applyBorder="1" applyAlignment="1" applyProtection="1">
      <alignment horizontal="center" vertical="center" wrapText="1"/>
      <protection locked="0"/>
    </xf>
    <xf numFmtId="0" fontId="20" fillId="0" borderId="53" xfId="0" applyFont="1" applyBorder="1" applyAlignment="1" applyProtection="1">
      <alignment horizontal="left" vertical="center" wrapText="1"/>
      <protection locked="0"/>
    </xf>
    <xf numFmtId="0" fontId="20" fillId="0" borderId="53" xfId="0" applyFont="1" applyBorder="1" applyAlignment="1" applyProtection="1">
      <alignment horizontal="left" vertical="center"/>
      <protection locked="0"/>
    </xf>
    <xf numFmtId="0" fontId="22" fillId="10" borderId="53" xfId="0" applyFont="1" applyFill="1" applyBorder="1" applyAlignment="1" applyProtection="1">
      <alignment horizontal="center" vertical="center" wrapText="1"/>
    </xf>
    <xf numFmtId="0" fontId="22" fillId="0" borderId="53" xfId="0" applyFont="1" applyBorder="1" applyAlignment="1" applyProtection="1">
      <alignment horizontal="left" vertical="center" wrapText="1"/>
      <protection locked="0"/>
    </xf>
    <xf numFmtId="0" fontId="22" fillId="0" borderId="4"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6" xfId="0" applyFont="1" applyBorder="1" applyAlignment="1" applyProtection="1">
      <alignment vertical="center" wrapText="1"/>
      <protection locked="0"/>
    </xf>
    <xf numFmtId="0" fontId="20" fillId="10" borderId="4" xfId="0" applyFont="1" applyFill="1" applyBorder="1" applyAlignment="1" applyProtection="1">
      <alignment horizontal="center" vertical="center"/>
      <protection locked="0"/>
    </xf>
    <xf numFmtId="0" fontId="20" fillId="10" borderId="8" xfId="0" applyFont="1" applyFill="1" applyBorder="1" applyAlignment="1" applyProtection="1">
      <alignment horizontal="center" vertical="center"/>
      <protection locked="0"/>
    </xf>
    <xf numFmtId="0" fontId="20" fillId="10" borderId="6" xfId="0" applyFont="1" applyFill="1" applyBorder="1" applyAlignment="1" applyProtection="1">
      <alignment horizontal="center" vertical="center"/>
      <protection locked="0"/>
    </xf>
    <xf numFmtId="0" fontId="20" fillId="0" borderId="53" xfId="4" applyNumberFormat="1" applyFont="1" applyBorder="1" applyAlignment="1">
      <alignment horizontal="center" vertical="center"/>
    </xf>
    <xf numFmtId="0" fontId="20" fillId="0" borderId="8" xfId="0" applyFont="1" applyBorder="1" applyAlignment="1">
      <alignment horizontal="left" vertical="center"/>
    </xf>
    <xf numFmtId="0" fontId="20" fillId="0" borderId="6" xfId="0" applyFont="1" applyBorder="1" applyAlignment="1">
      <alignment horizontal="left" vertical="center"/>
    </xf>
    <xf numFmtId="0" fontId="22" fillId="0" borderId="53" xfId="0" applyFont="1" applyBorder="1" applyAlignment="1">
      <alignment horizontal="left" vertical="center"/>
    </xf>
    <xf numFmtId="0" fontId="20" fillId="0" borderId="53" xfId="0" quotePrefix="1" applyFont="1" applyBorder="1" applyAlignment="1">
      <alignment horizontal="center" vertical="center" wrapText="1"/>
    </xf>
    <xf numFmtId="0" fontId="20" fillId="10" borderId="53" xfId="0" quotePrefix="1" applyFont="1" applyFill="1" applyBorder="1" applyAlignment="1">
      <alignment horizontal="center" vertical="center" wrapText="1"/>
    </xf>
    <xf numFmtId="0" fontId="20" fillId="3" borderId="53" xfId="0" quotePrefix="1" applyFont="1" applyFill="1" applyBorder="1" applyAlignment="1">
      <alignment horizontal="center" vertical="center" wrapText="1"/>
    </xf>
    <xf numFmtId="0" fontId="20" fillId="10" borderId="4" xfId="0" applyFont="1" applyFill="1" applyBorder="1" applyAlignment="1">
      <alignment horizontal="center" vertical="center"/>
    </xf>
    <xf numFmtId="0" fontId="20" fillId="10" borderId="6" xfId="0" applyFont="1" applyFill="1" applyBorder="1" applyAlignment="1">
      <alignment horizontal="center" vertical="center"/>
    </xf>
    <xf numFmtId="0" fontId="20" fillId="10" borderId="4" xfId="0" quotePrefix="1" applyFont="1" applyFill="1" applyBorder="1" applyAlignment="1">
      <alignment horizontal="center" vertical="center"/>
    </xf>
    <xf numFmtId="0" fontId="20" fillId="3" borderId="53" xfId="0" applyFont="1" applyFill="1" applyBorder="1" applyAlignment="1">
      <alignment horizontal="center" vertical="center" wrapText="1"/>
    </xf>
    <xf numFmtId="0" fontId="20" fillId="14" borderId="53" xfId="0" applyFont="1" applyFill="1" applyBorder="1" applyAlignment="1">
      <alignment horizontal="left" vertical="center" wrapText="1"/>
    </xf>
    <xf numFmtId="0" fontId="22" fillId="14" borderId="53" xfId="0" applyFont="1" applyFill="1" applyBorder="1" applyAlignment="1">
      <alignment horizontal="left" vertical="center" wrapText="1"/>
    </xf>
    <xf numFmtId="0" fontId="20" fillId="14" borderId="8" xfId="0" applyFont="1" applyFill="1" applyBorder="1" applyAlignment="1">
      <alignment horizontal="left" vertical="center" wrapText="1"/>
    </xf>
    <xf numFmtId="0" fontId="22" fillId="14" borderId="2" xfId="0" applyFont="1" applyFill="1" applyBorder="1" applyAlignment="1">
      <alignment horizontal="center" vertical="center" wrapText="1"/>
    </xf>
    <xf numFmtId="0" fontId="22" fillId="14" borderId="53" xfId="0" applyFont="1" applyFill="1" applyBorder="1" applyAlignment="1">
      <alignment horizontal="center" vertical="center" wrapText="1"/>
    </xf>
    <xf numFmtId="0" fontId="20" fillId="14" borderId="53" xfId="0" applyFont="1" applyFill="1" applyBorder="1" applyAlignment="1">
      <alignment vertical="center" wrapText="1"/>
    </xf>
    <xf numFmtId="0" fontId="22" fillId="14" borderId="4" xfId="0" applyFont="1" applyFill="1" applyBorder="1" applyAlignment="1">
      <alignment horizontal="left" vertical="center" wrapText="1"/>
    </xf>
    <xf numFmtId="0" fontId="22" fillId="14" borderId="8" xfId="0" applyFont="1" applyFill="1" applyBorder="1" applyAlignment="1">
      <alignment horizontal="left" vertical="center" wrapText="1"/>
    </xf>
    <xf numFmtId="0" fontId="22" fillId="14" borderId="6" xfId="0" applyFont="1" applyFill="1" applyBorder="1" applyAlignment="1">
      <alignment horizontal="left" vertical="center" wrapText="1"/>
    </xf>
    <xf numFmtId="0" fontId="19" fillId="0" borderId="0" xfId="0" applyFont="1" applyAlignment="1">
      <alignment horizontal="center" vertical="center"/>
    </xf>
    <xf numFmtId="0" fontId="20" fillId="14" borderId="53" xfId="0" applyFont="1" applyFill="1" applyBorder="1" applyAlignment="1">
      <alignment horizontal="center" vertical="center" wrapText="1"/>
    </xf>
    <xf numFmtId="0" fontId="0" fillId="0" borderId="4" xfId="0" applyBorder="1">
      <alignment vertical="center"/>
    </xf>
    <xf numFmtId="0" fontId="0" fillId="0" borderId="8" xfId="0" applyBorder="1">
      <alignment vertical="center"/>
    </xf>
    <xf numFmtId="0" fontId="0" fillId="0" borderId="6" xfId="0" applyBorder="1">
      <alignment vertical="center"/>
    </xf>
    <xf numFmtId="0" fontId="0" fillId="0" borderId="4" xfId="0" applyBorder="1" applyAlignment="1">
      <alignment horizontal="left" vertical="center"/>
    </xf>
    <xf numFmtId="0" fontId="0" fillId="0" borderId="8" xfId="0" applyBorder="1" applyAlignment="1">
      <alignment horizontal="left" vertical="center"/>
    </xf>
    <xf numFmtId="0" fontId="0" fillId="0" borderId="6" xfId="0" applyBorder="1" applyAlignment="1">
      <alignment horizontal="left" vertical="center"/>
    </xf>
    <xf numFmtId="0" fontId="0" fillId="10" borderId="8" xfId="0" applyFill="1" applyBorder="1" applyAlignment="1"/>
    <xf numFmtId="0" fontId="0" fillId="10" borderId="6" xfId="0" applyFill="1" applyBorder="1" applyAlignment="1"/>
    <xf numFmtId="0" fontId="20" fillId="10" borderId="4" xfId="0" quotePrefix="1" applyFont="1" applyFill="1" applyBorder="1" applyAlignment="1">
      <alignment horizontal="center" vertical="center" wrapText="1"/>
    </xf>
    <xf numFmtId="0" fontId="20" fillId="3" borderId="1" xfId="0" quotePrefix="1" applyFont="1" applyFill="1" applyBorder="1" applyAlignment="1">
      <alignment horizontal="center" vertical="center" wrapText="1"/>
    </xf>
    <xf numFmtId="0" fontId="0" fillId="0" borderId="55" xfId="0" applyBorder="1" applyAlignment="1"/>
    <xf numFmtId="0" fontId="0" fillId="0" borderId="56" xfId="0" applyBorder="1" applyAlignment="1"/>
    <xf numFmtId="0" fontId="18" fillId="3" borderId="53" xfId="0" applyFont="1" applyFill="1" applyBorder="1" applyAlignment="1">
      <alignment horizontal="center" vertical="center"/>
    </xf>
    <xf numFmtId="0" fontId="20" fillId="14" borderId="6" xfId="0" applyFont="1" applyFill="1" applyBorder="1" applyAlignment="1">
      <alignment horizontal="center" vertical="center" wrapText="1"/>
    </xf>
    <xf numFmtId="0" fontId="18" fillId="11" borderId="53" xfId="0" applyFont="1" applyFill="1" applyBorder="1" applyAlignment="1">
      <alignment horizontal="center" vertical="center"/>
    </xf>
    <xf numFmtId="0" fontId="18" fillId="3" borderId="0" xfId="0" applyFont="1" applyFill="1" applyAlignment="1">
      <alignment horizontal="center" vertical="center"/>
    </xf>
    <xf numFmtId="0" fontId="18" fillId="11" borderId="0" xfId="0" applyFont="1" applyFill="1" applyAlignment="1">
      <alignment horizontal="center" vertical="center"/>
    </xf>
    <xf numFmtId="0" fontId="18" fillId="3" borderId="0" xfId="0" applyFont="1" applyFill="1" applyAlignment="1">
      <alignment horizontal="center" vertical="center" wrapText="1"/>
    </xf>
    <xf numFmtId="0" fontId="18" fillId="11" borderId="0" xfId="0" applyFont="1" applyFill="1" applyAlignment="1">
      <alignment horizontal="center" vertical="center" wrapText="1"/>
    </xf>
    <xf numFmtId="0" fontId="18" fillId="3" borderId="4"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6" xfId="0" applyFont="1" applyFill="1" applyBorder="1" applyAlignment="1">
      <alignment horizontal="center" vertical="center"/>
    </xf>
    <xf numFmtId="0" fontId="20" fillId="3" borderId="4" xfId="0" quotePrefix="1" applyFont="1" applyFill="1" applyBorder="1" applyAlignment="1">
      <alignment horizontal="center" vertical="center" wrapText="1"/>
    </xf>
    <xf numFmtId="0" fontId="20" fillId="3" borderId="8" xfId="0" quotePrefix="1" applyFont="1" applyFill="1" applyBorder="1" applyAlignment="1">
      <alignment horizontal="center" vertical="center" wrapText="1"/>
    </xf>
    <xf numFmtId="0" fontId="20" fillId="3" borderId="6" xfId="0" quotePrefix="1" applyFont="1" applyFill="1" applyBorder="1" applyAlignment="1">
      <alignment horizontal="center" vertical="center" wrapText="1"/>
    </xf>
    <xf numFmtId="0" fontId="10" fillId="0" borderId="2" xfId="1" applyBorder="1" applyAlignment="1">
      <alignment horizontal="left" vertical="center"/>
    </xf>
    <xf numFmtId="0" fontId="11" fillId="0" borderId="2" xfId="1" applyFont="1" applyBorder="1" applyAlignment="1">
      <alignment horizontal="left" vertical="top"/>
    </xf>
    <xf numFmtId="0" fontId="11" fillId="9" borderId="15" xfId="1" applyFont="1" applyFill="1" applyBorder="1" applyAlignment="1">
      <alignment horizontal="center" vertical="top"/>
    </xf>
    <xf numFmtId="0" fontId="0" fillId="0" borderId="13" xfId="0" applyBorder="1" applyAlignment="1"/>
    <xf numFmtId="0" fontId="0" fillId="0" borderId="14" xfId="0" applyBorder="1" applyAlignment="1"/>
    <xf numFmtId="0" fontId="11" fillId="9" borderId="27" xfId="1" applyFont="1" applyFill="1" applyBorder="1" applyAlignment="1">
      <alignment horizontal="center" vertical="top"/>
    </xf>
    <xf numFmtId="0" fontId="10" fillId="0" borderId="0" xfId="1" applyAlignment="1">
      <alignment horizontal="left" vertical="top"/>
    </xf>
    <xf numFmtId="0" fontId="17" fillId="0" borderId="0" xfId="1" applyFont="1" applyAlignment="1">
      <alignment horizontal="left" vertical="top"/>
    </xf>
    <xf numFmtId="0" fontId="15" fillId="0" borderId="0" xfId="1" applyFont="1" applyAlignment="1">
      <alignment horizontal="left" vertical="top"/>
    </xf>
    <xf numFmtId="0" fontId="0" fillId="0" borderId="44" xfId="0" applyBorder="1" applyAlignment="1"/>
    <xf numFmtId="0" fontId="15" fillId="0" borderId="2" xfId="1" applyFont="1" applyBorder="1" applyAlignment="1">
      <alignment horizontal="left" vertical="center"/>
    </xf>
    <xf numFmtId="49" fontId="15" fillId="0" borderId="53" xfId="1" applyNumberFormat="1" applyFont="1" applyBorder="1" applyAlignment="1">
      <alignment horizontal="center" vertical="top"/>
    </xf>
    <xf numFmtId="0" fontId="0" fillId="0" borderId="57" xfId="0" applyBorder="1" applyAlignment="1"/>
    <xf numFmtId="0" fontId="15" fillId="0" borderId="53" xfId="1" applyFont="1" applyBorder="1" applyAlignment="1">
      <alignment horizontal="center" vertical="top"/>
    </xf>
    <xf numFmtId="0" fontId="10" fillId="0" borderId="25" xfId="1" applyBorder="1" applyAlignment="1">
      <alignment horizontal="left" vertical="center"/>
    </xf>
    <xf numFmtId="0" fontId="0" fillId="0" borderId="31" xfId="0" applyBorder="1" applyAlignment="1"/>
    <xf numFmtId="0" fontId="15" fillId="0" borderId="7" xfId="1" applyFont="1" applyBorder="1" applyAlignment="1">
      <alignment horizontal="center" vertical="top"/>
    </xf>
    <xf numFmtId="0" fontId="0" fillId="0" borderId="30" xfId="0" applyBorder="1" applyAlignment="1"/>
    <xf numFmtId="0" fontId="15" fillId="0" borderId="33" xfId="1" applyFont="1" applyBorder="1" applyAlignment="1">
      <alignment horizontal="center" vertical="top"/>
    </xf>
    <xf numFmtId="0" fontId="0" fillId="0" borderId="32" xfId="0" applyBorder="1" applyAlignment="1"/>
    <xf numFmtId="0" fontId="0" fillId="0" borderId="33" xfId="0" applyBorder="1" applyAlignment="1"/>
    <xf numFmtId="0" fontId="15" fillId="0" borderId="53" xfId="1" quotePrefix="1" applyFont="1" applyBorder="1" applyAlignment="1">
      <alignment horizontal="left" vertical="top"/>
    </xf>
    <xf numFmtId="0" fontId="11" fillId="9" borderId="36" xfId="1" applyFont="1" applyFill="1" applyBorder="1" applyAlignment="1">
      <alignment horizontal="center" vertical="top"/>
    </xf>
    <xf numFmtId="0" fontId="0" fillId="0" borderId="42" xfId="0" applyBorder="1" applyAlignment="1"/>
    <xf numFmtId="0" fontId="0" fillId="0" borderId="58" xfId="0" applyBorder="1" applyAlignment="1"/>
    <xf numFmtId="0" fontId="13" fillId="4" borderId="16" xfId="1" applyFont="1" applyFill="1" applyBorder="1" applyAlignment="1">
      <alignment horizontal="left" vertical="center"/>
    </xf>
    <xf numFmtId="0" fontId="0" fillId="0" borderId="47" xfId="0" applyBorder="1" applyAlignment="1"/>
    <xf numFmtId="0" fontId="15" fillId="0" borderId="20" xfId="1" applyFont="1" applyBorder="1" applyAlignment="1">
      <alignment horizontal="left" vertical="top"/>
    </xf>
    <xf numFmtId="0" fontId="0" fillId="0" borderId="48" xfId="0" applyBorder="1" applyAlignment="1"/>
    <xf numFmtId="0" fontId="0" fillId="0" borderId="49" xfId="0" applyBorder="1" applyAlignment="1"/>
    <xf numFmtId="0" fontId="15" fillId="0" borderId="53" xfId="1" applyFont="1" applyBorder="1" applyAlignment="1">
      <alignment horizontal="left" vertical="top"/>
    </xf>
    <xf numFmtId="0" fontId="11" fillId="0" borderId="0" xfId="1" applyFont="1" applyAlignment="1">
      <alignment horizontal="center" vertical="top"/>
    </xf>
    <xf numFmtId="168" fontId="15" fillId="0" borderId="53" xfId="1" applyNumberFormat="1" applyFont="1" applyBorder="1" applyAlignment="1">
      <alignment horizontal="left" vertical="top"/>
    </xf>
    <xf numFmtId="0" fontId="15" fillId="0" borderId="25" xfId="1" applyFont="1" applyBorder="1" applyAlignment="1">
      <alignment horizontal="left" vertical="top"/>
    </xf>
    <xf numFmtId="0" fontId="11" fillId="9" borderId="41" xfId="1" applyFont="1" applyFill="1" applyBorder="1" applyAlignment="1">
      <alignment horizontal="center" vertical="top"/>
    </xf>
    <xf numFmtId="0" fontId="0" fillId="0" borderId="51" xfId="0" applyBorder="1" applyAlignment="1"/>
    <xf numFmtId="0" fontId="0" fillId="0" borderId="59" xfId="0" applyBorder="1" applyAlignment="1"/>
  </cellXfs>
  <cellStyles count="8">
    <cellStyle name="Comma 2" xfId="4" xr:uid="{450D50A3-604C-4F7B-A0D2-E6B202022BC0}"/>
    <cellStyle name="Comma 3" xfId="6" xr:uid="{410F0288-5EFB-4AF0-AB02-53AAF12DF9BF}"/>
    <cellStyle name="Hyperlink 2" xfId="3" xr:uid="{C80CD5DC-6984-4859-9321-F69ECE87281E}"/>
    <cellStyle name="Hyperlink 3" xfId="5" xr:uid="{5D1EFA8B-ACF1-4571-BD0D-A87B2D6D9CF4}"/>
    <cellStyle name="Normal" xfId="0" builtinId="0"/>
    <cellStyle name="Normal 2" xfId="1" xr:uid="{00000000-0005-0000-0000-000002000000}"/>
    <cellStyle name="Normal 3" xfId="2" xr:uid="{00000000-0005-0000-0000-000004000000}"/>
    <cellStyle name="Normal 3 2" xfId="7" xr:uid="{6986D337-63D7-4C9F-9472-453EC33916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image" Target="../media/image11.jpe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5" Type="http://schemas.openxmlformats.org/officeDocument/2006/relationships/image" Target="../media/image23.png"/><Relationship Id="rId4" Type="http://schemas.openxmlformats.org/officeDocument/2006/relationships/image" Target="../media/image2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76200</xdr:colOff>
      <xdr:row>50</xdr:row>
      <xdr:rowOff>11430</xdr:rowOff>
    </xdr:from>
    <xdr:to>
      <xdr:col>17</xdr:col>
      <xdr:colOff>41228</xdr:colOff>
      <xdr:row>58</xdr:row>
      <xdr:rowOff>168068</xdr:rowOff>
    </xdr:to>
    <xdr:pic>
      <xdr:nvPicPr>
        <xdr:cNvPr id="2" name="图片 1">
          <a:extLst>
            <a:ext uri="{FF2B5EF4-FFF2-40B4-BE49-F238E27FC236}">
              <a16:creationId xmlns:a16="http://schemas.microsoft.com/office/drawing/2014/main" id="{69986E27-DBDD-4B37-B7ED-4ABDB37F2360}"/>
            </a:ext>
          </a:extLst>
        </xdr:cNvPr>
        <xdr:cNvPicPr>
          <a:picLocks noChangeAspect="1"/>
        </xdr:cNvPicPr>
      </xdr:nvPicPr>
      <xdr:blipFill>
        <a:blip xmlns:r="http://schemas.openxmlformats.org/officeDocument/2006/relationships" r:embed="rId1"/>
        <a:stretch>
          <a:fillRect/>
        </a:stretch>
      </xdr:blipFill>
      <xdr:spPr>
        <a:xfrm>
          <a:off x="9334500" y="11052810"/>
          <a:ext cx="4902788" cy="1971983"/>
        </a:xfrm>
        <a:prstGeom prst="rect">
          <a:avLst/>
        </a:prstGeom>
      </xdr:spPr>
    </xdr:pic>
    <xdr:clientData/>
  </xdr:twoCellAnchor>
  <xdr:twoCellAnchor editAs="oneCell">
    <xdr:from>
      <xdr:col>9</xdr:col>
      <xdr:colOff>214630</xdr:colOff>
      <xdr:row>4</xdr:row>
      <xdr:rowOff>34925</xdr:rowOff>
    </xdr:from>
    <xdr:to>
      <xdr:col>16</xdr:col>
      <xdr:colOff>212725</xdr:colOff>
      <xdr:row>11</xdr:row>
      <xdr:rowOff>206128</xdr:rowOff>
    </xdr:to>
    <xdr:pic>
      <xdr:nvPicPr>
        <xdr:cNvPr id="3" name="图片 2">
          <a:extLst>
            <a:ext uri="{FF2B5EF4-FFF2-40B4-BE49-F238E27FC236}">
              <a16:creationId xmlns:a16="http://schemas.microsoft.com/office/drawing/2014/main" id="{E9C0A9C3-D0ED-45E0-8E7E-BB1843B274A1}"/>
            </a:ext>
          </a:extLst>
        </xdr:cNvPr>
        <xdr:cNvPicPr>
          <a:picLocks noChangeAspect="1"/>
        </xdr:cNvPicPr>
      </xdr:nvPicPr>
      <xdr:blipFill>
        <a:blip xmlns:r="http://schemas.openxmlformats.org/officeDocument/2006/relationships" r:embed="rId2"/>
        <a:stretch>
          <a:fillRect/>
        </a:stretch>
      </xdr:blipFill>
      <xdr:spPr>
        <a:xfrm>
          <a:off x="9644380" y="1203325"/>
          <a:ext cx="4408170" cy="2098428"/>
        </a:xfrm>
        <a:prstGeom prst="rect">
          <a:avLst/>
        </a:prstGeom>
      </xdr:spPr>
    </xdr:pic>
    <xdr:clientData/>
  </xdr:twoCellAnchor>
  <xdr:twoCellAnchor editAs="oneCell">
    <xdr:from>
      <xdr:col>9</xdr:col>
      <xdr:colOff>196850</xdr:colOff>
      <xdr:row>153</xdr:row>
      <xdr:rowOff>142634</xdr:rowOff>
    </xdr:from>
    <xdr:to>
      <xdr:col>16</xdr:col>
      <xdr:colOff>399899</xdr:colOff>
      <xdr:row>155</xdr:row>
      <xdr:rowOff>1048312</xdr:rowOff>
    </xdr:to>
    <xdr:pic>
      <xdr:nvPicPr>
        <xdr:cNvPr id="4" name="Picture 3">
          <a:extLst>
            <a:ext uri="{FF2B5EF4-FFF2-40B4-BE49-F238E27FC236}">
              <a16:creationId xmlns:a16="http://schemas.microsoft.com/office/drawing/2014/main" id="{41086BE1-6DA9-43AA-A3E5-314534E780DB}"/>
            </a:ext>
          </a:extLst>
        </xdr:cNvPr>
        <xdr:cNvPicPr>
          <a:picLocks noChangeAspect="1"/>
        </xdr:cNvPicPr>
      </xdr:nvPicPr>
      <xdr:blipFill>
        <a:blip xmlns:r="http://schemas.openxmlformats.org/officeDocument/2006/relationships" r:embed="rId3"/>
        <a:stretch>
          <a:fillRect/>
        </a:stretch>
      </xdr:blipFill>
      <xdr:spPr>
        <a:xfrm>
          <a:off x="9626600" y="36420184"/>
          <a:ext cx="4615029" cy="1483528"/>
        </a:xfrm>
        <a:prstGeom prst="rect">
          <a:avLst/>
        </a:prstGeom>
      </xdr:spPr>
    </xdr:pic>
    <xdr:clientData/>
  </xdr:twoCellAnchor>
  <xdr:twoCellAnchor editAs="oneCell">
    <xdr:from>
      <xdr:col>9</xdr:col>
      <xdr:colOff>222251</xdr:colOff>
      <xdr:row>150</xdr:row>
      <xdr:rowOff>1073151</xdr:rowOff>
    </xdr:from>
    <xdr:to>
      <xdr:col>17</xdr:col>
      <xdr:colOff>549276</xdr:colOff>
      <xdr:row>152</xdr:row>
      <xdr:rowOff>117547</xdr:rowOff>
    </xdr:to>
    <xdr:pic>
      <xdr:nvPicPr>
        <xdr:cNvPr id="5" name="Picture 4">
          <a:extLst>
            <a:ext uri="{FF2B5EF4-FFF2-40B4-BE49-F238E27FC236}">
              <a16:creationId xmlns:a16="http://schemas.microsoft.com/office/drawing/2014/main" id="{54105A93-D194-E157-C89E-AFED9C6F42BC}"/>
            </a:ext>
          </a:extLst>
        </xdr:cNvPr>
        <xdr:cNvPicPr>
          <a:picLocks noChangeAspect="1"/>
        </xdr:cNvPicPr>
      </xdr:nvPicPr>
      <xdr:blipFill>
        <a:blip xmlns:r="http://schemas.openxmlformats.org/officeDocument/2006/relationships" r:embed="rId4"/>
        <a:stretch>
          <a:fillRect/>
        </a:stretch>
      </xdr:blipFill>
      <xdr:spPr>
        <a:xfrm>
          <a:off x="9652001" y="35483801"/>
          <a:ext cx="5346700" cy="5429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363854</xdr:colOff>
      <xdr:row>90</xdr:row>
      <xdr:rowOff>127091</xdr:rowOff>
    </xdr:from>
    <xdr:to>
      <xdr:col>18</xdr:col>
      <xdr:colOff>212142</xdr:colOff>
      <xdr:row>120</xdr:row>
      <xdr:rowOff>17876</xdr:rowOff>
    </xdr:to>
    <xdr:pic>
      <xdr:nvPicPr>
        <xdr:cNvPr id="2" name="图片 1">
          <a:extLst>
            <a:ext uri="{FF2B5EF4-FFF2-40B4-BE49-F238E27FC236}">
              <a16:creationId xmlns:a16="http://schemas.microsoft.com/office/drawing/2014/main" id="{759EB581-179F-4181-95E6-3F0124915CF0}"/>
            </a:ext>
          </a:extLst>
        </xdr:cNvPr>
        <xdr:cNvPicPr>
          <a:picLocks noChangeAspect="1"/>
        </xdr:cNvPicPr>
      </xdr:nvPicPr>
      <xdr:blipFill>
        <a:blip xmlns:r="http://schemas.openxmlformats.org/officeDocument/2006/relationships" r:embed="rId1"/>
        <a:stretch>
          <a:fillRect/>
        </a:stretch>
      </xdr:blipFill>
      <xdr:spPr>
        <a:xfrm>
          <a:off x="14232254" y="19649531"/>
          <a:ext cx="4165653" cy="65278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65314</xdr:colOff>
      <xdr:row>47</xdr:row>
      <xdr:rowOff>65314</xdr:rowOff>
    </xdr:from>
    <xdr:to>
      <xdr:col>14</xdr:col>
      <xdr:colOff>373278</xdr:colOff>
      <xdr:row>51</xdr:row>
      <xdr:rowOff>359719</xdr:rowOff>
    </xdr:to>
    <xdr:pic>
      <xdr:nvPicPr>
        <xdr:cNvPr id="2" name="图片 1">
          <a:extLst>
            <a:ext uri="{FF2B5EF4-FFF2-40B4-BE49-F238E27FC236}">
              <a16:creationId xmlns:a16="http://schemas.microsoft.com/office/drawing/2014/main" id="{D3F0A2BA-E881-4278-86E4-13F066F4ED60}"/>
            </a:ext>
          </a:extLst>
        </xdr:cNvPr>
        <xdr:cNvPicPr>
          <a:picLocks noChangeAspect="1"/>
        </xdr:cNvPicPr>
      </xdr:nvPicPr>
      <xdr:blipFill>
        <a:blip xmlns:r="http://schemas.openxmlformats.org/officeDocument/2006/relationships" r:embed="rId1"/>
        <a:stretch>
          <a:fillRect/>
        </a:stretch>
      </xdr:blipFill>
      <xdr:spPr>
        <a:xfrm>
          <a:off x="9895114" y="19968754"/>
          <a:ext cx="4332649" cy="1871746"/>
        </a:xfrm>
        <a:prstGeom prst="rect">
          <a:avLst/>
        </a:prstGeom>
      </xdr:spPr>
    </xdr:pic>
    <xdr:clientData/>
  </xdr:twoCellAnchor>
  <xdr:twoCellAnchor editAs="oneCell">
    <xdr:from>
      <xdr:col>9</xdr:col>
      <xdr:colOff>251791</xdr:colOff>
      <xdr:row>51</xdr:row>
      <xdr:rowOff>266621</xdr:rowOff>
    </xdr:from>
    <xdr:to>
      <xdr:col>17</xdr:col>
      <xdr:colOff>24718</xdr:colOff>
      <xdr:row>60</xdr:row>
      <xdr:rowOff>3007</xdr:rowOff>
    </xdr:to>
    <xdr:pic>
      <xdr:nvPicPr>
        <xdr:cNvPr id="3" name="图片 2">
          <a:extLst>
            <a:ext uri="{FF2B5EF4-FFF2-40B4-BE49-F238E27FC236}">
              <a16:creationId xmlns:a16="http://schemas.microsoft.com/office/drawing/2014/main" id="{8C68F5EA-0A38-45E7-9370-06464A479326}"/>
            </a:ext>
          </a:extLst>
        </xdr:cNvPr>
        <xdr:cNvPicPr>
          <a:picLocks noChangeAspect="1"/>
        </xdr:cNvPicPr>
      </xdr:nvPicPr>
      <xdr:blipFill>
        <a:blip xmlns:r="http://schemas.openxmlformats.org/officeDocument/2006/relationships" r:embed="rId2"/>
        <a:stretch>
          <a:fillRect/>
        </a:stretch>
      </xdr:blipFill>
      <xdr:spPr>
        <a:xfrm>
          <a:off x="10157791" y="21724099"/>
          <a:ext cx="6391588" cy="3745169"/>
        </a:xfrm>
        <a:prstGeom prst="rect">
          <a:avLst/>
        </a:prstGeom>
      </xdr:spPr>
    </xdr:pic>
    <xdr:clientData/>
  </xdr:twoCellAnchor>
  <xdr:twoCellAnchor editAs="oneCell">
    <xdr:from>
      <xdr:col>9</xdr:col>
      <xdr:colOff>247650</xdr:colOff>
      <xdr:row>107</xdr:row>
      <xdr:rowOff>876300</xdr:rowOff>
    </xdr:from>
    <xdr:to>
      <xdr:col>14</xdr:col>
      <xdr:colOff>175209</xdr:colOff>
      <xdr:row>113</xdr:row>
      <xdr:rowOff>778729</xdr:rowOff>
    </xdr:to>
    <xdr:pic>
      <xdr:nvPicPr>
        <xdr:cNvPr id="4" name="图片 3">
          <a:extLst>
            <a:ext uri="{FF2B5EF4-FFF2-40B4-BE49-F238E27FC236}">
              <a16:creationId xmlns:a16="http://schemas.microsoft.com/office/drawing/2014/main" id="{4D7097D4-3A81-4197-ADCB-44FFE1B7D29B}"/>
            </a:ext>
          </a:extLst>
        </xdr:cNvPr>
        <xdr:cNvPicPr>
          <a:picLocks noChangeAspect="1"/>
        </xdr:cNvPicPr>
      </xdr:nvPicPr>
      <xdr:blipFill>
        <a:blip xmlns:r="http://schemas.openxmlformats.org/officeDocument/2006/relationships" r:embed="rId3"/>
        <a:stretch>
          <a:fillRect/>
        </a:stretch>
      </xdr:blipFill>
      <xdr:spPr>
        <a:xfrm>
          <a:off x="9460230" y="55046880"/>
          <a:ext cx="4567559" cy="3451417"/>
        </a:xfrm>
        <a:prstGeom prst="rect">
          <a:avLst/>
        </a:prstGeom>
      </xdr:spPr>
    </xdr:pic>
    <xdr:clientData/>
  </xdr:twoCellAnchor>
  <xdr:twoCellAnchor editAs="oneCell">
    <xdr:from>
      <xdr:col>9</xdr:col>
      <xdr:colOff>330135</xdr:colOff>
      <xdr:row>23</xdr:row>
      <xdr:rowOff>762585</xdr:rowOff>
    </xdr:from>
    <xdr:to>
      <xdr:col>10</xdr:col>
      <xdr:colOff>1825994</xdr:colOff>
      <xdr:row>29</xdr:row>
      <xdr:rowOff>591102</xdr:rowOff>
    </xdr:to>
    <xdr:pic>
      <xdr:nvPicPr>
        <xdr:cNvPr id="5" name="Picture 4">
          <a:extLst>
            <a:ext uri="{FF2B5EF4-FFF2-40B4-BE49-F238E27FC236}">
              <a16:creationId xmlns:a16="http://schemas.microsoft.com/office/drawing/2014/main" id="{24E18F80-1AF2-45AA-87BE-FB4142616C8E}"/>
            </a:ext>
          </a:extLst>
        </xdr:cNvPr>
        <xdr:cNvPicPr>
          <a:picLocks noChangeAspect="1"/>
        </xdr:cNvPicPr>
      </xdr:nvPicPr>
      <xdr:blipFill>
        <a:blip xmlns:r="http://schemas.openxmlformats.org/officeDocument/2006/relationships" r:embed="rId4"/>
        <a:stretch>
          <a:fillRect/>
        </a:stretch>
      </xdr:blipFill>
      <xdr:spPr>
        <a:xfrm>
          <a:off x="10236135" y="8802237"/>
          <a:ext cx="2146568" cy="1696576"/>
        </a:xfrm>
        <a:prstGeom prst="rect">
          <a:avLst/>
        </a:prstGeom>
      </xdr:spPr>
    </xdr:pic>
    <xdr:clientData/>
  </xdr:twoCellAnchor>
  <xdr:twoCellAnchor editAs="oneCell">
    <xdr:from>
      <xdr:col>10</xdr:col>
      <xdr:colOff>11206</xdr:colOff>
      <xdr:row>42</xdr:row>
      <xdr:rowOff>168088</xdr:rowOff>
    </xdr:from>
    <xdr:to>
      <xdr:col>19</xdr:col>
      <xdr:colOff>178670</xdr:colOff>
      <xdr:row>45</xdr:row>
      <xdr:rowOff>454790</xdr:rowOff>
    </xdr:to>
    <xdr:pic>
      <xdr:nvPicPr>
        <xdr:cNvPr id="6" name="Picture 5">
          <a:extLst>
            <a:ext uri="{FF2B5EF4-FFF2-40B4-BE49-F238E27FC236}">
              <a16:creationId xmlns:a16="http://schemas.microsoft.com/office/drawing/2014/main" id="{37AC247C-5F8E-4DB8-863D-258F4DB8164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928412" y="18355235"/>
          <a:ext cx="7258526" cy="22450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304799</xdr:colOff>
      <xdr:row>30</xdr:row>
      <xdr:rowOff>119744</xdr:rowOff>
    </xdr:from>
    <xdr:to>
      <xdr:col>20</xdr:col>
      <xdr:colOff>189765</xdr:colOff>
      <xdr:row>40</xdr:row>
      <xdr:rowOff>117223</xdr:rowOff>
    </xdr:to>
    <xdr:pic>
      <xdr:nvPicPr>
        <xdr:cNvPr id="2" name="图片 1">
          <a:extLst>
            <a:ext uri="{FF2B5EF4-FFF2-40B4-BE49-F238E27FC236}">
              <a16:creationId xmlns:a16="http://schemas.microsoft.com/office/drawing/2014/main" id="{236D2792-5123-4C82-B66E-566F6C6A7D1C}"/>
            </a:ext>
          </a:extLst>
        </xdr:cNvPr>
        <xdr:cNvPicPr>
          <a:picLocks noChangeAspect="1"/>
        </xdr:cNvPicPr>
      </xdr:nvPicPr>
      <xdr:blipFill>
        <a:blip xmlns:r="http://schemas.openxmlformats.org/officeDocument/2006/relationships" r:embed="rId1"/>
        <a:stretch>
          <a:fillRect/>
        </a:stretch>
      </xdr:blipFill>
      <xdr:spPr>
        <a:xfrm>
          <a:off x="13149942" y="15403287"/>
          <a:ext cx="4848852" cy="45912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283028</xdr:colOff>
      <xdr:row>31</xdr:row>
      <xdr:rowOff>185058</xdr:rowOff>
    </xdr:from>
    <xdr:to>
      <xdr:col>19</xdr:col>
      <xdr:colOff>171804</xdr:colOff>
      <xdr:row>49</xdr:row>
      <xdr:rowOff>267643</xdr:rowOff>
    </xdr:to>
    <xdr:pic>
      <xdr:nvPicPr>
        <xdr:cNvPr id="2" name="图片 1">
          <a:extLst>
            <a:ext uri="{FF2B5EF4-FFF2-40B4-BE49-F238E27FC236}">
              <a16:creationId xmlns:a16="http://schemas.microsoft.com/office/drawing/2014/main" id="{EF5A4E3D-010F-4BCB-9F0E-1ECA45440BF2}"/>
            </a:ext>
          </a:extLst>
        </xdr:cNvPr>
        <xdr:cNvPicPr>
          <a:picLocks noChangeAspect="1"/>
        </xdr:cNvPicPr>
      </xdr:nvPicPr>
      <xdr:blipFill>
        <a:blip xmlns:r="http://schemas.openxmlformats.org/officeDocument/2006/relationships" r:embed="rId1"/>
        <a:stretch>
          <a:fillRect/>
        </a:stretch>
      </xdr:blipFill>
      <xdr:spPr>
        <a:xfrm>
          <a:off x="16317413" y="15432678"/>
          <a:ext cx="4837966" cy="4691127"/>
        </a:xfrm>
        <a:prstGeom prst="rect">
          <a:avLst/>
        </a:prstGeom>
      </xdr:spPr>
    </xdr:pic>
    <xdr:clientData/>
  </xdr:twoCellAnchor>
  <xdr:twoCellAnchor editAs="oneCell">
    <xdr:from>
      <xdr:col>9</xdr:col>
      <xdr:colOff>304800</xdr:colOff>
      <xdr:row>1</xdr:row>
      <xdr:rowOff>537882</xdr:rowOff>
    </xdr:from>
    <xdr:to>
      <xdr:col>15</xdr:col>
      <xdr:colOff>91524</xdr:colOff>
      <xdr:row>12</xdr:row>
      <xdr:rowOff>91979</xdr:rowOff>
    </xdr:to>
    <xdr:pic>
      <xdr:nvPicPr>
        <xdr:cNvPr id="3" name="图片 1">
          <a:extLst>
            <a:ext uri="{FF2B5EF4-FFF2-40B4-BE49-F238E27FC236}">
              <a16:creationId xmlns:a16="http://schemas.microsoft.com/office/drawing/2014/main" id="{FF252122-1B6B-4057-BDED-8D46CD1A6BD7}"/>
            </a:ext>
          </a:extLst>
        </xdr:cNvPr>
        <xdr:cNvPicPr>
          <a:picLocks noChangeAspect="1"/>
        </xdr:cNvPicPr>
      </xdr:nvPicPr>
      <xdr:blipFill>
        <a:blip xmlns:r="http://schemas.openxmlformats.org/officeDocument/2006/relationships" r:embed="rId2"/>
        <a:stretch>
          <a:fillRect/>
        </a:stretch>
      </xdr:blipFill>
      <xdr:spPr>
        <a:xfrm>
          <a:off x="10972800" y="753035"/>
          <a:ext cx="3494302" cy="3589559"/>
        </a:xfrm>
        <a:prstGeom prst="rect">
          <a:avLst/>
        </a:prstGeom>
      </xdr:spPr>
    </xdr:pic>
    <xdr:clientData/>
  </xdr:twoCellAnchor>
  <xdr:twoCellAnchor editAs="oneCell">
    <xdr:from>
      <xdr:col>9</xdr:col>
      <xdr:colOff>0</xdr:colOff>
      <xdr:row>213</xdr:row>
      <xdr:rowOff>0</xdr:rowOff>
    </xdr:from>
    <xdr:to>
      <xdr:col>19</xdr:col>
      <xdr:colOff>136289</xdr:colOff>
      <xdr:row>228</xdr:row>
      <xdr:rowOff>210621</xdr:rowOff>
    </xdr:to>
    <xdr:pic>
      <xdr:nvPicPr>
        <xdr:cNvPr id="4" name="图片 2">
          <a:extLst>
            <a:ext uri="{FF2B5EF4-FFF2-40B4-BE49-F238E27FC236}">
              <a16:creationId xmlns:a16="http://schemas.microsoft.com/office/drawing/2014/main" id="{EC67A6E9-7845-457E-B131-F0B6A1BF73DF}"/>
            </a:ext>
          </a:extLst>
        </xdr:cNvPr>
        <xdr:cNvPicPr>
          <a:picLocks noChangeAspect="1"/>
        </xdr:cNvPicPr>
      </xdr:nvPicPr>
      <xdr:blipFill>
        <a:blip xmlns:r="http://schemas.openxmlformats.org/officeDocument/2006/relationships" r:embed="rId3"/>
        <a:stretch>
          <a:fillRect/>
        </a:stretch>
      </xdr:blipFill>
      <xdr:spPr>
        <a:xfrm>
          <a:off x="10668000" y="60321825"/>
          <a:ext cx="6304679" cy="3975247"/>
        </a:xfrm>
        <a:prstGeom prst="rect">
          <a:avLst/>
        </a:prstGeom>
      </xdr:spPr>
    </xdr:pic>
    <xdr:clientData/>
  </xdr:twoCellAnchor>
  <xdr:twoCellAnchor editAs="oneCell">
    <xdr:from>
      <xdr:col>9</xdr:col>
      <xdr:colOff>0</xdr:colOff>
      <xdr:row>261</xdr:row>
      <xdr:rowOff>0</xdr:rowOff>
    </xdr:from>
    <xdr:to>
      <xdr:col>15</xdr:col>
      <xdr:colOff>174725</xdr:colOff>
      <xdr:row>275</xdr:row>
      <xdr:rowOff>174857</xdr:rowOff>
    </xdr:to>
    <xdr:pic>
      <xdr:nvPicPr>
        <xdr:cNvPr id="5" name="图片 3">
          <a:extLst>
            <a:ext uri="{FF2B5EF4-FFF2-40B4-BE49-F238E27FC236}">
              <a16:creationId xmlns:a16="http://schemas.microsoft.com/office/drawing/2014/main" id="{1C06151D-0458-493C-817F-C566B936B931}"/>
            </a:ext>
          </a:extLst>
        </xdr:cNvPr>
        <xdr:cNvPicPr>
          <a:picLocks noChangeAspect="1"/>
        </xdr:cNvPicPr>
      </xdr:nvPicPr>
      <xdr:blipFill>
        <a:blip xmlns:r="http://schemas.openxmlformats.org/officeDocument/2006/relationships" r:embed="rId4"/>
        <a:stretch>
          <a:fillRect/>
        </a:stretch>
      </xdr:blipFill>
      <xdr:spPr>
        <a:xfrm>
          <a:off x="10668000" y="77390625"/>
          <a:ext cx="3889475" cy="3154277"/>
        </a:xfrm>
        <a:prstGeom prst="rect">
          <a:avLst/>
        </a:prstGeom>
      </xdr:spPr>
    </xdr:pic>
    <xdr:clientData/>
  </xdr:twoCellAnchor>
  <xdr:twoCellAnchor editAs="oneCell">
    <xdr:from>
      <xdr:col>9</xdr:col>
      <xdr:colOff>0</xdr:colOff>
      <xdr:row>288</xdr:row>
      <xdr:rowOff>0</xdr:rowOff>
    </xdr:from>
    <xdr:to>
      <xdr:col>17</xdr:col>
      <xdr:colOff>612643</xdr:colOff>
      <xdr:row>304</xdr:row>
      <xdr:rowOff>11822</xdr:rowOff>
    </xdr:to>
    <xdr:pic>
      <xdr:nvPicPr>
        <xdr:cNvPr id="6" name="图片 4">
          <a:extLst>
            <a:ext uri="{FF2B5EF4-FFF2-40B4-BE49-F238E27FC236}">
              <a16:creationId xmlns:a16="http://schemas.microsoft.com/office/drawing/2014/main" id="{F1C04235-3984-4918-B033-15E8AB171251}"/>
            </a:ext>
          </a:extLst>
        </xdr:cNvPr>
        <xdr:cNvPicPr>
          <a:picLocks noChangeAspect="1"/>
        </xdr:cNvPicPr>
      </xdr:nvPicPr>
      <xdr:blipFill>
        <a:blip xmlns:r="http://schemas.openxmlformats.org/officeDocument/2006/relationships" r:embed="rId5"/>
        <a:stretch>
          <a:fillRect/>
        </a:stretch>
      </xdr:blipFill>
      <xdr:spPr>
        <a:xfrm>
          <a:off x="10668000" y="82972275"/>
          <a:ext cx="5550403" cy="3379048"/>
        </a:xfrm>
        <a:prstGeom prst="rect">
          <a:avLst/>
        </a:prstGeom>
      </xdr:spPr>
    </xdr:pic>
    <xdr:clientData/>
  </xdr:twoCellAnchor>
  <xdr:twoCellAnchor editAs="oneCell">
    <xdr:from>
      <xdr:col>9</xdr:col>
      <xdr:colOff>247650</xdr:colOff>
      <xdr:row>306</xdr:row>
      <xdr:rowOff>19050</xdr:rowOff>
    </xdr:from>
    <xdr:to>
      <xdr:col>16</xdr:col>
      <xdr:colOff>229910</xdr:colOff>
      <xdr:row>309</xdr:row>
      <xdr:rowOff>1060221</xdr:rowOff>
    </xdr:to>
    <xdr:pic>
      <xdr:nvPicPr>
        <xdr:cNvPr id="7" name="图片 5">
          <a:extLst>
            <a:ext uri="{FF2B5EF4-FFF2-40B4-BE49-F238E27FC236}">
              <a16:creationId xmlns:a16="http://schemas.microsoft.com/office/drawing/2014/main" id="{B76B0C4C-6063-4457-88F6-AD68F47D3738}"/>
            </a:ext>
          </a:extLst>
        </xdr:cNvPr>
        <xdr:cNvPicPr>
          <a:picLocks noChangeAspect="1"/>
        </xdr:cNvPicPr>
      </xdr:nvPicPr>
      <xdr:blipFill>
        <a:blip xmlns:r="http://schemas.openxmlformats.org/officeDocument/2006/relationships" r:embed="rId6"/>
        <a:stretch>
          <a:fillRect/>
        </a:stretch>
      </xdr:blipFill>
      <xdr:spPr>
        <a:xfrm>
          <a:off x="10911840" y="86759415"/>
          <a:ext cx="4302800" cy="1792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11</xdr:col>
      <xdr:colOff>283028</xdr:colOff>
      <xdr:row>31</xdr:row>
      <xdr:rowOff>185058</xdr:rowOff>
    </xdr:from>
    <xdr:to>
      <xdr:col>19</xdr:col>
      <xdr:colOff>168629</xdr:colOff>
      <xdr:row>55</xdr:row>
      <xdr:rowOff>73680</xdr:rowOff>
    </xdr:to>
    <xdr:pic>
      <xdr:nvPicPr>
        <xdr:cNvPr id="2" name="图片 1">
          <a:extLst>
            <a:ext uri="{FF2B5EF4-FFF2-40B4-BE49-F238E27FC236}">
              <a16:creationId xmlns:a16="http://schemas.microsoft.com/office/drawing/2014/main" id="{89F5144D-C80C-44EC-B799-96F04E9B8FB3}"/>
            </a:ext>
          </a:extLst>
        </xdr:cNvPr>
        <xdr:cNvPicPr>
          <a:picLocks noChangeAspect="1"/>
        </xdr:cNvPicPr>
      </xdr:nvPicPr>
      <xdr:blipFill>
        <a:blip xmlns:r="http://schemas.openxmlformats.org/officeDocument/2006/relationships" r:embed="rId1"/>
        <a:stretch>
          <a:fillRect/>
        </a:stretch>
      </xdr:blipFill>
      <xdr:spPr>
        <a:xfrm>
          <a:off x="16300268" y="15432678"/>
          <a:ext cx="4817011" cy="464350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312421</xdr:colOff>
      <xdr:row>1</xdr:row>
      <xdr:rowOff>636271</xdr:rowOff>
    </xdr:from>
    <xdr:to>
      <xdr:col>17</xdr:col>
      <xdr:colOff>323651</xdr:colOff>
      <xdr:row>20</xdr:row>
      <xdr:rowOff>21590</xdr:rowOff>
    </xdr:to>
    <xdr:pic>
      <xdr:nvPicPr>
        <xdr:cNvPr id="2" name="图片 1">
          <a:extLst>
            <a:ext uri="{FF2B5EF4-FFF2-40B4-BE49-F238E27FC236}">
              <a16:creationId xmlns:a16="http://schemas.microsoft.com/office/drawing/2014/main" id="{2CD55699-6603-4902-8134-392C1E0E57C6}"/>
            </a:ext>
          </a:extLst>
        </xdr:cNvPr>
        <xdr:cNvPicPr>
          <a:picLocks noChangeAspect="1"/>
        </xdr:cNvPicPr>
      </xdr:nvPicPr>
      <xdr:blipFill>
        <a:blip xmlns:r="http://schemas.openxmlformats.org/officeDocument/2006/relationships" r:embed="rId1"/>
        <a:stretch>
          <a:fillRect/>
        </a:stretch>
      </xdr:blipFill>
      <xdr:spPr>
        <a:xfrm>
          <a:off x="10896601" y="849631"/>
          <a:ext cx="4952800" cy="39154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57150</xdr:colOff>
      <xdr:row>57</xdr:row>
      <xdr:rowOff>47625</xdr:rowOff>
    </xdr:from>
    <xdr:to>
      <xdr:col>8</xdr:col>
      <xdr:colOff>685377</xdr:colOff>
      <xdr:row>57</xdr:row>
      <xdr:rowOff>171086</xdr:rowOff>
    </xdr:to>
    <xdr:pic>
      <xdr:nvPicPr>
        <xdr:cNvPr id="3" name="Picture 4">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stretch>
          <a:fillRect/>
        </a:stretch>
      </xdr:blipFill>
      <xdr:spPr>
        <a:xfrm>
          <a:off x="11458575" y="10410825"/>
          <a:ext cx="3380952" cy="2914286"/>
        </a:xfrm>
        <a:prstGeom prst="rect">
          <a:avLst/>
        </a:prstGeom>
        <a:ln>
          <a:prstDash val="solid"/>
        </a:ln>
      </xdr:spPr>
    </xdr:pic>
    <xdr:clientData/>
  </xdr:twoCellAnchor>
  <xdr:twoCellAnchor editAs="oneCell">
    <xdr:from>
      <xdr:col>8</xdr:col>
      <xdr:colOff>3781425</xdr:colOff>
      <xdr:row>57</xdr:row>
      <xdr:rowOff>1276350</xdr:rowOff>
    </xdr:from>
    <xdr:to>
      <xdr:col>8</xdr:col>
      <xdr:colOff>3781677</xdr:colOff>
      <xdr:row>57</xdr:row>
      <xdr:rowOff>1276549</xdr:rowOff>
    </xdr:to>
    <xdr:pic>
      <xdr:nvPicPr>
        <xdr:cNvPr id="4" name="Picture 5">
          <a:extLst>
            <a:ext uri="{FF2B5EF4-FFF2-40B4-BE49-F238E27FC236}">
              <a16:creationId xmlns:a16="http://schemas.microsoft.com/office/drawing/2014/main" id="{00000000-0008-0000-3000-000004000000}"/>
            </a:ext>
          </a:extLst>
        </xdr:cNvPr>
        <xdr:cNvPicPr>
          <a:picLocks noChangeAspect="1"/>
        </xdr:cNvPicPr>
      </xdr:nvPicPr>
      <xdr:blipFill>
        <a:blip xmlns:r="http://schemas.openxmlformats.org/officeDocument/2006/relationships" r:embed="rId2"/>
        <a:stretch>
          <a:fillRect/>
        </a:stretch>
      </xdr:blipFill>
      <xdr:spPr>
        <a:xfrm>
          <a:off x="15182850" y="11639550"/>
          <a:ext cx="2019048" cy="1590476"/>
        </a:xfrm>
        <a:prstGeom prst="rect">
          <a:avLst/>
        </a:prstGeom>
        <a:ln>
          <a:prstDash val="solid"/>
        </a:ln>
      </xdr:spPr>
    </xdr:pic>
    <xdr:clientData/>
  </xdr:twoCellAnchor>
  <xdr:twoCellAnchor editAs="oneCell">
    <xdr:from>
      <xdr:col>8</xdr:col>
      <xdr:colOff>200026</xdr:colOff>
      <xdr:row>60</xdr:row>
      <xdr:rowOff>700821</xdr:rowOff>
    </xdr:from>
    <xdr:to>
      <xdr:col>8</xdr:col>
      <xdr:colOff>695326</xdr:colOff>
      <xdr:row>60</xdr:row>
      <xdr:rowOff>704751</xdr:rowOff>
    </xdr:to>
    <xdr:pic>
      <xdr:nvPicPr>
        <xdr:cNvPr id="5" name="Picture 7">
          <a:extLst>
            <a:ext uri="{FF2B5EF4-FFF2-40B4-BE49-F238E27FC236}">
              <a16:creationId xmlns:a16="http://schemas.microsoft.com/office/drawing/2014/main" id="{00000000-0008-0000-3000-000005000000}"/>
            </a:ext>
          </a:extLst>
        </xdr:cNvPr>
        <xdr:cNvPicPr>
          <a:picLocks noChangeAspect="1"/>
        </xdr:cNvPicPr>
      </xdr:nvPicPr>
      <xdr:blipFill>
        <a:blip xmlns:r="http://schemas.openxmlformats.org/officeDocument/2006/relationships" r:embed="rId3"/>
        <a:stretch>
          <a:fillRect/>
        </a:stretch>
      </xdr:blipFill>
      <xdr:spPr>
        <a:xfrm>
          <a:off x="11601451" y="15435996"/>
          <a:ext cx="3276600" cy="680205"/>
        </a:xfrm>
        <a:prstGeom prst="rect">
          <a:avLst/>
        </a:prstGeom>
        <a:ln>
          <a:prstDash val="solid"/>
        </a:ln>
      </xdr:spPr>
    </xdr:pic>
    <xdr:clientData/>
  </xdr:twoCellAnchor>
  <xdr:twoCellAnchor editAs="oneCell">
    <xdr:from>
      <xdr:col>8</xdr:col>
      <xdr:colOff>85726</xdr:colOff>
      <xdr:row>60</xdr:row>
      <xdr:rowOff>1704200</xdr:rowOff>
    </xdr:from>
    <xdr:to>
      <xdr:col>8</xdr:col>
      <xdr:colOff>695326</xdr:colOff>
      <xdr:row>60</xdr:row>
      <xdr:rowOff>1704585</xdr:rowOff>
    </xdr:to>
    <xdr:pic>
      <xdr:nvPicPr>
        <xdr:cNvPr id="6" name="Picture 10">
          <a:extLst>
            <a:ext uri="{FF2B5EF4-FFF2-40B4-BE49-F238E27FC236}">
              <a16:creationId xmlns:a16="http://schemas.microsoft.com/office/drawing/2014/main" id="{00000000-0008-0000-3000-000006000000}"/>
            </a:ext>
          </a:extLst>
        </xdr:cNvPr>
        <xdr:cNvPicPr>
          <a:picLocks noChangeAspect="1"/>
        </xdr:cNvPicPr>
      </xdr:nvPicPr>
      <xdr:blipFill>
        <a:blip xmlns:r="http://schemas.openxmlformats.org/officeDocument/2006/relationships" r:embed="rId4"/>
        <a:stretch>
          <a:fillRect/>
        </a:stretch>
      </xdr:blipFill>
      <xdr:spPr>
        <a:xfrm>
          <a:off x="11487151" y="16439375"/>
          <a:ext cx="2266950" cy="2495935"/>
        </a:xfrm>
        <a:prstGeom prst="rect">
          <a:avLst/>
        </a:prstGeom>
        <a:ln>
          <a:prstDash val="solid"/>
        </a:ln>
      </xdr:spPr>
    </xdr:pic>
    <xdr:clientData/>
  </xdr:twoCellAnchor>
  <xdr:twoCellAnchor editAs="oneCell">
    <xdr:from>
      <xdr:col>2</xdr:col>
      <xdr:colOff>114300</xdr:colOff>
      <xdr:row>0</xdr:row>
      <xdr:rowOff>38100</xdr:rowOff>
    </xdr:from>
    <xdr:to>
      <xdr:col>2</xdr:col>
      <xdr:colOff>1623063</xdr:colOff>
      <xdr:row>0</xdr:row>
      <xdr:rowOff>327661</xdr:rowOff>
    </xdr:to>
    <xdr:pic>
      <xdr:nvPicPr>
        <xdr:cNvPr id="8" name="Picture 7">
          <a:extLst>
            <a:ext uri="{FF2B5EF4-FFF2-40B4-BE49-F238E27FC236}">
              <a16:creationId xmlns:a16="http://schemas.microsoft.com/office/drawing/2014/main" id="{00000000-0008-0000-3000-000008000000}"/>
            </a:ext>
          </a:extLst>
        </xdr:cNvPr>
        <xdr:cNvPicPr>
          <a:picLocks noChangeAspect="1"/>
        </xdr:cNvPicPr>
      </xdr:nvPicPr>
      <xdr:blipFill>
        <a:blip xmlns:r="http://schemas.openxmlformats.org/officeDocument/2006/relationships" r:embed="rId5" cstate="print"/>
        <a:stretch>
          <a:fillRect/>
        </a:stretch>
      </xdr:blipFill>
      <xdr:spPr>
        <a:xfrm>
          <a:off x="438150" y="38100"/>
          <a:ext cx="1508763" cy="289561"/>
        </a:xfrm>
        <a:prstGeom prst="rect">
          <a:avLst/>
        </a:prstGeom>
        <a:ln>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N22"/>
  <sheetViews>
    <sheetView topLeftCell="A15" zoomScaleNormal="100" workbookViewId="0">
      <selection activeCell="D21" sqref="D21"/>
    </sheetView>
  </sheetViews>
  <sheetFormatPr defaultColWidth="9" defaultRowHeight="14.4"/>
  <cols>
    <col min="1" max="1" width="14.44140625" style="256" customWidth="1"/>
    <col min="2" max="3" width="11.88671875" style="204" customWidth="1"/>
    <col min="4" max="4" width="26.77734375" style="263" customWidth="1"/>
    <col min="5" max="5" width="32.44140625" style="263" customWidth="1"/>
    <col min="6" max="6" width="37.44140625" style="263" customWidth="1"/>
    <col min="7" max="7" width="15.44140625" style="263" customWidth="1"/>
    <col min="8" max="8" width="20.44140625" style="263" customWidth="1"/>
    <col min="9" max="9" width="9" style="263" customWidth="1"/>
    <col min="10" max="10" width="9" style="263"/>
    <col min="11" max="11" width="12.77734375" style="263" customWidth="1"/>
    <col min="12" max="12" width="12.109375" style="263" customWidth="1"/>
    <col min="13" max="13" width="10" style="263" customWidth="1"/>
    <col min="14" max="14" width="20.33203125" style="263" customWidth="1"/>
    <col min="15" max="16384" width="9" style="263"/>
  </cols>
  <sheetData>
    <row r="2" spans="1:14">
      <c r="A2" s="2" t="s">
        <v>0</v>
      </c>
      <c r="D2" s="255" t="s">
        <v>4814</v>
      </c>
      <c r="E2" s="191" t="s">
        <v>4854</v>
      </c>
      <c r="K2" s="663" t="s">
        <v>4824</v>
      </c>
      <c r="L2" s="663" t="s">
        <v>4822</v>
      </c>
      <c r="M2" s="663" t="s">
        <v>4823</v>
      </c>
      <c r="N2" s="663" t="s">
        <v>4825</v>
      </c>
    </row>
    <row r="3" spans="1:14">
      <c r="D3" s="255" t="s">
        <v>4815</v>
      </c>
      <c r="E3" s="191" t="s">
        <v>4938</v>
      </c>
      <c r="K3" s="660"/>
    </row>
    <row r="4" spans="1:14">
      <c r="D4" s="255" t="s">
        <v>1</v>
      </c>
      <c r="E4" s="255"/>
    </row>
    <row r="5" spans="1:14">
      <c r="D5" s="255"/>
      <c r="E5" s="1"/>
    </row>
    <row r="6" spans="1:14">
      <c r="F6" s="204"/>
    </row>
    <row r="7" spans="1:14">
      <c r="A7" s="256" t="s">
        <v>2</v>
      </c>
      <c r="B7" s="741" t="s">
        <v>3</v>
      </c>
      <c r="C7" s="741"/>
      <c r="D7" s="742"/>
      <c r="E7" s="742"/>
      <c r="F7" s="742"/>
    </row>
    <row r="8" spans="1:14">
      <c r="F8" s="204"/>
    </row>
    <row r="10" spans="1:14">
      <c r="A10" s="750" t="s">
        <v>4</v>
      </c>
      <c r="B10" s="745" t="s">
        <v>5</v>
      </c>
      <c r="C10" s="752"/>
      <c r="D10" s="746"/>
      <c r="E10" s="745" t="s">
        <v>6</v>
      </c>
      <c r="F10" s="746"/>
      <c r="G10" s="745" t="s">
        <v>7</v>
      </c>
      <c r="H10" s="746"/>
    </row>
    <row r="11" spans="1:14">
      <c r="A11" s="751"/>
      <c r="B11" s="239" t="s">
        <v>4818</v>
      </c>
      <c r="C11" s="654" t="s">
        <v>4817</v>
      </c>
      <c r="D11" s="239" t="s">
        <v>8</v>
      </c>
      <c r="E11" s="747" t="s">
        <v>9</v>
      </c>
      <c r="F11" s="744"/>
      <c r="G11" s="239" t="s">
        <v>10</v>
      </c>
      <c r="H11" s="239" t="s">
        <v>11</v>
      </c>
    </row>
    <row r="12" spans="1:14">
      <c r="A12" s="3">
        <v>45827</v>
      </c>
      <c r="B12" s="191">
        <v>0.7</v>
      </c>
      <c r="C12" s="659"/>
      <c r="D12" s="250"/>
      <c r="E12" s="748" t="s">
        <v>4463</v>
      </c>
      <c r="F12" s="744"/>
      <c r="G12" s="253" t="s">
        <v>4272</v>
      </c>
      <c r="H12" s="253"/>
    </row>
    <row r="13" spans="1:14" ht="45" customHeight="1">
      <c r="A13" s="3">
        <v>45878</v>
      </c>
      <c r="B13" s="191">
        <v>0.8</v>
      </c>
      <c r="C13" s="659"/>
      <c r="D13" s="606"/>
      <c r="E13" s="748" t="s">
        <v>4649</v>
      </c>
      <c r="F13" s="744"/>
      <c r="G13" s="253" t="s">
        <v>4272</v>
      </c>
      <c r="H13" s="255"/>
    </row>
    <row r="14" spans="1:14" ht="57" customHeight="1">
      <c r="A14" s="3">
        <v>46063</v>
      </c>
      <c r="B14" s="191">
        <v>0.8</v>
      </c>
      <c r="C14" s="659"/>
      <c r="D14" s="255"/>
      <c r="E14" s="743" t="s">
        <v>4812</v>
      </c>
      <c r="F14" s="744"/>
      <c r="G14" s="253" t="s">
        <v>4272</v>
      </c>
      <c r="H14" s="255"/>
    </row>
    <row r="15" spans="1:14" ht="132.6" customHeight="1">
      <c r="A15" s="3">
        <v>46090</v>
      </c>
      <c r="B15" s="191">
        <v>0.8</v>
      </c>
      <c r="C15" s="191" t="s">
        <v>4816</v>
      </c>
      <c r="D15" s="255"/>
      <c r="E15" s="743" t="s">
        <v>4839</v>
      </c>
      <c r="F15" s="744"/>
      <c r="G15" s="253" t="s">
        <v>4272</v>
      </c>
      <c r="H15" s="255"/>
    </row>
    <row r="16" spans="1:14" ht="64.8" customHeight="1">
      <c r="A16" s="3">
        <v>46106</v>
      </c>
      <c r="B16" s="191">
        <v>0.8</v>
      </c>
      <c r="C16" s="191" t="s">
        <v>4847</v>
      </c>
      <c r="D16" s="255"/>
      <c r="E16" s="743" t="s">
        <v>4849</v>
      </c>
      <c r="F16" s="744"/>
      <c r="G16" s="253" t="s">
        <v>4272</v>
      </c>
      <c r="H16" s="255"/>
    </row>
    <row r="17" spans="1:8" ht="51.6" customHeight="1">
      <c r="A17" s="3">
        <v>46106</v>
      </c>
      <c r="B17" s="191">
        <v>0.9</v>
      </c>
      <c r="C17" s="191" t="s">
        <v>4847</v>
      </c>
      <c r="D17" s="255"/>
      <c r="E17" s="743" t="s">
        <v>4855</v>
      </c>
      <c r="F17" s="744"/>
      <c r="G17" s="253" t="s">
        <v>4272</v>
      </c>
      <c r="H17" s="255"/>
    </row>
    <row r="18" spans="1:8" s="682" customFormat="1" ht="73.8" customHeight="1">
      <c r="A18" s="3">
        <v>46130</v>
      </c>
      <c r="B18" s="191">
        <v>0.9</v>
      </c>
      <c r="C18" s="191" t="s">
        <v>4861</v>
      </c>
      <c r="D18" s="255"/>
      <c r="E18" s="743" t="s">
        <v>4862</v>
      </c>
      <c r="F18" s="744"/>
      <c r="G18" s="253" t="s">
        <v>4272</v>
      </c>
      <c r="H18" s="255"/>
    </row>
    <row r="19" spans="1:8" s="683" customFormat="1" ht="73.8" customHeight="1">
      <c r="A19" s="3">
        <v>46133</v>
      </c>
      <c r="B19" s="191">
        <v>0.9</v>
      </c>
      <c r="C19" s="191" t="s">
        <v>4863</v>
      </c>
      <c r="D19" s="255"/>
      <c r="E19" s="743" t="s">
        <v>4865</v>
      </c>
      <c r="F19" s="744"/>
      <c r="G19" s="253" t="s">
        <v>4272</v>
      </c>
      <c r="H19" s="255"/>
    </row>
    <row r="20" spans="1:8" ht="150.44999999999999" customHeight="1">
      <c r="A20" s="3">
        <v>46155</v>
      </c>
      <c r="B20" s="191">
        <v>0.9</v>
      </c>
      <c r="C20" s="191" t="s">
        <v>4894</v>
      </c>
      <c r="D20" s="255"/>
      <c r="E20" s="743" t="s">
        <v>4896</v>
      </c>
      <c r="F20" s="749"/>
      <c r="G20" s="253" t="s">
        <v>4895</v>
      </c>
      <c r="H20" s="255"/>
    </row>
    <row r="21" spans="1:8" ht="286.2" customHeight="1">
      <c r="A21" s="3">
        <v>46169</v>
      </c>
      <c r="B21" s="191">
        <v>0.9</v>
      </c>
      <c r="C21" s="191" t="s">
        <v>4897</v>
      </c>
      <c r="D21" s="255"/>
      <c r="E21" s="743" t="s">
        <v>4941</v>
      </c>
      <c r="F21" s="749"/>
      <c r="G21" s="740" t="s">
        <v>4895</v>
      </c>
      <c r="H21" s="255"/>
    </row>
    <row r="22" spans="1:8" s="739" customFormat="1" ht="286.2" customHeight="1">
      <c r="A22" s="3">
        <v>46169</v>
      </c>
      <c r="B22" s="191">
        <v>0.9</v>
      </c>
      <c r="C22" s="191" t="s">
        <v>4938</v>
      </c>
      <c r="D22" s="255"/>
      <c r="E22" s="743" t="s">
        <v>4940</v>
      </c>
      <c r="F22" s="749"/>
      <c r="G22" s="740" t="s">
        <v>4939</v>
      </c>
      <c r="H22" s="255"/>
    </row>
  </sheetData>
  <mergeCells count="17">
    <mergeCell ref="E22:F22"/>
    <mergeCell ref="E21:F21"/>
    <mergeCell ref="A10:A11"/>
    <mergeCell ref="B10:D10"/>
    <mergeCell ref="E10:F10"/>
    <mergeCell ref="E15:F15"/>
    <mergeCell ref="E14:F14"/>
    <mergeCell ref="E13:F13"/>
    <mergeCell ref="E20:F20"/>
    <mergeCell ref="E19:F19"/>
    <mergeCell ref="E18:F18"/>
    <mergeCell ref="B7:F7"/>
    <mergeCell ref="E17:F17"/>
    <mergeCell ref="G10:H10"/>
    <mergeCell ref="E11:F11"/>
    <mergeCell ref="E12:F12"/>
    <mergeCell ref="E16:F16"/>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79998168889431442"/>
  </sheetPr>
  <dimension ref="A1:M130"/>
  <sheetViews>
    <sheetView topLeftCell="A9" zoomScale="70" zoomScaleNormal="70" workbookViewId="0">
      <selection activeCell="O35" sqref="O35"/>
    </sheetView>
  </sheetViews>
  <sheetFormatPr defaultRowHeight="14.4"/>
  <cols>
    <col min="1" max="1" width="15.44140625" style="263" customWidth="1"/>
    <col min="2" max="2" width="5.88671875" style="263" bestFit="1" customWidth="1"/>
    <col min="3" max="3" width="31.44140625" style="263" customWidth="1"/>
    <col min="4" max="4" width="47.109375" style="263" bestFit="1" customWidth="1"/>
    <col min="5" max="5" width="8.44140625" style="256" customWidth="1"/>
    <col min="7" max="7" width="8.88671875" style="216"/>
    <col min="8" max="8" width="8.44140625" style="256" customWidth="1"/>
    <col min="9" max="9" width="8.88671875" style="216"/>
    <col min="11" max="11" width="9.109375" style="240" customWidth="1"/>
  </cols>
  <sheetData>
    <row r="1" spans="1:13" ht="17.25" customHeight="1">
      <c r="A1" s="756" t="s">
        <v>12</v>
      </c>
      <c r="B1" s="757"/>
      <c r="C1" s="757"/>
      <c r="D1" s="757"/>
      <c r="E1" s="757"/>
      <c r="F1" s="757"/>
      <c r="G1" s="757"/>
      <c r="H1" s="757"/>
      <c r="I1" s="215"/>
      <c r="J1" s="235"/>
    </row>
    <row r="2" spans="1:13" ht="42" customHeight="1">
      <c r="A2" s="177" t="s">
        <v>13</v>
      </c>
      <c r="B2" s="178" t="s">
        <v>14</v>
      </c>
      <c r="C2" s="179" t="s">
        <v>15</v>
      </c>
      <c r="D2" s="179" t="s">
        <v>16</v>
      </c>
      <c r="E2" s="179" t="s">
        <v>17</v>
      </c>
      <c r="F2" s="179" t="s">
        <v>18</v>
      </c>
      <c r="G2" s="179" t="s">
        <v>19</v>
      </c>
      <c r="H2" s="179" t="s">
        <v>20</v>
      </c>
      <c r="I2" s="179" t="s">
        <v>21</v>
      </c>
      <c r="J2" s="235"/>
      <c r="K2" s="240" t="s">
        <v>22</v>
      </c>
      <c r="M2" s="242" t="s">
        <v>23</v>
      </c>
    </row>
    <row r="3" spans="1:13" ht="16.5" customHeight="1">
      <c r="A3" s="249">
        <v>128</v>
      </c>
      <c r="B3" s="198" t="s">
        <v>24</v>
      </c>
      <c r="C3" s="755" t="s">
        <v>25</v>
      </c>
      <c r="D3" s="758"/>
      <c r="E3" s="247" t="s">
        <v>26</v>
      </c>
      <c r="F3" s="236"/>
      <c r="G3" s="426" t="str">
        <f t="shared" ref="G3:G34" si="0">DEC2HEX(H3)</f>
        <v>53</v>
      </c>
      <c r="H3" s="508">
        <v>83</v>
      </c>
      <c r="I3" s="426" t="s">
        <v>27</v>
      </c>
      <c r="J3" s="235"/>
      <c r="K3" s="510" t="s">
        <v>2812</v>
      </c>
      <c r="L3" s="242">
        <f t="shared" ref="L3:L34" si="1">CODE(K3)</f>
        <v>83</v>
      </c>
      <c r="M3" s="222" t="str">
        <f t="shared" ref="M3:M34" si="2">CHAR(H3)</f>
        <v>S</v>
      </c>
    </row>
    <row r="4" spans="1:13" ht="16.5" customHeight="1">
      <c r="A4" s="249">
        <v>129</v>
      </c>
      <c r="B4" s="198" t="s">
        <v>24</v>
      </c>
      <c r="C4" s="754"/>
      <c r="D4" s="754"/>
      <c r="E4" s="259" t="s">
        <v>26</v>
      </c>
      <c r="F4" s="249"/>
      <c r="G4" s="426" t="str">
        <f t="shared" si="0"/>
        <v>4E</v>
      </c>
      <c r="H4" s="508">
        <v>78</v>
      </c>
      <c r="I4" s="426" t="s">
        <v>27</v>
      </c>
      <c r="J4" s="235"/>
      <c r="K4" s="510" t="s">
        <v>29</v>
      </c>
      <c r="L4" s="242">
        <f t="shared" si="1"/>
        <v>78</v>
      </c>
      <c r="M4" s="222" t="str">
        <f t="shared" si="2"/>
        <v>N</v>
      </c>
    </row>
    <row r="5" spans="1:13" ht="16.5" customHeight="1">
      <c r="A5" s="249">
        <v>130</v>
      </c>
      <c r="B5" s="198" t="s">
        <v>24</v>
      </c>
      <c r="C5" s="754"/>
      <c r="D5" s="754"/>
      <c r="E5" s="259" t="s">
        <v>26</v>
      </c>
      <c r="F5" s="249"/>
      <c r="G5" s="426" t="str">
        <f t="shared" si="0"/>
        <v>5F</v>
      </c>
      <c r="H5" s="508">
        <v>95</v>
      </c>
      <c r="I5" s="426" t="s">
        <v>27</v>
      </c>
      <c r="J5" s="235"/>
      <c r="K5" s="510" t="s">
        <v>2096</v>
      </c>
      <c r="L5" s="242">
        <f t="shared" si="1"/>
        <v>95</v>
      </c>
      <c r="M5" s="222" t="str">
        <f t="shared" si="2"/>
        <v>_</v>
      </c>
    </row>
    <row r="6" spans="1:13" ht="16.5" customHeight="1">
      <c r="A6" s="249">
        <v>131</v>
      </c>
      <c r="B6" s="198" t="s">
        <v>24</v>
      </c>
      <c r="C6" s="754"/>
      <c r="D6" s="754"/>
      <c r="E6" s="259" t="s">
        <v>26</v>
      </c>
      <c r="F6" s="249"/>
      <c r="G6" s="426" t="str">
        <f t="shared" si="0"/>
        <v>47</v>
      </c>
      <c r="H6" s="508">
        <v>71</v>
      </c>
      <c r="I6" s="426" t="s">
        <v>27</v>
      </c>
      <c r="J6" s="235"/>
      <c r="K6" s="510" t="s">
        <v>4236</v>
      </c>
      <c r="L6" s="242">
        <f t="shared" si="1"/>
        <v>71</v>
      </c>
      <c r="M6" s="222" t="str">
        <f t="shared" si="2"/>
        <v>G</v>
      </c>
    </row>
    <row r="7" spans="1:13" ht="16.5" customHeight="1">
      <c r="A7" s="249">
        <v>132</v>
      </c>
      <c r="B7" s="198" t="s">
        <v>24</v>
      </c>
      <c r="C7" s="754"/>
      <c r="D7" s="754"/>
      <c r="E7" s="259" t="s">
        <v>26</v>
      </c>
      <c r="F7" s="249"/>
      <c r="G7" s="426" t="str">
        <f t="shared" si="0"/>
        <v>75</v>
      </c>
      <c r="H7" s="508">
        <v>117</v>
      </c>
      <c r="I7" s="426" t="s">
        <v>27</v>
      </c>
      <c r="J7" s="235"/>
      <c r="K7" s="510" t="s">
        <v>4165</v>
      </c>
      <c r="L7" s="242">
        <f t="shared" si="1"/>
        <v>117</v>
      </c>
      <c r="M7" s="222" t="str">
        <f t="shared" si="2"/>
        <v>u</v>
      </c>
    </row>
    <row r="8" spans="1:13" ht="16.5" customHeight="1">
      <c r="A8" s="249">
        <v>133</v>
      </c>
      <c r="B8" s="198" t="s">
        <v>24</v>
      </c>
      <c r="C8" s="754"/>
      <c r="D8" s="754"/>
      <c r="E8" s="259" t="s">
        <v>26</v>
      </c>
      <c r="F8" s="249"/>
      <c r="G8" s="426" t="str">
        <f t="shared" si="0"/>
        <v>6E</v>
      </c>
      <c r="H8" s="508">
        <v>110</v>
      </c>
      <c r="I8" s="426" t="s">
        <v>27</v>
      </c>
      <c r="J8" s="235"/>
      <c r="K8" s="510" t="s">
        <v>4237</v>
      </c>
      <c r="L8" s="242">
        <f t="shared" si="1"/>
        <v>110</v>
      </c>
      <c r="M8" s="222" t="str">
        <f t="shared" si="2"/>
        <v>n</v>
      </c>
    </row>
    <row r="9" spans="1:13" ht="16.5" customHeight="1">
      <c r="A9" s="249">
        <v>134</v>
      </c>
      <c r="B9" s="198" t="s">
        <v>24</v>
      </c>
      <c r="C9" s="754"/>
      <c r="D9" s="754"/>
      <c r="E9" s="259" t="s">
        <v>26</v>
      </c>
      <c r="F9" s="249"/>
      <c r="G9" s="426" t="str">
        <f t="shared" si="0"/>
        <v>67</v>
      </c>
      <c r="H9" s="508">
        <v>103</v>
      </c>
      <c r="I9" s="426" t="s">
        <v>27</v>
      </c>
      <c r="J9" s="235"/>
      <c r="K9" s="510" t="s">
        <v>4168</v>
      </c>
      <c r="L9" s="242">
        <f t="shared" si="1"/>
        <v>103</v>
      </c>
      <c r="M9" s="222" t="str">
        <f t="shared" si="2"/>
        <v>g</v>
      </c>
    </row>
    <row r="10" spans="1:13" ht="16.5" customHeight="1">
      <c r="A10" s="249">
        <v>135</v>
      </c>
      <c r="B10" s="198" t="s">
        <v>24</v>
      </c>
      <c r="C10" s="754"/>
      <c r="D10" s="754"/>
      <c r="E10" s="259" t="s">
        <v>26</v>
      </c>
      <c r="F10" s="249"/>
      <c r="G10" s="426" t="str">
        <f t="shared" si="0"/>
        <v>6E</v>
      </c>
      <c r="H10" s="508">
        <v>110</v>
      </c>
      <c r="I10" s="426" t="s">
        <v>27</v>
      </c>
      <c r="J10" s="235"/>
      <c r="K10" s="510" t="s">
        <v>4237</v>
      </c>
      <c r="L10" s="242">
        <f t="shared" si="1"/>
        <v>110</v>
      </c>
      <c r="M10" s="222" t="str">
        <f t="shared" si="2"/>
        <v>n</v>
      </c>
    </row>
    <row r="11" spans="1:13" ht="16.5" customHeight="1">
      <c r="A11" s="249">
        <v>136</v>
      </c>
      <c r="B11" s="198" t="s">
        <v>24</v>
      </c>
      <c r="C11" s="754"/>
      <c r="D11" s="754"/>
      <c r="E11" s="259" t="s">
        <v>26</v>
      </c>
      <c r="F11" s="249"/>
      <c r="G11" s="426" t="str">
        <f t="shared" si="0"/>
        <v>69</v>
      </c>
      <c r="H11" s="508">
        <v>105</v>
      </c>
      <c r="I11" s="426" t="s">
        <v>27</v>
      </c>
      <c r="J11" s="235"/>
      <c r="K11" s="510" t="s">
        <v>4167</v>
      </c>
      <c r="L11" s="242">
        <f t="shared" si="1"/>
        <v>105</v>
      </c>
      <c r="M11" s="222" t="str">
        <f t="shared" si="2"/>
        <v>i</v>
      </c>
    </row>
    <row r="12" spans="1:13" ht="16.5" customHeight="1">
      <c r="A12" s="249">
        <v>137</v>
      </c>
      <c r="B12" s="198" t="s">
        <v>24</v>
      </c>
      <c r="C12" s="754"/>
      <c r="D12" s="754"/>
      <c r="E12" s="259" t="s">
        <v>26</v>
      </c>
      <c r="F12" s="249"/>
      <c r="G12" s="426" t="str">
        <f t="shared" si="0"/>
        <v>72</v>
      </c>
      <c r="H12" s="508">
        <v>114</v>
      </c>
      <c r="I12" s="426" t="s">
        <v>27</v>
      </c>
      <c r="J12" s="235"/>
      <c r="K12" s="510" t="s">
        <v>4238</v>
      </c>
      <c r="L12" s="242">
        <f t="shared" si="1"/>
        <v>114</v>
      </c>
      <c r="M12" s="222" t="str">
        <f t="shared" si="2"/>
        <v>r</v>
      </c>
    </row>
    <row r="13" spans="1:13" ht="16.5" customHeight="1">
      <c r="A13" s="249">
        <v>138</v>
      </c>
      <c r="B13" s="198" t="s">
        <v>24</v>
      </c>
      <c r="C13" s="754"/>
      <c r="D13" s="754"/>
      <c r="E13" s="259" t="s">
        <v>26</v>
      </c>
      <c r="F13" s="249"/>
      <c r="G13" s="426" t="str">
        <f t="shared" si="0"/>
        <v>73</v>
      </c>
      <c r="H13" s="508">
        <v>115</v>
      </c>
      <c r="I13" s="426" t="s">
        <v>27</v>
      </c>
      <c r="J13" s="235"/>
      <c r="K13" s="510" t="s">
        <v>1972</v>
      </c>
      <c r="L13" s="242">
        <f t="shared" si="1"/>
        <v>115</v>
      </c>
      <c r="M13" s="222" t="str">
        <f t="shared" si="2"/>
        <v>s</v>
      </c>
    </row>
    <row r="14" spans="1:13" ht="16.5" customHeight="1">
      <c r="A14" s="249">
        <v>139</v>
      </c>
      <c r="B14" s="198" t="s">
        <v>24</v>
      </c>
      <c r="C14" s="754"/>
      <c r="D14" s="754"/>
      <c r="E14" s="259" t="s">
        <v>26</v>
      </c>
      <c r="F14" s="249"/>
      <c r="G14" s="426" t="str">
        <f t="shared" si="0"/>
        <v>49</v>
      </c>
      <c r="H14" s="509">
        <v>73</v>
      </c>
      <c r="I14" s="426" t="s">
        <v>27</v>
      </c>
      <c r="J14" s="235"/>
      <c r="K14" s="510" t="s">
        <v>4239</v>
      </c>
      <c r="L14" s="242">
        <f t="shared" si="1"/>
        <v>73</v>
      </c>
      <c r="M14" s="222" t="str">
        <f t="shared" si="2"/>
        <v>I</v>
      </c>
    </row>
    <row r="15" spans="1:13" ht="16.5" customHeight="1">
      <c r="A15" s="249">
        <v>140</v>
      </c>
      <c r="B15" s="198" t="s">
        <v>24</v>
      </c>
      <c r="C15" s="754"/>
      <c r="D15" s="754"/>
      <c r="E15" s="259" t="s">
        <v>26</v>
      </c>
      <c r="F15" s="249"/>
      <c r="G15" s="426" t="str">
        <f t="shared" si="0"/>
        <v>6E</v>
      </c>
      <c r="H15" s="509">
        <v>110</v>
      </c>
      <c r="I15" s="426" t="s">
        <v>27</v>
      </c>
      <c r="J15" s="235"/>
      <c r="K15" s="510" t="s">
        <v>4237</v>
      </c>
      <c r="L15" s="242">
        <f t="shared" si="1"/>
        <v>110</v>
      </c>
      <c r="M15" s="222" t="str">
        <f t="shared" si="2"/>
        <v>n</v>
      </c>
    </row>
    <row r="16" spans="1:13" ht="16.5" customHeight="1">
      <c r="A16" s="249">
        <v>141</v>
      </c>
      <c r="B16" s="198" t="s">
        <v>24</v>
      </c>
      <c r="C16" s="754"/>
      <c r="D16" s="754"/>
      <c r="E16" s="259" t="s">
        <v>26</v>
      </c>
      <c r="F16" s="249"/>
      <c r="G16" s="426" t="str">
        <f t="shared" si="0"/>
        <v>69</v>
      </c>
      <c r="H16" s="509">
        <v>105</v>
      </c>
      <c r="I16" s="426" t="s">
        <v>27</v>
      </c>
      <c r="J16" s="235"/>
      <c r="K16" s="510" t="s">
        <v>4167</v>
      </c>
      <c r="L16" s="242">
        <f t="shared" si="1"/>
        <v>105</v>
      </c>
      <c r="M16" s="222" t="str">
        <f t="shared" si="2"/>
        <v>i</v>
      </c>
    </row>
    <row r="17" spans="1:13" ht="16.5" customHeight="1">
      <c r="A17" s="249">
        <v>142</v>
      </c>
      <c r="B17" s="198" t="s">
        <v>24</v>
      </c>
      <c r="C17" s="754"/>
      <c r="D17" s="754"/>
      <c r="E17" s="259" t="s">
        <v>26</v>
      </c>
      <c r="F17" s="249"/>
      <c r="G17" s="426" t="str">
        <f t="shared" si="0"/>
        <v>74</v>
      </c>
      <c r="H17" s="509">
        <v>116</v>
      </c>
      <c r="I17" s="426" t="s">
        <v>27</v>
      </c>
      <c r="J17" s="235"/>
      <c r="K17" s="510" t="s">
        <v>4169</v>
      </c>
      <c r="L17" s="242">
        <f t="shared" si="1"/>
        <v>116</v>
      </c>
      <c r="M17" s="222" t="str">
        <f t="shared" si="2"/>
        <v>t</v>
      </c>
    </row>
    <row r="18" spans="1:13" ht="16.5" customHeight="1">
      <c r="A18" s="249">
        <v>143</v>
      </c>
      <c r="B18" s="198" t="s">
        <v>24</v>
      </c>
      <c r="C18" s="751"/>
      <c r="D18" s="751"/>
      <c r="E18" s="259" t="s">
        <v>26</v>
      </c>
      <c r="F18" s="249"/>
      <c r="G18" s="426" t="str">
        <f t="shared" si="0"/>
        <v>20</v>
      </c>
      <c r="H18" s="509">
        <v>32</v>
      </c>
      <c r="I18" s="426" t="s">
        <v>27</v>
      </c>
      <c r="J18" s="235"/>
      <c r="K18" s="510" t="s">
        <v>30</v>
      </c>
      <c r="L18" s="242">
        <f t="shared" si="1"/>
        <v>32</v>
      </c>
      <c r="M18" s="222" t="str">
        <f t="shared" si="2"/>
        <v xml:space="preserve"> </v>
      </c>
    </row>
    <row r="19" spans="1:13" ht="16.5" customHeight="1">
      <c r="A19" s="249">
        <v>144</v>
      </c>
      <c r="B19" s="198" t="s">
        <v>24</v>
      </c>
      <c r="C19" s="753" t="s">
        <v>31</v>
      </c>
      <c r="D19" s="753" t="s">
        <v>32</v>
      </c>
      <c r="E19" s="259" t="s">
        <v>26</v>
      </c>
      <c r="F19" s="249"/>
      <c r="G19" s="426" t="str">
        <f t="shared" si="0"/>
        <v>44</v>
      </c>
      <c r="H19" s="509">
        <v>68</v>
      </c>
      <c r="I19" s="426" t="s">
        <v>27</v>
      </c>
      <c r="J19" s="235"/>
      <c r="K19" s="510" t="s">
        <v>247</v>
      </c>
      <c r="L19" s="242">
        <f t="shared" si="1"/>
        <v>68</v>
      </c>
      <c r="M19" s="222" t="str">
        <f t="shared" si="2"/>
        <v>D</v>
      </c>
    </row>
    <row r="20" spans="1:13" ht="16.5" customHeight="1">
      <c r="A20" s="249">
        <v>145</v>
      </c>
      <c r="B20" s="198" t="s">
        <v>24</v>
      </c>
      <c r="C20" s="754"/>
      <c r="D20" s="754"/>
      <c r="E20" s="259" t="s">
        <v>26</v>
      </c>
      <c r="F20" s="249"/>
      <c r="G20" s="426" t="str">
        <f t="shared" si="0"/>
        <v>52</v>
      </c>
      <c r="H20" s="509">
        <v>82</v>
      </c>
      <c r="I20" s="426" t="s">
        <v>27</v>
      </c>
      <c r="J20" s="235"/>
      <c r="K20" s="510" t="s">
        <v>248</v>
      </c>
      <c r="L20" s="242">
        <f t="shared" si="1"/>
        <v>82</v>
      </c>
      <c r="M20" s="222" t="str">
        <f t="shared" si="2"/>
        <v>R</v>
      </c>
    </row>
    <row r="21" spans="1:13" ht="16.5" customHeight="1">
      <c r="A21" s="249">
        <v>146</v>
      </c>
      <c r="B21" s="198" t="s">
        <v>24</v>
      </c>
      <c r="C21" s="754"/>
      <c r="D21" s="754"/>
      <c r="E21" s="259" t="s">
        <v>26</v>
      </c>
      <c r="F21" s="249"/>
      <c r="G21" s="426" t="str">
        <f t="shared" si="0"/>
        <v>38</v>
      </c>
      <c r="H21" s="509">
        <v>56</v>
      </c>
      <c r="I21" s="426" t="s">
        <v>27</v>
      </c>
      <c r="J21" s="235"/>
      <c r="K21" s="510" t="s">
        <v>249</v>
      </c>
      <c r="L21" s="242">
        <f t="shared" si="1"/>
        <v>56</v>
      </c>
      <c r="M21" s="222" t="str">
        <f t="shared" si="2"/>
        <v>8</v>
      </c>
    </row>
    <row r="22" spans="1:13" ht="16.5" customHeight="1">
      <c r="A22" s="249">
        <v>147</v>
      </c>
      <c r="B22" s="198" t="s">
        <v>24</v>
      </c>
      <c r="C22" s="754"/>
      <c r="D22" s="754"/>
      <c r="E22" s="259" t="s">
        <v>26</v>
      </c>
      <c r="F22" s="249"/>
      <c r="G22" s="426" t="str">
        <f t="shared" si="0"/>
        <v>2D</v>
      </c>
      <c r="H22" s="509">
        <v>45</v>
      </c>
      <c r="I22" s="426" t="s">
        <v>27</v>
      </c>
      <c r="J22" s="235"/>
      <c r="K22" s="510" t="s">
        <v>4172</v>
      </c>
      <c r="L22" s="242">
        <f t="shared" si="1"/>
        <v>45</v>
      </c>
      <c r="M22" s="222" t="str">
        <f t="shared" si="2"/>
        <v>-</v>
      </c>
    </row>
    <row r="23" spans="1:13" ht="16.5" customHeight="1">
      <c r="A23" s="249">
        <v>148</v>
      </c>
      <c r="B23" s="198" t="s">
        <v>24</v>
      </c>
      <c r="C23" s="754"/>
      <c r="D23" s="754"/>
      <c r="E23" s="259" t="s">
        <v>26</v>
      </c>
      <c r="F23" s="249"/>
      <c r="G23" s="426" t="str">
        <f t="shared" si="0"/>
        <v>53</v>
      </c>
      <c r="H23" s="509">
        <v>83</v>
      </c>
      <c r="I23" s="426" t="s">
        <v>27</v>
      </c>
      <c r="J23" s="235"/>
      <c r="K23" s="510" t="s">
        <v>28</v>
      </c>
      <c r="L23" s="242">
        <f t="shared" si="1"/>
        <v>83</v>
      </c>
      <c r="M23" s="222" t="str">
        <f t="shared" si="2"/>
        <v>S</v>
      </c>
    </row>
    <row r="24" spans="1:13" ht="16.5" customHeight="1">
      <c r="A24" s="249">
        <v>149</v>
      </c>
      <c r="B24" s="198" t="s">
        <v>24</v>
      </c>
      <c r="C24" s="754"/>
      <c r="D24" s="754"/>
      <c r="E24" s="259" t="s">
        <v>26</v>
      </c>
      <c r="F24" s="249"/>
      <c r="G24" s="426" t="str">
        <f t="shared" si="0"/>
        <v>50</v>
      </c>
      <c r="H24" s="509">
        <v>80</v>
      </c>
      <c r="I24" s="426" t="s">
        <v>27</v>
      </c>
      <c r="J24" s="235"/>
      <c r="K24" s="510" t="s">
        <v>4273</v>
      </c>
      <c r="L24" s="242">
        <f t="shared" si="1"/>
        <v>80</v>
      </c>
      <c r="M24" s="222" t="str">
        <f t="shared" si="2"/>
        <v>P</v>
      </c>
    </row>
    <row r="25" spans="1:13" ht="16.5" customHeight="1">
      <c r="A25" s="249">
        <v>150</v>
      </c>
      <c r="B25" s="198" t="s">
        <v>24</v>
      </c>
      <c r="C25" s="754"/>
      <c r="D25" s="754"/>
      <c r="E25" s="259" t="s">
        <v>26</v>
      </c>
      <c r="F25" s="249"/>
      <c r="G25" s="426" t="str">
        <f t="shared" si="0"/>
        <v>48</v>
      </c>
      <c r="H25" s="509">
        <v>72</v>
      </c>
      <c r="I25" s="426" t="s">
        <v>27</v>
      </c>
      <c r="J25" s="235"/>
      <c r="K25" s="510" t="s">
        <v>4274</v>
      </c>
      <c r="L25" s="242">
        <f t="shared" si="1"/>
        <v>72</v>
      </c>
      <c r="M25" s="222" t="str">
        <f t="shared" si="2"/>
        <v>H</v>
      </c>
    </row>
    <row r="26" spans="1:13" ht="16.5" customHeight="1">
      <c r="A26" s="249">
        <v>151</v>
      </c>
      <c r="B26" s="198" t="s">
        <v>24</v>
      </c>
      <c r="C26" s="754"/>
      <c r="D26" s="754"/>
      <c r="E26" s="259" t="s">
        <v>26</v>
      </c>
      <c r="F26" s="249"/>
      <c r="G26" s="426" t="str">
        <f t="shared" si="0"/>
        <v>2D</v>
      </c>
      <c r="H26" s="509">
        <v>45</v>
      </c>
      <c r="I26" s="426" t="s">
        <v>27</v>
      </c>
      <c r="J26" s="235"/>
      <c r="K26" s="510" t="s">
        <v>4172</v>
      </c>
      <c r="L26" s="242">
        <f t="shared" si="1"/>
        <v>45</v>
      </c>
      <c r="M26" s="222" t="str">
        <f t="shared" si="2"/>
        <v>-</v>
      </c>
    </row>
    <row r="27" spans="1:13" ht="16.5" customHeight="1">
      <c r="A27" s="249">
        <v>152</v>
      </c>
      <c r="B27" s="198" t="s">
        <v>24</v>
      </c>
      <c r="C27" s="754"/>
      <c r="D27" s="754"/>
      <c r="E27" s="259" t="s">
        <v>26</v>
      </c>
      <c r="F27" s="249"/>
      <c r="G27" s="426" t="str">
        <f t="shared" si="0"/>
        <v>53</v>
      </c>
      <c r="H27" s="509">
        <v>83</v>
      </c>
      <c r="I27" s="426" t="s">
        <v>27</v>
      </c>
      <c r="J27" s="235"/>
      <c r="K27" s="510" t="s">
        <v>28</v>
      </c>
      <c r="L27" s="242">
        <f t="shared" si="1"/>
        <v>83</v>
      </c>
      <c r="M27" s="222" t="str">
        <f t="shared" si="2"/>
        <v>S</v>
      </c>
    </row>
    <row r="28" spans="1:13" ht="16.5" customHeight="1">
      <c r="A28" s="249">
        <v>153</v>
      </c>
      <c r="B28" s="198" t="s">
        <v>24</v>
      </c>
      <c r="C28" s="754"/>
      <c r="D28" s="754"/>
      <c r="E28" s="259" t="s">
        <v>26</v>
      </c>
      <c r="F28" s="249"/>
      <c r="G28" s="426" t="str">
        <f t="shared" si="0"/>
        <v>49</v>
      </c>
      <c r="H28" s="509">
        <v>73</v>
      </c>
      <c r="I28" s="426" t="s">
        <v>27</v>
      </c>
      <c r="J28" s="235"/>
      <c r="K28" s="510" t="s">
        <v>4239</v>
      </c>
      <c r="L28" s="242">
        <f t="shared" si="1"/>
        <v>73</v>
      </c>
      <c r="M28" s="222" t="str">
        <f t="shared" si="2"/>
        <v>I</v>
      </c>
    </row>
    <row r="29" spans="1:13" ht="16.5" customHeight="1">
      <c r="A29" s="249">
        <v>154</v>
      </c>
      <c r="B29" s="198" t="s">
        <v>24</v>
      </c>
      <c r="C29" s="754"/>
      <c r="D29" s="754"/>
      <c r="E29" s="259" t="s">
        <v>26</v>
      </c>
      <c r="F29" s="249"/>
      <c r="G29" s="426" t="str">
        <f t="shared" si="0"/>
        <v>41</v>
      </c>
      <c r="H29" s="509">
        <v>65</v>
      </c>
      <c r="I29" s="426" t="s">
        <v>27</v>
      </c>
      <c r="J29" s="235"/>
      <c r="K29" s="510" t="s">
        <v>252</v>
      </c>
      <c r="L29" s="242">
        <f t="shared" si="1"/>
        <v>65</v>
      </c>
      <c r="M29" s="222" t="str">
        <f t="shared" si="2"/>
        <v>A</v>
      </c>
    </row>
    <row r="30" spans="1:13" ht="16.5" customHeight="1">
      <c r="A30" s="249">
        <v>155</v>
      </c>
      <c r="B30" s="198" t="s">
        <v>24</v>
      </c>
      <c r="C30" s="754"/>
      <c r="D30" s="754"/>
      <c r="E30" s="259" t="s">
        <v>26</v>
      </c>
      <c r="F30" s="249"/>
      <c r="G30" s="426" t="str">
        <f t="shared" si="0"/>
        <v>4E</v>
      </c>
      <c r="H30" s="509">
        <v>78</v>
      </c>
      <c r="I30" s="426" t="s">
        <v>27</v>
      </c>
      <c r="J30" s="235"/>
      <c r="K30" s="510" t="s">
        <v>29</v>
      </c>
      <c r="L30" s="242">
        <f t="shared" si="1"/>
        <v>78</v>
      </c>
      <c r="M30" s="222" t="str">
        <f t="shared" si="2"/>
        <v>N</v>
      </c>
    </row>
    <row r="31" spans="1:13" ht="16.5" customHeight="1">
      <c r="A31" s="249">
        <v>156</v>
      </c>
      <c r="B31" s="198" t="s">
        <v>24</v>
      </c>
      <c r="C31" s="754"/>
      <c r="D31" s="754"/>
      <c r="E31" s="259" t="s">
        <v>26</v>
      </c>
      <c r="F31" s="249"/>
      <c r="G31" s="426" t="str">
        <f t="shared" si="0"/>
        <v>33</v>
      </c>
      <c r="H31" s="509">
        <v>51</v>
      </c>
      <c r="I31" s="426" t="s">
        <v>27</v>
      </c>
      <c r="J31" s="235"/>
      <c r="K31" s="510">
        <v>3</v>
      </c>
      <c r="L31" s="242">
        <f t="shared" si="1"/>
        <v>51</v>
      </c>
      <c r="M31" s="222" t="str">
        <f t="shared" si="2"/>
        <v>3</v>
      </c>
    </row>
    <row r="32" spans="1:13" ht="16.5" customHeight="1">
      <c r="A32" s="249">
        <v>157</v>
      </c>
      <c r="B32" s="198" t="s">
        <v>24</v>
      </c>
      <c r="C32" s="754"/>
      <c r="D32" s="754"/>
      <c r="E32" s="259" t="s">
        <v>26</v>
      </c>
      <c r="F32" s="249"/>
      <c r="G32" s="426" t="str">
        <f t="shared" si="0"/>
        <v>20</v>
      </c>
      <c r="H32" s="509">
        <v>32</v>
      </c>
      <c r="I32" s="426" t="s">
        <v>27</v>
      </c>
      <c r="J32" s="235"/>
      <c r="K32" s="510" t="s">
        <v>30</v>
      </c>
      <c r="L32" s="242">
        <f t="shared" si="1"/>
        <v>32</v>
      </c>
      <c r="M32" s="222" t="str">
        <f t="shared" si="2"/>
        <v xml:space="preserve"> </v>
      </c>
    </row>
    <row r="33" spans="1:13" ht="16.5" customHeight="1">
      <c r="A33" s="249">
        <v>158</v>
      </c>
      <c r="B33" s="198" t="s">
        <v>24</v>
      </c>
      <c r="C33" s="754"/>
      <c r="D33" s="754"/>
      <c r="E33" s="259" t="s">
        <v>26</v>
      </c>
      <c r="F33" s="249"/>
      <c r="G33" s="426" t="str">
        <f t="shared" si="0"/>
        <v>20</v>
      </c>
      <c r="H33" s="509">
        <v>32</v>
      </c>
      <c r="I33" s="426" t="s">
        <v>27</v>
      </c>
      <c r="J33" s="235"/>
      <c r="K33" s="510" t="s">
        <v>30</v>
      </c>
      <c r="L33" s="242">
        <f t="shared" si="1"/>
        <v>32</v>
      </c>
      <c r="M33" s="222" t="str">
        <f t="shared" si="2"/>
        <v xml:space="preserve"> </v>
      </c>
    </row>
    <row r="34" spans="1:13" ht="16.5" customHeight="1">
      <c r="A34" s="249">
        <v>159</v>
      </c>
      <c r="B34" s="198" t="s">
        <v>24</v>
      </c>
      <c r="C34" s="751"/>
      <c r="D34" s="751"/>
      <c r="E34" s="259" t="s">
        <v>26</v>
      </c>
      <c r="F34" s="249"/>
      <c r="G34" s="426" t="str">
        <f t="shared" si="0"/>
        <v>20</v>
      </c>
      <c r="H34" s="509">
        <v>32</v>
      </c>
      <c r="I34" s="426" t="s">
        <v>27</v>
      </c>
      <c r="J34" s="235"/>
      <c r="K34" s="510" t="s">
        <v>30</v>
      </c>
      <c r="L34" s="242">
        <f t="shared" si="1"/>
        <v>32</v>
      </c>
      <c r="M34" s="222" t="str">
        <f t="shared" si="2"/>
        <v xml:space="preserve"> </v>
      </c>
    </row>
    <row r="35" spans="1:13" ht="16.5" customHeight="1">
      <c r="A35" s="249">
        <v>160</v>
      </c>
      <c r="B35" s="198" t="s">
        <v>24</v>
      </c>
      <c r="C35" s="753" t="s">
        <v>33</v>
      </c>
      <c r="D35" s="755" t="s">
        <v>34</v>
      </c>
      <c r="E35" s="259" t="s">
        <v>26</v>
      </c>
      <c r="F35" s="249"/>
      <c r="G35" s="426" t="str">
        <f t="shared" ref="G35:G66" si="3">DEC2HEX(H35)</f>
        <v>32</v>
      </c>
      <c r="H35" s="509">
        <v>50</v>
      </c>
      <c r="I35" s="426" t="s">
        <v>27</v>
      </c>
      <c r="J35" s="235"/>
      <c r="K35" s="510" t="s">
        <v>30</v>
      </c>
      <c r="L35" s="242">
        <f t="shared" ref="L35:L66" si="4">CODE(K35)</f>
        <v>32</v>
      </c>
      <c r="M35" s="222" t="str">
        <f t="shared" ref="M35:M66" si="5">CHAR(H35)</f>
        <v>2</v>
      </c>
    </row>
    <row r="36" spans="1:13" ht="16.5" customHeight="1">
      <c r="A36" s="249">
        <v>161</v>
      </c>
      <c r="B36" s="198" t="s">
        <v>24</v>
      </c>
      <c r="C36" s="754"/>
      <c r="D36" s="754"/>
      <c r="E36" s="259" t="s">
        <v>26</v>
      </c>
      <c r="F36" s="249"/>
      <c r="G36" s="426" t="str">
        <f t="shared" si="3"/>
        <v>32</v>
      </c>
      <c r="H36" s="509">
        <v>50</v>
      </c>
      <c r="I36" s="426" t="s">
        <v>27</v>
      </c>
      <c r="J36" s="235"/>
      <c r="K36" s="510" t="s">
        <v>30</v>
      </c>
      <c r="L36" s="242">
        <f t="shared" si="4"/>
        <v>32</v>
      </c>
      <c r="M36" s="222" t="str">
        <f t="shared" si="5"/>
        <v>2</v>
      </c>
    </row>
    <row r="37" spans="1:13" ht="16.5" customHeight="1">
      <c r="A37" s="249">
        <v>162</v>
      </c>
      <c r="B37" s="198" t="s">
        <v>24</v>
      </c>
      <c r="C37" s="754"/>
      <c r="D37" s="754"/>
      <c r="E37" s="259" t="s">
        <v>26</v>
      </c>
      <c r="F37" s="249"/>
      <c r="G37" s="426" t="str">
        <f t="shared" si="3"/>
        <v>33</v>
      </c>
      <c r="H37" s="509">
        <v>51</v>
      </c>
      <c r="I37" s="426" t="s">
        <v>27</v>
      </c>
      <c r="J37" s="235"/>
      <c r="K37" s="510" t="s">
        <v>30</v>
      </c>
      <c r="L37" s="242">
        <f t="shared" si="4"/>
        <v>32</v>
      </c>
      <c r="M37" s="222" t="str">
        <f t="shared" si="5"/>
        <v>3</v>
      </c>
    </row>
    <row r="38" spans="1:13" ht="16.5" customHeight="1">
      <c r="A38" s="249">
        <v>163</v>
      </c>
      <c r="B38" s="198" t="s">
        <v>24</v>
      </c>
      <c r="C38" s="754"/>
      <c r="D38" s="754"/>
      <c r="E38" s="259" t="s">
        <v>26</v>
      </c>
      <c r="F38" s="249"/>
      <c r="G38" s="426" t="str">
        <f t="shared" si="3"/>
        <v>33</v>
      </c>
      <c r="H38" s="509">
        <v>51</v>
      </c>
      <c r="I38" s="426" t="s">
        <v>27</v>
      </c>
      <c r="J38" s="235"/>
      <c r="K38" s="510" t="s">
        <v>30</v>
      </c>
      <c r="L38" s="242">
        <f t="shared" si="4"/>
        <v>32</v>
      </c>
      <c r="M38" s="222" t="str">
        <f t="shared" si="5"/>
        <v>3</v>
      </c>
    </row>
    <row r="39" spans="1:13" ht="16.5" customHeight="1">
      <c r="A39" s="249">
        <v>164</v>
      </c>
      <c r="B39" s="198" t="s">
        <v>24</v>
      </c>
      <c r="C39" s="754"/>
      <c r="D39" s="754"/>
      <c r="E39" s="259" t="s">
        <v>26</v>
      </c>
      <c r="F39" s="249"/>
      <c r="G39" s="426" t="str">
        <f t="shared" si="3"/>
        <v>33</v>
      </c>
      <c r="H39" s="509">
        <v>51</v>
      </c>
      <c r="I39" s="426" t="s">
        <v>27</v>
      </c>
      <c r="J39" s="235"/>
      <c r="K39" s="510" t="s">
        <v>30</v>
      </c>
      <c r="L39" s="242">
        <f t="shared" si="4"/>
        <v>32</v>
      </c>
      <c r="M39" s="222" t="str">
        <f t="shared" si="5"/>
        <v>3</v>
      </c>
    </row>
    <row r="40" spans="1:13" ht="16.5" customHeight="1">
      <c r="A40" s="249">
        <v>165</v>
      </c>
      <c r="B40" s="198" t="s">
        <v>24</v>
      </c>
      <c r="C40" s="754"/>
      <c r="D40" s="754"/>
      <c r="E40" s="259" t="s">
        <v>26</v>
      </c>
      <c r="F40" s="249"/>
      <c r="G40" s="426" t="str">
        <f t="shared" si="3"/>
        <v>31</v>
      </c>
      <c r="H40" s="509">
        <v>49</v>
      </c>
      <c r="I40" s="426" t="s">
        <v>27</v>
      </c>
      <c r="J40" s="235"/>
      <c r="K40" s="510" t="s">
        <v>30</v>
      </c>
      <c r="L40" s="242">
        <f t="shared" si="4"/>
        <v>32</v>
      </c>
      <c r="M40" s="222" t="str">
        <f t="shared" si="5"/>
        <v>1</v>
      </c>
    </row>
    <row r="41" spans="1:13" ht="16.5" customHeight="1">
      <c r="A41" s="249">
        <v>166</v>
      </c>
      <c r="B41" s="198" t="s">
        <v>24</v>
      </c>
      <c r="C41" s="754"/>
      <c r="D41" s="754"/>
      <c r="E41" s="259" t="s">
        <v>26</v>
      </c>
      <c r="F41" s="249"/>
      <c r="G41" s="426" t="str">
        <f t="shared" si="3"/>
        <v>33</v>
      </c>
      <c r="H41" s="509">
        <v>51</v>
      </c>
      <c r="I41" s="426" t="s">
        <v>27</v>
      </c>
      <c r="J41" s="235"/>
      <c r="K41" s="510" t="s">
        <v>30</v>
      </c>
      <c r="L41" s="242">
        <f t="shared" si="4"/>
        <v>32</v>
      </c>
      <c r="M41" s="222" t="str">
        <f t="shared" si="5"/>
        <v>3</v>
      </c>
    </row>
    <row r="42" spans="1:13" ht="16.5" customHeight="1">
      <c r="A42" s="249">
        <v>167</v>
      </c>
      <c r="B42" s="198" t="s">
        <v>24</v>
      </c>
      <c r="C42" s="754"/>
      <c r="D42" s="754"/>
      <c r="E42" s="259" t="s">
        <v>26</v>
      </c>
      <c r="F42" s="249"/>
      <c r="G42" s="426" t="str">
        <f t="shared" si="3"/>
        <v>33</v>
      </c>
      <c r="H42" s="509">
        <v>51</v>
      </c>
      <c r="I42" s="426" t="s">
        <v>27</v>
      </c>
      <c r="J42" s="235"/>
      <c r="K42" s="510" t="s">
        <v>30</v>
      </c>
      <c r="L42" s="242">
        <f t="shared" si="4"/>
        <v>32</v>
      </c>
      <c r="M42" s="222" t="str">
        <f t="shared" si="5"/>
        <v>3</v>
      </c>
    </row>
    <row r="43" spans="1:13" ht="16.5" customHeight="1">
      <c r="A43" s="249">
        <v>168</v>
      </c>
      <c r="B43" s="198" t="s">
        <v>24</v>
      </c>
      <c r="C43" s="754"/>
      <c r="D43" s="754"/>
      <c r="E43" s="259" t="s">
        <v>26</v>
      </c>
      <c r="F43" s="249"/>
      <c r="G43" s="426" t="str">
        <f t="shared" si="3"/>
        <v>20</v>
      </c>
      <c r="H43" s="509">
        <v>32</v>
      </c>
      <c r="I43" s="426" t="s">
        <v>27</v>
      </c>
      <c r="J43" s="235"/>
      <c r="K43" s="510" t="s">
        <v>30</v>
      </c>
      <c r="L43" s="242">
        <f t="shared" si="4"/>
        <v>32</v>
      </c>
      <c r="M43" s="222" t="str">
        <f t="shared" si="5"/>
        <v xml:space="preserve"> </v>
      </c>
    </row>
    <row r="44" spans="1:13" ht="16.5" customHeight="1">
      <c r="A44" s="249">
        <v>169</v>
      </c>
      <c r="B44" s="198" t="s">
        <v>24</v>
      </c>
      <c r="C44" s="754"/>
      <c r="D44" s="754"/>
      <c r="E44" s="259" t="s">
        <v>26</v>
      </c>
      <c r="F44" s="249"/>
      <c r="G44" s="426" t="str">
        <f t="shared" si="3"/>
        <v>20</v>
      </c>
      <c r="H44" s="509">
        <v>32</v>
      </c>
      <c r="I44" s="426" t="s">
        <v>27</v>
      </c>
      <c r="J44" s="235"/>
      <c r="K44" s="510" t="s">
        <v>30</v>
      </c>
      <c r="L44" s="242">
        <f t="shared" si="4"/>
        <v>32</v>
      </c>
      <c r="M44" s="222" t="str">
        <f t="shared" si="5"/>
        <v xml:space="preserve"> </v>
      </c>
    </row>
    <row r="45" spans="1:13" ht="16.5" customHeight="1">
      <c r="A45" s="249">
        <v>170</v>
      </c>
      <c r="B45" s="198" t="s">
        <v>24</v>
      </c>
      <c r="C45" s="754"/>
      <c r="D45" s="754"/>
      <c r="E45" s="259" t="s">
        <v>26</v>
      </c>
      <c r="F45" s="249"/>
      <c r="G45" s="426" t="str">
        <f t="shared" si="3"/>
        <v>20</v>
      </c>
      <c r="H45" s="509">
        <v>32</v>
      </c>
      <c r="I45" s="426" t="s">
        <v>27</v>
      </c>
      <c r="J45" s="235"/>
      <c r="K45" s="510" t="s">
        <v>30</v>
      </c>
      <c r="L45" s="242">
        <f t="shared" si="4"/>
        <v>32</v>
      </c>
      <c r="M45" s="222" t="str">
        <f t="shared" si="5"/>
        <v xml:space="preserve"> </v>
      </c>
    </row>
    <row r="46" spans="1:13" ht="16.5" customHeight="1">
      <c r="A46" s="249">
        <v>171</v>
      </c>
      <c r="B46" s="198" t="s">
        <v>24</v>
      </c>
      <c r="C46" s="751"/>
      <c r="D46" s="751"/>
      <c r="E46" s="259" t="s">
        <v>26</v>
      </c>
      <c r="F46" s="249"/>
      <c r="G46" s="426" t="str">
        <f t="shared" si="3"/>
        <v>20</v>
      </c>
      <c r="H46" s="509">
        <v>32</v>
      </c>
      <c r="I46" s="426" t="s">
        <v>27</v>
      </c>
      <c r="J46" s="235"/>
      <c r="K46" s="510" t="s">
        <v>30</v>
      </c>
      <c r="L46" s="242">
        <f t="shared" si="4"/>
        <v>32</v>
      </c>
      <c r="M46" s="222" t="str">
        <f t="shared" si="5"/>
        <v xml:space="preserve"> </v>
      </c>
    </row>
    <row r="47" spans="1:13" ht="16.5" customHeight="1">
      <c r="A47" s="249">
        <v>172</v>
      </c>
      <c r="B47" s="198" t="s">
        <v>24</v>
      </c>
      <c r="C47" s="753" t="s">
        <v>35</v>
      </c>
      <c r="D47" s="753"/>
      <c r="E47" s="259" t="s">
        <v>26</v>
      </c>
      <c r="F47" s="249"/>
      <c r="G47" s="426" t="str">
        <f t="shared" si="3"/>
        <v>30</v>
      </c>
      <c r="H47" s="509">
        <v>48</v>
      </c>
      <c r="I47" s="426" t="s">
        <v>27</v>
      </c>
      <c r="J47" s="235"/>
      <c r="K47" s="510" t="s">
        <v>30</v>
      </c>
      <c r="L47" s="242">
        <f t="shared" si="4"/>
        <v>32</v>
      </c>
      <c r="M47" s="222" t="str">
        <f t="shared" si="5"/>
        <v>0</v>
      </c>
    </row>
    <row r="48" spans="1:13" ht="16.5" customHeight="1">
      <c r="A48" s="249">
        <v>173</v>
      </c>
      <c r="B48" s="198" t="s">
        <v>24</v>
      </c>
      <c r="C48" s="754"/>
      <c r="D48" s="754"/>
      <c r="E48" s="259" t="s">
        <v>26</v>
      </c>
      <c r="F48" s="249"/>
      <c r="G48" s="426" t="str">
        <f t="shared" si="3"/>
        <v>30</v>
      </c>
      <c r="H48" s="509">
        <v>48</v>
      </c>
      <c r="I48" s="426" t="s">
        <v>27</v>
      </c>
      <c r="J48" s="235"/>
      <c r="K48" s="510" t="s">
        <v>30</v>
      </c>
      <c r="L48" s="242">
        <f t="shared" si="4"/>
        <v>32</v>
      </c>
      <c r="M48" s="222" t="str">
        <f t="shared" si="5"/>
        <v>0</v>
      </c>
    </row>
    <row r="49" spans="1:13" ht="16.5" customHeight="1">
      <c r="A49" s="249">
        <v>174</v>
      </c>
      <c r="B49" s="198" t="s">
        <v>24</v>
      </c>
      <c r="C49" s="754"/>
      <c r="D49" s="754"/>
      <c r="E49" s="259" t="s">
        <v>26</v>
      </c>
      <c r="F49" s="249"/>
      <c r="G49" s="426" t="str">
        <f t="shared" si="3"/>
        <v>30</v>
      </c>
      <c r="H49" s="509">
        <v>48</v>
      </c>
      <c r="I49" s="426" t="s">
        <v>27</v>
      </c>
      <c r="J49" s="235"/>
      <c r="K49" s="510" t="s">
        <v>30</v>
      </c>
      <c r="L49" s="242">
        <f t="shared" si="4"/>
        <v>32</v>
      </c>
      <c r="M49" s="222" t="str">
        <f t="shared" si="5"/>
        <v>0</v>
      </c>
    </row>
    <row r="50" spans="1:13" ht="16.5" customHeight="1">
      <c r="A50" s="249">
        <v>175</v>
      </c>
      <c r="B50" s="198" t="s">
        <v>24</v>
      </c>
      <c r="C50" s="751"/>
      <c r="D50" s="751"/>
      <c r="E50" s="259" t="s">
        <v>26</v>
      </c>
      <c r="F50" s="249"/>
      <c r="G50" s="426" t="str">
        <f t="shared" si="3"/>
        <v>30</v>
      </c>
      <c r="H50" s="509">
        <v>48</v>
      </c>
      <c r="I50" s="426" t="s">
        <v>27</v>
      </c>
      <c r="J50" s="235"/>
      <c r="K50" s="510" t="s">
        <v>30</v>
      </c>
      <c r="L50" s="242">
        <f t="shared" si="4"/>
        <v>32</v>
      </c>
      <c r="M50" s="222" t="str">
        <f t="shared" si="5"/>
        <v>0</v>
      </c>
    </row>
    <row r="51" spans="1:13" ht="16.5" customHeight="1">
      <c r="A51" s="249">
        <v>176</v>
      </c>
      <c r="B51" s="198" t="s">
        <v>24</v>
      </c>
      <c r="C51" s="753" t="s">
        <v>36</v>
      </c>
      <c r="D51" s="753" t="s">
        <v>37</v>
      </c>
      <c r="E51" s="259" t="s">
        <v>26</v>
      </c>
      <c r="F51" s="249"/>
      <c r="G51" s="426" t="str">
        <f t="shared" si="3"/>
        <v>32</v>
      </c>
      <c r="H51" s="509">
        <v>50</v>
      </c>
      <c r="I51" s="426" t="s">
        <v>27</v>
      </c>
      <c r="J51" s="235"/>
      <c r="K51" s="510" t="s">
        <v>121</v>
      </c>
      <c r="L51" s="242">
        <f t="shared" si="4"/>
        <v>50</v>
      </c>
      <c r="M51" s="222" t="str">
        <f t="shared" si="5"/>
        <v>2</v>
      </c>
    </row>
    <row r="52" spans="1:13" ht="16.5" customHeight="1">
      <c r="A52" s="249">
        <v>177</v>
      </c>
      <c r="B52" s="198" t="s">
        <v>24</v>
      </c>
      <c r="C52" s="754"/>
      <c r="D52" s="754"/>
      <c r="E52" s="259" t="s">
        <v>26</v>
      </c>
      <c r="F52" s="249"/>
      <c r="G52" s="426" t="str">
        <f t="shared" si="3"/>
        <v>30</v>
      </c>
      <c r="H52" s="509">
        <v>48</v>
      </c>
      <c r="I52" s="426" t="s">
        <v>27</v>
      </c>
      <c r="J52" s="235"/>
      <c r="K52" s="510" t="s">
        <v>125</v>
      </c>
      <c r="L52" s="242">
        <f t="shared" si="4"/>
        <v>48</v>
      </c>
      <c r="M52" s="222" t="str">
        <f t="shared" si="5"/>
        <v>0</v>
      </c>
    </row>
    <row r="53" spans="1:13" ht="16.5" customHeight="1">
      <c r="A53" s="249">
        <v>178</v>
      </c>
      <c r="B53" s="198" t="s">
        <v>24</v>
      </c>
      <c r="C53" s="754"/>
      <c r="D53" s="754"/>
      <c r="E53" s="259" t="s">
        <v>26</v>
      </c>
      <c r="F53" s="249"/>
      <c r="G53" s="426" t="str">
        <f t="shared" si="3"/>
        <v>32</v>
      </c>
      <c r="H53" s="509">
        <v>50</v>
      </c>
      <c r="I53" s="426" t="s">
        <v>27</v>
      </c>
      <c r="J53" s="235"/>
      <c r="K53" s="510" t="s">
        <v>121</v>
      </c>
      <c r="L53" s="242">
        <f t="shared" si="4"/>
        <v>50</v>
      </c>
      <c r="M53" s="222" t="str">
        <f t="shared" si="5"/>
        <v>2</v>
      </c>
    </row>
    <row r="54" spans="1:13" ht="16.5" customHeight="1">
      <c r="A54" s="249">
        <v>179</v>
      </c>
      <c r="B54" s="198" t="s">
        <v>24</v>
      </c>
      <c r="C54" s="754"/>
      <c r="D54" s="754"/>
      <c r="E54" s="259" t="s">
        <v>26</v>
      </c>
      <c r="F54" s="249"/>
      <c r="G54" s="426" t="str">
        <f t="shared" si="3"/>
        <v>35</v>
      </c>
      <c r="H54" s="509">
        <v>53</v>
      </c>
      <c r="I54" s="426" t="s">
        <v>27</v>
      </c>
      <c r="J54" s="235"/>
      <c r="K54" s="510">
        <v>5</v>
      </c>
      <c r="L54" s="242">
        <f t="shared" si="4"/>
        <v>53</v>
      </c>
      <c r="M54" s="222" t="str">
        <f t="shared" si="5"/>
        <v>5</v>
      </c>
    </row>
    <row r="55" spans="1:13" ht="16.5" customHeight="1">
      <c r="A55" s="249">
        <v>180</v>
      </c>
      <c r="B55" s="198" t="s">
        <v>24</v>
      </c>
      <c r="C55" s="754"/>
      <c r="D55" s="754"/>
      <c r="E55" s="259" t="s">
        <v>26</v>
      </c>
      <c r="F55" s="249"/>
      <c r="G55" s="426" t="str">
        <f t="shared" si="3"/>
        <v>30</v>
      </c>
      <c r="H55" s="509">
        <v>48</v>
      </c>
      <c r="I55" s="426" t="s">
        <v>27</v>
      </c>
      <c r="J55" s="235"/>
      <c r="K55" s="510" t="s">
        <v>125</v>
      </c>
      <c r="L55" s="242">
        <f t="shared" si="4"/>
        <v>48</v>
      </c>
      <c r="M55" s="222" t="str">
        <f t="shared" si="5"/>
        <v>0</v>
      </c>
    </row>
    <row r="56" spans="1:13" ht="16.5" customHeight="1">
      <c r="A56" s="249">
        <v>181</v>
      </c>
      <c r="B56" s="198" t="s">
        <v>24</v>
      </c>
      <c r="C56" s="754"/>
      <c r="D56" s="754"/>
      <c r="E56" s="259" t="s">
        <v>26</v>
      </c>
      <c r="F56" s="249"/>
      <c r="G56" s="426" t="str">
        <f t="shared" si="3"/>
        <v>34</v>
      </c>
      <c r="H56" s="509">
        <v>52</v>
      </c>
      <c r="I56" s="426" t="s">
        <v>27</v>
      </c>
      <c r="J56" s="235"/>
      <c r="K56" s="510">
        <v>4</v>
      </c>
      <c r="L56" s="242">
        <f t="shared" si="4"/>
        <v>52</v>
      </c>
      <c r="M56" s="222" t="str">
        <f t="shared" si="5"/>
        <v>4</v>
      </c>
    </row>
    <row r="57" spans="1:13" ht="16.5" customHeight="1">
      <c r="A57" s="249">
        <v>182</v>
      </c>
      <c r="B57" s="198" t="s">
        <v>24</v>
      </c>
      <c r="C57" s="754"/>
      <c r="D57" s="754"/>
      <c r="E57" s="259" t="s">
        <v>26</v>
      </c>
      <c r="F57" s="249"/>
      <c r="G57" s="426" t="str">
        <f t="shared" si="3"/>
        <v>32</v>
      </c>
      <c r="H57" s="509">
        <v>50</v>
      </c>
      <c r="I57" s="426" t="s">
        <v>27</v>
      </c>
      <c r="J57" s="235"/>
      <c r="K57" s="510">
        <v>2</v>
      </c>
      <c r="L57" s="242">
        <f t="shared" si="4"/>
        <v>50</v>
      </c>
      <c r="M57" s="222" t="str">
        <f t="shared" si="5"/>
        <v>2</v>
      </c>
    </row>
    <row r="58" spans="1:13" ht="16.5" customHeight="1">
      <c r="A58" s="249">
        <v>183</v>
      </c>
      <c r="B58" s="198" t="s">
        <v>24</v>
      </c>
      <c r="C58" s="751"/>
      <c r="D58" s="751"/>
      <c r="E58" s="259" t="s">
        <v>26</v>
      </c>
      <c r="F58" s="249"/>
      <c r="G58" s="426" t="str">
        <f t="shared" si="3"/>
        <v>39</v>
      </c>
      <c r="H58" s="509">
        <v>57</v>
      </c>
      <c r="I58" s="426" t="s">
        <v>27</v>
      </c>
      <c r="J58" s="235"/>
      <c r="K58" s="510">
        <v>9</v>
      </c>
      <c r="L58" s="242">
        <f t="shared" si="4"/>
        <v>57</v>
      </c>
      <c r="M58" s="222" t="str">
        <f t="shared" si="5"/>
        <v>9</v>
      </c>
    </row>
    <row r="59" spans="1:13" ht="16.5" customHeight="1">
      <c r="A59" s="249">
        <v>184</v>
      </c>
      <c r="B59" s="198" t="s">
        <v>24</v>
      </c>
      <c r="C59" s="753" t="s">
        <v>38</v>
      </c>
      <c r="D59" s="753"/>
      <c r="E59" s="259" t="s">
        <v>26</v>
      </c>
      <c r="F59" s="249"/>
      <c r="G59" s="426" t="str">
        <f t="shared" si="3"/>
        <v>20</v>
      </c>
      <c r="H59" s="509">
        <v>32</v>
      </c>
      <c r="I59" s="426" t="s">
        <v>27</v>
      </c>
      <c r="J59" s="235"/>
      <c r="K59" s="510" t="s">
        <v>30</v>
      </c>
      <c r="L59" s="242">
        <f t="shared" si="4"/>
        <v>32</v>
      </c>
      <c r="M59" s="222" t="str">
        <f t="shared" si="5"/>
        <v xml:space="preserve"> </v>
      </c>
    </row>
    <row r="60" spans="1:13" ht="16.5" customHeight="1">
      <c r="A60" s="249">
        <v>185</v>
      </c>
      <c r="B60" s="198" t="s">
        <v>24</v>
      </c>
      <c r="C60" s="754"/>
      <c r="D60" s="754"/>
      <c r="E60" s="259" t="s">
        <v>26</v>
      </c>
      <c r="F60" s="249"/>
      <c r="G60" s="426" t="str">
        <f t="shared" si="3"/>
        <v>20</v>
      </c>
      <c r="H60" s="509">
        <v>32</v>
      </c>
      <c r="I60" s="426" t="s">
        <v>27</v>
      </c>
      <c r="J60" s="235"/>
      <c r="K60" s="510" t="s">
        <v>30</v>
      </c>
      <c r="L60" s="242">
        <f t="shared" si="4"/>
        <v>32</v>
      </c>
      <c r="M60" s="222" t="str">
        <f t="shared" si="5"/>
        <v xml:space="preserve"> </v>
      </c>
    </row>
    <row r="61" spans="1:13" ht="16.5" customHeight="1">
      <c r="A61" s="249">
        <v>186</v>
      </c>
      <c r="B61" s="198" t="s">
        <v>24</v>
      </c>
      <c r="C61" s="754"/>
      <c r="D61" s="754"/>
      <c r="E61" s="259" t="s">
        <v>26</v>
      </c>
      <c r="F61" s="249"/>
      <c r="G61" s="426" t="str">
        <f t="shared" si="3"/>
        <v>20</v>
      </c>
      <c r="H61" s="509">
        <v>32</v>
      </c>
      <c r="I61" s="426" t="s">
        <v>27</v>
      </c>
      <c r="J61" s="235"/>
      <c r="K61" s="510" t="s">
        <v>30</v>
      </c>
      <c r="L61" s="242">
        <f t="shared" si="4"/>
        <v>32</v>
      </c>
      <c r="M61" s="222" t="str">
        <f t="shared" si="5"/>
        <v xml:space="preserve"> </v>
      </c>
    </row>
    <row r="62" spans="1:13" ht="16.5" customHeight="1">
      <c r="A62" s="249">
        <v>187</v>
      </c>
      <c r="B62" s="198" t="s">
        <v>24</v>
      </c>
      <c r="C62" s="754"/>
      <c r="D62" s="754"/>
      <c r="E62" s="259" t="s">
        <v>26</v>
      </c>
      <c r="F62" s="249"/>
      <c r="G62" s="426" t="str">
        <f t="shared" si="3"/>
        <v>20</v>
      </c>
      <c r="H62" s="509">
        <v>32</v>
      </c>
      <c r="I62" s="426" t="s">
        <v>27</v>
      </c>
      <c r="J62" s="235"/>
      <c r="K62" s="510" t="s">
        <v>30</v>
      </c>
      <c r="L62" s="242">
        <f t="shared" si="4"/>
        <v>32</v>
      </c>
      <c r="M62" s="222" t="str">
        <f t="shared" si="5"/>
        <v xml:space="preserve"> </v>
      </c>
    </row>
    <row r="63" spans="1:13" ht="16.5" customHeight="1">
      <c r="A63" s="249">
        <v>188</v>
      </c>
      <c r="B63" s="198" t="s">
        <v>24</v>
      </c>
      <c r="C63" s="754"/>
      <c r="D63" s="754"/>
      <c r="E63" s="259" t="s">
        <v>26</v>
      </c>
      <c r="F63" s="249"/>
      <c r="G63" s="426" t="str">
        <f t="shared" si="3"/>
        <v>20</v>
      </c>
      <c r="H63" s="509">
        <v>32</v>
      </c>
      <c r="I63" s="426" t="s">
        <v>27</v>
      </c>
      <c r="J63" s="235"/>
      <c r="K63" s="510" t="s">
        <v>30</v>
      </c>
      <c r="L63" s="242">
        <f t="shared" si="4"/>
        <v>32</v>
      </c>
      <c r="M63" s="222" t="str">
        <f t="shared" si="5"/>
        <v xml:space="preserve"> </v>
      </c>
    </row>
    <row r="64" spans="1:13" ht="16.5" customHeight="1">
      <c r="A64" s="249">
        <v>189</v>
      </c>
      <c r="B64" s="198" t="s">
        <v>24</v>
      </c>
      <c r="C64" s="754"/>
      <c r="D64" s="754"/>
      <c r="E64" s="259" t="s">
        <v>26</v>
      </c>
      <c r="F64" s="249"/>
      <c r="G64" s="426" t="str">
        <f t="shared" si="3"/>
        <v>20</v>
      </c>
      <c r="H64" s="509">
        <v>32</v>
      </c>
      <c r="I64" s="426" t="s">
        <v>27</v>
      </c>
      <c r="J64" s="235"/>
      <c r="K64" s="510" t="s">
        <v>30</v>
      </c>
      <c r="L64" s="242">
        <f t="shared" si="4"/>
        <v>32</v>
      </c>
      <c r="M64" s="222" t="str">
        <f t="shared" si="5"/>
        <v xml:space="preserve"> </v>
      </c>
    </row>
    <row r="65" spans="1:13" ht="16.5" customHeight="1">
      <c r="A65" s="249">
        <v>190</v>
      </c>
      <c r="B65" s="198" t="s">
        <v>24</v>
      </c>
      <c r="C65" s="754"/>
      <c r="D65" s="754"/>
      <c r="E65" s="259" t="s">
        <v>26</v>
      </c>
      <c r="F65" s="249"/>
      <c r="G65" s="426" t="str">
        <f t="shared" si="3"/>
        <v>20</v>
      </c>
      <c r="H65" s="509">
        <v>32</v>
      </c>
      <c r="I65" s="426" t="s">
        <v>27</v>
      </c>
      <c r="J65" s="235"/>
      <c r="K65" s="510" t="s">
        <v>30</v>
      </c>
      <c r="L65" s="242">
        <f t="shared" si="4"/>
        <v>32</v>
      </c>
      <c r="M65" s="222" t="str">
        <f t="shared" si="5"/>
        <v xml:space="preserve"> </v>
      </c>
    </row>
    <row r="66" spans="1:13" ht="16.5" customHeight="1">
      <c r="A66" s="249">
        <v>191</v>
      </c>
      <c r="B66" s="198" t="s">
        <v>24</v>
      </c>
      <c r="C66" s="751"/>
      <c r="D66" s="751"/>
      <c r="E66" s="259" t="s">
        <v>26</v>
      </c>
      <c r="F66" s="249"/>
      <c r="G66" s="426" t="str">
        <f t="shared" si="3"/>
        <v>20</v>
      </c>
      <c r="H66" s="509">
        <v>32</v>
      </c>
      <c r="I66" s="426" t="s">
        <v>27</v>
      </c>
      <c r="J66" s="235"/>
      <c r="K66" s="510" t="s">
        <v>30</v>
      </c>
      <c r="L66" s="242">
        <f t="shared" si="4"/>
        <v>32</v>
      </c>
      <c r="M66" s="222" t="str">
        <f t="shared" si="5"/>
        <v xml:space="preserve"> </v>
      </c>
    </row>
    <row r="67" spans="1:13" ht="16.5" customHeight="1">
      <c r="A67" s="249">
        <v>192</v>
      </c>
      <c r="B67" s="198" t="s">
        <v>24</v>
      </c>
      <c r="C67" s="753" t="s">
        <v>39</v>
      </c>
      <c r="D67" s="753"/>
      <c r="E67" s="259" t="s">
        <v>26</v>
      </c>
      <c r="F67" s="249"/>
      <c r="G67" s="426" t="str">
        <f t="shared" ref="G67:G98" si="6">DEC2HEX(H67)</f>
        <v>0</v>
      </c>
      <c r="H67" s="509">
        <v>0</v>
      </c>
      <c r="I67" s="426" t="s">
        <v>27</v>
      </c>
      <c r="J67" s="235"/>
      <c r="K67" s="510" t="s">
        <v>30</v>
      </c>
      <c r="L67" s="242">
        <f t="shared" ref="L67:L98" si="7">CODE(K67)</f>
        <v>32</v>
      </c>
      <c r="M67" s="222" t="e">
        <f t="shared" ref="M67:M98" si="8">CHAR(H67)</f>
        <v>#VALUE!</v>
      </c>
    </row>
    <row r="68" spans="1:13" ht="16.5" customHeight="1">
      <c r="A68" s="249">
        <v>193</v>
      </c>
      <c r="B68" s="198" t="s">
        <v>24</v>
      </c>
      <c r="C68" s="754"/>
      <c r="D68" s="754"/>
      <c r="E68" s="259" t="s">
        <v>26</v>
      </c>
      <c r="F68" s="249"/>
      <c r="G68" s="426" t="str">
        <f t="shared" si="6"/>
        <v>0</v>
      </c>
      <c r="H68" s="509">
        <v>0</v>
      </c>
      <c r="I68" s="426" t="s">
        <v>27</v>
      </c>
      <c r="J68" s="235"/>
      <c r="K68" s="510" t="s">
        <v>30</v>
      </c>
      <c r="L68" s="242">
        <f t="shared" si="7"/>
        <v>32</v>
      </c>
      <c r="M68" s="222" t="e">
        <f t="shared" si="8"/>
        <v>#VALUE!</v>
      </c>
    </row>
    <row r="69" spans="1:13" ht="16.5" customHeight="1">
      <c r="A69" s="249">
        <v>194</v>
      </c>
      <c r="B69" s="198" t="s">
        <v>24</v>
      </c>
      <c r="C69" s="754"/>
      <c r="D69" s="754"/>
      <c r="E69" s="259" t="s">
        <v>26</v>
      </c>
      <c r="F69" s="249"/>
      <c r="G69" s="426" t="str">
        <f t="shared" si="6"/>
        <v>0</v>
      </c>
      <c r="H69" s="509">
        <v>0</v>
      </c>
      <c r="I69" s="426" t="s">
        <v>27</v>
      </c>
      <c r="J69" s="235"/>
      <c r="K69" s="510" t="s">
        <v>30</v>
      </c>
      <c r="L69" s="242">
        <f t="shared" si="7"/>
        <v>32</v>
      </c>
      <c r="M69" s="222" t="e">
        <f t="shared" si="8"/>
        <v>#VALUE!</v>
      </c>
    </row>
    <row r="70" spans="1:13" ht="16.5" customHeight="1">
      <c r="A70" s="249">
        <v>195</v>
      </c>
      <c r="B70" s="198" t="s">
        <v>24</v>
      </c>
      <c r="C70" s="754"/>
      <c r="D70" s="754"/>
      <c r="E70" s="259" t="s">
        <v>26</v>
      </c>
      <c r="F70" s="249"/>
      <c r="G70" s="426" t="str">
        <f t="shared" si="6"/>
        <v>0</v>
      </c>
      <c r="H70" s="509">
        <v>0</v>
      </c>
      <c r="I70" s="426" t="s">
        <v>27</v>
      </c>
      <c r="J70" s="235"/>
      <c r="K70" s="510" t="s">
        <v>30</v>
      </c>
      <c r="L70" s="242">
        <f t="shared" si="7"/>
        <v>32</v>
      </c>
      <c r="M70" s="222" t="e">
        <f t="shared" si="8"/>
        <v>#VALUE!</v>
      </c>
    </row>
    <row r="71" spans="1:13" ht="16.5" customHeight="1">
      <c r="A71" s="249">
        <v>196</v>
      </c>
      <c r="B71" s="198" t="s">
        <v>24</v>
      </c>
      <c r="C71" s="754"/>
      <c r="D71" s="754"/>
      <c r="E71" s="259" t="s">
        <v>26</v>
      </c>
      <c r="F71" s="249"/>
      <c r="G71" s="426" t="str">
        <f t="shared" si="6"/>
        <v>0</v>
      </c>
      <c r="H71" s="509">
        <v>0</v>
      </c>
      <c r="I71" s="426" t="s">
        <v>27</v>
      </c>
      <c r="J71" s="235"/>
      <c r="K71" s="510" t="s">
        <v>30</v>
      </c>
      <c r="L71" s="242">
        <f t="shared" si="7"/>
        <v>32</v>
      </c>
      <c r="M71" s="222" t="e">
        <f t="shared" si="8"/>
        <v>#VALUE!</v>
      </c>
    </row>
    <row r="72" spans="1:13" ht="16.5" customHeight="1">
      <c r="A72" s="249">
        <v>197</v>
      </c>
      <c r="B72" s="198" t="s">
        <v>24</v>
      </c>
      <c r="C72" s="754"/>
      <c r="D72" s="754"/>
      <c r="E72" s="259" t="s">
        <v>26</v>
      </c>
      <c r="F72" s="249"/>
      <c r="G72" s="426" t="str">
        <f t="shared" si="6"/>
        <v>0</v>
      </c>
      <c r="H72" s="509">
        <v>0</v>
      </c>
      <c r="I72" s="426" t="s">
        <v>27</v>
      </c>
      <c r="J72" s="235"/>
      <c r="K72" s="510" t="s">
        <v>30</v>
      </c>
      <c r="L72" s="242">
        <f t="shared" si="7"/>
        <v>32</v>
      </c>
      <c r="M72" s="222" t="e">
        <f t="shared" si="8"/>
        <v>#VALUE!</v>
      </c>
    </row>
    <row r="73" spans="1:13" ht="16.5" customHeight="1">
      <c r="A73" s="249">
        <v>198</v>
      </c>
      <c r="B73" s="198" t="s">
        <v>24</v>
      </c>
      <c r="C73" s="754"/>
      <c r="D73" s="754"/>
      <c r="E73" s="259" t="s">
        <v>26</v>
      </c>
      <c r="F73" s="249"/>
      <c r="G73" s="426" t="str">
        <f t="shared" si="6"/>
        <v>0</v>
      </c>
      <c r="H73" s="509">
        <v>0</v>
      </c>
      <c r="I73" s="426" t="s">
        <v>27</v>
      </c>
      <c r="J73" s="235"/>
      <c r="K73" s="510" t="s">
        <v>30</v>
      </c>
      <c r="L73" s="242">
        <f t="shared" si="7"/>
        <v>32</v>
      </c>
      <c r="M73" s="222" t="e">
        <f t="shared" si="8"/>
        <v>#VALUE!</v>
      </c>
    </row>
    <row r="74" spans="1:13" ht="16.5" customHeight="1">
      <c r="A74" s="249">
        <v>199</v>
      </c>
      <c r="B74" s="198" t="s">
        <v>24</v>
      </c>
      <c r="C74" s="754"/>
      <c r="D74" s="754"/>
      <c r="E74" s="259" t="s">
        <v>26</v>
      </c>
      <c r="F74" s="249"/>
      <c r="G74" s="426" t="str">
        <f t="shared" si="6"/>
        <v>0</v>
      </c>
      <c r="H74" s="509">
        <v>0</v>
      </c>
      <c r="I74" s="426" t="s">
        <v>27</v>
      </c>
      <c r="J74" s="235"/>
      <c r="K74" s="510" t="s">
        <v>30</v>
      </c>
      <c r="L74" s="242">
        <f t="shared" si="7"/>
        <v>32</v>
      </c>
      <c r="M74" s="222" t="e">
        <f t="shared" si="8"/>
        <v>#VALUE!</v>
      </c>
    </row>
    <row r="75" spans="1:13" ht="16.5" customHeight="1">
      <c r="A75" s="249">
        <v>200</v>
      </c>
      <c r="B75" s="198" t="s">
        <v>24</v>
      </c>
      <c r="C75" s="754"/>
      <c r="D75" s="754"/>
      <c r="E75" s="259" t="s">
        <v>26</v>
      </c>
      <c r="F75" s="249"/>
      <c r="G75" s="426" t="str">
        <f t="shared" si="6"/>
        <v>0</v>
      </c>
      <c r="H75" s="509">
        <v>0</v>
      </c>
      <c r="I75" s="426" t="s">
        <v>27</v>
      </c>
      <c r="J75" s="235"/>
      <c r="K75" s="510" t="s">
        <v>30</v>
      </c>
      <c r="L75" s="242">
        <f t="shared" si="7"/>
        <v>32</v>
      </c>
      <c r="M75" s="222" t="e">
        <f t="shared" si="8"/>
        <v>#VALUE!</v>
      </c>
    </row>
    <row r="76" spans="1:13" ht="16.5" customHeight="1">
      <c r="A76" s="249">
        <v>201</v>
      </c>
      <c r="B76" s="198" t="s">
        <v>24</v>
      </c>
      <c r="C76" s="754"/>
      <c r="D76" s="754"/>
      <c r="E76" s="259" t="s">
        <v>26</v>
      </c>
      <c r="F76" s="249"/>
      <c r="G76" s="426" t="str">
        <f t="shared" si="6"/>
        <v>0</v>
      </c>
      <c r="H76" s="509">
        <v>0</v>
      </c>
      <c r="I76" s="426" t="s">
        <v>27</v>
      </c>
      <c r="J76" s="235"/>
      <c r="K76" s="510" t="s">
        <v>30</v>
      </c>
      <c r="L76" s="242">
        <f t="shared" si="7"/>
        <v>32</v>
      </c>
      <c r="M76" s="222" t="e">
        <f t="shared" si="8"/>
        <v>#VALUE!</v>
      </c>
    </row>
    <row r="77" spans="1:13" ht="16.5" customHeight="1">
      <c r="A77" s="249">
        <v>202</v>
      </c>
      <c r="B77" s="198" t="s">
        <v>24</v>
      </c>
      <c r="C77" s="754"/>
      <c r="D77" s="754"/>
      <c r="E77" s="259" t="s">
        <v>26</v>
      </c>
      <c r="F77" s="249"/>
      <c r="G77" s="426" t="str">
        <f t="shared" si="6"/>
        <v>0</v>
      </c>
      <c r="H77" s="509">
        <v>0</v>
      </c>
      <c r="I77" s="426" t="s">
        <v>27</v>
      </c>
      <c r="J77" s="235"/>
      <c r="K77" s="510" t="s">
        <v>30</v>
      </c>
      <c r="L77" s="242">
        <f t="shared" si="7"/>
        <v>32</v>
      </c>
      <c r="M77" s="222" t="e">
        <f t="shared" si="8"/>
        <v>#VALUE!</v>
      </c>
    </row>
    <row r="78" spans="1:13" ht="16.5" customHeight="1">
      <c r="A78" s="249">
        <v>203</v>
      </c>
      <c r="B78" s="198" t="s">
        <v>24</v>
      </c>
      <c r="C78" s="754"/>
      <c r="D78" s="754"/>
      <c r="E78" s="259" t="s">
        <v>26</v>
      </c>
      <c r="F78" s="249"/>
      <c r="G78" s="426" t="str">
        <f t="shared" si="6"/>
        <v>0</v>
      </c>
      <c r="H78" s="509">
        <v>0</v>
      </c>
      <c r="I78" s="426" t="s">
        <v>27</v>
      </c>
      <c r="J78" s="235"/>
      <c r="K78" s="510" t="s">
        <v>30</v>
      </c>
      <c r="L78" s="242">
        <f t="shared" si="7"/>
        <v>32</v>
      </c>
      <c r="M78" s="222" t="e">
        <f t="shared" si="8"/>
        <v>#VALUE!</v>
      </c>
    </row>
    <row r="79" spans="1:13" ht="16.5" customHeight="1">
      <c r="A79" s="249">
        <v>204</v>
      </c>
      <c r="B79" s="198" t="s">
        <v>24</v>
      </c>
      <c r="C79" s="754"/>
      <c r="D79" s="754"/>
      <c r="E79" s="259" t="s">
        <v>26</v>
      </c>
      <c r="F79" s="249"/>
      <c r="G79" s="426" t="str">
        <f t="shared" si="6"/>
        <v>0</v>
      </c>
      <c r="H79" s="509">
        <v>0</v>
      </c>
      <c r="I79" s="426" t="s">
        <v>27</v>
      </c>
      <c r="J79" s="235"/>
      <c r="K79" s="510" t="s">
        <v>30</v>
      </c>
      <c r="L79" s="242">
        <f t="shared" si="7"/>
        <v>32</v>
      </c>
      <c r="M79" s="222" t="e">
        <f t="shared" si="8"/>
        <v>#VALUE!</v>
      </c>
    </row>
    <row r="80" spans="1:13" ht="16.5" customHeight="1">
      <c r="A80" s="249">
        <v>205</v>
      </c>
      <c r="B80" s="198" t="s">
        <v>24</v>
      </c>
      <c r="C80" s="754"/>
      <c r="D80" s="754"/>
      <c r="E80" s="259" t="s">
        <v>26</v>
      </c>
      <c r="F80" s="249"/>
      <c r="G80" s="426" t="str">
        <f t="shared" si="6"/>
        <v>0</v>
      </c>
      <c r="H80" s="509">
        <v>0</v>
      </c>
      <c r="I80" s="426" t="s">
        <v>27</v>
      </c>
      <c r="J80" s="235"/>
      <c r="K80" s="510" t="s">
        <v>30</v>
      </c>
      <c r="L80" s="242">
        <f t="shared" si="7"/>
        <v>32</v>
      </c>
      <c r="M80" s="222" t="e">
        <f t="shared" si="8"/>
        <v>#VALUE!</v>
      </c>
    </row>
    <row r="81" spans="1:13" ht="16.5" customHeight="1">
      <c r="A81" s="249">
        <v>206</v>
      </c>
      <c r="B81" s="198" t="s">
        <v>24</v>
      </c>
      <c r="C81" s="754"/>
      <c r="D81" s="754"/>
      <c r="E81" s="259" t="s">
        <v>26</v>
      </c>
      <c r="F81" s="249"/>
      <c r="G81" s="426" t="str">
        <f t="shared" si="6"/>
        <v>0</v>
      </c>
      <c r="H81" s="509">
        <v>0</v>
      </c>
      <c r="I81" s="426" t="s">
        <v>27</v>
      </c>
      <c r="J81" s="235"/>
      <c r="K81" s="510" t="s">
        <v>30</v>
      </c>
      <c r="L81" s="242">
        <f t="shared" si="7"/>
        <v>32</v>
      </c>
      <c r="M81" s="222" t="e">
        <f t="shared" si="8"/>
        <v>#VALUE!</v>
      </c>
    </row>
    <row r="82" spans="1:13" ht="16.5" customHeight="1">
      <c r="A82" s="249">
        <v>207</v>
      </c>
      <c r="B82" s="198" t="s">
        <v>24</v>
      </c>
      <c r="C82" s="751"/>
      <c r="D82" s="751"/>
      <c r="E82" s="259" t="s">
        <v>26</v>
      </c>
      <c r="F82" s="249"/>
      <c r="G82" s="426" t="str">
        <f t="shared" si="6"/>
        <v>0</v>
      </c>
      <c r="H82" s="509">
        <v>0</v>
      </c>
      <c r="I82" s="426" t="s">
        <v>27</v>
      </c>
      <c r="J82" s="235"/>
      <c r="K82" s="510" t="s">
        <v>30</v>
      </c>
      <c r="L82" s="242">
        <f t="shared" si="7"/>
        <v>32</v>
      </c>
      <c r="M82" s="222" t="e">
        <f t="shared" si="8"/>
        <v>#VALUE!</v>
      </c>
    </row>
    <row r="83" spans="1:13" ht="16.5" customHeight="1">
      <c r="A83" s="249">
        <v>208</v>
      </c>
      <c r="B83" s="198" t="s">
        <v>24</v>
      </c>
      <c r="C83" s="753" t="s">
        <v>40</v>
      </c>
      <c r="D83" s="753"/>
      <c r="E83" s="259" t="s">
        <v>26</v>
      </c>
      <c r="F83" s="249"/>
      <c r="G83" s="426" t="str">
        <f t="shared" si="6"/>
        <v>20</v>
      </c>
      <c r="H83" s="509">
        <v>32</v>
      </c>
      <c r="I83" s="426" t="s">
        <v>27</v>
      </c>
      <c r="J83" s="235"/>
      <c r="K83" s="510" t="s">
        <v>30</v>
      </c>
      <c r="L83" s="242">
        <f t="shared" si="7"/>
        <v>32</v>
      </c>
      <c r="M83" s="222" t="str">
        <f t="shared" si="8"/>
        <v xml:space="preserve"> </v>
      </c>
    </row>
    <row r="84" spans="1:13" ht="16.5" customHeight="1">
      <c r="A84" s="249">
        <v>209</v>
      </c>
      <c r="B84" s="198" t="s">
        <v>24</v>
      </c>
      <c r="C84" s="754"/>
      <c r="D84" s="754"/>
      <c r="E84" s="259" t="s">
        <v>26</v>
      </c>
      <c r="F84" s="249"/>
      <c r="G84" s="426" t="str">
        <f t="shared" si="6"/>
        <v>20</v>
      </c>
      <c r="H84" s="509">
        <v>32</v>
      </c>
      <c r="I84" s="426" t="s">
        <v>27</v>
      </c>
      <c r="J84" s="235"/>
      <c r="K84" s="510" t="s">
        <v>30</v>
      </c>
      <c r="L84" s="242">
        <f t="shared" si="7"/>
        <v>32</v>
      </c>
      <c r="M84" s="222" t="str">
        <f t="shared" si="8"/>
        <v xml:space="preserve"> </v>
      </c>
    </row>
    <row r="85" spans="1:13" ht="16.5" customHeight="1">
      <c r="A85" s="249">
        <v>210</v>
      </c>
      <c r="B85" s="198" t="s">
        <v>24</v>
      </c>
      <c r="C85" s="754"/>
      <c r="D85" s="754"/>
      <c r="E85" s="259" t="s">
        <v>26</v>
      </c>
      <c r="F85" s="249"/>
      <c r="G85" s="426" t="str">
        <f t="shared" si="6"/>
        <v>20</v>
      </c>
      <c r="H85" s="509">
        <v>32</v>
      </c>
      <c r="I85" s="426" t="s">
        <v>27</v>
      </c>
      <c r="J85" s="235"/>
      <c r="K85" s="510" t="s">
        <v>30</v>
      </c>
      <c r="L85" s="242">
        <f t="shared" si="7"/>
        <v>32</v>
      </c>
      <c r="M85" s="222" t="str">
        <f t="shared" si="8"/>
        <v xml:space="preserve"> </v>
      </c>
    </row>
    <row r="86" spans="1:13" ht="16.5" customHeight="1">
      <c r="A86" s="249">
        <v>211</v>
      </c>
      <c r="B86" s="198" t="s">
        <v>24</v>
      </c>
      <c r="C86" s="754"/>
      <c r="D86" s="754"/>
      <c r="E86" s="259" t="s">
        <v>26</v>
      </c>
      <c r="F86" s="249"/>
      <c r="G86" s="426" t="str">
        <f t="shared" si="6"/>
        <v>20</v>
      </c>
      <c r="H86" s="509">
        <v>32</v>
      </c>
      <c r="I86" s="426" t="s">
        <v>27</v>
      </c>
      <c r="J86" s="235"/>
      <c r="K86" s="510" t="s">
        <v>30</v>
      </c>
      <c r="L86" s="242">
        <f t="shared" si="7"/>
        <v>32</v>
      </c>
      <c r="M86" s="222" t="str">
        <f t="shared" si="8"/>
        <v xml:space="preserve"> </v>
      </c>
    </row>
    <row r="87" spans="1:13" ht="16.5" customHeight="1">
      <c r="A87" s="249">
        <v>212</v>
      </c>
      <c r="B87" s="198" t="s">
        <v>24</v>
      </c>
      <c r="C87" s="754"/>
      <c r="D87" s="754"/>
      <c r="E87" s="259" t="s">
        <v>26</v>
      </c>
      <c r="F87" s="249"/>
      <c r="G87" s="426" t="str">
        <f t="shared" si="6"/>
        <v>20</v>
      </c>
      <c r="H87" s="509">
        <v>32</v>
      </c>
      <c r="I87" s="426" t="s">
        <v>27</v>
      </c>
      <c r="J87" s="235"/>
      <c r="K87" s="510" t="s">
        <v>30</v>
      </c>
      <c r="L87" s="242">
        <f t="shared" si="7"/>
        <v>32</v>
      </c>
      <c r="M87" s="222" t="str">
        <f t="shared" si="8"/>
        <v xml:space="preserve"> </v>
      </c>
    </row>
    <row r="88" spans="1:13" ht="16.5" customHeight="1">
      <c r="A88" s="249">
        <v>213</v>
      </c>
      <c r="B88" s="198" t="s">
        <v>24</v>
      </c>
      <c r="C88" s="754"/>
      <c r="D88" s="754"/>
      <c r="E88" s="259" t="s">
        <v>26</v>
      </c>
      <c r="F88" s="249"/>
      <c r="G88" s="426" t="str">
        <f t="shared" si="6"/>
        <v>20</v>
      </c>
      <c r="H88" s="509">
        <v>32</v>
      </c>
      <c r="I88" s="426" t="s">
        <v>27</v>
      </c>
      <c r="J88" s="235"/>
      <c r="K88" s="510" t="s">
        <v>30</v>
      </c>
      <c r="L88" s="242">
        <f t="shared" si="7"/>
        <v>32</v>
      </c>
      <c r="M88" s="222" t="str">
        <f t="shared" si="8"/>
        <v xml:space="preserve"> </v>
      </c>
    </row>
    <row r="89" spans="1:13" ht="16.5" customHeight="1">
      <c r="A89" s="249">
        <v>214</v>
      </c>
      <c r="B89" s="198" t="s">
        <v>24</v>
      </c>
      <c r="C89" s="754"/>
      <c r="D89" s="754"/>
      <c r="E89" s="259" t="s">
        <v>26</v>
      </c>
      <c r="F89" s="249"/>
      <c r="G89" s="426" t="str">
        <f t="shared" si="6"/>
        <v>20</v>
      </c>
      <c r="H89" s="509">
        <v>32</v>
      </c>
      <c r="I89" s="426" t="s">
        <v>27</v>
      </c>
      <c r="J89" s="235"/>
      <c r="K89" s="510" t="s">
        <v>30</v>
      </c>
      <c r="L89" s="242">
        <f t="shared" si="7"/>
        <v>32</v>
      </c>
      <c r="M89" s="222" t="str">
        <f t="shared" si="8"/>
        <v xml:space="preserve"> </v>
      </c>
    </row>
    <row r="90" spans="1:13" ht="16.5" customHeight="1">
      <c r="A90" s="249">
        <v>215</v>
      </c>
      <c r="B90" s="198" t="s">
        <v>24</v>
      </c>
      <c r="C90" s="754"/>
      <c r="D90" s="754"/>
      <c r="E90" s="259" t="s">
        <v>26</v>
      </c>
      <c r="F90" s="249"/>
      <c r="G90" s="426" t="str">
        <f t="shared" si="6"/>
        <v>0</v>
      </c>
      <c r="H90" s="509">
        <v>0</v>
      </c>
      <c r="I90" s="426" t="s">
        <v>27</v>
      </c>
      <c r="J90" s="235"/>
      <c r="K90" s="510" t="s">
        <v>30</v>
      </c>
      <c r="L90" s="242">
        <f t="shared" si="7"/>
        <v>32</v>
      </c>
      <c r="M90" s="222" t="e">
        <f t="shared" si="8"/>
        <v>#VALUE!</v>
      </c>
    </row>
    <row r="91" spans="1:13" ht="16.5" customHeight="1">
      <c r="A91" s="249">
        <v>216</v>
      </c>
      <c r="B91" s="198" t="s">
        <v>24</v>
      </c>
      <c r="C91" s="754"/>
      <c r="D91" s="754"/>
      <c r="E91" s="259" t="s">
        <v>26</v>
      </c>
      <c r="F91" s="249"/>
      <c r="G91" s="426" t="str">
        <f t="shared" si="6"/>
        <v>0</v>
      </c>
      <c r="H91" s="509">
        <v>0</v>
      </c>
      <c r="I91" s="426" t="s">
        <v>27</v>
      </c>
      <c r="J91" s="235"/>
      <c r="K91" s="510" t="s">
        <v>30</v>
      </c>
      <c r="L91" s="242">
        <f t="shared" si="7"/>
        <v>32</v>
      </c>
      <c r="M91" s="222" t="e">
        <f t="shared" si="8"/>
        <v>#VALUE!</v>
      </c>
    </row>
    <row r="92" spans="1:13" ht="16.5" customHeight="1">
      <c r="A92" s="249">
        <v>217</v>
      </c>
      <c r="B92" s="198" t="s">
        <v>24</v>
      </c>
      <c r="C92" s="754"/>
      <c r="D92" s="754"/>
      <c r="E92" s="259" t="s">
        <v>26</v>
      </c>
      <c r="F92" s="249"/>
      <c r="G92" s="426" t="str">
        <f t="shared" si="6"/>
        <v>0</v>
      </c>
      <c r="H92" s="509">
        <v>0</v>
      </c>
      <c r="I92" s="426" t="s">
        <v>27</v>
      </c>
      <c r="J92" s="235"/>
      <c r="K92" s="510" t="s">
        <v>30</v>
      </c>
      <c r="L92" s="242">
        <f t="shared" si="7"/>
        <v>32</v>
      </c>
      <c r="M92" s="222" t="e">
        <f t="shared" si="8"/>
        <v>#VALUE!</v>
      </c>
    </row>
    <row r="93" spans="1:13" ht="16.5" customHeight="1">
      <c r="A93" s="249">
        <v>218</v>
      </c>
      <c r="B93" s="198" t="s">
        <v>24</v>
      </c>
      <c r="C93" s="754"/>
      <c r="D93" s="754"/>
      <c r="E93" s="259" t="s">
        <v>26</v>
      </c>
      <c r="F93" s="249"/>
      <c r="G93" s="426" t="str">
        <f t="shared" si="6"/>
        <v>0</v>
      </c>
      <c r="H93" s="509">
        <v>0</v>
      </c>
      <c r="I93" s="426" t="s">
        <v>27</v>
      </c>
      <c r="J93" s="235"/>
      <c r="K93" s="510" t="s">
        <v>30</v>
      </c>
      <c r="L93" s="242">
        <f t="shared" si="7"/>
        <v>32</v>
      </c>
      <c r="M93" s="222" t="e">
        <f t="shared" si="8"/>
        <v>#VALUE!</v>
      </c>
    </row>
    <row r="94" spans="1:13" ht="16.5" customHeight="1">
      <c r="A94" s="249">
        <v>219</v>
      </c>
      <c r="B94" s="198" t="s">
        <v>24</v>
      </c>
      <c r="C94" s="754"/>
      <c r="D94" s="754"/>
      <c r="E94" s="259" t="s">
        <v>26</v>
      </c>
      <c r="F94" s="249"/>
      <c r="G94" s="426" t="str">
        <f t="shared" si="6"/>
        <v>0</v>
      </c>
      <c r="H94" s="509">
        <v>0</v>
      </c>
      <c r="I94" s="426" t="s">
        <v>27</v>
      </c>
      <c r="J94" s="235"/>
      <c r="K94" s="510" t="s">
        <v>30</v>
      </c>
      <c r="L94" s="242">
        <f t="shared" si="7"/>
        <v>32</v>
      </c>
      <c r="M94" s="222" t="e">
        <f t="shared" si="8"/>
        <v>#VALUE!</v>
      </c>
    </row>
    <row r="95" spans="1:13" ht="16.5" customHeight="1">
      <c r="A95" s="249">
        <v>220</v>
      </c>
      <c r="B95" s="198" t="s">
        <v>24</v>
      </c>
      <c r="C95" s="754"/>
      <c r="D95" s="754"/>
      <c r="E95" s="259" t="s">
        <v>26</v>
      </c>
      <c r="F95" s="249"/>
      <c r="G95" s="426" t="str">
        <f t="shared" si="6"/>
        <v>0</v>
      </c>
      <c r="H95" s="509">
        <v>0</v>
      </c>
      <c r="I95" s="426" t="s">
        <v>27</v>
      </c>
      <c r="J95" s="235"/>
      <c r="K95" s="510" t="s">
        <v>30</v>
      </c>
      <c r="L95" s="242">
        <f t="shared" si="7"/>
        <v>32</v>
      </c>
      <c r="M95" s="222" t="e">
        <f t="shared" si="8"/>
        <v>#VALUE!</v>
      </c>
    </row>
    <row r="96" spans="1:13" ht="16.5" customHeight="1">
      <c r="A96" s="249">
        <v>221</v>
      </c>
      <c r="B96" s="198" t="s">
        <v>24</v>
      </c>
      <c r="C96" s="754"/>
      <c r="D96" s="754"/>
      <c r="E96" s="259" t="s">
        <v>26</v>
      </c>
      <c r="F96" s="249"/>
      <c r="G96" s="426" t="str">
        <f t="shared" si="6"/>
        <v>0</v>
      </c>
      <c r="H96" s="509">
        <v>0</v>
      </c>
      <c r="I96" s="426" t="s">
        <v>27</v>
      </c>
      <c r="J96" s="235"/>
      <c r="K96" s="510" t="s">
        <v>30</v>
      </c>
      <c r="L96" s="242">
        <f t="shared" si="7"/>
        <v>32</v>
      </c>
      <c r="M96" s="222" t="e">
        <f t="shared" si="8"/>
        <v>#VALUE!</v>
      </c>
    </row>
    <row r="97" spans="1:13" ht="16.5" customHeight="1">
      <c r="A97" s="249">
        <v>222</v>
      </c>
      <c r="B97" s="198" t="s">
        <v>24</v>
      </c>
      <c r="C97" s="754"/>
      <c r="D97" s="754"/>
      <c r="E97" s="259" t="s">
        <v>26</v>
      </c>
      <c r="F97" s="249"/>
      <c r="G97" s="426" t="str">
        <f t="shared" si="6"/>
        <v>0</v>
      </c>
      <c r="H97" s="509">
        <v>0</v>
      </c>
      <c r="I97" s="426" t="s">
        <v>27</v>
      </c>
      <c r="J97" s="235"/>
      <c r="K97" s="510" t="s">
        <v>30</v>
      </c>
      <c r="L97" s="242">
        <f t="shared" si="7"/>
        <v>32</v>
      </c>
      <c r="M97" s="222" t="e">
        <f t="shared" si="8"/>
        <v>#VALUE!</v>
      </c>
    </row>
    <row r="98" spans="1:13" ht="16.5" customHeight="1">
      <c r="A98" s="249">
        <v>223</v>
      </c>
      <c r="B98" s="198" t="s">
        <v>24</v>
      </c>
      <c r="C98" s="751"/>
      <c r="D98" s="751"/>
      <c r="E98" s="259" t="s">
        <v>26</v>
      </c>
      <c r="F98" s="249"/>
      <c r="G98" s="426" t="str">
        <f t="shared" si="6"/>
        <v>0</v>
      </c>
      <c r="H98" s="509">
        <v>0</v>
      </c>
      <c r="I98" s="426" t="s">
        <v>27</v>
      </c>
      <c r="J98" s="235"/>
      <c r="K98" s="510" t="s">
        <v>30</v>
      </c>
      <c r="L98" s="242">
        <f t="shared" si="7"/>
        <v>32</v>
      </c>
      <c r="M98" s="222" t="e">
        <f t="shared" si="8"/>
        <v>#VALUE!</v>
      </c>
    </row>
    <row r="99" spans="1:13" ht="16.5" customHeight="1">
      <c r="A99" s="249">
        <v>224</v>
      </c>
      <c r="B99" s="198" t="s">
        <v>24</v>
      </c>
      <c r="C99" s="244" t="s">
        <v>41</v>
      </c>
      <c r="D99" s="244"/>
      <c r="E99" s="259" t="s">
        <v>26</v>
      </c>
      <c r="F99" s="249"/>
      <c r="G99" s="426" t="str">
        <f t="shared" ref="G99:G130" si="9">DEC2HEX(H99)</f>
        <v>FF</v>
      </c>
      <c r="H99" s="509">
        <v>255</v>
      </c>
      <c r="I99" s="426" t="s">
        <v>27</v>
      </c>
    </row>
    <row r="100" spans="1:13" ht="16.5" customHeight="1">
      <c r="A100" s="249">
        <v>225</v>
      </c>
      <c r="B100" s="198" t="s">
        <v>24</v>
      </c>
      <c r="C100" s="244" t="s">
        <v>41</v>
      </c>
      <c r="D100" s="244"/>
      <c r="E100" s="259" t="s">
        <v>26</v>
      </c>
      <c r="F100" s="249"/>
      <c r="G100" s="426" t="str">
        <f t="shared" si="9"/>
        <v>FF</v>
      </c>
      <c r="H100" s="509">
        <v>255</v>
      </c>
      <c r="I100" s="426" t="s">
        <v>27</v>
      </c>
    </row>
    <row r="101" spans="1:13" ht="16.5" customHeight="1">
      <c r="A101" s="249">
        <v>226</v>
      </c>
      <c r="B101" s="198" t="s">
        <v>24</v>
      </c>
      <c r="C101" s="244" t="s">
        <v>41</v>
      </c>
      <c r="D101" s="244"/>
      <c r="E101" s="259" t="s">
        <v>26</v>
      </c>
      <c r="F101" s="249"/>
      <c r="G101" s="426" t="str">
        <f t="shared" si="9"/>
        <v>FF</v>
      </c>
      <c r="H101" s="509">
        <v>255</v>
      </c>
      <c r="I101" s="426" t="s">
        <v>27</v>
      </c>
    </row>
    <row r="102" spans="1:13" ht="16.5" customHeight="1">
      <c r="A102" s="249">
        <v>227</v>
      </c>
      <c r="B102" s="198" t="s">
        <v>24</v>
      </c>
      <c r="C102" s="244" t="s">
        <v>41</v>
      </c>
      <c r="D102" s="244"/>
      <c r="E102" s="259" t="s">
        <v>26</v>
      </c>
      <c r="F102" s="249"/>
      <c r="G102" s="426" t="str">
        <f t="shared" si="9"/>
        <v>FF</v>
      </c>
      <c r="H102" s="509">
        <v>255</v>
      </c>
      <c r="I102" s="426" t="s">
        <v>27</v>
      </c>
    </row>
    <row r="103" spans="1:13" ht="16.5" customHeight="1">
      <c r="A103" s="249">
        <v>228</v>
      </c>
      <c r="B103" s="198" t="s">
        <v>24</v>
      </c>
      <c r="C103" s="244" t="s">
        <v>41</v>
      </c>
      <c r="D103" s="244"/>
      <c r="E103" s="259" t="s">
        <v>26</v>
      </c>
      <c r="F103" s="249"/>
      <c r="G103" s="426" t="str">
        <f t="shared" si="9"/>
        <v>FF</v>
      </c>
      <c r="H103" s="509">
        <v>255</v>
      </c>
      <c r="I103" s="426" t="s">
        <v>27</v>
      </c>
    </row>
    <row r="104" spans="1:13" ht="16.5" customHeight="1">
      <c r="A104" s="249">
        <v>229</v>
      </c>
      <c r="B104" s="198" t="s">
        <v>24</v>
      </c>
      <c r="C104" s="244" t="s">
        <v>41</v>
      </c>
      <c r="D104" s="244"/>
      <c r="E104" s="259" t="s">
        <v>26</v>
      </c>
      <c r="F104" s="249"/>
      <c r="G104" s="426" t="str">
        <f t="shared" si="9"/>
        <v>FF</v>
      </c>
      <c r="H104" s="509">
        <v>255</v>
      </c>
      <c r="I104" s="426" t="s">
        <v>27</v>
      </c>
    </row>
    <row r="105" spans="1:13" ht="16.5" customHeight="1">
      <c r="A105" s="249">
        <v>230</v>
      </c>
      <c r="B105" s="198" t="s">
        <v>24</v>
      </c>
      <c r="C105" s="244" t="s">
        <v>41</v>
      </c>
      <c r="D105" s="244"/>
      <c r="E105" s="259" t="s">
        <v>26</v>
      </c>
      <c r="F105" s="249"/>
      <c r="G105" s="426" t="str">
        <f t="shared" si="9"/>
        <v>FF</v>
      </c>
      <c r="H105" s="509">
        <v>255</v>
      </c>
      <c r="I105" s="426" t="s">
        <v>27</v>
      </c>
    </row>
    <row r="106" spans="1:13" ht="16.5" customHeight="1">
      <c r="A106" s="249">
        <v>231</v>
      </c>
      <c r="B106" s="198" t="s">
        <v>24</v>
      </c>
      <c r="C106" s="244" t="s">
        <v>41</v>
      </c>
      <c r="D106" s="244"/>
      <c r="E106" s="259" t="s">
        <v>26</v>
      </c>
      <c r="F106" s="249"/>
      <c r="G106" s="426" t="str">
        <f t="shared" si="9"/>
        <v>FF</v>
      </c>
      <c r="H106" s="509">
        <v>255</v>
      </c>
      <c r="I106" s="426" t="s">
        <v>27</v>
      </c>
    </row>
    <row r="107" spans="1:13" ht="16.5" customHeight="1">
      <c r="A107" s="249">
        <v>232</v>
      </c>
      <c r="B107" s="198" t="s">
        <v>24</v>
      </c>
      <c r="C107" s="244" t="s">
        <v>41</v>
      </c>
      <c r="D107" s="244"/>
      <c r="E107" s="259" t="s">
        <v>26</v>
      </c>
      <c r="F107" s="249"/>
      <c r="G107" s="426" t="str">
        <f t="shared" si="9"/>
        <v>FF</v>
      </c>
      <c r="H107" s="509">
        <v>255</v>
      </c>
      <c r="I107" s="426" t="s">
        <v>27</v>
      </c>
    </row>
    <row r="108" spans="1:13" ht="16.5" customHeight="1">
      <c r="A108" s="249">
        <v>233</v>
      </c>
      <c r="B108" s="198" t="s">
        <v>24</v>
      </c>
      <c r="C108" s="244" t="s">
        <v>41</v>
      </c>
      <c r="D108" s="244"/>
      <c r="E108" s="259" t="s">
        <v>26</v>
      </c>
      <c r="F108" s="249"/>
      <c r="G108" s="426" t="str">
        <f t="shared" si="9"/>
        <v>FF</v>
      </c>
      <c r="H108" s="509">
        <v>255</v>
      </c>
      <c r="I108" s="426" t="s">
        <v>27</v>
      </c>
    </row>
    <row r="109" spans="1:13" ht="16.5" customHeight="1">
      <c r="A109" s="249">
        <v>234</v>
      </c>
      <c r="B109" s="198" t="s">
        <v>24</v>
      </c>
      <c r="C109" s="244" t="s">
        <v>41</v>
      </c>
      <c r="D109" s="244"/>
      <c r="E109" s="259" t="s">
        <v>26</v>
      </c>
      <c r="F109" s="249"/>
      <c r="G109" s="426" t="str">
        <f t="shared" si="9"/>
        <v>FF</v>
      </c>
      <c r="H109" s="509">
        <v>255</v>
      </c>
      <c r="I109" s="426" t="s">
        <v>27</v>
      </c>
    </row>
    <row r="110" spans="1:13" ht="16.5" customHeight="1">
      <c r="A110" s="249">
        <v>235</v>
      </c>
      <c r="B110" s="198" t="s">
        <v>24</v>
      </c>
      <c r="C110" s="244" t="s">
        <v>41</v>
      </c>
      <c r="D110" s="244"/>
      <c r="E110" s="259" t="s">
        <v>26</v>
      </c>
      <c r="F110" s="249"/>
      <c r="G110" s="426" t="str">
        <f t="shared" si="9"/>
        <v>FF</v>
      </c>
      <c r="H110" s="509">
        <v>255</v>
      </c>
      <c r="I110" s="426" t="s">
        <v>27</v>
      </c>
    </row>
    <row r="111" spans="1:13" ht="16.5" customHeight="1">
      <c r="A111" s="249">
        <v>236</v>
      </c>
      <c r="B111" s="198" t="s">
        <v>24</v>
      </c>
      <c r="C111" s="244" t="s">
        <v>41</v>
      </c>
      <c r="D111" s="244"/>
      <c r="E111" s="259" t="s">
        <v>26</v>
      </c>
      <c r="F111" s="249"/>
      <c r="G111" s="426" t="str">
        <f t="shared" si="9"/>
        <v>FF</v>
      </c>
      <c r="H111" s="509">
        <v>255</v>
      </c>
      <c r="I111" s="426" t="s">
        <v>27</v>
      </c>
    </row>
    <row r="112" spans="1:13" ht="16.5" customHeight="1">
      <c r="A112" s="249">
        <v>237</v>
      </c>
      <c r="B112" s="198" t="s">
        <v>24</v>
      </c>
      <c r="C112" s="244" t="s">
        <v>41</v>
      </c>
      <c r="D112" s="244"/>
      <c r="E112" s="259" t="s">
        <v>26</v>
      </c>
      <c r="F112" s="249"/>
      <c r="G112" s="426" t="str">
        <f t="shared" si="9"/>
        <v>FF</v>
      </c>
      <c r="H112" s="509">
        <v>255</v>
      </c>
      <c r="I112" s="426" t="s">
        <v>27</v>
      </c>
    </row>
    <row r="113" spans="1:9" ht="16.5" customHeight="1">
      <c r="A113" s="249">
        <v>238</v>
      </c>
      <c r="B113" s="198" t="s">
        <v>24</v>
      </c>
      <c r="C113" s="244" t="s">
        <v>41</v>
      </c>
      <c r="D113" s="244"/>
      <c r="E113" s="259" t="s">
        <v>26</v>
      </c>
      <c r="F113" s="249"/>
      <c r="G113" s="426" t="str">
        <f t="shared" si="9"/>
        <v>FF</v>
      </c>
      <c r="H113" s="509">
        <v>255</v>
      </c>
      <c r="I113" s="426" t="s">
        <v>27</v>
      </c>
    </row>
    <row r="114" spans="1:9" ht="16.5" customHeight="1">
      <c r="A114" s="249">
        <v>239</v>
      </c>
      <c r="B114" s="198" t="s">
        <v>24</v>
      </c>
      <c r="C114" s="244" t="s">
        <v>41</v>
      </c>
      <c r="D114" s="244"/>
      <c r="E114" s="259" t="s">
        <v>26</v>
      </c>
      <c r="F114" s="249"/>
      <c r="G114" s="426" t="str">
        <f t="shared" si="9"/>
        <v>FF</v>
      </c>
      <c r="H114" s="509">
        <v>255</v>
      </c>
      <c r="I114" s="426" t="s">
        <v>27</v>
      </c>
    </row>
    <row r="115" spans="1:9" ht="16.5" customHeight="1">
      <c r="A115" s="249">
        <v>240</v>
      </c>
      <c r="B115" s="198" t="s">
        <v>24</v>
      </c>
      <c r="C115" s="244" t="s">
        <v>41</v>
      </c>
      <c r="D115" s="244"/>
      <c r="E115" s="259" t="s">
        <v>26</v>
      </c>
      <c r="F115" s="249"/>
      <c r="G115" s="426" t="str">
        <f t="shared" si="9"/>
        <v>FF</v>
      </c>
      <c r="H115" s="509">
        <v>255</v>
      </c>
      <c r="I115" s="426" t="s">
        <v>27</v>
      </c>
    </row>
    <row r="116" spans="1:9" ht="16.5" customHeight="1">
      <c r="A116" s="249">
        <v>241</v>
      </c>
      <c r="B116" s="198" t="s">
        <v>24</v>
      </c>
      <c r="C116" s="244" t="s">
        <v>41</v>
      </c>
      <c r="D116" s="244"/>
      <c r="E116" s="259" t="s">
        <v>26</v>
      </c>
      <c r="F116" s="249"/>
      <c r="G116" s="426" t="str">
        <f t="shared" si="9"/>
        <v>FF</v>
      </c>
      <c r="H116" s="509">
        <v>255</v>
      </c>
      <c r="I116" s="426" t="s">
        <v>27</v>
      </c>
    </row>
    <row r="117" spans="1:9" ht="16.5" customHeight="1">
      <c r="A117" s="249">
        <v>242</v>
      </c>
      <c r="B117" s="198" t="s">
        <v>24</v>
      </c>
      <c r="C117" s="244" t="s">
        <v>41</v>
      </c>
      <c r="D117" s="244"/>
      <c r="E117" s="259" t="s">
        <v>26</v>
      </c>
      <c r="F117" s="249"/>
      <c r="G117" s="426" t="str">
        <f t="shared" si="9"/>
        <v>FF</v>
      </c>
      <c r="H117" s="509">
        <v>255</v>
      </c>
      <c r="I117" s="426" t="s">
        <v>27</v>
      </c>
    </row>
    <row r="118" spans="1:9" ht="16.5" customHeight="1">
      <c r="A118" s="249">
        <v>243</v>
      </c>
      <c r="B118" s="198" t="s">
        <v>24</v>
      </c>
      <c r="C118" s="244" t="s">
        <v>41</v>
      </c>
      <c r="D118" s="244"/>
      <c r="E118" s="259" t="s">
        <v>26</v>
      </c>
      <c r="F118" s="249"/>
      <c r="G118" s="426" t="str">
        <f t="shared" si="9"/>
        <v>FF</v>
      </c>
      <c r="H118" s="509">
        <v>255</v>
      </c>
      <c r="I118" s="426" t="s">
        <v>27</v>
      </c>
    </row>
    <row r="119" spans="1:9" ht="16.5" customHeight="1">
      <c r="A119" s="249">
        <v>244</v>
      </c>
      <c r="B119" s="198" t="s">
        <v>24</v>
      </c>
      <c r="C119" s="244" t="s">
        <v>41</v>
      </c>
      <c r="D119" s="244"/>
      <c r="E119" s="259" t="s">
        <v>26</v>
      </c>
      <c r="F119" s="249"/>
      <c r="G119" s="426" t="str">
        <f t="shared" si="9"/>
        <v>FF</v>
      </c>
      <c r="H119" s="509">
        <v>255</v>
      </c>
      <c r="I119" s="426" t="s">
        <v>27</v>
      </c>
    </row>
    <row r="120" spans="1:9" ht="16.5" customHeight="1">
      <c r="A120" s="249">
        <v>245</v>
      </c>
      <c r="B120" s="198" t="s">
        <v>24</v>
      </c>
      <c r="C120" s="244" t="s">
        <v>41</v>
      </c>
      <c r="D120" s="244"/>
      <c r="E120" s="259" t="s">
        <v>26</v>
      </c>
      <c r="F120" s="249"/>
      <c r="G120" s="426" t="str">
        <f t="shared" si="9"/>
        <v>FF</v>
      </c>
      <c r="H120" s="509">
        <v>255</v>
      </c>
      <c r="I120" s="426" t="s">
        <v>27</v>
      </c>
    </row>
    <row r="121" spans="1:9" ht="16.5" customHeight="1">
      <c r="A121" s="249">
        <v>246</v>
      </c>
      <c r="B121" s="198" t="s">
        <v>24</v>
      </c>
      <c r="C121" s="244" t="s">
        <v>41</v>
      </c>
      <c r="D121" s="244"/>
      <c r="E121" s="259" t="s">
        <v>26</v>
      </c>
      <c r="F121" s="249"/>
      <c r="G121" s="426" t="str">
        <f t="shared" si="9"/>
        <v>FF</v>
      </c>
      <c r="H121" s="509">
        <v>255</v>
      </c>
      <c r="I121" s="426" t="s">
        <v>27</v>
      </c>
    </row>
    <row r="122" spans="1:9" ht="16.5" customHeight="1">
      <c r="A122" s="249">
        <v>247</v>
      </c>
      <c r="B122" s="198" t="s">
        <v>24</v>
      </c>
      <c r="C122" s="244" t="s">
        <v>41</v>
      </c>
      <c r="D122" s="244"/>
      <c r="E122" s="259" t="s">
        <v>26</v>
      </c>
      <c r="F122" s="249"/>
      <c r="G122" s="426" t="str">
        <f t="shared" si="9"/>
        <v>FF</v>
      </c>
      <c r="H122" s="509">
        <v>255</v>
      </c>
      <c r="I122" s="426" t="s">
        <v>27</v>
      </c>
    </row>
    <row r="123" spans="1:9" ht="16.5" customHeight="1">
      <c r="A123" s="249">
        <v>248</v>
      </c>
      <c r="B123" s="198" t="s">
        <v>24</v>
      </c>
      <c r="C123" s="244" t="s">
        <v>41</v>
      </c>
      <c r="D123" s="244"/>
      <c r="E123" s="259" t="s">
        <v>26</v>
      </c>
      <c r="F123" s="249"/>
      <c r="G123" s="426" t="str">
        <f t="shared" si="9"/>
        <v>FF</v>
      </c>
      <c r="H123" s="509">
        <v>255</v>
      </c>
      <c r="I123" s="426" t="s">
        <v>27</v>
      </c>
    </row>
    <row r="124" spans="1:9" ht="16.5" customHeight="1">
      <c r="A124" s="249">
        <v>249</v>
      </c>
      <c r="B124" s="198" t="s">
        <v>24</v>
      </c>
      <c r="C124" s="244" t="s">
        <v>41</v>
      </c>
      <c r="D124" s="244"/>
      <c r="E124" s="259" t="s">
        <v>26</v>
      </c>
      <c r="F124" s="249"/>
      <c r="G124" s="426" t="str">
        <f t="shared" si="9"/>
        <v>FF</v>
      </c>
      <c r="H124" s="509">
        <v>255</v>
      </c>
      <c r="I124" s="426" t="s">
        <v>27</v>
      </c>
    </row>
    <row r="125" spans="1:9" ht="16.5" customHeight="1">
      <c r="A125" s="249">
        <v>250</v>
      </c>
      <c r="B125" s="198" t="s">
        <v>24</v>
      </c>
      <c r="C125" s="244" t="s">
        <v>41</v>
      </c>
      <c r="D125" s="244"/>
      <c r="E125" s="259" t="s">
        <v>26</v>
      </c>
      <c r="F125" s="249"/>
      <c r="G125" s="426" t="str">
        <f t="shared" si="9"/>
        <v>FF</v>
      </c>
      <c r="H125" s="509">
        <v>255</v>
      </c>
      <c r="I125" s="426" t="s">
        <v>27</v>
      </c>
    </row>
    <row r="126" spans="1:9" ht="16.5" customHeight="1">
      <c r="A126" s="249">
        <v>251</v>
      </c>
      <c r="B126" s="198" t="s">
        <v>24</v>
      </c>
      <c r="C126" s="244" t="s">
        <v>41</v>
      </c>
      <c r="D126" s="244"/>
      <c r="E126" s="259" t="s">
        <v>26</v>
      </c>
      <c r="F126" s="249"/>
      <c r="G126" s="426" t="str">
        <f t="shared" si="9"/>
        <v>FF</v>
      </c>
      <c r="H126" s="509">
        <v>255</v>
      </c>
      <c r="I126" s="426" t="s">
        <v>27</v>
      </c>
    </row>
    <row r="127" spans="1:9" ht="16.5" customHeight="1">
      <c r="A127" s="249">
        <v>252</v>
      </c>
      <c r="B127" s="198" t="s">
        <v>24</v>
      </c>
      <c r="C127" s="244" t="s">
        <v>41</v>
      </c>
      <c r="D127" s="244"/>
      <c r="E127" s="259" t="s">
        <v>26</v>
      </c>
      <c r="F127" s="249"/>
      <c r="G127" s="426" t="str">
        <f t="shared" si="9"/>
        <v>FF</v>
      </c>
      <c r="H127" s="509">
        <v>255</v>
      </c>
      <c r="I127" s="426" t="s">
        <v>27</v>
      </c>
    </row>
    <row r="128" spans="1:9" ht="16.5" customHeight="1">
      <c r="A128" s="249">
        <v>253</v>
      </c>
      <c r="B128" s="198" t="s">
        <v>24</v>
      </c>
      <c r="C128" s="244" t="s">
        <v>41</v>
      </c>
      <c r="D128" s="244"/>
      <c r="E128" s="259" t="s">
        <v>26</v>
      </c>
      <c r="F128" s="249"/>
      <c r="G128" s="426" t="str">
        <f t="shared" si="9"/>
        <v>FF</v>
      </c>
      <c r="H128" s="509">
        <v>255</v>
      </c>
      <c r="I128" s="426" t="s">
        <v>27</v>
      </c>
    </row>
    <row r="129" spans="1:9" ht="16.5" customHeight="1">
      <c r="A129" s="249">
        <v>254</v>
      </c>
      <c r="B129" s="198" t="s">
        <v>24</v>
      </c>
      <c r="C129" s="244" t="s">
        <v>41</v>
      </c>
      <c r="D129" s="244"/>
      <c r="E129" s="259" t="s">
        <v>26</v>
      </c>
      <c r="F129" s="249"/>
      <c r="G129" s="426" t="str">
        <f t="shared" si="9"/>
        <v>FF</v>
      </c>
      <c r="H129" s="509">
        <v>255</v>
      </c>
      <c r="I129" s="426" t="s">
        <v>27</v>
      </c>
    </row>
    <row r="130" spans="1:9" ht="16.5" customHeight="1">
      <c r="A130" s="249">
        <v>255</v>
      </c>
      <c r="B130" s="198" t="s">
        <v>24</v>
      </c>
      <c r="C130" s="244" t="s">
        <v>41</v>
      </c>
      <c r="D130" s="244"/>
      <c r="E130" s="259" t="s">
        <v>26</v>
      </c>
      <c r="F130" s="249"/>
      <c r="G130" s="426" t="str">
        <f t="shared" si="9"/>
        <v>FF</v>
      </c>
      <c r="H130" s="509">
        <v>255</v>
      </c>
      <c r="I130" s="426" t="s">
        <v>27</v>
      </c>
    </row>
  </sheetData>
  <sheetProtection algorithmName="SHA-512" hashValue="Z4Y7dWrgUdRo+162WoL+gfQho3Lzi7uSdC0oWuL6qTCD+eWNDT7TcLJe3YvYqi/jcT2HSiXge7lIlJ+5Ldaesw==" saltValue="lrPOAWFBfiqv1cllr69DtQ==" spinCount="100000" sheet="1" objects="1" scenarios="1"/>
  <mergeCells count="17">
    <mergeCell ref="C35:C46"/>
    <mergeCell ref="D35:D46"/>
    <mergeCell ref="A1:H1"/>
    <mergeCell ref="C3:C18"/>
    <mergeCell ref="D3:D18"/>
    <mergeCell ref="C19:C34"/>
    <mergeCell ref="D19:D34"/>
    <mergeCell ref="C67:C82"/>
    <mergeCell ref="D67:D82"/>
    <mergeCell ref="C83:C98"/>
    <mergeCell ref="D83:D98"/>
    <mergeCell ref="C47:C50"/>
    <mergeCell ref="D47:D50"/>
    <mergeCell ref="C51:C58"/>
    <mergeCell ref="D51:D58"/>
    <mergeCell ref="C59:C66"/>
    <mergeCell ref="D59:D66"/>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181"/>
  <sheetViews>
    <sheetView tabSelected="1" topLeftCell="C6" zoomScaleNormal="100" workbookViewId="0">
      <selection activeCell="C17" sqref="C17"/>
    </sheetView>
  </sheetViews>
  <sheetFormatPr defaultRowHeight="14.4"/>
  <cols>
    <col min="1" max="1" width="15.44140625" style="263" customWidth="1"/>
    <col min="2" max="2" width="6.77734375" style="204" customWidth="1"/>
    <col min="3" max="3" width="36" style="263" customWidth="1"/>
    <col min="4" max="4" width="61.44140625" style="263" customWidth="1"/>
    <col min="5" max="5" width="8.44140625" style="256" customWidth="1"/>
    <col min="6" max="6" width="16.77734375" style="256" customWidth="1"/>
    <col min="8" max="8" width="8.88671875" style="345"/>
    <col min="9" max="10" width="14.88671875" style="216" customWidth="1"/>
    <col min="11" max="11" width="28.109375" style="421" customWidth="1"/>
    <col min="12" max="12" width="8.88671875" style="421"/>
    <col min="13" max="13" width="34.88671875" style="421" customWidth="1"/>
    <col min="14" max="14" width="8.88671875" style="421"/>
    <col min="15" max="15" width="27.21875" style="421" customWidth="1"/>
    <col min="16" max="16" width="8.88671875" style="421"/>
    <col min="17" max="17" width="27.6640625" style="421" customWidth="1"/>
    <col min="18" max="19" width="8.88671875" style="421"/>
  </cols>
  <sheetData>
    <row r="1" spans="1:19" ht="17.25" customHeight="1">
      <c r="A1" s="756" t="s">
        <v>42</v>
      </c>
      <c r="B1" s="757"/>
      <c r="C1" s="757"/>
      <c r="D1" s="757"/>
      <c r="E1" s="757"/>
      <c r="F1" s="757"/>
      <c r="G1" s="757"/>
      <c r="H1" s="757"/>
      <c r="I1" s="215"/>
      <c r="J1" s="215"/>
    </row>
    <row r="2" spans="1:19" ht="21" customHeight="1">
      <c r="A2" s="211" t="s">
        <v>13</v>
      </c>
      <c r="B2" s="212" t="s">
        <v>14</v>
      </c>
      <c r="C2" s="211" t="s">
        <v>15</v>
      </c>
      <c r="D2" s="211" t="s">
        <v>16</v>
      </c>
      <c r="E2" s="211" t="s">
        <v>17</v>
      </c>
      <c r="F2" s="211" t="s">
        <v>18</v>
      </c>
      <c r="G2" s="211" t="s">
        <v>19</v>
      </c>
      <c r="H2" s="289" t="s">
        <v>2061</v>
      </c>
      <c r="I2" s="211" t="s">
        <v>21</v>
      </c>
      <c r="J2" s="416"/>
    </row>
    <row r="3" spans="1:19" ht="56.4" customHeight="1">
      <c r="A3" s="193">
        <v>128</v>
      </c>
      <c r="B3" s="193" t="s">
        <v>24</v>
      </c>
      <c r="C3" s="195" t="s">
        <v>43</v>
      </c>
      <c r="D3" s="195" t="s">
        <v>2779</v>
      </c>
      <c r="E3" s="259" t="s">
        <v>26</v>
      </c>
      <c r="F3" s="249"/>
      <c r="G3" s="250" t="str">
        <f>DEC2HEX(H3)</f>
        <v>FF</v>
      </c>
      <c r="H3" s="513">
        <v>255</v>
      </c>
      <c r="I3" s="246" t="s">
        <v>27</v>
      </c>
      <c r="J3" s="416"/>
    </row>
    <row r="4" spans="1:19" ht="45" customHeight="1">
      <c r="A4" s="761">
        <v>129</v>
      </c>
      <c r="B4" s="259">
        <v>7</v>
      </c>
      <c r="C4" s="245" t="s">
        <v>4240</v>
      </c>
      <c r="D4" s="245" t="s">
        <v>4107</v>
      </c>
      <c r="E4" s="761" t="s">
        <v>26</v>
      </c>
      <c r="F4" s="463">
        <f>_xlfn.BITAND(_xlfn.BITRSHIFT(H4,7),1)</f>
        <v>1</v>
      </c>
      <c r="G4" s="763" t="str">
        <f>DEC2HEX(H4)</f>
        <v>FF</v>
      </c>
      <c r="H4" s="765">
        <v>255</v>
      </c>
      <c r="I4" s="759" t="s">
        <v>27</v>
      </c>
      <c r="J4" s="416"/>
      <c r="K4" s="408" t="s">
        <v>4241</v>
      </c>
      <c r="L4" s="419">
        <f>_xlfn.BITAND(_xlfn.BITRSHIFT(H4,7),1)</f>
        <v>1</v>
      </c>
    </row>
    <row r="5" spans="1:19" s="464" customFormat="1" ht="30" customHeight="1">
      <c r="A5" s="762"/>
      <c r="B5" s="315" t="s">
        <v>4108</v>
      </c>
      <c r="C5" s="471" t="s">
        <v>4106</v>
      </c>
      <c r="D5" s="459" t="s">
        <v>49</v>
      </c>
      <c r="E5" s="762"/>
      <c r="F5" s="462">
        <f>_xlfn.BITAND(_xlfn.BITRSHIFT(H4,3),15)</f>
        <v>15</v>
      </c>
      <c r="G5" s="764"/>
      <c r="H5" s="766"/>
      <c r="I5" s="768"/>
      <c r="K5" s="511"/>
      <c r="L5" s="511"/>
      <c r="M5" s="421"/>
      <c r="N5" s="421"/>
      <c r="O5" s="421"/>
      <c r="P5" s="421"/>
      <c r="Q5" s="421"/>
      <c r="R5" s="421"/>
      <c r="S5" s="421"/>
    </row>
    <row r="6" spans="1:19" ht="16.5" customHeight="1">
      <c r="A6" s="754"/>
      <c r="B6" s="259">
        <v>2</v>
      </c>
      <c r="C6" s="245" t="s">
        <v>45</v>
      </c>
      <c r="D6" s="245"/>
      <c r="E6" s="754"/>
      <c r="F6" s="249">
        <f>_xlfn.BITAND(_xlfn.BITRSHIFT(H4,B6),1)</f>
        <v>1</v>
      </c>
      <c r="G6" s="754"/>
      <c r="H6" s="767"/>
      <c r="I6" s="754"/>
      <c r="J6" s="416"/>
    </row>
    <row r="7" spans="1:19" ht="16.5" customHeight="1">
      <c r="A7" s="754"/>
      <c r="B7" s="259">
        <v>1</v>
      </c>
      <c r="C7" s="245" t="s">
        <v>46</v>
      </c>
      <c r="D7" s="245"/>
      <c r="E7" s="754"/>
      <c r="F7" s="247">
        <f>_xlfn.BITAND(_xlfn.BITRSHIFT(H4,B7),1)</f>
        <v>1</v>
      </c>
      <c r="G7" s="754"/>
      <c r="H7" s="767"/>
      <c r="I7" s="754"/>
      <c r="J7" s="416"/>
    </row>
    <row r="8" spans="1:19" ht="16.5" customHeight="1">
      <c r="A8" s="751"/>
      <c r="B8" s="259">
        <v>0</v>
      </c>
      <c r="C8" s="245" t="s">
        <v>47</v>
      </c>
      <c r="D8" s="245"/>
      <c r="E8" s="751"/>
      <c r="F8" s="247">
        <f>_xlfn.BITAND(_xlfn.BITRSHIFT(H4,B8),1)</f>
        <v>1</v>
      </c>
      <c r="G8" s="751"/>
      <c r="H8" s="767"/>
      <c r="I8" s="751"/>
      <c r="J8" s="416"/>
    </row>
    <row r="9" spans="1:19" ht="63.6" customHeight="1">
      <c r="A9" s="249">
        <v>130</v>
      </c>
      <c r="B9" s="463" t="s">
        <v>24</v>
      </c>
      <c r="C9" s="244" t="s">
        <v>48</v>
      </c>
      <c r="D9" s="245" t="s">
        <v>4820</v>
      </c>
      <c r="E9" s="259" t="s">
        <v>26</v>
      </c>
      <c r="F9" s="249"/>
      <c r="G9" s="250" t="str">
        <f>DEC2HEX(H9)</f>
        <v>FF</v>
      </c>
      <c r="H9" s="513">
        <v>255</v>
      </c>
      <c r="I9" s="246" t="s">
        <v>27</v>
      </c>
      <c r="J9" s="416"/>
      <c r="K9" s="664" t="s">
        <v>4819</v>
      </c>
      <c r="L9" s="419">
        <f>_xlfn.BITAND(_xlfn.BITRSHIFT(H9,0),3)</f>
        <v>3</v>
      </c>
    </row>
    <row r="10" spans="1:19" ht="16.5" customHeight="1">
      <c r="A10" s="249">
        <v>131</v>
      </c>
      <c r="B10" s="463" t="s">
        <v>24</v>
      </c>
      <c r="C10" s="244" t="s">
        <v>50</v>
      </c>
      <c r="D10" s="245" t="s">
        <v>49</v>
      </c>
      <c r="E10" s="259" t="s">
        <v>26</v>
      </c>
      <c r="F10" s="249"/>
      <c r="G10" s="250" t="str">
        <f>DEC2HEX(H10)</f>
        <v>FF</v>
      </c>
      <c r="H10" s="513">
        <v>255</v>
      </c>
      <c r="I10" s="246" t="s">
        <v>27</v>
      </c>
      <c r="J10" s="416"/>
    </row>
    <row r="11" spans="1:19" ht="75.75" customHeight="1">
      <c r="A11" s="311">
        <v>132</v>
      </c>
      <c r="B11" s="311" t="s">
        <v>2097</v>
      </c>
      <c r="C11" s="313" t="s">
        <v>51</v>
      </c>
      <c r="D11" s="314" t="s">
        <v>52</v>
      </c>
      <c r="E11" s="295" t="s">
        <v>2074</v>
      </c>
      <c r="F11" s="285"/>
      <c r="G11" s="307" t="str">
        <f t="shared" ref="G11:G32" si="0">DEC2HEX(H11)</f>
        <v>FF</v>
      </c>
      <c r="H11" s="513">
        <v>255</v>
      </c>
      <c r="I11" s="246" t="s">
        <v>27</v>
      </c>
      <c r="J11" s="416"/>
    </row>
    <row r="12" spans="1:19" ht="16.5" customHeight="1">
      <c r="A12" s="769">
        <v>133</v>
      </c>
      <c r="B12" s="315" t="s">
        <v>44</v>
      </c>
      <c r="C12" s="314" t="s">
        <v>38</v>
      </c>
      <c r="D12" s="770"/>
      <c r="E12" s="771" t="s">
        <v>26</v>
      </c>
      <c r="F12" s="462">
        <f>_xlfn.BITAND(_xlfn.BITRSHIFT(H12,3),31)</f>
        <v>31</v>
      </c>
      <c r="G12" s="773" t="str">
        <f t="shared" si="0"/>
        <v>FF</v>
      </c>
      <c r="H12" s="775">
        <v>255</v>
      </c>
      <c r="I12" s="759" t="s">
        <v>27</v>
      </c>
      <c r="J12" s="416"/>
    </row>
    <row r="13" spans="1:19" ht="16.5" customHeight="1">
      <c r="A13" s="769"/>
      <c r="B13" s="316">
        <v>2</v>
      </c>
      <c r="C13" s="314" t="s">
        <v>53</v>
      </c>
      <c r="D13" s="770"/>
      <c r="E13" s="771"/>
      <c r="F13" s="285">
        <f>_xlfn.BITAND(_xlfn.BITRSHIFT(H12,2),1)</f>
        <v>1</v>
      </c>
      <c r="G13" s="773"/>
      <c r="H13" s="776"/>
      <c r="I13" s="754"/>
      <c r="J13" s="647"/>
    </row>
    <row r="14" spans="1:19" ht="16.5" customHeight="1">
      <c r="A14" s="769"/>
      <c r="B14" s="316">
        <v>1</v>
      </c>
      <c r="C14" s="314" t="s">
        <v>54</v>
      </c>
      <c r="D14" s="770"/>
      <c r="E14" s="771"/>
      <c r="F14" s="286">
        <f>_xlfn.BITAND(_xlfn.BITRSHIFT(H12,1),1)</f>
        <v>1</v>
      </c>
      <c r="G14" s="773"/>
      <c r="H14" s="776"/>
      <c r="I14" s="754"/>
      <c r="J14" s="647"/>
    </row>
    <row r="15" spans="1:19" ht="16.5" customHeight="1">
      <c r="A15" s="769"/>
      <c r="B15" s="316">
        <v>0</v>
      </c>
      <c r="C15" s="314" t="s">
        <v>55</v>
      </c>
      <c r="D15" s="770"/>
      <c r="E15" s="771"/>
      <c r="F15" s="286">
        <f>_xlfn.BITAND(_xlfn.BITRSHIFT(H12,0),1)</f>
        <v>1</v>
      </c>
      <c r="G15" s="773"/>
      <c r="H15" s="776"/>
      <c r="I15" s="751"/>
      <c r="J15" s="647"/>
    </row>
    <row r="16" spans="1:19" ht="45" customHeight="1">
      <c r="A16" s="772">
        <v>134</v>
      </c>
      <c r="B16" s="317">
        <v>7</v>
      </c>
      <c r="C16" s="309" t="s">
        <v>56</v>
      </c>
      <c r="D16" s="309" t="s">
        <v>57</v>
      </c>
      <c r="E16" s="771" t="s">
        <v>26</v>
      </c>
      <c r="F16" s="286">
        <f>_xlfn.BITAND(_xlfn.BITRSHIFT(H16,7),1)</f>
        <v>0</v>
      </c>
      <c r="G16" s="773" t="str">
        <f t="shared" si="0"/>
        <v>2</v>
      </c>
      <c r="H16" s="777">
        <v>2</v>
      </c>
      <c r="I16" s="759" t="s">
        <v>27</v>
      </c>
      <c r="J16" s="416"/>
    </row>
    <row r="17" spans="1:19" s="464" customFormat="1" ht="45" customHeight="1">
      <c r="A17" s="772"/>
      <c r="B17" s="317" t="s">
        <v>4109</v>
      </c>
      <c r="C17" s="477" t="s">
        <v>4526</v>
      </c>
      <c r="D17" s="477" t="s">
        <v>4527</v>
      </c>
      <c r="E17" s="771"/>
      <c r="F17" s="462">
        <f>_xlfn.BITAND(_xlfn.BITRSHIFT(H16,1),63)</f>
        <v>1</v>
      </c>
      <c r="G17" s="773"/>
      <c r="H17" s="778"/>
      <c r="I17" s="760"/>
      <c r="K17" s="438" t="s">
        <v>4487</v>
      </c>
      <c r="L17" s="419">
        <f>_xlfn.BITAND(_xlfn.BITRSHIFT(H16,1),1)</f>
        <v>1</v>
      </c>
      <c r="M17" s="438" t="s">
        <v>4525</v>
      </c>
      <c r="N17" s="419">
        <f>_xlfn.BITAND(_xlfn.BITRSHIFT(H16,2),1)</f>
        <v>0</v>
      </c>
      <c r="O17" s="421"/>
      <c r="P17" s="421"/>
      <c r="Q17" s="421"/>
      <c r="R17" s="421"/>
      <c r="S17" s="421"/>
    </row>
    <row r="18" spans="1:19" ht="82.8" customHeight="1">
      <c r="A18" s="772"/>
      <c r="B18" s="317">
        <v>0</v>
      </c>
      <c r="C18" s="338" t="s">
        <v>4110</v>
      </c>
      <c r="D18" s="338" t="s">
        <v>4111</v>
      </c>
      <c r="E18" s="771"/>
      <c r="F18" s="286">
        <f>_xlfn.BITAND(_xlfn.BITRSHIFT(H16,0),1)</f>
        <v>0</v>
      </c>
      <c r="G18" s="773"/>
      <c r="H18" s="779"/>
      <c r="I18" s="751"/>
      <c r="J18" s="416"/>
      <c r="K18" s="438" t="s">
        <v>2780</v>
      </c>
      <c r="L18" s="419">
        <f>_xlfn.BITAND(_xlfn.BITRSHIFT(H16,0),1)</f>
        <v>0</v>
      </c>
      <c r="M18" s="644" t="s">
        <v>4733</v>
      </c>
      <c r="N18" s="419">
        <f>_xlfn.BITAND(_xlfn.BITRSHIFT(H16,3),15)</f>
        <v>0</v>
      </c>
    </row>
    <row r="19" spans="1:19" ht="77.400000000000006" customHeight="1">
      <c r="A19" s="285">
        <v>135</v>
      </c>
      <c r="B19" s="472" t="s">
        <v>2097</v>
      </c>
      <c r="C19" s="417" t="s">
        <v>2760</v>
      </c>
      <c r="D19" s="320" t="s">
        <v>2761</v>
      </c>
      <c r="E19" s="295" t="s">
        <v>26</v>
      </c>
      <c r="F19" s="285"/>
      <c r="G19" s="307" t="str">
        <f t="shared" si="0"/>
        <v>FF</v>
      </c>
      <c r="H19" s="513">
        <v>255</v>
      </c>
      <c r="I19" s="246" t="s">
        <v>27</v>
      </c>
      <c r="J19" s="416"/>
    </row>
    <row r="20" spans="1:19" ht="43.95" customHeight="1">
      <c r="A20" s="285">
        <v>136</v>
      </c>
      <c r="B20" s="472" t="s">
        <v>2097</v>
      </c>
      <c r="C20" s="528" t="s">
        <v>74</v>
      </c>
      <c r="D20" s="320" t="s">
        <v>74</v>
      </c>
      <c r="E20" s="295" t="s">
        <v>26</v>
      </c>
      <c r="F20" s="285"/>
      <c r="G20" s="307" t="str">
        <f t="shared" si="0"/>
        <v>1</v>
      </c>
      <c r="H20" s="513">
        <v>1</v>
      </c>
      <c r="I20" s="246" t="s">
        <v>27</v>
      </c>
      <c r="J20" s="416"/>
    </row>
    <row r="21" spans="1:19" ht="51" customHeight="1">
      <c r="A21" s="285">
        <v>137</v>
      </c>
      <c r="B21" s="472" t="s">
        <v>24</v>
      </c>
      <c r="C21" s="528" t="s">
        <v>74</v>
      </c>
      <c r="D21" s="528" t="s">
        <v>74</v>
      </c>
      <c r="E21" s="295" t="s">
        <v>26</v>
      </c>
      <c r="F21" s="285"/>
      <c r="G21" s="307" t="str">
        <f t="shared" si="0"/>
        <v>FF</v>
      </c>
      <c r="H21" s="513">
        <v>255</v>
      </c>
      <c r="I21" s="246" t="s">
        <v>27</v>
      </c>
      <c r="J21" s="416"/>
    </row>
    <row r="22" spans="1:19" ht="126.6" customHeight="1">
      <c r="A22" s="285">
        <v>138</v>
      </c>
      <c r="B22" s="472" t="s">
        <v>24</v>
      </c>
      <c r="C22" s="319" t="s">
        <v>4149</v>
      </c>
      <c r="D22" s="320" t="s">
        <v>4150</v>
      </c>
      <c r="E22" s="295" t="s">
        <v>26</v>
      </c>
      <c r="F22" s="285"/>
      <c r="G22" s="307" t="str">
        <f t="shared" si="0"/>
        <v>19</v>
      </c>
      <c r="H22" s="513">
        <v>25</v>
      </c>
      <c r="I22" s="246" t="s">
        <v>27</v>
      </c>
      <c r="J22" s="416"/>
    </row>
    <row r="23" spans="1:19" ht="16.5" customHeight="1">
      <c r="A23" s="311">
        <v>139</v>
      </c>
      <c r="B23" s="311" t="s">
        <v>24</v>
      </c>
      <c r="C23" s="541" t="s">
        <v>4297</v>
      </c>
      <c r="D23" s="542" t="s">
        <v>49</v>
      </c>
      <c r="E23" s="295" t="s">
        <v>26</v>
      </c>
      <c r="F23" s="285"/>
      <c r="G23" s="307" t="str">
        <f t="shared" si="0"/>
        <v>FF</v>
      </c>
      <c r="H23" s="513">
        <v>255</v>
      </c>
      <c r="I23" s="246" t="s">
        <v>27</v>
      </c>
      <c r="J23" s="416"/>
    </row>
    <row r="24" spans="1:19" s="464" customFormat="1" ht="69" customHeight="1">
      <c r="A24" s="781">
        <v>140</v>
      </c>
      <c r="B24" s="474" t="s">
        <v>2481</v>
      </c>
      <c r="C24" s="471" t="s">
        <v>4112</v>
      </c>
      <c r="D24" s="471" t="s">
        <v>2098</v>
      </c>
      <c r="E24" s="466" t="s">
        <v>26</v>
      </c>
      <c r="F24" s="462">
        <f>_xlfn.BITAND(_xlfn.BITRSHIFT(H24,6),3)</f>
        <v>3</v>
      </c>
      <c r="G24" s="784" t="str">
        <f>DEC2HEX(H24)</f>
        <v>FF</v>
      </c>
      <c r="H24" s="785">
        <v>255</v>
      </c>
      <c r="I24" s="461" t="s">
        <v>27</v>
      </c>
      <c r="K24" s="408" t="s">
        <v>2762</v>
      </c>
      <c r="L24" s="419">
        <f>_xlfn.BITAND(_xlfn.BITRSHIFT(H24,0),3)</f>
        <v>3</v>
      </c>
      <c r="M24" s="408" t="s">
        <v>2763</v>
      </c>
      <c r="N24" s="419">
        <f>_xlfn.BITAND(_xlfn.BITRSHIFT(H24,2),3)</f>
        <v>3</v>
      </c>
      <c r="O24" s="408" t="s">
        <v>2764</v>
      </c>
      <c r="P24" s="419">
        <f>_xlfn.BITAND(_xlfn.BITRSHIFT(H24,4),3)</f>
        <v>3</v>
      </c>
      <c r="Q24" s="408" t="s">
        <v>2765</v>
      </c>
      <c r="R24" s="419">
        <f>_xlfn.BITAND(_xlfn.BITRSHIFT(H24,6),3)</f>
        <v>3</v>
      </c>
      <c r="S24" s="421"/>
    </row>
    <row r="25" spans="1:19" s="464" customFormat="1" ht="69" customHeight="1">
      <c r="A25" s="782"/>
      <c r="B25" s="474" t="s">
        <v>2297</v>
      </c>
      <c r="C25" s="471" t="s">
        <v>4113</v>
      </c>
      <c r="D25" s="471" t="s">
        <v>2098</v>
      </c>
      <c r="E25" s="466" t="s">
        <v>26</v>
      </c>
      <c r="F25" s="462">
        <f>_xlfn.BITAND(_xlfn.BITRSHIFT(H24,4),3)</f>
        <v>3</v>
      </c>
      <c r="G25" s="784">
        <v>0</v>
      </c>
      <c r="H25" s="786">
        <f t="shared" ref="H25:H27" si="1">HEX2DEC(G25)</f>
        <v>0</v>
      </c>
      <c r="I25" s="461" t="s">
        <v>27</v>
      </c>
    </row>
    <row r="26" spans="1:19" s="464" customFormat="1" ht="69" customHeight="1">
      <c r="A26" s="782"/>
      <c r="B26" s="474" t="s">
        <v>2298</v>
      </c>
      <c r="C26" s="471" t="s">
        <v>4114</v>
      </c>
      <c r="D26" s="471" t="s">
        <v>2098</v>
      </c>
      <c r="E26" s="466" t="s">
        <v>26</v>
      </c>
      <c r="F26" s="462">
        <f>_xlfn.BITAND(_xlfn.BITRSHIFT(H24,2),3)</f>
        <v>3</v>
      </c>
      <c r="G26" s="784">
        <v>0</v>
      </c>
      <c r="H26" s="786">
        <f t="shared" si="1"/>
        <v>0</v>
      </c>
      <c r="I26" s="461" t="s">
        <v>27</v>
      </c>
    </row>
    <row r="27" spans="1:19" ht="69" customHeight="1">
      <c r="A27" s="783"/>
      <c r="B27" s="474" t="s">
        <v>2922</v>
      </c>
      <c r="C27" s="320" t="s">
        <v>4115</v>
      </c>
      <c r="D27" s="320" t="s">
        <v>2098</v>
      </c>
      <c r="E27" s="295" t="s">
        <v>26</v>
      </c>
      <c r="F27" s="462">
        <f>_xlfn.BITAND(_xlfn.BITRSHIFT(H24,0),3)</f>
        <v>3</v>
      </c>
      <c r="G27" s="784">
        <v>0</v>
      </c>
      <c r="H27" s="787">
        <f t="shared" si="1"/>
        <v>0</v>
      </c>
      <c r="I27" s="246" t="s">
        <v>27</v>
      </c>
      <c r="J27" s="464"/>
      <c r="K27" s="464"/>
      <c r="L27" s="464"/>
      <c r="M27" s="464"/>
      <c r="N27" s="464"/>
      <c r="O27" s="464"/>
      <c r="P27" s="464"/>
      <c r="Q27" s="464"/>
      <c r="R27" s="464"/>
      <c r="S27" s="464"/>
    </row>
    <row r="28" spans="1:19" ht="16.5" customHeight="1">
      <c r="A28" s="285">
        <v>141</v>
      </c>
      <c r="B28" s="472" t="s">
        <v>24</v>
      </c>
      <c r="C28" s="319" t="s">
        <v>60</v>
      </c>
      <c r="D28" s="320" t="s">
        <v>49</v>
      </c>
      <c r="E28" s="295" t="s">
        <v>26</v>
      </c>
      <c r="F28" s="285"/>
      <c r="G28" s="307" t="str">
        <f t="shared" si="0"/>
        <v>FF</v>
      </c>
      <c r="H28" s="513">
        <v>255</v>
      </c>
      <c r="I28" s="246" t="s">
        <v>27</v>
      </c>
      <c r="J28" s="416"/>
    </row>
    <row r="29" spans="1:19" ht="16.5" customHeight="1">
      <c r="A29" s="285">
        <v>142</v>
      </c>
      <c r="B29" s="472" t="s">
        <v>24</v>
      </c>
      <c r="C29" s="319" t="s">
        <v>61</v>
      </c>
      <c r="D29" s="320" t="s">
        <v>49</v>
      </c>
      <c r="E29" s="295" t="s">
        <v>26</v>
      </c>
      <c r="F29" s="285"/>
      <c r="G29" s="307" t="str">
        <f t="shared" si="0"/>
        <v>FF</v>
      </c>
      <c r="H29" s="513">
        <v>255</v>
      </c>
      <c r="I29" s="246" t="s">
        <v>27</v>
      </c>
      <c r="J29" s="416"/>
      <c r="O29" s="422"/>
    </row>
    <row r="30" spans="1:19" ht="16.5" customHeight="1">
      <c r="A30" s="285">
        <v>143</v>
      </c>
      <c r="B30" s="472" t="s">
        <v>24</v>
      </c>
      <c r="C30" s="319" t="s">
        <v>62</v>
      </c>
      <c r="D30" s="320" t="s">
        <v>49</v>
      </c>
      <c r="E30" s="295" t="s">
        <v>26</v>
      </c>
      <c r="F30" s="285"/>
      <c r="G30" s="307" t="str">
        <f t="shared" si="0"/>
        <v>FF</v>
      </c>
      <c r="H30" s="513">
        <v>255</v>
      </c>
      <c r="I30" s="246" t="s">
        <v>27</v>
      </c>
      <c r="J30" s="416"/>
    </row>
    <row r="31" spans="1:19" ht="30" customHeight="1">
      <c r="A31" s="306">
        <v>144</v>
      </c>
      <c r="B31" s="476" t="s">
        <v>24</v>
      </c>
      <c r="C31" s="293" t="s">
        <v>63</v>
      </c>
      <c r="D31" s="309" t="s">
        <v>64</v>
      </c>
      <c r="E31" s="295" t="s">
        <v>26</v>
      </c>
      <c r="F31" s="285"/>
      <c r="G31" s="307" t="str">
        <f t="shared" si="0"/>
        <v>7</v>
      </c>
      <c r="H31" s="513">
        <v>7</v>
      </c>
      <c r="I31" s="246" t="s">
        <v>27</v>
      </c>
      <c r="J31" s="416"/>
    </row>
    <row r="32" spans="1:19" ht="45" customHeight="1">
      <c r="A32" s="306">
        <v>145</v>
      </c>
      <c r="B32" s="476" t="s">
        <v>24</v>
      </c>
      <c r="C32" s="293" t="s">
        <v>65</v>
      </c>
      <c r="D32" s="309" t="s">
        <v>66</v>
      </c>
      <c r="E32" s="295" t="s">
        <v>26</v>
      </c>
      <c r="F32" s="285"/>
      <c r="G32" s="307" t="str">
        <f t="shared" si="0"/>
        <v>7</v>
      </c>
      <c r="H32" s="513">
        <v>7</v>
      </c>
      <c r="I32" s="246" t="s">
        <v>27</v>
      </c>
      <c r="J32" s="416"/>
    </row>
    <row r="33" spans="1:10" ht="16.5" customHeight="1">
      <c r="A33" s="249">
        <v>146</v>
      </c>
      <c r="B33" s="463" t="s">
        <v>24</v>
      </c>
      <c r="C33" s="244" t="s">
        <v>67</v>
      </c>
      <c r="D33" s="245" t="s">
        <v>49</v>
      </c>
      <c r="E33" s="259" t="s">
        <v>26</v>
      </c>
      <c r="F33" s="249"/>
      <c r="G33" s="250" t="str">
        <f t="shared" ref="G33:G53" si="2">DEC2HEX(H33)</f>
        <v>FF</v>
      </c>
      <c r="H33" s="513">
        <v>255</v>
      </c>
      <c r="I33" s="246" t="s">
        <v>27</v>
      </c>
      <c r="J33" s="416"/>
    </row>
    <row r="34" spans="1:10" ht="16.5" customHeight="1">
      <c r="A34" s="249">
        <v>147</v>
      </c>
      <c r="B34" s="463" t="s">
        <v>24</v>
      </c>
      <c r="C34" s="244" t="s">
        <v>68</v>
      </c>
      <c r="D34" s="245" t="s">
        <v>49</v>
      </c>
      <c r="E34" s="259" t="s">
        <v>26</v>
      </c>
      <c r="F34" s="249"/>
      <c r="G34" s="250" t="str">
        <f t="shared" si="2"/>
        <v>FF</v>
      </c>
      <c r="H34" s="513">
        <v>255</v>
      </c>
      <c r="I34" s="246" t="s">
        <v>27</v>
      </c>
      <c r="J34" s="416"/>
    </row>
    <row r="35" spans="1:10" ht="16.5" customHeight="1">
      <c r="A35" s="249">
        <v>148</v>
      </c>
      <c r="B35" s="463" t="s">
        <v>24</v>
      </c>
      <c r="C35" s="244" t="s">
        <v>69</v>
      </c>
      <c r="D35" s="245" t="s">
        <v>49</v>
      </c>
      <c r="E35" s="259" t="s">
        <v>26</v>
      </c>
      <c r="F35" s="249"/>
      <c r="G35" s="250" t="str">
        <f t="shared" si="2"/>
        <v>FF</v>
      </c>
      <c r="H35" s="513">
        <v>255</v>
      </c>
      <c r="I35" s="246" t="s">
        <v>27</v>
      </c>
      <c r="J35" s="416"/>
    </row>
    <row r="36" spans="1:10" ht="16.5" customHeight="1">
      <c r="A36" s="249">
        <v>149</v>
      </c>
      <c r="B36" s="463" t="s">
        <v>24</v>
      </c>
      <c r="C36" s="244" t="s">
        <v>70</v>
      </c>
      <c r="D36" s="245" t="s">
        <v>49</v>
      </c>
      <c r="E36" s="259" t="s">
        <v>26</v>
      </c>
      <c r="F36" s="249"/>
      <c r="G36" s="250" t="str">
        <f t="shared" si="2"/>
        <v>FF</v>
      </c>
      <c r="H36" s="513">
        <v>255</v>
      </c>
      <c r="I36" s="246" t="s">
        <v>27</v>
      </c>
      <c r="J36" s="416"/>
    </row>
    <row r="37" spans="1:10" ht="16.5" customHeight="1">
      <c r="A37" s="249">
        <v>150</v>
      </c>
      <c r="B37" s="463" t="s">
        <v>24</v>
      </c>
      <c r="C37" s="244" t="s">
        <v>71</v>
      </c>
      <c r="D37" s="245" t="s">
        <v>49</v>
      </c>
      <c r="E37" s="259" t="s">
        <v>26</v>
      </c>
      <c r="F37" s="249"/>
      <c r="G37" s="250" t="str">
        <f t="shared" si="2"/>
        <v>FF</v>
      </c>
      <c r="H37" s="513">
        <v>255</v>
      </c>
      <c r="I37" s="246" t="s">
        <v>27</v>
      </c>
      <c r="J37" s="416"/>
    </row>
    <row r="38" spans="1:10" ht="16.5" customHeight="1">
      <c r="A38" s="249">
        <v>151</v>
      </c>
      <c r="B38" s="463" t="s">
        <v>24</v>
      </c>
      <c r="C38" s="244" t="s">
        <v>72</v>
      </c>
      <c r="D38" s="245" t="s">
        <v>49</v>
      </c>
      <c r="E38" s="259" t="s">
        <v>26</v>
      </c>
      <c r="F38" s="249"/>
      <c r="G38" s="250" t="str">
        <f t="shared" si="2"/>
        <v>FF</v>
      </c>
      <c r="H38" s="513">
        <v>255</v>
      </c>
      <c r="I38" s="246" t="s">
        <v>27</v>
      </c>
      <c r="J38" s="416"/>
    </row>
    <row r="39" spans="1:10" ht="15" customHeight="1">
      <c r="A39" s="249">
        <v>152</v>
      </c>
      <c r="B39" s="463" t="s">
        <v>24</v>
      </c>
      <c r="C39" s="254" t="s">
        <v>73</v>
      </c>
      <c r="D39" s="245" t="s">
        <v>49</v>
      </c>
      <c r="E39" s="259" t="s">
        <v>26</v>
      </c>
      <c r="F39" s="249"/>
      <c r="G39" s="250" t="str">
        <f t="shared" si="2"/>
        <v>FF</v>
      </c>
      <c r="H39" s="513">
        <v>255</v>
      </c>
      <c r="I39" s="246" t="s">
        <v>27</v>
      </c>
      <c r="J39" s="416"/>
    </row>
    <row r="40" spans="1:10" ht="15" customHeight="1">
      <c r="A40" s="249">
        <v>153</v>
      </c>
      <c r="B40" s="463" t="s">
        <v>24</v>
      </c>
      <c r="C40" s="254" t="s">
        <v>74</v>
      </c>
      <c r="D40" s="245" t="s">
        <v>49</v>
      </c>
      <c r="E40" s="259" t="s">
        <v>26</v>
      </c>
      <c r="F40" s="249"/>
      <c r="G40" s="250" t="str">
        <f t="shared" si="2"/>
        <v>FF</v>
      </c>
      <c r="H40" s="513">
        <v>255</v>
      </c>
      <c r="I40" s="246" t="s">
        <v>27</v>
      </c>
      <c r="J40" s="416"/>
    </row>
    <row r="41" spans="1:10" ht="16.5" customHeight="1">
      <c r="A41" s="249">
        <v>154</v>
      </c>
      <c r="B41" s="463" t="s">
        <v>24</v>
      </c>
      <c r="C41" s="254" t="s">
        <v>74</v>
      </c>
      <c r="D41" s="245" t="s">
        <v>49</v>
      </c>
      <c r="E41" s="259" t="s">
        <v>26</v>
      </c>
      <c r="F41" s="249"/>
      <c r="G41" s="250" t="str">
        <f t="shared" si="2"/>
        <v>FF</v>
      </c>
      <c r="H41" s="513">
        <v>255</v>
      </c>
      <c r="I41" s="246" t="s">
        <v>27</v>
      </c>
      <c r="J41" s="416"/>
    </row>
    <row r="42" spans="1:10" ht="16.5" customHeight="1">
      <c r="A42" s="249">
        <v>155</v>
      </c>
      <c r="B42" s="463" t="s">
        <v>24</v>
      </c>
      <c r="C42" s="254" t="s">
        <v>74</v>
      </c>
      <c r="D42" s="245" t="s">
        <v>49</v>
      </c>
      <c r="E42" s="259" t="s">
        <v>26</v>
      </c>
      <c r="F42" s="249"/>
      <c r="G42" s="250" t="str">
        <f t="shared" si="2"/>
        <v>FF</v>
      </c>
      <c r="H42" s="513">
        <v>255</v>
      </c>
      <c r="I42" s="246" t="s">
        <v>27</v>
      </c>
      <c r="J42" s="416"/>
    </row>
    <row r="43" spans="1:10" ht="15" customHeight="1">
      <c r="A43" s="249">
        <v>156</v>
      </c>
      <c r="B43" s="463" t="s">
        <v>24</v>
      </c>
      <c r="C43" s="780" t="s">
        <v>75</v>
      </c>
      <c r="D43" s="755" t="s">
        <v>76</v>
      </c>
      <c r="E43" s="259" t="s">
        <v>26</v>
      </c>
      <c r="F43" s="249"/>
      <c r="G43" s="250" t="str">
        <f t="shared" si="2"/>
        <v>FF</v>
      </c>
      <c r="H43" s="513">
        <v>255</v>
      </c>
      <c r="I43" s="246" t="s">
        <v>27</v>
      </c>
      <c r="J43" s="416"/>
    </row>
    <row r="44" spans="1:10" ht="16.5" customHeight="1">
      <c r="A44" s="249">
        <v>157</v>
      </c>
      <c r="B44" s="463" t="s">
        <v>24</v>
      </c>
      <c r="C44" s="751"/>
      <c r="D44" s="751"/>
      <c r="E44" s="259" t="s">
        <v>26</v>
      </c>
      <c r="F44" s="249"/>
      <c r="G44" s="250" t="str">
        <f t="shared" si="2"/>
        <v>FF</v>
      </c>
      <c r="H44" s="513">
        <v>255</v>
      </c>
      <c r="I44" s="246" t="s">
        <v>27</v>
      </c>
      <c r="J44" s="416"/>
    </row>
    <row r="45" spans="1:10" ht="15" customHeight="1">
      <c r="A45" s="249">
        <v>158</v>
      </c>
      <c r="B45" s="463" t="s">
        <v>24</v>
      </c>
      <c r="C45" s="753" t="s">
        <v>77</v>
      </c>
      <c r="D45" s="755" t="s">
        <v>76</v>
      </c>
      <c r="E45" s="259" t="s">
        <v>26</v>
      </c>
      <c r="F45" s="249"/>
      <c r="G45" s="250" t="str">
        <f t="shared" si="2"/>
        <v>FF</v>
      </c>
      <c r="H45" s="513">
        <v>255</v>
      </c>
      <c r="I45" s="246" t="s">
        <v>27</v>
      </c>
      <c r="J45" s="416"/>
    </row>
    <row r="46" spans="1:10" ht="16.5" customHeight="1">
      <c r="A46" s="249">
        <v>159</v>
      </c>
      <c r="B46" s="463" t="s">
        <v>24</v>
      </c>
      <c r="C46" s="751"/>
      <c r="D46" s="751"/>
      <c r="E46" s="259" t="s">
        <v>26</v>
      </c>
      <c r="F46" s="249"/>
      <c r="G46" s="250" t="str">
        <f t="shared" si="2"/>
        <v>FF</v>
      </c>
      <c r="H46" s="513">
        <v>255</v>
      </c>
      <c r="I46" s="246" t="s">
        <v>27</v>
      </c>
      <c r="J46" s="416"/>
    </row>
    <row r="47" spans="1:10" ht="16.5" customHeight="1">
      <c r="A47" s="249">
        <v>160</v>
      </c>
      <c r="B47" s="463" t="s">
        <v>24</v>
      </c>
      <c r="C47" s="753" t="s">
        <v>78</v>
      </c>
      <c r="D47" s="753" t="s">
        <v>49</v>
      </c>
      <c r="E47" s="259" t="s">
        <v>26</v>
      </c>
      <c r="F47" s="249"/>
      <c r="G47" s="250" t="str">
        <f t="shared" si="2"/>
        <v>FF</v>
      </c>
      <c r="H47" s="513">
        <v>255</v>
      </c>
      <c r="I47" s="246" t="s">
        <v>27</v>
      </c>
      <c r="J47" s="416"/>
    </row>
    <row r="48" spans="1:10" ht="16.5" customHeight="1">
      <c r="A48" s="249">
        <v>161</v>
      </c>
      <c r="B48" s="463" t="s">
        <v>24</v>
      </c>
      <c r="C48" s="754"/>
      <c r="D48" s="754"/>
      <c r="E48" s="259" t="s">
        <v>26</v>
      </c>
      <c r="F48" s="249"/>
      <c r="G48" s="250" t="str">
        <f t="shared" si="2"/>
        <v>FF</v>
      </c>
      <c r="H48" s="513">
        <v>255</v>
      </c>
      <c r="I48" s="246" t="s">
        <v>27</v>
      </c>
      <c r="J48" s="416"/>
    </row>
    <row r="49" spans="1:10" ht="16.5" customHeight="1">
      <c r="A49" s="249">
        <v>162</v>
      </c>
      <c r="B49" s="463" t="s">
        <v>24</v>
      </c>
      <c r="C49" s="754"/>
      <c r="D49" s="754"/>
      <c r="E49" s="259" t="s">
        <v>26</v>
      </c>
      <c r="F49" s="249"/>
      <c r="G49" s="250" t="str">
        <f t="shared" si="2"/>
        <v>FF</v>
      </c>
      <c r="H49" s="513">
        <v>255</v>
      </c>
      <c r="I49" s="246" t="s">
        <v>27</v>
      </c>
      <c r="J49" s="416"/>
    </row>
    <row r="50" spans="1:10" ht="16.5" customHeight="1">
      <c r="A50" s="249">
        <v>163</v>
      </c>
      <c r="B50" s="463" t="s">
        <v>24</v>
      </c>
      <c r="C50" s="751"/>
      <c r="D50" s="751"/>
      <c r="E50" s="259" t="s">
        <v>26</v>
      </c>
      <c r="F50" s="249"/>
      <c r="G50" s="250" t="str">
        <f t="shared" si="2"/>
        <v>FF</v>
      </c>
      <c r="H50" s="513">
        <v>255</v>
      </c>
      <c r="I50" s="246" t="s">
        <v>27</v>
      </c>
      <c r="J50" s="416"/>
    </row>
    <row r="51" spans="1:10" ht="16.5" customHeight="1">
      <c r="A51" s="193">
        <v>164</v>
      </c>
      <c r="B51" s="193" t="s">
        <v>24</v>
      </c>
      <c r="C51" s="196" t="s">
        <v>59</v>
      </c>
      <c r="D51" s="196"/>
      <c r="E51" s="259" t="s">
        <v>26</v>
      </c>
      <c r="F51" s="249"/>
      <c r="G51" s="250" t="str">
        <f t="shared" si="2"/>
        <v>FF</v>
      </c>
      <c r="H51" s="513">
        <v>255</v>
      </c>
      <c r="I51" s="246" t="s">
        <v>27</v>
      </c>
      <c r="J51" s="416"/>
    </row>
    <row r="52" spans="1:10" ht="16.5" customHeight="1">
      <c r="A52" s="193">
        <v>165</v>
      </c>
      <c r="B52" s="193" t="s">
        <v>24</v>
      </c>
      <c r="C52" s="196" t="s">
        <v>59</v>
      </c>
      <c r="D52" s="196"/>
      <c r="E52" s="259" t="s">
        <v>26</v>
      </c>
      <c r="F52" s="249"/>
      <c r="G52" s="250" t="str">
        <f t="shared" si="2"/>
        <v>FF</v>
      </c>
      <c r="H52" s="513">
        <v>255</v>
      </c>
      <c r="I52" s="246" t="s">
        <v>27</v>
      </c>
      <c r="J52" s="416"/>
    </row>
    <row r="53" spans="1:10" ht="16.5" customHeight="1">
      <c r="A53" s="193">
        <v>166</v>
      </c>
      <c r="B53" s="193" t="s">
        <v>24</v>
      </c>
      <c r="C53" s="196" t="s">
        <v>59</v>
      </c>
      <c r="D53" s="196"/>
      <c r="E53" s="259" t="s">
        <v>26</v>
      </c>
      <c r="F53" s="249"/>
      <c r="G53" s="250" t="str">
        <f t="shared" si="2"/>
        <v>FF</v>
      </c>
      <c r="H53" s="513">
        <v>255</v>
      </c>
      <c r="I53" s="246" t="s">
        <v>27</v>
      </c>
      <c r="J53" s="416"/>
    </row>
    <row r="54" spans="1:10" ht="16.5" customHeight="1">
      <c r="A54" s="193">
        <v>167</v>
      </c>
      <c r="B54" s="193" t="s">
        <v>24</v>
      </c>
      <c r="C54" s="196" t="s">
        <v>59</v>
      </c>
      <c r="D54" s="196"/>
      <c r="E54" s="259" t="s">
        <v>26</v>
      </c>
      <c r="F54" s="249"/>
      <c r="G54" s="250" t="str">
        <f t="shared" ref="G54:G85" si="3">DEC2HEX(H54)</f>
        <v>FF</v>
      </c>
      <c r="H54" s="513">
        <v>255</v>
      </c>
      <c r="I54" s="246" t="s">
        <v>27</v>
      </c>
      <c r="J54" s="416"/>
    </row>
    <row r="55" spans="1:10" ht="16.5" customHeight="1">
      <c r="A55" s="193">
        <v>168</v>
      </c>
      <c r="B55" s="193" t="s">
        <v>24</v>
      </c>
      <c r="C55" s="196" t="s">
        <v>59</v>
      </c>
      <c r="D55" s="196"/>
      <c r="E55" s="259" t="s">
        <v>26</v>
      </c>
      <c r="F55" s="249"/>
      <c r="G55" s="250" t="str">
        <f t="shared" si="3"/>
        <v>FF</v>
      </c>
      <c r="H55" s="513">
        <v>255</v>
      </c>
      <c r="I55" s="246" t="s">
        <v>27</v>
      </c>
      <c r="J55" s="416"/>
    </row>
    <row r="56" spans="1:10" ht="16.5" customHeight="1">
      <c r="A56" s="193">
        <v>169</v>
      </c>
      <c r="B56" s="193" t="s">
        <v>24</v>
      </c>
      <c r="C56" s="196" t="s">
        <v>59</v>
      </c>
      <c r="D56" s="196"/>
      <c r="E56" s="259" t="s">
        <v>26</v>
      </c>
      <c r="F56" s="249"/>
      <c r="G56" s="250" t="str">
        <f t="shared" si="3"/>
        <v>FF</v>
      </c>
      <c r="H56" s="513">
        <v>255</v>
      </c>
      <c r="I56" s="246" t="s">
        <v>27</v>
      </c>
      <c r="J56" s="416"/>
    </row>
    <row r="57" spans="1:10" ht="16.5" customHeight="1">
      <c r="A57" s="193">
        <v>170</v>
      </c>
      <c r="B57" s="193" t="s">
        <v>24</v>
      </c>
      <c r="C57" s="196" t="s">
        <v>59</v>
      </c>
      <c r="D57" s="196"/>
      <c r="E57" s="259" t="s">
        <v>26</v>
      </c>
      <c r="F57" s="249"/>
      <c r="G57" s="250" t="str">
        <f t="shared" si="3"/>
        <v>FF</v>
      </c>
      <c r="H57" s="513">
        <v>255</v>
      </c>
      <c r="I57" s="246" t="s">
        <v>27</v>
      </c>
      <c r="J57" s="416"/>
    </row>
    <row r="58" spans="1:10" ht="16.5" customHeight="1">
      <c r="A58" s="193">
        <v>171</v>
      </c>
      <c r="B58" s="193" t="s">
        <v>24</v>
      </c>
      <c r="C58" s="196" t="s">
        <v>59</v>
      </c>
      <c r="D58" s="196"/>
      <c r="E58" s="259" t="s">
        <v>26</v>
      </c>
      <c r="F58" s="249"/>
      <c r="G58" s="250" t="str">
        <f t="shared" si="3"/>
        <v>FF</v>
      </c>
      <c r="H58" s="513">
        <v>255</v>
      </c>
      <c r="I58" s="246" t="s">
        <v>27</v>
      </c>
      <c r="J58" s="416"/>
    </row>
    <row r="59" spans="1:10" ht="16.5" customHeight="1">
      <c r="A59" s="193">
        <v>172</v>
      </c>
      <c r="B59" s="193" t="s">
        <v>24</v>
      </c>
      <c r="C59" s="196" t="s">
        <v>59</v>
      </c>
      <c r="D59" s="196"/>
      <c r="E59" s="259" t="s">
        <v>26</v>
      </c>
      <c r="F59" s="249"/>
      <c r="G59" s="250" t="str">
        <f t="shared" si="3"/>
        <v>FF</v>
      </c>
      <c r="H59" s="513">
        <v>255</v>
      </c>
      <c r="I59" s="246" t="s">
        <v>27</v>
      </c>
      <c r="J59" s="416"/>
    </row>
    <row r="60" spans="1:10" ht="16.5" customHeight="1">
      <c r="A60" s="193">
        <v>173</v>
      </c>
      <c r="B60" s="193" t="s">
        <v>24</v>
      </c>
      <c r="C60" s="196" t="s">
        <v>59</v>
      </c>
      <c r="D60" s="196"/>
      <c r="E60" s="259" t="s">
        <v>26</v>
      </c>
      <c r="F60" s="249"/>
      <c r="G60" s="250" t="str">
        <f t="shared" si="3"/>
        <v>FF</v>
      </c>
      <c r="H60" s="513">
        <v>255</v>
      </c>
      <c r="I60" s="246" t="s">
        <v>27</v>
      </c>
      <c r="J60" s="416"/>
    </row>
    <row r="61" spans="1:10" ht="16.5" customHeight="1">
      <c r="A61" s="193">
        <v>174</v>
      </c>
      <c r="B61" s="193" t="s">
        <v>24</v>
      </c>
      <c r="C61" s="196" t="s">
        <v>59</v>
      </c>
      <c r="D61" s="196"/>
      <c r="E61" s="259" t="s">
        <v>26</v>
      </c>
      <c r="F61" s="249"/>
      <c r="G61" s="250" t="str">
        <f t="shared" si="3"/>
        <v>FF</v>
      </c>
      <c r="H61" s="513">
        <v>255</v>
      </c>
      <c r="I61" s="246" t="s">
        <v>27</v>
      </c>
      <c r="J61" s="416"/>
    </row>
    <row r="62" spans="1:10" ht="16.5" customHeight="1">
      <c r="A62" s="193">
        <v>175</v>
      </c>
      <c r="B62" s="193" t="s">
        <v>24</v>
      </c>
      <c r="C62" s="196" t="s">
        <v>59</v>
      </c>
      <c r="D62" s="196"/>
      <c r="E62" s="259" t="s">
        <v>26</v>
      </c>
      <c r="F62" s="249"/>
      <c r="G62" s="250" t="str">
        <f t="shared" si="3"/>
        <v>FF</v>
      </c>
      <c r="H62" s="513">
        <v>255</v>
      </c>
      <c r="I62" s="246" t="s">
        <v>27</v>
      </c>
      <c r="J62" s="416"/>
    </row>
    <row r="63" spans="1:10" ht="16.5" customHeight="1">
      <c r="A63" s="193">
        <v>176</v>
      </c>
      <c r="B63" s="193" t="s">
        <v>24</v>
      </c>
      <c r="C63" s="196" t="s">
        <v>59</v>
      </c>
      <c r="D63" s="196"/>
      <c r="E63" s="259" t="s">
        <v>26</v>
      </c>
      <c r="F63" s="249"/>
      <c r="G63" s="250" t="str">
        <f t="shared" si="3"/>
        <v>FF</v>
      </c>
      <c r="H63" s="513">
        <v>255</v>
      </c>
      <c r="I63" s="246" t="s">
        <v>27</v>
      </c>
      <c r="J63" s="416"/>
    </row>
    <row r="64" spans="1:10" ht="16.5" customHeight="1">
      <c r="A64" s="193">
        <v>177</v>
      </c>
      <c r="B64" s="193" t="s">
        <v>24</v>
      </c>
      <c r="C64" s="196" t="s">
        <v>59</v>
      </c>
      <c r="D64" s="196"/>
      <c r="E64" s="259" t="s">
        <v>26</v>
      </c>
      <c r="F64" s="249"/>
      <c r="G64" s="250" t="str">
        <f t="shared" si="3"/>
        <v>FF</v>
      </c>
      <c r="H64" s="513">
        <v>255</v>
      </c>
      <c r="I64" s="246" t="s">
        <v>27</v>
      </c>
      <c r="J64" s="416"/>
    </row>
    <row r="65" spans="1:10" ht="16.5" customHeight="1">
      <c r="A65" s="193">
        <v>178</v>
      </c>
      <c r="B65" s="193" t="s">
        <v>24</v>
      </c>
      <c r="C65" s="196" t="s">
        <v>59</v>
      </c>
      <c r="D65" s="196"/>
      <c r="E65" s="259" t="s">
        <v>26</v>
      </c>
      <c r="F65" s="249"/>
      <c r="G65" s="250" t="str">
        <f t="shared" si="3"/>
        <v>FF</v>
      </c>
      <c r="H65" s="513">
        <v>255</v>
      </c>
      <c r="I65" s="246" t="s">
        <v>27</v>
      </c>
      <c r="J65" s="416"/>
    </row>
    <row r="66" spans="1:10" ht="16.5" customHeight="1">
      <c r="A66" s="193">
        <v>179</v>
      </c>
      <c r="B66" s="193" t="s">
        <v>24</v>
      </c>
      <c r="C66" s="196" t="s">
        <v>59</v>
      </c>
      <c r="D66" s="196"/>
      <c r="E66" s="259" t="s">
        <v>26</v>
      </c>
      <c r="F66" s="249"/>
      <c r="G66" s="250" t="str">
        <f t="shared" si="3"/>
        <v>FF</v>
      </c>
      <c r="H66" s="513">
        <v>255</v>
      </c>
      <c r="I66" s="246" t="s">
        <v>27</v>
      </c>
      <c r="J66" s="416"/>
    </row>
    <row r="67" spans="1:10" ht="16.5" customHeight="1">
      <c r="A67" s="193">
        <v>180</v>
      </c>
      <c r="B67" s="193" t="s">
        <v>24</v>
      </c>
      <c r="C67" s="196" t="s">
        <v>59</v>
      </c>
      <c r="D67" s="196"/>
      <c r="E67" s="259" t="s">
        <v>26</v>
      </c>
      <c r="F67" s="249"/>
      <c r="G67" s="250" t="str">
        <f t="shared" si="3"/>
        <v>FF</v>
      </c>
      <c r="H67" s="513">
        <v>255</v>
      </c>
      <c r="I67" s="246" t="s">
        <v>27</v>
      </c>
      <c r="J67" s="416"/>
    </row>
    <row r="68" spans="1:10" ht="16.5" customHeight="1">
      <c r="A68" s="193">
        <v>181</v>
      </c>
      <c r="B68" s="193" t="s">
        <v>24</v>
      </c>
      <c r="C68" s="196" t="s">
        <v>59</v>
      </c>
      <c r="D68" s="196"/>
      <c r="E68" s="259" t="s">
        <v>26</v>
      </c>
      <c r="F68" s="249"/>
      <c r="G68" s="250" t="str">
        <f t="shared" si="3"/>
        <v>FF</v>
      </c>
      <c r="H68" s="513">
        <v>255</v>
      </c>
      <c r="I68" s="246" t="s">
        <v>27</v>
      </c>
      <c r="J68" s="416"/>
    </row>
    <row r="69" spans="1:10" ht="16.5" customHeight="1">
      <c r="A69" s="193">
        <v>182</v>
      </c>
      <c r="B69" s="193" t="s">
        <v>24</v>
      </c>
      <c r="C69" s="196" t="s">
        <v>59</v>
      </c>
      <c r="D69" s="196"/>
      <c r="E69" s="259" t="s">
        <v>26</v>
      </c>
      <c r="F69" s="249"/>
      <c r="G69" s="250" t="str">
        <f t="shared" si="3"/>
        <v>FF</v>
      </c>
      <c r="H69" s="513">
        <v>255</v>
      </c>
      <c r="I69" s="246" t="s">
        <v>27</v>
      </c>
      <c r="J69" s="416"/>
    </row>
    <row r="70" spans="1:10" ht="16.5" customHeight="1">
      <c r="A70" s="193">
        <v>183</v>
      </c>
      <c r="B70" s="193" t="s">
        <v>24</v>
      </c>
      <c r="C70" s="196" t="s">
        <v>59</v>
      </c>
      <c r="D70" s="196"/>
      <c r="E70" s="259" t="s">
        <v>26</v>
      </c>
      <c r="F70" s="249"/>
      <c r="G70" s="250" t="str">
        <f t="shared" si="3"/>
        <v>FF</v>
      </c>
      <c r="H70" s="513">
        <v>255</v>
      </c>
      <c r="I70" s="246" t="s">
        <v>27</v>
      </c>
      <c r="J70" s="416"/>
    </row>
    <row r="71" spans="1:10" ht="16.5" customHeight="1">
      <c r="A71" s="193">
        <v>184</v>
      </c>
      <c r="B71" s="193" t="s">
        <v>24</v>
      </c>
      <c r="C71" s="196" t="s">
        <v>59</v>
      </c>
      <c r="D71" s="196"/>
      <c r="E71" s="259" t="s">
        <v>26</v>
      </c>
      <c r="F71" s="249"/>
      <c r="G71" s="250" t="str">
        <f t="shared" si="3"/>
        <v>FF</v>
      </c>
      <c r="H71" s="513">
        <v>255</v>
      </c>
      <c r="I71" s="246" t="s">
        <v>27</v>
      </c>
      <c r="J71" s="416"/>
    </row>
    <row r="72" spans="1:10" ht="16.5" customHeight="1">
      <c r="A72" s="193">
        <v>185</v>
      </c>
      <c r="B72" s="193" t="s">
        <v>24</v>
      </c>
      <c r="C72" s="196" t="s">
        <v>59</v>
      </c>
      <c r="D72" s="196"/>
      <c r="E72" s="259" t="s">
        <v>26</v>
      </c>
      <c r="F72" s="249"/>
      <c r="G72" s="250" t="str">
        <f t="shared" si="3"/>
        <v>FF</v>
      </c>
      <c r="H72" s="513">
        <v>255</v>
      </c>
      <c r="I72" s="246" t="s">
        <v>27</v>
      </c>
      <c r="J72" s="416"/>
    </row>
    <row r="73" spans="1:10" ht="28.5" customHeight="1">
      <c r="A73" s="199">
        <v>186</v>
      </c>
      <c r="B73" s="199" t="s">
        <v>24</v>
      </c>
      <c r="C73" s="213" t="s">
        <v>79</v>
      </c>
      <c r="D73" s="214"/>
      <c r="E73" s="259" t="s">
        <v>26</v>
      </c>
      <c r="F73" s="249"/>
      <c r="G73" s="250" t="str">
        <f t="shared" si="3"/>
        <v>FF</v>
      </c>
      <c r="H73" s="513">
        <v>255</v>
      </c>
      <c r="I73" s="246" t="s">
        <v>27</v>
      </c>
      <c r="J73" s="416"/>
    </row>
    <row r="74" spans="1:10" ht="36" customHeight="1">
      <c r="A74" s="199">
        <v>187</v>
      </c>
      <c r="B74" s="199" t="s">
        <v>24</v>
      </c>
      <c r="C74" s="213" t="s">
        <v>80</v>
      </c>
      <c r="D74" s="213"/>
      <c r="E74" s="259" t="s">
        <v>26</v>
      </c>
      <c r="F74" s="249"/>
      <c r="G74" s="250" t="str">
        <f t="shared" si="3"/>
        <v>FF</v>
      </c>
      <c r="H74" s="513">
        <v>255</v>
      </c>
      <c r="I74" s="246" t="s">
        <v>27</v>
      </c>
      <c r="J74" s="416"/>
    </row>
    <row r="75" spans="1:10" ht="16.5" customHeight="1">
      <c r="A75" s="199">
        <v>188</v>
      </c>
      <c r="B75" s="199" t="s">
        <v>24</v>
      </c>
      <c r="C75" s="213" t="s">
        <v>74</v>
      </c>
      <c r="D75" s="213"/>
      <c r="E75" s="259" t="s">
        <v>26</v>
      </c>
      <c r="F75" s="249"/>
      <c r="G75" s="250" t="str">
        <f t="shared" si="3"/>
        <v>FF</v>
      </c>
      <c r="H75" s="513">
        <v>255</v>
      </c>
      <c r="I75" s="246" t="s">
        <v>27</v>
      </c>
      <c r="J75" s="416"/>
    </row>
    <row r="76" spans="1:10" ht="16.5" customHeight="1">
      <c r="A76" s="199">
        <v>189</v>
      </c>
      <c r="B76" s="199" t="s">
        <v>24</v>
      </c>
      <c r="C76" s="213" t="s">
        <v>74</v>
      </c>
      <c r="D76" s="213"/>
      <c r="E76" s="259" t="s">
        <v>26</v>
      </c>
      <c r="F76" s="249"/>
      <c r="G76" s="250" t="str">
        <f t="shared" si="3"/>
        <v>FF</v>
      </c>
      <c r="H76" s="513">
        <v>255</v>
      </c>
      <c r="I76" s="246" t="s">
        <v>27</v>
      </c>
      <c r="J76" s="416"/>
    </row>
    <row r="77" spans="1:10" ht="88.5" customHeight="1">
      <c r="A77" s="193">
        <v>190</v>
      </c>
      <c r="B77" s="193" t="s">
        <v>24</v>
      </c>
      <c r="C77" s="213" t="s">
        <v>74</v>
      </c>
      <c r="D77" s="213" t="s">
        <v>74</v>
      </c>
      <c r="E77" s="259" t="s">
        <v>26</v>
      </c>
      <c r="F77" s="249"/>
      <c r="G77" s="250" t="str">
        <f t="shared" si="3"/>
        <v>FF</v>
      </c>
      <c r="H77" s="513">
        <v>255</v>
      </c>
      <c r="I77" s="246" t="s">
        <v>27</v>
      </c>
      <c r="J77" s="416"/>
    </row>
    <row r="78" spans="1:10" ht="16.5" customHeight="1">
      <c r="A78" s="249">
        <v>191</v>
      </c>
      <c r="B78" s="463" t="s">
        <v>24</v>
      </c>
      <c r="C78" s="244" t="s">
        <v>74</v>
      </c>
      <c r="D78" s="244"/>
      <c r="E78" s="259" t="s">
        <v>26</v>
      </c>
      <c r="F78" s="249"/>
      <c r="G78" s="250" t="str">
        <f t="shared" si="3"/>
        <v>FF</v>
      </c>
      <c r="H78" s="513">
        <v>255</v>
      </c>
      <c r="I78" s="246" t="s">
        <v>27</v>
      </c>
      <c r="J78" s="416"/>
    </row>
    <row r="79" spans="1:10" ht="16.5" customHeight="1">
      <c r="A79" s="249">
        <v>192</v>
      </c>
      <c r="B79" s="463" t="s">
        <v>24</v>
      </c>
      <c r="C79" s="244" t="s">
        <v>74</v>
      </c>
      <c r="D79" s="244"/>
      <c r="E79" s="259" t="s">
        <v>26</v>
      </c>
      <c r="F79" s="249"/>
      <c r="G79" s="250" t="str">
        <f t="shared" si="3"/>
        <v>FF</v>
      </c>
      <c r="H79" s="513">
        <v>255</v>
      </c>
      <c r="I79" s="246" t="s">
        <v>27</v>
      </c>
      <c r="J79" s="416"/>
    </row>
    <row r="80" spans="1:10" ht="16.5" customHeight="1">
      <c r="A80" s="249">
        <v>193</v>
      </c>
      <c r="B80" s="463" t="s">
        <v>24</v>
      </c>
      <c r="C80" s="244" t="s">
        <v>74</v>
      </c>
      <c r="D80" s="244"/>
      <c r="E80" s="259" t="s">
        <v>26</v>
      </c>
      <c r="F80" s="249"/>
      <c r="G80" s="250" t="str">
        <f t="shared" si="3"/>
        <v>FF</v>
      </c>
      <c r="H80" s="513">
        <v>255</v>
      </c>
      <c r="I80" s="246" t="s">
        <v>27</v>
      </c>
      <c r="J80" s="416"/>
    </row>
    <row r="81" spans="1:10" ht="16.5" customHeight="1">
      <c r="A81" s="249">
        <v>194</v>
      </c>
      <c r="B81" s="463" t="s">
        <v>24</v>
      </c>
      <c r="C81" s="244" t="s">
        <v>74</v>
      </c>
      <c r="D81" s="244"/>
      <c r="E81" s="259" t="s">
        <v>26</v>
      </c>
      <c r="F81" s="249"/>
      <c r="G81" s="250" t="str">
        <f t="shared" si="3"/>
        <v>FF</v>
      </c>
      <c r="H81" s="513">
        <v>255</v>
      </c>
      <c r="I81" s="246" t="s">
        <v>27</v>
      </c>
      <c r="J81" s="416"/>
    </row>
    <row r="82" spans="1:10" ht="16.5" customHeight="1">
      <c r="A82" s="249">
        <v>195</v>
      </c>
      <c r="B82" s="463" t="s">
        <v>24</v>
      </c>
      <c r="C82" s="244" t="s">
        <v>74</v>
      </c>
      <c r="D82" s="244"/>
      <c r="E82" s="259" t="s">
        <v>26</v>
      </c>
      <c r="F82" s="249"/>
      <c r="G82" s="250" t="str">
        <f t="shared" si="3"/>
        <v>FF</v>
      </c>
      <c r="H82" s="513">
        <v>255</v>
      </c>
      <c r="I82" s="246" t="s">
        <v>27</v>
      </c>
      <c r="J82" s="416"/>
    </row>
    <row r="83" spans="1:10" ht="16.5" customHeight="1">
      <c r="A83" s="249">
        <v>196</v>
      </c>
      <c r="B83" s="463" t="s">
        <v>24</v>
      </c>
      <c r="C83" s="244" t="s">
        <v>74</v>
      </c>
      <c r="D83" s="244"/>
      <c r="E83" s="259" t="s">
        <v>26</v>
      </c>
      <c r="F83" s="249"/>
      <c r="G83" s="250" t="str">
        <f t="shared" si="3"/>
        <v>FF</v>
      </c>
      <c r="H83" s="513">
        <v>255</v>
      </c>
      <c r="I83" s="246" t="s">
        <v>27</v>
      </c>
      <c r="J83" s="416"/>
    </row>
    <row r="84" spans="1:10" ht="16.5" customHeight="1">
      <c r="A84" s="249">
        <v>197</v>
      </c>
      <c r="B84" s="463" t="s">
        <v>24</v>
      </c>
      <c r="C84" s="244" t="s">
        <v>74</v>
      </c>
      <c r="D84" s="244"/>
      <c r="E84" s="259" t="s">
        <v>26</v>
      </c>
      <c r="F84" s="249"/>
      <c r="G84" s="250" t="str">
        <f t="shared" si="3"/>
        <v>FF</v>
      </c>
      <c r="H84" s="513">
        <v>255</v>
      </c>
      <c r="I84" s="246" t="s">
        <v>27</v>
      </c>
      <c r="J84" s="416"/>
    </row>
    <row r="85" spans="1:10" ht="16.5" customHeight="1">
      <c r="A85" s="249">
        <v>198</v>
      </c>
      <c r="B85" s="463" t="s">
        <v>24</v>
      </c>
      <c r="C85" s="244" t="s">
        <v>74</v>
      </c>
      <c r="D85" s="244"/>
      <c r="E85" s="259" t="s">
        <v>26</v>
      </c>
      <c r="F85" s="249"/>
      <c r="G85" s="250" t="str">
        <f t="shared" si="3"/>
        <v>FF</v>
      </c>
      <c r="H85" s="513">
        <v>255</v>
      </c>
      <c r="I85" s="246" t="s">
        <v>27</v>
      </c>
      <c r="J85" s="416"/>
    </row>
    <row r="86" spans="1:10" ht="16.5" customHeight="1">
      <c r="A86" s="249">
        <v>199</v>
      </c>
      <c r="B86" s="463" t="s">
        <v>24</v>
      </c>
      <c r="C86" s="244" t="s">
        <v>74</v>
      </c>
      <c r="D86" s="244"/>
      <c r="E86" s="259" t="s">
        <v>26</v>
      </c>
      <c r="F86" s="249"/>
      <c r="G86" s="250" t="str">
        <f t="shared" ref="G86:G117" si="4">DEC2HEX(H86)</f>
        <v>FF</v>
      </c>
      <c r="H86" s="513">
        <v>255</v>
      </c>
      <c r="I86" s="246" t="s">
        <v>27</v>
      </c>
      <c r="J86" s="416"/>
    </row>
    <row r="87" spans="1:10" ht="16.5" customHeight="1">
      <c r="A87" s="249">
        <v>200</v>
      </c>
      <c r="B87" s="463" t="s">
        <v>24</v>
      </c>
      <c r="C87" s="244" t="s">
        <v>74</v>
      </c>
      <c r="D87" s="244"/>
      <c r="E87" s="259" t="s">
        <v>26</v>
      </c>
      <c r="F87" s="249"/>
      <c r="G87" s="250" t="str">
        <f t="shared" si="4"/>
        <v>FF</v>
      </c>
      <c r="H87" s="513">
        <v>255</v>
      </c>
      <c r="I87" s="246" t="s">
        <v>27</v>
      </c>
      <c r="J87" s="416"/>
    </row>
    <row r="88" spans="1:10" ht="16.5" customHeight="1">
      <c r="A88" s="249">
        <v>201</v>
      </c>
      <c r="B88" s="463" t="s">
        <v>24</v>
      </c>
      <c r="C88" s="244" t="s">
        <v>74</v>
      </c>
      <c r="D88" s="244"/>
      <c r="E88" s="259" t="s">
        <v>26</v>
      </c>
      <c r="F88" s="249"/>
      <c r="G88" s="250" t="str">
        <f t="shared" si="4"/>
        <v>FF</v>
      </c>
      <c r="H88" s="513">
        <v>255</v>
      </c>
      <c r="I88" s="246" t="s">
        <v>27</v>
      </c>
      <c r="J88" s="416"/>
    </row>
    <row r="89" spans="1:10" ht="16.5" customHeight="1">
      <c r="A89" s="249">
        <v>202</v>
      </c>
      <c r="B89" s="463" t="s">
        <v>24</v>
      </c>
      <c r="C89" s="244" t="s">
        <v>74</v>
      </c>
      <c r="D89" s="244"/>
      <c r="E89" s="259" t="s">
        <v>26</v>
      </c>
      <c r="F89" s="249"/>
      <c r="G89" s="250" t="str">
        <f t="shared" si="4"/>
        <v>FF</v>
      </c>
      <c r="H89" s="513">
        <v>255</v>
      </c>
      <c r="I89" s="246" t="s">
        <v>27</v>
      </c>
      <c r="J89" s="416"/>
    </row>
    <row r="90" spans="1:10" ht="16.5" customHeight="1">
      <c r="A90" s="249">
        <v>203</v>
      </c>
      <c r="B90" s="463" t="s">
        <v>24</v>
      </c>
      <c r="C90" s="244" t="s">
        <v>74</v>
      </c>
      <c r="D90" s="244"/>
      <c r="E90" s="259" t="s">
        <v>26</v>
      </c>
      <c r="F90" s="249"/>
      <c r="G90" s="250" t="str">
        <f t="shared" si="4"/>
        <v>FF</v>
      </c>
      <c r="H90" s="513">
        <v>255</v>
      </c>
      <c r="I90" s="246" t="s">
        <v>27</v>
      </c>
      <c r="J90" s="416"/>
    </row>
    <row r="91" spans="1:10" ht="16.5" customHeight="1">
      <c r="A91" s="249">
        <v>204</v>
      </c>
      <c r="B91" s="463" t="s">
        <v>24</v>
      </c>
      <c r="C91" s="244" t="s">
        <v>74</v>
      </c>
      <c r="D91" s="244"/>
      <c r="E91" s="259" t="s">
        <v>26</v>
      </c>
      <c r="F91" s="249"/>
      <c r="G91" s="250" t="str">
        <f t="shared" si="4"/>
        <v>FF</v>
      </c>
      <c r="H91" s="513">
        <v>255</v>
      </c>
      <c r="I91" s="246" t="s">
        <v>27</v>
      </c>
      <c r="J91" s="416"/>
    </row>
    <row r="92" spans="1:10" ht="16.5" customHeight="1">
      <c r="A92" s="249">
        <v>205</v>
      </c>
      <c r="B92" s="463" t="s">
        <v>24</v>
      </c>
      <c r="C92" s="244" t="s">
        <v>74</v>
      </c>
      <c r="D92" s="244"/>
      <c r="E92" s="259" t="s">
        <v>26</v>
      </c>
      <c r="F92" s="249"/>
      <c r="G92" s="250" t="str">
        <f t="shared" si="4"/>
        <v>FF</v>
      </c>
      <c r="H92" s="513">
        <v>255</v>
      </c>
      <c r="I92" s="246" t="s">
        <v>27</v>
      </c>
      <c r="J92" s="416"/>
    </row>
    <row r="93" spans="1:10" ht="16.5" customHeight="1">
      <c r="A93" s="249">
        <v>206</v>
      </c>
      <c r="B93" s="463" t="s">
        <v>24</v>
      </c>
      <c r="C93" s="244" t="s">
        <v>74</v>
      </c>
      <c r="D93" s="244"/>
      <c r="E93" s="259" t="s">
        <v>26</v>
      </c>
      <c r="F93" s="249"/>
      <c r="G93" s="250" t="str">
        <f t="shared" si="4"/>
        <v>FF</v>
      </c>
      <c r="H93" s="513">
        <v>255</v>
      </c>
      <c r="I93" s="246" t="s">
        <v>27</v>
      </c>
      <c r="J93" s="416"/>
    </row>
    <row r="94" spans="1:10" ht="16.5" customHeight="1">
      <c r="A94" s="249">
        <v>207</v>
      </c>
      <c r="B94" s="463" t="s">
        <v>24</v>
      </c>
      <c r="C94" s="244" t="s">
        <v>74</v>
      </c>
      <c r="D94" s="244"/>
      <c r="E94" s="259" t="s">
        <v>26</v>
      </c>
      <c r="F94" s="249"/>
      <c r="G94" s="250" t="str">
        <f t="shared" si="4"/>
        <v>FF</v>
      </c>
      <c r="H94" s="513">
        <v>255</v>
      </c>
      <c r="I94" s="246" t="s">
        <v>27</v>
      </c>
      <c r="J94" s="416"/>
    </row>
    <row r="95" spans="1:10" ht="16.5" customHeight="1">
      <c r="A95" s="249">
        <v>208</v>
      </c>
      <c r="B95" s="463" t="s">
        <v>24</v>
      </c>
      <c r="C95" s="244" t="s">
        <v>74</v>
      </c>
      <c r="D95" s="244"/>
      <c r="E95" s="259" t="s">
        <v>26</v>
      </c>
      <c r="F95" s="249"/>
      <c r="G95" s="250" t="str">
        <f t="shared" si="4"/>
        <v>FF</v>
      </c>
      <c r="H95" s="513">
        <v>255</v>
      </c>
      <c r="I95" s="246" t="s">
        <v>27</v>
      </c>
      <c r="J95" s="416"/>
    </row>
    <row r="96" spans="1:10" ht="16.5" customHeight="1">
      <c r="A96" s="249">
        <v>209</v>
      </c>
      <c r="B96" s="463" t="s">
        <v>24</v>
      </c>
      <c r="C96" s="244" t="s">
        <v>74</v>
      </c>
      <c r="D96" s="244"/>
      <c r="E96" s="259" t="s">
        <v>26</v>
      </c>
      <c r="F96" s="249"/>
      <c r="G96" s="250" t="str">
        <f t="shared" si="4"/>
        <v>FF</v>
      </c>
      <c r="H96" s="513">
        <v>255</v>
      </c>
      <c r="I96" s="246" t="s">
        <v>27</v>
      </c>
      <c r="J96" s="416"/>
    </row>
    <row r="97" spans="1:10" ht="16.5" customHeight="1">
      <c r="A97" s="249">
        <v>210</v>
      </c>
      <c r="B97" s="463" t="s">
        <v>24</v>
      </c>
      <c r="C97" s="244" t="s">
        <v>74</v>
      </c>
      <c r="D97" s="244"/>
      <c r="E97" s="259" t="s">
        <v>26</v>
      </c>
      <c r="F97" s="249"/>
      <c r="G97" s="250" t="str">
        <f t="shared" si="4"/>
        <v>FF</v>
      </c>
      <c r="H97" s="513">
        <v>255</v>
      </c>
      <c r="I97" s="246" t="s">
        <v>27</v>
      </c>
      <c r="J97" s="416"/>
    </row>
    <row r="98" spans="1:10" ht="16.5" customHeight="1">
      <c r="A98" s="249">
        <v>211</v>
      </c>
      <c r="B98" s="463" t="s">
        <v>24</v>
      </c>
      <c r="C98" s="244" t="s">
        <v>74</v>
      </c>
      <c r="D98" s="244"/>
      <c r="E98" s="259" t="s">
        <v>26</v>
      </c>
      <c r="F98" s="249"/>
      <c r="G98" s="250" t="str">
        <f t="shared" si="4"/>
        <v>FF</v>
      </c>
      <c r="H98" s="513">
        <v>255</v>
      </c>
      <c r="I98" s="246" t="s">
        <v>27</v>
      </c>
      <c r="J98" s="416"/>
    </row>
    <row r="99" spans="1:10" ht="16.5" customHeight="1">
      <c r="A99" s="249">
        <v>212</v>
      </c>
      <c r="B99" s="463" t="s">
        <v>24</v>
      </c>
      <c r="C99" s="244" t="s">
        <v>74</v>
      </c>
      <c r="D99" s="244"/>
      <c r="E99" s="259" t="s">
        <v>26</v>
      </c>
      <c r="F99" s="249"/>
      <c r="G99" s="250" t="str">
        <f t="shared" si="4"/>
        <v>FF</v>
      </c>
      <c r="H99" s="513">
        <v>255</v>
      </c>
      <c r="I99" s="246" t="s">
        <v>27</v>
      </c>
      <c r="J99" s="416"/>
    </row>
    <row r="100" spans="1:10" ht="16.5" customHeight="1">
      <c r="A100" s="249">
        <v>213</v>
      </c>
      <c r="B100" s="463" t="s">
        <v>24</v>
      </c>
      <c r="C100" s="244" t="s">
        <v>74</v>
      </c>
      <c r="D100" s="244"/>
      <c r="E100" s="259" t="s">
        <v>26</v>
      </c>
      <c r="F100" s="249"/>
      <c r="G100" s="250" t="str">
        <f t="shared" si="4"/>
        <v>FF</v>
      </c>
      <c r="H100" s="513">
        <v>255</v>
      </c>
      <c r="I100" s="246" t="s">
        <v>27</v>
      </c>
      <c r="J100" s="416"/>
    </row>
    <row r="101" spans="1:10" ht="16.5" customHeight="1">
      <c r="A101" s="249">
        <v>214</v>
      </c>
      <c r="B101" s="463" t="s">
        <v>24</v>
      </c>
      <c r="C101" s="244" t="s">
        <v>74</v>
      </c>
      <c r="D101" s="244"/>
      <c r="E101" s="259" t="s">
        <v>26</v>
      </c>
      <c r="F101" s="249"/>
      <c r="G101" s="250" t="str">
        <f t="shared" si="4"/>
        <v>FF</v>
      </c>
      <c r="H101" s="513">
        <v>255</v>
      </c>
      <c r="I101" s="246" t="s">
        <v>27</v>
      </c>
      <c r="J101" s="416"/>
    </row>
    <row r="102" spans="1:10" ht="16.5" customHeight="1">
      <c r="A102" s="249">
        <v>215</v>
      </c>
      <c r="B102" s="463" t="s">
        <v>24</v>
      </c>
      <c r="C102" s="244" t="s">
        <v>74</v>
      </c>
      <c r="D102" s="244"/>
      <c r="E102" s="259" t="s">
        <v>26</v>
      </c>
      <c r="F102" s="249"/>
      <c r="G102" s="250" t="str">
        <f t="shared" si="4"/>
        <v>FF</v>
      </c>
      <c r="H102" s="513">
        <v>255</v>
      </c>
      <c r="I102" s="246" t="s">
        <v>27</v>
      </c>
      <c r="J102" s="416"/>
    </row>
    <row r="103" spans="1:10" ht="16.5" customHeight="1">
      <c r="A103" s="249">
        <v>216</v>
      </c>
      <c r="B103" s="463" t="s">
        <v>24</v>
      </c>
      <c r="C103" s="244" t="s">
        <v>74</v>
      </c>
      <c r="D103" s="244"/>
      <c r="E103" s="259" t="s">
        <v>26</v>
      </c>
      <c r="F103" s="249"/>
      <c r="G103" s="250" t="str">
        <f t="shared" si="4"/>
        <v>FF</v>
      </c>
      <c r="H103" s="513">
        <v>255</v>
      </c>
      <c r="I103" s="246" t="s">
        <v>27</v>
      </c>
      <c r="J103" s="416"/>
    </row>
    <row r="104" spans="1:10" ht="16.5" customHeight="1">
      <c r="A104" s="249">
        <v>217</v>
      </c>
      <c r="B104" s="463" t="s">
        <v>24</v>
      </c>
      <c r="C104" s="244" t="s">
        <v>74</v>
      </c>
      <c r="D104" s="244"/>
      <c r="E104" s="259" t="s">
        <v>26</v>
      </c>
      <c r="F104" s="249"/>
      <c r="G104" s="250" t="str">
        <f t="shared" si="4"/>
        <v>FF</v>
      </c>
      <c r="H104" s="513">
        <v>255</v>
      </c>
      <c r="I104" s="246" t="s">
        <v>27</v>
      </c>
      <c r="J104" s="416"/>
    </row>
    <row r="105" spans="1:10" ht="16.5" customHeight="1">
      <c r="A105" s="249">
        <v>218</v>
      </c>
      <c r="B105" s="463" t="s">
        <v>24</v>
      </c>
      <c r="C105" s="244" t="s">
        <v>74</v>
      </c>
      <c r="D105" s="244"/>
      <c r="E105" s="259" t="s">
        <v>26</v>
      </c>
      <c r="F105" s="249"/>
      <c r="G105" s="250" t="str">
        <f t="shared" si="4"/>
        <v>FF</v>
      </c>
      <c r="H105" s="513">
        <v>255</v>
      </c>
      <c r="I105" s="246" t="s">
        <v>27</v>
      </c>
      <c r="J105" s="416"/>
    </row>
    <row r="106" spans="1:10" ht="16.5" customHeight="1">
      <c r="A106" s="249">
        <v>219</v>
      </c>
      <c r="B106" s="463" t="s">
        <v>24</v>
      </c>
      <c r="C106" s="244" t="s">
        <v>74</v>
      </c>
      <c r="D106" s="244"/>
      <c r="E106" s="259" t="s">
        <v>26</v>
      </c>
      <c r="F106" s="249"/>
      <c r="G106" s="250" t="str">
        <f t="shared" si="4"/>
        <v>FF</v>
      </c>
      <c r="H106" s="513">
        <v>255</v>
      </c>
      <c r="I106" s="246" t="s">
        <v>27</v>
      </c>
      <c r="J106" s="416"/>
    </row>
    <row r="107" spans="1:10" ht="16.5" customHeight="1">
      <c r="A107" s="249">
        <v>220</v>
      </c>
      <c r="B107" s="463" t="s">
        <v>24</v>
      </c>
      <c r="C107" s="244" t="s">
        <v>74</v>
      </c>
      <c r="D107" s="244"/>
      <c r="E107" s="259" t="s">
        <v>26</v>
      </c>
      <c r="F107" s="249"/>
      <c r="G107" s="250" t="str">
        <f t="shared" si="4"/>
        <v>FF</v>
      </c>
      <c r="H107" s="513">
        <v>255</v>
      </c>
      <c r="I107" s="246" t="s">
        <v>27</v>
      </c>
      <c r="J107" s="416"/>
    </row>
    <row r="108" spans="1:10" ht="16.5" customHeight="1">
      <c r="A108" s="249">
        <v>221</v>
      </c>
      <c r="B108" s="463" t="s">
        <v>24</v>
      </c>
      <c r="C108" s="244" t="s">
        <v>74</v>
      </c>
      <c r="D108" s="244"/>
      <c r="E108" s="259" t="s">
        <v>26</v>
      </c>
      <c r="F108" s="249"/>
      <c r="G108" s="250" t="str">
        <f t="shared" si="4"/>
        <v>FF</v>
      </c>
      <c r="H108" s="513">
        <v>255</v>
      </c>
      <c r="I108" s="246" t="s">
        <v>27</v>
      </c>
      <c r="J108" s="416"/>
    </row>
    <row r="109" spans="1:10" ht="16.5" customHeight="1">
      <c r="A109" s="249">
        <v>222</v>
      </c>
      <c r="B109" s="463" t="s">
        <v>24</v>
      </c>
      <c r="C109" s="244" t="s">
        <v>74</v>
      </c>
      <c r="D109" s="244"/>
      <c r="E109" s="259" t="s">
        <v>26</v>
      </c>
      <c r="F109" s="249"/>
      <c r="G109" s="250" t="str">
        <f t="shared" si="4"/>
        <v>FF</v>
      </c>
      <c r="H109" s="513">
        <v>255</v>
      </c>
      <c r="I109" s="246" t="s">
        <v>27</v>
      </c>
      <c r="J109" s="416"/>
    </row>
    <row r="110" spans="1:10" ht="16.5" customHeight="1">
      <c r="A110" s="249">
        <v>223</v>
      </c>
      <c r="B110" s="463" t="s">
        <v>24</v>
      </c>
      <c r="C110" s="244" t="s">
        <v>74</v>
      </c>
      <c r="D110" s="244"/>
      <c r="E110" s="259" t="s">
        <v>26</v>
      </c>
      <c r="F110" s="249"/>
      <c r="G110" s="250" t="str">
        <f t="shared" si="4"/>
        <v>FF</v>
      </c>
      <c r="H110" s="513">
        <v>255</v>
      </c>
      <c r="I110" s="246" t="s">
        <v>27</v>
      </c>
      <c r="J110" s="416"/>
    </row>
    <row r="111" spans="1:10" ht="16.5" customHeight="1">
      <c r="A111" s="249">
        <v>224</v>
      </c>
      <c r="B111" s="463" t="s">
        <v>24</v>
      </c>
      <c r="C111" s="244" t="s">
        <v>74</v>
      </c>
      <c r="D111" s="244"/>
      <c r="E111" s="259" t="s">
        <v>26</v>
      </c>
      <c r="F111" s="249"/>
      <c r="G111" s="250" t="str">
        <f t="shared" si="4"/>
        <v>FF</v>
      </c>
      <c r="H111" s="513">
        <v>255</v>
      </c>
      <c r="I111" s="246" t="s">
        <v>27</v>
      </c>
      <c r="J111" s="416"/>
    </row>
    <row r="112" spans="1:10" ht="16.5" customHeight="1">
      <c r="A112" s="249">
        <v>225</v>
      </c>
      <c r="B112" s="463" t="s">
        <v>24</v>
      </c>
      <c r="C112" s="244" t="s">
        <v>74</v>
      </c>
      <c r="D112" s="244"/>
      <c r="E112" s="259" t="s">
        <v>26</v>
      </c>
      <c r="F112" s="249"/>
      <c r="G112" s="250" t="str">
        <f t="shared" si="4"/>
        <v>FF</v>
      </c>
      <c r="H112" s="513">
        <v>255</v>
      </c>
      <c r="I112" s="246" t="s">
        <v>27</v>
      </c>
      <c r="J112" s="416"/>
    </row>
    <row r="113" spans="1:10" ht="16.5" customHeight="1">
      <c r="A113" s="249">
        <v>226</v>
      </c>
      <c r="B113" s="463" t="s">
        <v>24</v>
      </c>
      <c r="C113" s="244" t="s">
        <v>74</v>
      </c>
      <c r="D113" s="244"/>
      <c r="E113" s="259" t="s">
        <v>26</v>
      </c>
      <c r="F113" s="249"/>
      <c r="G113" s="250" t="str">
        <f t="shared" si="4"/>
        <v>FF</v>
      </c>
      <c r="H113" s="513">
        <v>255</v>
      </c>
      <c r="I113" s="246" t="s">
        <v>27</v>
      </c>
      <c r="J113" s="416"/>
    </row>
    <row r="114" spans="1:10" ht="16.5" customHeight="1">
      <c r="A114" s="249">
        <v>227</v>
      </c>
      <c r="B114" s="463" t="s">
        <v>24</v>
      </c>
      <c r="C114" s="244" t="s">
        <v>74</v>
      </c>
      <c r="D114" s="244"/>
      <c r="E114" s="259" t="s">
        <v>26</v>
      </c>
      <c r="F114" s="249"/>
      <c r="G114" s="250" t="str">
        <f t="shared" si="4"/>
        <v>FF</v>
      </c>
      <c r="H114" s="513">
        <v>255</v>
      </c>
      <c r="I114" s="246" t="s">
        <v>27</v>
      </c>
      <c r="J114" s="416"/>
    </row>
    <row r="115" spans="1:10" ht="16.5" customHeight="1">
      <c r="A115" s="249">
        <v>228</v>
      </c>
      <c r="B115" s="463" t="s">
        <v>24</v>
      </c>
      <c r="C115" s="244" t="s">
        <v>74</v>
      </c>
      <c r="D115" s="244"/>
      <c r="E115" s="259" t="s">
        <v>26</v>
      </c>
      <c r="F115" s="249"/>
      <c r="G115" s="250" t="str">
        <f t="shared" si="4"/>
        <v>FF</v>
      </c>
      <c r="H115" s="513">
        <v>255</v>
      </c>
      <c r="I115" s="246" t="s">
        <v>27</v>
      </c>
      <c r="J115" s="416"/>
    </row>
    <row r="116" spans="1:10" ht="16.5" customHeight="1">
      <c r="A116" s="249">
        <v>229</v>
      </c>
      <c r="B116" s="463" t="s">
        <v>24</v>
      </c>
      <c r="C116" s="244" t="s">
        <v>74</v>
      </c>
      <c r="D116" s="244"/>
      <c r="E116" s="259" t="s">
        <v>26</v>
      </c>
      <c r="F116" s="249"/>
      <c r="G116" s="250" t="str">
        <f t="shared" si="4"/>
        <v>FF</v>
      </c>
      <c r="H116" s="513">
        <v>255</v>
      </c>
      <c r="I116" s="246" t="s">
        <v>27</v>
      </c>
      <c r="J116" s="416"/>
    </row>
    <row r="117" spans="1:10" ht="16.5" customHeight="1">
      <c r="A117" s="249">
        <v>230</v>
      </c>
      <c r="B117" s="463" t="s">
        <v>24</v>
      </c>
      <c r="C117" s="244" t="s">
        <v>74</v>
      </c>
      <c r="D117" s="244"/>
      <c r="E117" s="259" t="s">
        <v>26</v>
      </c>
      <c r="F117" s="249"/>
      <c r="G117" s="250" t="str">
        <f t="shared" si="4"/>
        <v>FF</v>
      </c>
      <c r="H117" s="513">
        <v>255</v>
      </c>
      <c r="I117" s="246" t="s">
        <v>27</v>
      </c>
      <c r="J117" s="416"/>
    </row>
    <row r="118" spans="1:10" ht="16.5" customHeight="1">
      <c r="A118" s="249">
        <v>231</v>
      </c>
      <c r="B118" s="463" t="s">
        <v>24</v>
      </c>
      <c r="C118" s="244" t="s">
        <v>74</v>
      </c>
      <c r="D118" s="244"/>
      <c r="E118" s="259" t="s">
        <v>26</v>
      </c>
      <c r="F118" s="249"/>
      <c r="G118" s="250" t="str">
        <f t="shared" ref="G118:G139" si="5">DEC2HEX(H118)</f>
        <v>FF</v>
      </c>
      <c r="H118" s="513">
        <v>255</v>
      </c>
      <c r="I118" s="246" t="s">
        <v>27</v>
      </c>
      <c r="J118" s="416"/>
    </row>
    <row r="119" spans="1:10" ht="16.5" customHeight="1">
      <c r="A119" s="249">
        <v>232</v>
      </c>
      <c r="B119" s="463" t="s">
        <v>24</v>
      </c>
      <c r="C119" s="244" t="s">
        <v>74</v>
      </c>
      <c r="D119" s="244"/>
      <c r="E119" s="259" t="s">
        <v>26</v>
      </c>
      <c r="F119" s="249"/>
      <c r="G119" s="250" t="str">
        <f t="shared" si="5"/>
        <v>FF</v>
      </c>
      <c r="H119" s="513">
        <v>255</v>
      </c>
      <c r="I119" s="246" t="s">
        <v>27</v>
      </c>
      <c r="J119" s="416"/>
    </row>
    <row r="120" spans="1:10" ht="16.5" customHeight="1">
      <c r="A120" s="249">
        <v>233</v>
      </c>
      <c r="B120" s="463" t="s">
        <v>24</v>
      </c>
      <c r="C120" s="244" t="s">
        <v>74</v>
      </c>
      <c r="D120" s="244"/>
      <c r="E120" s="259" t="s">
        <v>26</v>
      </c>
      <c r="F120" s="249"/>
      <c r="G120" s="250" t="str">
        <f t="shared" si="5"/>
        <v>FF</v>
      </c>
      <c r="H120" s="513">
        <v>255</v>
      </c>
      <c r="I120" s="246" t="s">
        <v>27</v>
      </c>
      <c r="J120" s="416"/>
    </row>
    <row r="121" spans="1:10" ht="16.5" customHeight="1">
      <c r="A121" s="249">
        <v>234</v>
      </c>
      <c r="B121" s="463" t="s">
        <v>24</v>
      </c>
      <c r="C121" s="244" t="s">
        <v>74</v>
      </c>
      <c r="D121" s="244"/>
      <c r="E121" s="259" t="s">
        <v>26</v>
      </c>
      <c r="F121" s="249"/>
      <c r="G121" s="250" t="str">
        <f t="shared" si="5"/>
        <v>FF</v>
      </c>
      <c r="H121" s="513">
        <v>255</v>
      </c>
      <c r="I121" s="246" t="s">
        <v>27</v>
      </c>
      <c r="J121" s="416"/>
    </row>
    <row r="122" spans="1:10" ht="16.5" customHeight="1">
      <c r="A122" s="249">
        <v>235</v>
      </c>
      <c r="B122" s="463" t="s">
        <v>24</v>
      </c>
      <c r="C122" s="244" t="s">
        <v>74</v>
      </c>
      <c r="D122" s="244"/>
      <c r="E122" s="259" t="s">
        <v>26</v>
      </c>
      <c r="F122" s="249"/>
      <c r="G122" s="250" t="str">
        <f t="shared" si="5"/>
        <v>FF</v>
      </c>
      <c r="H122" s="513">
        <v>255</v>
      </c>
      <c r="I122" s="246" t="s">
        <v>27</v>
      </c>
      <c r="J122" s="416"/>
    </row>
    <row r="123" spans="1:10" ht="16.5" customHeight="1">
      <c r="A123" s="249">
        <v>236</v>
      </c>
      <c r="B123" s="463" t="s">
        <v>24</v>
      </c>
      <c r="C123" s="244" t="s">
        <v>74</v>
      </c>
      <c r="D123" s="244"/>
      <c r="E123" s="259" t="s">
        <v>26</v>
      </c>
      <c r="F123" s="249"/>
      <c r="G123" s="250" t="str">
        <f t="shared" si="5"/>
        <v>FF</v>
      </c>
      <c r="H123" s="513">
        <v>255</v>
      </c>
      <c r="I123" s="246" t="s">
        <v>27</v>
      </c>
      <c r="J123" s="416"/>
    </row>
    <row r="124" spans="1:10" ht="16.5" customHeight="1">
      <c r="A124" s="249">
        <v>237</v>
      </c>
      <c r="B124" s="463" t="s">
        <v>24</v>
      </c>
      <c r="C124" s="244" t="s">
        <v>74</v>
      </c>
      <c r="D124" s="244"/>
      <c r="E124" s="259" t="s">
        <v>26</v>
      </c>
      <c r="F124" s="249"/>
      <c r="G124" s="250" t="str">
        <f t="shared" si="5"/>
        <v>FF</v>
      </c>
      <c r="H124" s="513">
        <v>255</v>
      </c>
      <c r="I124" s="246" t="s">
        <v>27</v>
      </c>
      <c r="J124" s="416"/>
    </row>
    <row r="125" spans="1:10" ht="16.5" customHeight="1">
      <c r="A125" s="249">
        <v>238</v>
      </c>
      <c r="B125" s="463" t="s">
        <v>24</v>
      </c>
      <c r="C125" s="244" t="s">
        <v>74</v>
      </c>
      <c r="D125" s="244"/>
      <c r="E125" s="259" t="s">
        <v>26</v>
      </c>
      <c r="F125" s="249"/>
      <c r="G125" s="250" t="str">
        <f t="shared" si="5"/>
        <v>FF</v>
      </c>
      <c r="H125" s="513">
        <v>255</v>
      </c>
      <c r="I125" s="246" t="s">
        <v>27</v>
      </c>
      <c r="J125" s="416"/>
    </row>
    <row r="126" spans="1:10" ht="16.5" customHeight="1">
      <c r="A126" s="249">
        <v>239</v>
      </c>
      <c r="B126" s="463" t="s">
        <v>24</v>
      </c>
      <c r="C126" s="244" t="s">
        <v>74</v>
      </c>
      <c r="D126" s="244"/>
      <c r="E126" s="259" t="s">
        <v>26</v>
      </c>
      <c r="F126" s="249"/>
      <c r="G126" s="250" t="str">
        <f t="shared" si="5"/>
        <v>FF</v>
      </c>
      <c r="H126" s="513">
        <v>255</v>
      </c>
      <c r="I126" s="246" t="s">
        <v>27</v>
      </c>
      <c r="J126" s="416"/>
    </row>
    <row r="127" spans="1:10" ht="16.5" customHeight="1">
      <c r="A127" s="249">
        <v>240</v>
      </c>
      <c r="B127" s="463" t="s">
        <v>24</v>
      </c>
      <c r="C127" s="244" t="s">
        <v>74</v>
      </c>
      <c r="D127" s="244"/>
      <c r="E127" s="259" t="s">
        <v>26</v>
      </c>
      <c r="F127" s="249"/>
      <c r="G127" s="250" t="str">
        <f t="shared" si="5"/>
        <v>FF</v>
      </c>
      <c r="H127" s="513">
        <v>255</v>
      </c>
      <c r="I127" s="246" t="s">
        <v>27</v>
      </c>
      <c r="J127" s="416"/>
    </row>
    <row r="128" spans="1:10" ht="16.5" customHeight="1">
      <c r="A128" s="249">
        <v>241</v>
      </c>
      <c r="B128" s="463" t="s">
        <v>24</v>
      </c>
      <c r="C128" s="244" t="s">
        <v>74</v>
      </c>
      <c r="D128" s="244"/>
      <c r="E128" s="259" t="s">
        <v>26</v>
      </c>
      <c r="F128" s="249"/>
      <c r="G128" s="250" t="str">
        <f t="shared" si="5"/>
        <v>FF</v>
      </c>
      <c r="H128" s="513">
        <v>255</v>
      </c>
      <c r="I128" s="246" t="s">
        <v>27</v>
      </c>
      <c r="J128" s="416"/>
    </row>
    <row r="129" spans="1:10" ht="16.5" customHeight="1">
      <c r="A129" s="249">
        <v>242</v>
      </c>
      <c r="B129" s="463" t="s">
        <v>24</v>
      </c>
      <c r="C129" s="244" t="s">
        <v>74</v>
      </c>
      <c r="D129" s="244"/>
      <c r="E129" s="259" t="s">
        <v>26</v>
      </c>
      <c r="F129" s="249"/>
      <c r="G129" s="250" t="str">
        <f t="shared" si="5"/>
        <v>FF</v>
      </c>
      <c r="H129" s="513">
        <v>255</v>
      </c>
      <c r="I129" s="246" t="s">
        <v>27</v>
      </c>
      <c r="J129" s="416"/>
    </row>
    <row r="130" spans="1:10" ht="16.5" customHeight="1">
      <c r="A130" s="249">
        <v>243</v>
      </c>
      <c r="B130" s="463" t="s">
        <v>24</v>
      </c>
      <c r="C130" s="244" t="s">
        <v>74</v>
      </c>
      <c r="D130" s="244"/>
      <c r="E130" s="259" t="s">
        <v>26</v>
      </c>
      <c r="F130" s="249"/>
      <c r="G130" s="250" t="str">
        <f t="shared" si="5"/>
        <v>FF</v>
      </c>
      <c r="H130" s="513">
        <v>255</v>
      </c>
      <c r="I130" s="246" t="s">
        <v>27</v>
      </c>
      <c r="J130" s="416"/>
    </row>
    <row r="131" spans="1:10" ht="16.5" customHeight="1">
      <c r="A131" s="249">
        <v>244</v>
      </c>
      <c r="B131" s="463" t="s">
        <v>24</v>
      </c>
      <c r="C131" s="244" t="s">
        <v>74</v>
      </c>
      <c r="D131" s="244"/>
      <c r="E131" s="259" t="s">
        <v>26</v>
      </c>
      <c r="F131" s="249"/>
      <c r="G131" s="250" t="str">
        <f t="shared" si="5"/>
        <v>FF</v>
      </c>
      <c r="H131" s="513">
        <v>255</v>
      </c>
      <c r="I131" s="246" t="s">
        <v>27</v>
      </c>
      <c r="J131" s="416"/>
    </row>
    <row r="132" spans="1:10" ht="16.5" customHeight="1">
      <c r="A132" s="249">
        <v>245</v>
      </c>
      <c r="B132" s="463" t="s">
        <v>24</v>
      </c>
      <c r="C132" s="244" t="s">
        <v>74</v>
      </c>
      <c r="D132" s="244"/>
      <c r="E132" s="259" t="s">
        <v>26</v>
      </c>
      <c r="F132" s="249"/>
      <c r="G132" s="250" t="str">
        <f t="shared" si="5"/>
        <v>FF</v>
      </c>
      <c r="H132" s="513">
        <v>255</v>
      </c>
      <c r="I132" s="246" t="s">
        <v>27</v>
      </c>
      <c r="J132" s="416"/>
    </row>
    <row r="133" spans="1:10" ht="16.5" customHeight="1">
      <c r="A133" s="249">
        <v>246</v>
      </c>
      <c r="B133" s="463" t="s">
        <v>24</v>
      </c>
      <c r="C133" s="244" t="s">
        <v>74</v>
      </c>
      <c r="D133" s="244"/>
      <c r="E133" s="259" t="s">
        <v>26</v>
      </c>
      <c r="F133" s="249"/>
      <c r="G133" s="250" t="str">
        <f t="shared" si="5"/>
        <v>FF</v>
      </c>
      <c r="H133" s="513">
        <v>255</v>
      </c>
      <c r="I133" s="246" t="s">
        <v>27</v>
      </c>
      <c r="J133" s="416"/>
    </row>
    <row r="134" spans="1:10" ht="16.5" customHeight="1">
      <c r="A134" s="249">
        <v>247</v>
      </c>
      <c r="B134" s="463" t="s">
        <v>24</v>
      </c>
      <c r="C134" s="244" t="s">
        <v>74</v>
      </c>
      <c r="D134" s="244"/>
      <c r="E134" s="259" t="s">
        <v>26</v>
      </c>
      <c r="F134" s="249"/>
      <c r="G134" s="250" t="str">
        <f t="shared" si="5"/>
        <v>FF</v>
      </c>
      <c r="H134" s="513">
        <v>255</v>
      </c>
      <c r="I134" s="246" t="s">
        <v>27</v>
      </c>
      <c r="J134" s="416"/>
    </row>
    <row r="135" spans="1:10" ht="16.5" customHeight="1">
      <c r="A135" s="249">
        <v>248</v>
      </c>
      <c r="B135" s="463" t="s">
        <v>24</v>
      </c>
      <c r="C135" s="244" t="s">
        <v>74</v>
      </c>
      <c r="D135" s="244"/>
      <c r="E135" s="259" t="s">
        <v>26</v>
      </c>
      <c r="F135" s="249"/>
      <c r="G135" s="250" t="str">
        <f t="shared" si="5"/>
        <v>FF</v>
      </c>
      <c r="H135" s="513">
        <v>255</v>
      </c>
      <c r="I135" s="246" t="s">
        <v>27</v>
      </c>
      <c r="J135" s="416"/>
    </row>
    <row r="136" spans="1:10" ht="16.5" customHeight="1">
      <c r="A136" s="249">
        <v>249</v>
      </c>
      <c r="B136" s="463" t="s">
        <v>24</v>
      </c>
      <c r="C136" s="244" t="s">
        <v>74</v>
      </c>
      <c r="D136" s="244"/>
      <c r="E136" s="259" t="s">
        <v>26</v>
      </c>
      <c r="F136" s="249"/>
      <c r="G136" s="250" t="str">
        <f t="shared" si="5"/>
        <v>FF</v>
      </c>
      <c r="H136" s="513">
        <v>255</v>
      </c>
      <c r="I136" s="246" t="s">
        <v>27</v>
      </c>
      <c r="J136" s="416"/>
    </row>
    <row r="137" spans="1:10" ht="16.5" customHeight="1">
      <c r="A137" s="249">
        <v>250</v>
      </c>
      <c r="B137" s="463" t="s">
        <v>24</v>
      </c>
      <c r="C137" s="244" t="s">
        <v>74</v>
      </c>
      <c r="D137" s="244"/>
      <c r="E137" s="259" t="s">
        <v>26</v>
      </c>
      <c r="F137" s="249"/>
      <c r="G137" s="250" t="str">
        <f t="shared" si="5"/>
        <v>FF</v>
      </c>
      <c r="H137" s="513">
        <v>255</v>
      </c>
      <c r="I137" s="246" t="s">
        <v>27</v>
      </c>
      <c r="J137" s="416"/>
    </row>
    <row r="138" spans="1:10" ht="16.5" customHeight="1">
      <c r="A138" s="249">
        <v>251</v>
      </c>
      <c r="B138" s="463" t="s">
        <v>24</v>
      </c>
      <c r="C138" s="244" t="s">
        <v>74</v>
      </c>
      <c r="D138" s="244"/>
      <c r="E138" s="259" t="s">
        <v>26</v>
      </c>
      <c r="F138" s="249"/>
      <c r="G138" s="250" t="str">
        <f t="shared" si="5"/>
        <v>FF</v>
      </c>
      <c r="H138" s="513">
        <v>255</v>
      </c>
      <c r="I138" s="246" t="s">
        <v>27</v>
      </c>
      <c r="J138" s="416"/>
    </row>
    <row r="139" spans="1:10" ht="16.5" customHeight="1">
      <c r="A139" s="774">
        <v>252</v>
      </c>
      <c r="B139" s="512" t="s">
        <v>81</v>
      </c>
      <c r="C139" s="251" t="s">
        <v>82</v>
      </c>
      <c r="D139" s="251" t="s">
        <v>83</v>
      </c>
      <c r="E139" s="259" t="s">
        <v>26</v>
      </c>
      <c r="F139" s="249">
        <f>_xlfn.BITAND(_xlfn.BITRSHIFT(H139,4),15)</f>
        <v>5</v>
      </c>
      <c r="G139" s="763" t="str">
        <f t="shared" si="5"/>
        <v>57</v>
      </c>
      <c r="H139" s="775">
        <v>87</v>
      </c>
      <c r="I139" s="246" t="s">
        <v>27</v>
      </c>
      <c r="J139" s="416"/>
    </row>
    <row r="140" spans="1:10" ht="16.5" customHeight="1">
      <c r="A140" s="754"/>
      <c r="B140" s="460">
        <v>3</v>
      </c>
      <c r="C140" s="251" t="s">
        <v>84</v>
      </c>
      <c r="D140" s="251" t="s">
        <v>4116</v>
      </c>
      <c r="E140" s="259" t="s">
        <v>26</v>
      </c>
      <c r="F140" s="249">
        <f>_xlfn.BITAND(_xlfn.BITRSHIFT(H139,3),1)</f>
        <v>0</v>
      </c>
      <c r="G140" s="754"/>
      <c r="H140" s="776"/>
      <c r="I140" s="246" t="s">
        <v>27</v>
      </c>
      <c r="J140" s="416"/>
    </row>
    <row r="141" spans="1:10" ht="30" customHeight="1">
      <c r="A141" s="754"/>
      <c r="B141" s="460">
        <v>2</v>
      </c>
      <c r="C141" s="251" t="s">
        <v>85</v>
      </c>
      <c r="D141" s="252" t="s">
        <v>86</v>
      </c>
      <c r="E141" s="259" t="s">
        <v>26</v>
      </c>
      <c r="F141" s="249">
        <f>_xlfn.BITAND(_xlfn.BITRSHIFT(H139,2),1)</f>
        <v>1</v>
      </c>
      <c r="G141" s="754"/>
      <c r="H141" s="776"/>
      <c r="I141" s="246" t="s">
        <v>27</v>
      </c>
      <c r="J141" s="416"/>
    </row>
    <row r="142" spans="1:10" ht="30" customHeight="1">
      <c r="A142" s="754"/>
      <c r="B142" s="460">
        <v>1</v>
      </c>
      <c r="C142" s="251" t="s">
        <v>87</v>
      </c>
      <c r="D142" s="252" t="s">
        <v>88</v>
      </c>
      <c r="E142" s="259" t="s">
        <v>26</v>
      </c>
      <c r="F142" s="247">
        <f>_xlfn.BITAND(_xlfn.BITRSHIFT(H139,1),1)</f>
        <v>1</v>
      </c>
      <c r="G142" s="754"/>
      <c r="H142" s="776"/>
      <c r="I142" s="246" t="s">
        <v>27</v>
      </c>
      <c r="J142" s="416"/>
    </row>
    <row r="143" spans="1:10" ht="30" customHeight="1">
      <c r="A143" s="751"/>
      <c r="B143" s="460">
        <v>0</v>
      </c>
      <c r="C143" s="251" t="s">
        <v>89</v>
      </c>
      <c r="D143" s="252" t="s">
        <v>90</v>
      </c>
      <c r="E143" s="259" t="s">
        <v>26</v>
      </c>
      <c r="F143" s="247">
        <f>_xlfn.BITAND(_xlfn.BITRSHIFT(H139,0),1)</f>
        <v>1</v>
      </c>
      <c r="G143" s="751"/>
      <c r="H143" s="776"/>
      <c r="I143" s="246" t="s">
        <v>27</v>
      </c>
      <c r="J143" s="416"/>
    </row>
    <row r="144" spans="1:10" ht="16.5" customHeight="1">
      <c r="A144" s="249">
        <v>253</v>
      </c>
      <c r="B144" s="463" t="s">
        <v>24</v>
      </c>
      <c r="C144" s="244" t="s">
        <v>74</v>
      </c>
      <c r="D144" s="244"/>
      <c r="E144" s="259" t="s">
        <v>26</v>
      </c>
      <c r="F144" s="249"/>
      <c r="G144" s="250" t="str">
        <f>DEC2HEX(H144)</f>
        <v>FF</v>
      </c>
      <c r="H144" s="513">
        <v>255</v>
      </c>
      <c r="I144" s="246" t="s">
        <v>27</v>
      </c>
      <c r="J144" s="416"/>
    </row>
    <row r="145" spans="1:10" ht="16.5" customHeight="1">
      <c r="A145" s="249">
        <v>254</v>
      </c>
      <c r="B145" s="463" t="s">
        <v>24</v>
      </c>
      <c r="C145" s="244" t="s">
        <v>74</v>
      </c>
      <c r="D145" s="244"/>
      <c r="E145" s="259" t="s">
        <v>26</v>
      </c>
      <c r="F145" s="249"/>
      <c r="G145" s="250" t="str">
        <f>DEC2HEX(H145)</f>
        <v>FF</v>
      </c>
      <c r="H145" s="513">
        <v>255</v>
      </c>
      <c r="I145" s="246" t="s">
        <v>27</v>
      </c>
      <c r="J145" s="416"/>
    </row>
    <row r="146" spans="1:10" ht="16.5" customHeight="1">
      <c r="A146" s="249">
        <v>255</v>
      </c>
      <c r="B146" s="463" t="s">
        <v>24</v>
      </c>
      <c r="C146" s="244" t="s">
        <v>74</v>
      </c>
      <c r="D146" s="244"/>
      <c r="E146" s="259" t="s">
        <v>26</v>
      </c>
      <c r="F146" s="249"/>
      <c r="G146" s="250" t="str">
        <f>DEC2HEX(H146)</f>
        <v>FF</v>
      </c>
      <c r="H146" s="513">
        <v>255</v>
      </c>
      <c r="I146" s="246" t="s">
        <v>27</v>
      </c>
      <c r="J146" s="416"/>
    </row>
    <row r="172" spans="3:7" ht="14.4" customHeight="1"/>
    <row r="173" spans="3:7" ht="14.4" customHeight="1"/>
    <row r="174" spans="3:7" ht="14.4" customHeight="1"/>
    <row r="175" spans="3:7" ht="14.4" customHeight="1"/>
    <row r="176" spans="3:7">
      <c r="C176" s="242"/>
      <c r="D176" s="242"/>
      <c r="G176" s="242"/>
    </row>
    <row r="177" spans="3:7">
      <c r="C177" s="242"/>
      <c r="D177" s="242"/>
      <c r="G177" s="242"/>
    </row>
    <row r="178" spans="3:7">
      <c r="C178" s="242"/>
      <c r="D178" s="242"/>
      <c r="G178" s="242"/>
    </row>
    <row r="179" spans="3:7">
      <c r="C179" s="242"/>
      <c r="D179" s="242"/>
      <c r="G179" s="242"/>
    </row>
    <row r="180" spans="3:7">
      <c r="C180" s="242"/>
      <c r="D180" s="242"/>
      <c r="G180" s="242"/>
    </row>
    <row r="181" spans="3:7">
      <c r="C181" s="242"/>
      <c r="D181" s="242"/>
      <c r="G181" s="242"/>
    </row>
  </sheetData>
  <mergeCells count="29">
    <mergeCell ref="A139:A143"/>
    <mergeCell ref="G139:G143"/>
    <mergeCell ref="H139:H143"/>
    <mergeCell ref="G12:G15"/>
    <mergeCell ref="H12:H15"/>
    <mergeCell ref="H16:H18"/>
    <mergeCell ref="C47:C50"/>
    <mergeCell ref="D47:D50"/>
    <mergeCell ref="C43:C44"/>
    <mergeCell ref="D43:D44"/>
    <mergeCell ref="C45:C46"/>
    <mergeCell ref="D45:D46"/>
    <mergeCell ref="A24:A27"/>
    <mergeCell ref="G24:G27"/>
    <mergeCell ref="H24:H27"/>
    <mergeCell ref="I16:I18"/>
    <mergeCell ref="A1:H1"/>
    <mergeCell ref="A4:A8"/>
    <mergeCell ref="E4:E8"/>
    <mergeCell ref="G4:G8"/>
    <mergeCell ref="H4:H8"/>
    <mergeCell ref="I4:I8"/>
    <mergeCell ref="A12:A15"/>
    <mergeCell ref="D12:D15"/>
    <mergeCell ref="E12:E15"/>
    <mergeCell ref="I12:I15"/>
    <mergeCell ref="A16:A18"/>
    <mergeCell ref="E16:E18"/>
    <mergeCell ref="G16:G18"/>
  </mergeCells>
  <phoneticPr fontId="5" type="noConversion"/>
  <pageMargins left="0.7" right="0.7" top="0.75" bottom="0.75" header="0.3" footer="0.3"/>
  <pageSetup paperSize="9" orientation="portrait" r:id="rId1"/>
  <headerFooter>
    <oddHeader>&amp;L&amp;G&amp;R&amp;F</oddHeader>
    <oddFooter>&amp;LLumentum Confidential and Proprietary&amp;R&amp;A - Page &amp;P or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165"/>
  <sheetViews>
    <sheetView topLeftCell="A43" zoomScaleNormal="100" workbookViewId="0">
      <selection activeCell="K12" sqref="K12"/>
    </sheetView>
  </sheetViews>
  <sheetFormatPr defaultRowHeight="14.4"/>
  <cols>
    <col min="1" max="1" width="15.44140625" style="263" customWidth="1"/>
    <col min="2" max="2" width="8.33203125" style="204" bestFit="1" customWidth="1"/>
    <col min="3" max="3" width="45.77734375" style="263" customWidth="1"/>
    <col min="4" max="4" width="47.109375" style="263" bestFit="1" customWidth="1"/>
    <col min="5" max="5" width="8.44140625" style="256" customWidth="1"/>
    <col min="6" max="7" width="8.88671875" style="256" customWidth="1"/>
    <col min="8" max="8" width="8.88671875" style="522" customWidth="1"/>
    <col min="9" max="9" width="8.88671875" style="216" customWidth="1"/>
    <col min="10" max="10" width="16.44140625" customWidth="1"/>
    <col min="11" max="11" width="28.109375" customWidth="1"/>
    <col min="12" max="12" width="16.44140625" customWidth="1"/>
    <col min="13" max="13" width="24.77734375" customWidth="1"/>
    <col min="14" max="14" width="16.44140625" customWidth="1"/>
    <col min="15" max="15" width="25.21875" customWidth="1"/>
    <col min="16" max="16" width="16.44140625" customWidth="1"/>
    <col min="17" max="17" width="25.109375" customWidth="1"/>
    <col min="18" max="24" width="16.44140625" customWidth="1"/>
  </cols>
  <sheetData>
    <row r="1" spans="1:10" ht="17.25" customHeight="1">
      <c r="A1" s="756" t="s">
        <v>91</v>
      </c>
      <c r="B1" s="757"/>
      <c r="C1" s="757"/>
      <c r="D1" s="757"/>
      <c r="E1" s="757"/>
      <c r="F1" s="757"/>
      <c r="G1" s="757"/>
      <c r="H1" s="757"/>
      <c r="I1" s="215"/>
      <c r="J1" s="235"/>
    </row>
    <row r="2" spans="1:10" ht="42" customHeight="1">
      <c r="A2" s="211" t="s">
        <v>13</v>
      </c>
      <c r="B2" s="212" t="s">
        <v>14</v>
      </c>
      <c r="C2" s="211" t="s">
        <v>15</v>
      </c>
      <c r="D2" s="211" t="s">
        <v>16</v>
      </c>
      <c r="E2" s="211" t="s">
        <v>17</v>
      </c>
      <c r="F2" s="211" t="s">
        <v>18</v>
      </c>
      <c r="G2" s="211" t="s">
        <v>19</v>
      </c>
      <c r="H2" s="289" t="s">
        <v>20</v>
      </c>
      <c r="I2" s="211" t="s">
        <v>21</v>
      </c>
      <c r="J2" s="235"/>
    </row>
    <row r="3" spans="1:10" ht="16.5" customHeight="1">
      <c r="A3" s="793">
        <v>128</v>
      </c>
      <c r="B3" s="229" t="s">
        <v>92</v>
      </c>
      <c r="C3" s="244" t="s">
        <v>93</v>
      </c>
      <c r="D3" s="254"/>
      <c r="E3" s="247" t="s">
        <v>26</v>
      </c>
      <c r="F3" s="217">
        <f>_xlfn.BITAND(_xlfn.BITRSHIFT(H10,5),7)</f>
        <v>7</v>
      </c>
      <c r="G3" s="763" t="str">
        <f>DEC2HEX(H3)</f>
        <v>FF</v>
      </c>
      <c r="H3" s="775">
        <v>255</v>
      </c>
      <c r="I3" s="759" t="s">
        <v>27</v>
      </c>
      <c r="J3" s="235"/>
    </row>
    <row r="4" spans="1:10" ht="75" customHeight="1">
      <c r="A4" s="754"/>
      <c r="B4" s="460">
        <v>4</v>
      </c>
      <c r="C4" s="251" t="s">
        <v>94</v>
      </c>
      <c r="D4" s="202" t="s">
        <v>95</v>
      </c>
      <c r="E4" s="259" t="s">
        <v>26</v>
      </c>
      <c r="F4" s="249">
        <f>_xlfn.BITAND(_xlfn.BITRSHIFT(H3,4),1)</f>
        <v>1</v>
      </c>
      <c r="G4" s="754"/>
      <c r="H4" s="794"/>
      <c r="I4" s="754"/>
      <c r="J4" s="235"/>
    </row>
    <row r="5" spans="1:10" ht="16.5" customHeight="1">
      <c r="A5" s="754"/>
      <c r="B5" s="463">
        <v>3</v>
      </c>
      <c r="C5" s="244" t="s">
        <v>93</v>
      </c>
      <c r="D5" s="205" t="s">
        <v>96</v>
      </c>
      <c r="E5" s="259" t="s">
        <v>26</v>
      </c>
      <c r="F5" s="249">
        <f>_xlfn.BITAND(_xlfn.BITRSHIFT(H3,3),1)</f>
        <v>1</v>
      </c>
      <c r="G5" s="754"/>
      <c r="H5" s="794"/>
      <c r="I5" s="754"/>
      <c r="J5" s="235"/>
    </row>
    <row r="6" spans="1:10" ht="16.5" customHeight="1">
      <c r="A6" s="754"/>
      <c r="B6" s="463">
        <v>2</v>
      </c>
      <c r="C6" s="244" t="s">
        <v>93</v>
      </c>
      <c r="D6" s="205" t="s">
        <v>96</v>
      </c>
      <c r="E6" s="259" t="s">
        <v>26</v>
      </c>
      <c r="F6" s="249">
        <f>_xlfn.BITAND(_xlfn.BITRSHIFT(H3,2),1)</f>
        <v>1</v>
      </c>
      <c r="G6" s="754"/>
      <c r="H6" s="794"/>
      <c r="I6" s="754"/>
      <c r="J6" s="235"/>
    </row>
    <row r="7" spans="1:10" ht="45" customHeight="1">
      <c r="A7" s="754"/>
      <c r="B7" s="193">
        <v>1</v>
      </c>
      <c r="C7" s="196" t="s">
        <v>97</v>
      </c>
      <c r="D7" s="203" t="s">
        <v>98</v>
      </c>
      <c r="E7" s="259" t="s">
        <v>26</v>
      </c>
      <c r="F7" s="247">
        <f>_xlfn.BITAND(_xlfn.BITRSHIFT(H3,1),1)</f>
        <v>1</v>
      </c>
      <c r="G7" s="754"/>
      <c r="H7" s="794"/>
      <c r="I7" s="754"/>
      <c r="J7" s="235"/>
    </row>
    <row r="8" spans="1:10" ht="30" customHeight="1">
      <c r="A8" s="751"/>
      <c r="B8" s="460">
        <v>0</v>
      </c>
      <c r="C8" s="251" t="s">
        <v>99</v>
      </c>
      <c r="D8" s="202" t="s">
        <v>100</v>
      </c>
      <c r="E8" s="259" t="s">
        <v>26</v>
      </c>
      <c r="F8" s="247">
        <f>_xlfn.BITAND(_xlfn.BITRSHIFT(H3,0),1)</f>
        <v>1</v>
      </c>
      <c r="G8" s="751"/>
      <c r="H8" s="795"/>
      <c r="I8" s="751"/>
      <c r="J8" s="235"/>
    </row>
    <row r="9" spans="1:10" ht="45" customHeight="1">
      <c r="A9" s="249">
        <v>129</v>
      </c>
      <c r="B9" s="463" t="s">
        <v>24</v>
      </c>
      <c r="C9" s="244" t="s">
        <v>101</v>
      </c>
      <c r="D9" s="245" t="s">
        <v>102</v>
      </c>
      <c r="E9" s="259" t="s">
        <v>26</v>
      </c>
      <c r="F9" s="249" t="s">
        <v>27</v>
      </c>
      <c r="G9" s="250" t="str">
        <f>DEC2HEX(H9)</f>
        <v>FF</v>
      </c>
      <c r="H9" s="521">
        <v>255</v>
      </c>
      <c r="I9" s="246" t="s">
        <v>27</v>
      </c>
      <c r="J9" s="235"/>
    </row>
    <row r="10" spans="1:10" s="242" customFormat="1" ht="16.5" customHeight="1">
      <c r="A10" s="798">
        <v>130</v>
      </c>
      <c r="B10" s="197" t="s">
        <v>103</v>
      </c>
      <c r="C10" s="195" t="s">
        <v>38</v>
      </c>
      <c r="D10" s="203"/>
      <c r="E10" s="247" t="s">
        <v>26</v>
      </c>
      <c r="F10" s="217">
        <f>_xlfn.BITAND(_xlfn.BITRSHIFT(H10,2),63)</f>
        <v>63</v>
      </c>
      <c r="G10" s="763" t="str">
        <f>DEC2HEX(H10)</f>
        <v>FE</v>
      </c>
      <c r="H10" s="775">
        <v>254</v>
      </c>
      <c r="I10" s="759" t="s">
        <v>27</v>
      </c>
      <c r="J10" s="235"/>
    </row>
    <row r="11" spans="1:10" s="242" customFormat="1" ht="49.5" customHeight="1">
      <c r="A11" s="754"/>
      <c r="B11" s="193">
        <v>1</v>
      </c>
      <c r="C11" s="196" t="s">
        <v>104</v>
      </c>
      <c r="D11" s="195" t="s">
        <v>105</v>
      </c>
      <c r="E11" s="259" t="s">
        <v>26</v>
      </c>
      <c r="F11" s="249">
        <f>_xlfn.BITAND(_xlfn.BITRSHIFT(H10,1),1)</f>
        <v>1</v>
      </c>
      <c r="G11" s="754"/>
      <c r="H11" s="794"/>
      <c r="I11" s="754"/>
      <c r="J11" s="235"/>
    </row>
    <row r="12" spans="1:10" s="242" customFormat="1" ht="16.5" customHeight="1">
      <c r="A12" s="751"/>
      <c r="B12" s="193">
        <v>0</v>
      </c>
      <c r="C12" s="196" t="s">
        <v>106</v>
      </c>
      <c r="D12" s="203"/>
      <c r="E12" s="259" t="s">
        <v>26</v>
      </c>
      <c r="F12" s="449">
        <f>_xlfn.BITAND(_xlfn.BITRSHIFT(H10,0),1)</f>
        <v>0</v>
      </c>
      <c r="G12" s="751"/>
      <c r="H12" s="795"/>
      <c r="I12" s="751"/>
      <c r="J12" s="235"/>
    </row>
    <row r="13" spans="1:10" ht="16.5" customHeight="1">
      <c r="A13" s="249">
        <v>131</v>
      </c>
      <c r="B13" s="463" t="s">
        <v>24</v>
      </c>
      <c r="C13" s="244" t="s">
        <v>93</v>
      </c>
      <c r="D13" s="244"/>
      <c r="E13" s="259" t="s">
        <v>26</v>
      </c>
      <c r="F13" s="249">
        <v>0</v>
      </c>
      <c r="G13" s="250" t="str">
        <f t="shared" ref="G13:G26" si="0">DEC2HEX(H13)</f>
        <v>FF</v>
      </c>
      <c r="H13" s="521">
        <v>255</v>
      </c>
      <c r="I13" s="246" t="s">
        <v>27</v>
      </c>
      <c r="J13" s="235"/>
    </row>
    <row r="14" spans="1:10" ht="16.5" customHeight="1">
      <c r="A14" s="249">
        <v>132</v>
      </c>
      <c r="B14" s="463" t="s">
        <v>24</v>
      </c>
      <c r="C14" s="753" t="s">
        <v>93</v>
      </c>
      <c r="D14" s="755"/>
      <c r="E14" s="259" t="s">
        <v>26</v>
      </c>
      <c r="F14" s="249">
        <v>0</v>
      </c>
      <c r="G14" s="250" t="str">
        <f t="shared" si="0"/>
        <v>FF</v>
      </c>
      <c r="H14" s="521">
        <v>255</v>
      </c>
      <c r="I14" s="246" t="s">
        <v>27</v>
      </c>
      <c r="J14" s="235"/>
    </row>
    <row r="15" spans="1:10" ht="16.5" customHeight="1">
      <c r="A15" s="249">
        <v>133</v>
      </c>
      <c r="B15" s="463" t="s">
        <v>24</v>
      </c>
      <c r="C15" s="751"/>
      <c r="D15" s="751"/>
      <c r="E15" s="259" t="s">
        <v>26</v>
      </c>
      <c r="F15" s="249">
        <v>0</v>
      </c>
      <c r="G15" s="250" t="str">
        <f t="shared" si="0"/>
        <v>FF</v>
      </c>
      <c r="H15" s="521">
        <v>255</v>
      </c>
      <c r="I15" s="246" t="s">
        <v>27</v>
      </c>
      <c r="J15" s="235"/>
    </row>
    <row r="16" spans="1:10" ht="16.5" customHeight="1">
      <c r="A16" s="249">
        <v>134</v>
      </c>
      <c r="B16" s="463" t="s">
        <v>24</v>
      </c>
      <c r="C16" s="244" t="s">
        <v>93</v>
      </c>
      <c r="D16" s="244" t="s">
        <v>107</v>
      </c>
      <c r="E16" s="259" t="s">
        <v>26</v>
      </c>
      <c r="F16" s="249">
        <v>0</v>
      </c>
      <c r="G16" s="250" t="str">
        <f t="shared" si="0"/>
        <v>FF</v>
      </c>
      <c r="H16" s="521">
        <v>255</v>
      </c>
      <c r="I16" s="246" t="s">
        <v>27</v>
      </c>
      <c r="J16" s="235"/>
    </row>
    <row r="17" spans="1:10" ht="16.5" customHeight="1">
      <c r="A17" s="249">
        <v>135</v>
      </c>
      <c r="B17" s="463" t="s">
        <v>24</v>
      </c>
      <c r="C17" s="244" t="s">
        <v>74</v>
      </c>
      <c r="D17" s="244"/>
      <c r="E17" s="259" t="s">
        <v>26</v>
      </c>
      <c r="F17" s="249">
        <v>0</v>
      </c>
      <c r="G17" s="250" t="str">
        <f t="shared" si="0"/>
        <v>FF</v>
      </c>
      <c r="H17" s="521">
        <v>255</v>
      </c>
      <c r="I17" s="246" t="s">
        <v>27</v>
      </c>
      <c r="J17" s="235"/>
    </row>
    <row r="18" spans="1:10" ht="33" customHeight="1">
      <c r="A18" s="401">
        <v>136</v>
      </c>
      <c r="B18" s="401" t="s">
        <v>2097</v>
      </c>
      <c r="C18" s="293" t="s">
        <v>4780</v>
      </c>
      <c r="D18" s="309" t="s">
        <v>2099</v>
      </c>
      <c r="E18" s="295" t="s">
        <v>26</v>
      </c>
      <c r="F18" s="285"/>
      <c r="G18" s="307" t="str">
        <f t="shared" si="0"/>
        <v>5F</v>
      </c>
      <c r="H18" s="521">
        <v>95</v>
      </c>
      <c r="I18" s="246" t="s">
        <v>27</v>
      </c>
      <c r="J18" s="235"/>
    </row>
    <row r="19" spans="1:10" ht="33" customHeight="1">
      <c r="A19" s="401">
        <v>137</v>
      </c>
      <c r="B19" s="401" t="s">
        <v>2097</v>
      </c>
      <c r="C19" s="293" t="s">
        <v>2100</v>
      </c>
      <c r="D19" s="309" t="s">
        <v>2101</v>
      </c>
      <c r="E19" s="295" t="s">
        <v>26</v>
      </c>
      <c r="F19" s="285"/>
      <c r="G19" s="307" t="str">
        <f t="shared" si="0"/>
        <v>46</v>
      </c>
      <c r="H19" s="521">
        <v>70</v>
      </c>
      <c r="I19" s="246" t="s">
        <v>27</v>
      </c>
      <c r="J19" s="235"/>
    </row>
    <row r="20" spans="1:10" ht="33" customHeight="1">
      <c r="A20" s="401">
        <v>138</v>
      </c>
      <c r="B20" s="401" t="s">
        <v>2097</v>
      </c>
      <c r="C20" s="293" t="s">
        <v>4838</v>
      </c>
      <c r="D20" s="309" t="s">
        <v>2102</v>
      </c>
      <c r="E20" s="295" t="s">
        <v>26</v>
      </c>
      <c r="F20" s="285"/>
      <c r="G20" s="307" t="str">
        <f t="shared" si="0"/>
        <v>5F</v>
      </c>
      <c r="H20" s="521">
        <v>95</v>
      </c>
      <c r="I20" s="246" t="s">
        <v>27</v>
      </c>
      <c r="J20" s="235"/>
    </row>
    <row r="21" spans="1:10" ht="33" customHeight="1">
      <c r="A21" s="401">
        <v>139</v>
      </c>
      <c r="B21" s="401" t="s">
        <v>2097</v>
      </c>
      <c r="C21" s="293" t="s">
        <v>2103</v>
      </c>
      <c r="D21" s="309" t="s">
        <v>2104</v>
      </c>
      <c r="E21" s="295" t="s">
        <v>26</v>
      </c>
      <c r="F21" s="285"/>
      <c r="G21" s="307" t="str">
        <f t="shared" si="0"/>
        <v>4B</v>
      </c>
      <c r="H21" s="521">
        <v>75</v>
      </c>
      <c r="I21" s="246" t="s">
        <v>27</v>
      </c>
      <c r="J21" s="235"/>
    </row>
    <row r="22" spans="1:10" ht="49.5" customHeight="1">
      <c r="A22" s="193">
        <v>140</v>
      </c>
      <c r="B22" s="193" t="s">
        <v>24</v>
      </c>
      <c r="C22" s="200" t="s">
        <v>108</v>
      </c>
      <c r="D22" s="200" t="s">
        <v>109</v>
      </c>
      <c r="E22" s="259" t="s">
        <v>26</v>
      </c>
      <c r="F22" s="249"/>
      <c r="G22" s="250" t="str">
        <f t="shared" si="0"/>
        <v>FF</v>
      </c>
      <c r="H22" s="521">
        <v>255</v>
      </c>
      <c r="I22" s="246" t="s">
        <v>27</v>
      </c>
      <c r="J22" s="235"/>
    </row>
    <row r="23" spans="1:10" ht="82.5" customHeight="1">
      <c r="A23" s="193">
        <v>141</v>
      </c>
      <c r="B23" s="193" t="s">
        <v>24</v>
      </c>
      <c r="C23" s="200" t="s">
        <v>110</v>
      </c>
      <c r="D23" s="200" t="s">
        <v>111</v>
      </c>
      <c r="E23" s="259" t="s">
        <v>26</v>
      </c>
      <c r="F23" s="249"/>
      <c r="G23" s="250" t="str">
        <f t="shared" si="0"/>
        <v>FF</v>
      </c>
      <c r="H23" s="521">
        <v>255</v>
      </c>
      <c r="I23" s="246" t="s">
        <v>27</v>
      </c>
      <c r="J23" s="235"/>
    </row>
    <row r="24" spans="1:10" ht="66" customHeight="1">
      <c r="A24" s="193">
        <v>142</v>
      </c>
      <c r="B24" s="193" t="s">
        <v>24</v>
      </c>
      <c r="C24" s="200" t="s">
        <v>112</v>
      </c>
      <c r="D24" s="200" t="s">
        <v>113</v>
      </c>
      <c r="E24" s="259" t="s">
        <v>26</v>
      </c>
      <c r="F24" s="249"/>
      <c r="G24" s="250" t="str">
        <f t="shared" si="0"/>
        <v>FF</v>
      </c>
      <c r="H24" s="521">
        <v>255</v>
      </c>
      <c r="I24" s="246" t="s">
        <v>27</v>
      </c>
      <c r="J24" s="235"/>
    </row>
    <row r="25" spans="1:10" ht="66" customHeight="1">
      <c r="A25" s="193">
        <v>143</v>
      </c>
      <c r="B25" s="193" t="s">
        <v>24</v>
      </c>
      <c r="C25" s="200" t="s">
        <v>114</v>
      </c>
      <c r="D25" s="200" t="s">
        <v>115</v>
      </c>
      <c r="E25" s="259" t="s">
        <v>26</v>
      </c>
      <c r="F25" s="249"/>
      <c r="G25" s="250" t="str">
        <f t="shared" si="0"/>
        <v>FF</v>
      </c>
      <c r="H25" s="521">
        <v>255</v>
      </c>
      <c r="I25" s="246" t="s">
        <v>27</v>
      </c>
      <c r="J25" s="235"/>
    </row>
    <row r="26" spans="1:10" ht="78.599999999999994" customHeight="1">
      <c r="A26" s="774">
        <v>144</v>
      </c>
      <c r="B26" s="201" t="s">
        <v>24</v>
      </c>
      <c r="C26" s="257" t="s">
        <v>116</v>
      </c>
      <c r="D26" s="192" t="s">
        <v>2691</v>
      </c>
      <c r="E26" s="259"/>
      <c r="F26" s="463"/>
      <c r="G26" s="763" t="str">
        <f t="shared" si="0"/>
        <v>0</v>
      </c>
      <c r="H26" s="775">
        <v>0</v>
      </c>
      <c r="I26" s="246" t="s">
        <v>27</v>
      </c>
      <c r="J26" s="235"/>
    </row>
    <row r="27" spans="1:10" ht="33" customHeight="1">
      <c r="A27" s="754"/>
      <c r="B27" s="460">
        <v>7</v>
      </c>
      <c r="C27" s="429" t="s">
        <v>2806</v>
      </c>
      <c r="D27" s="435" t="s">
        <v>2808</v>
      </c>
      <c r="E27" s="259" t="s">
        <v>26</v>
      </c>
      <c r="F27" s="463">
        <f>_xlfn.BITAND(_xlfn.BITRSHIFT(H26,7),1)</f>
        <v>0</v>
      </c>
      <c r="G27" s="754"/>
      <c r="H27" s="794"/>
      <c r="I27" s="246" t="s">
        <v>27</v>
      </c>
      <c r="J27" s="235"/>
    </row>
    <row r="28" spans="1:10" ht="92.25" customHeight="1">
      <c r="A28" s="754"/>
      <c r="B28" s="460">
        <v>6</v>
      </c>
      <c r="C28" s="257" t="s">
        <v>4138</v>
      </c>
      <c r="D28" s="192" t="s">
        <v>117</v>
      </c>
      <c r="E28" s="259" t="s">
        <v>26</v>
      </c>
      <c r="F28" s="463">
        <f>_xlfn.BITAND(_xlfn.BITRSHIFT(H26,6),1)</f>
        <v>0</v>
      </c>
      <c r="G28" s="754"/>
      <c r="H28" s="794"/>
      <c r="I28" s="246" t="s">
        <v>27</v>
      </c>
      <c r="J28" s="235"/>
    </row>
    <row r="29" spans="1:10" ht="92.25" customHeight="1">
      <c r="A29" s="754"/>
      <c r="B29" s="460">
        <v>5</v>
      </c>
      <c r="C29" s="257" t="s">
        <v>4139</v>
      </c>
      <c r="D29" s="192" t="s">
        <v>118</v>
      </c>
      <c r="E29" s="259" t="s">
        <v>26</v>
      </c>
      <c r="F29" s="463">
        <f>_xlfn.BITAND(_xlfn.BITRSHIFT(H26,5),1)</f>
        <v>0</v>
      </c>
      <c r="G29" s="754"/>
      <c r="H29" s="794"/>
      <c r="I29" s="246" t="s">
        <v>27</v>
      </c>
      <c r="J29" s="235"/>
    </row>
    <row r="30" spans="1:10" ht="88.5" customHeight="1">
      <c r="A30" s="754"/>
      <c r="B30" s="460">
        <v>4</v>
      </c>
      <c r="C30" s="257" t="s">
        <v>4140</v>
      </c>
      <c r="D30" s="192" t="s">
        <v>119</v>
      </c>
      <c r="E30" s="259" t="s">
        <v>26</v>
      </c>
      <c r="F30" s="463">
        <f>_xlfn.BITAND(_xlfn.BITRSHIFT(H26,4),1)</f>
        <v>0</v>
      </c>
      <c r="G30" s="754"/>
      <c r="H30" s="794"/>
      <c r="I30" s="246" t="s">
        <v>27</v>
      </c>
      <c r="J30" s="662" t="s">
        <v>4821</v>
      </c>
    </row>
    <row r="31" spans="1:10" ht="49.95" customHeight="1">
      <c r="A31" s="754"/>
      <c r="B31" s="460">
        <v>3</v>
      </c>
      <c r="C31" s="257" t="s">
        <v>4141</v>
      </c>
      <c r="D31" s="192" t="s">
        <v>2808</v>
      </c>
      <c r="E31" s="259" t="s">
        <v>26</v>
      </c>
      <c r="F31" s="463">
        <f>_xlfn.BITAND(_xlfn.BITRSHIFT(H26,3),1)</f>
        <v>0</v>
      </c>
      <c r="G31" s="754"/>
      <c r="H31" s="794"/>
      <c r="I31" s="246" t="s">
        <v>27</v>
      </c>
      <c r="J31" s="235"/>
    </row>
    <row r="32" spans="1:10" ht="92.25" customHeight="1">
      <c r="A32" s="754"/>
      <c r="B32" s="460">
        <v>2</v>
      </c>
      <c r="C32" s="257" t="s">
        <v>4142</v>
      </c>
      <c r="D32" s="192" t="s">
        <v>2807</v>
      </c>
      <c r="E32" s="259" t="s">
        <v>26</v>
      </c>
      <c r="F32" s="463">
        <f>_xlfn.BITAND(_xlfn.BITRSHIFT(H26,2),1)</f>
        <v>0</v>
      </c>
      <c r="G32" s="754"/>
      <c r="H32" s="794"/>
      <c r="I32" s="246" t="s">
        <v>27</v>
      </c>
      <c r="J32" s="235"/>
    </row>
    <row r="33" spans="1:24" ht="92.25" customHeight="1">
      <c r="A33" s="754"/>
      <c r="B33" s="460">
        <v>1</v>
      </c>
      <c r="C33" s="257" t="s">
        <v>4143</v>
      </c>
      <c r="D33" s="192" t="s">
        <v>118</v>
      </c>
      <c r="E33" s="259" t="s">
        <v>26</v>
      </c>
      <c r="F33" s="463">
        <f>_xlfn.BITAND(_xlfn.BITRSHIFT(H26,1),1)</f>
        <v>0</v>
      </c>
      <c r="G33" s="754"/>
      <c r="H33" s="794"/>
      <c r="I33" s="246" t="s">
        <v>27</v>
      </c>
      <c r="J33" s="235"/>
    </row>
    <row r="34" spans="1:24" ht="88.5" customHeight="1">
      <c r="A34" s="751"/>
      <c r="B34" s="460">
        <v>0</v>
      </c>
      <c r="C34" s="257" t="s">
        <v>4144</v>
      </c>
      <c r="D34" s="192" t="s">
        <v>119</v>
      </c>
      <c r="E34" s="259" t="s">
        <v>26</v>
      </c>
      <c r="F34" s="463">
        <f>_xlfn.BITAND(_xlfn.BITRSHIFT(H26,0),1)</f>
        <v>0</v>
      </c>
      <c r="G34" s="751"/>
      <c r="H34" s="795"/>
      <c r="I34" s="246" t="s">
        <v>27</v>
      </c>
      <c r="J34" s="235"/>
    </row>
    <row r="35" spans="1:24" ht="105.6" customHeight="1">
      <c r="A35" s="193">
        <v>145</v>
      </c>
      <c r="B35" s="193" t="s">
        <v>24</v>
      </c>
      <c r="C35" s="402" t="s">
        <v>2692</v>
      </c>
      <c r="D35" s="402" t="s">
        <v>2693</v>
      </c>
      <c r="E35" s="259" t="s">
        <v>26</v>
      </c>
      <c r="F35" s="249"/>
      <c r="G35" s="250" t="str">
        <f>DEC2HEX(H35)</f>
        <v>FF</v>
      </c>
      <c r="H35" s="521">
        <v>255</v>
      </c>
      <c r="I35" s="246" t="s">
        <v>27</v>
      </c>
      <c r="J35" s="235"/>
    </row>
    <row r="36" spans="1:24" ht="76.95" customHeight="1">
      <c r="A36" s="774">
        <v>146</v>
      </c>
      <c r="B36" s="460" t="s">
        <v>2097</v>
      </c>
      <c r="C36" s="257" t="s">
        <v>120</v>
      </c>
      <c r="D36" s="257" t="s">
        <v>2694</v>
      </c>
      <c r="E36" s="259" t="s">
        <v>26</v>
      </c>
      <c r="F36" s="463"/>
      <c r="G36" s="763" t="str">
        <f t="shared" ref="G36" si="1">DEC2HEX(H36)</f>
        <v>E8</v>
      </c>
      <c r="H36" s="775">
        <v>232</v>
      </c>
      <c r="I36" s="759" t="s">
        <v>27</v>
      </c>
      <c r="J36" s="235"/>
    </row>
    <row r="37" spans="1:24" s="464" customFormat="1" ht="24" customHeight="1">
      <c r="A37" s="805"/>
      <c r="B37" s="514" t="s">
        <v>2384</v>
      </c>
      <c r="C37" s="475" t="s">
        <v>4120</v>
      </c>
      <c r="D37" s="475"/>
      <c r="E37" s="466"/>
      <c r="F37" s="463">
        <f>_xlfn.BITAND(_xlfn.BITRSHIFT(H36,7),1)</f>
        <v>1</v>
      </c>
      <c r="G37" s="754"/>
      <c r="H37" s="794"/>
      <c r="I37" s="768"/>
      <c r="J37" s="283"/>
    </row>
    <row r="38" spans="1:24" s="464" customFormat="1" ht="19.95" customHeight="1">
      <c r="A38" s="805"/>
      <c r="B38" s="514" t="s">
        <v>2378</v>
      </c>
      <c r="C38" s="475" t="s">
        <v>4120</v>
      </c>
      <c r="D38" s="475"/>
      <c r="E38" s="466"/>
      <c r="F38" s="463">
        <f>_xlfn.BITAND(_xlfn.BITRSHIFT(H36,6),1)</f>
        <v>1</v>
      </c>
      <c r="G38" s="754"/>
      <c r="H38" s="794"/>
      <c r="I38" s="768"/>
      <c r="J38" s="283"/>
    </row>
    <row r="39" spans="1:24" s="464" customFormat="1" ht="30.6" customHeight="1">
      <c r="A39" s="805"/>
      <c r="B39" s="514" t="s">
        <v>4119</v>
      </c>
      <c r="C39" s="475" t="s">
        <v>4163</v>
      </c>
      <c r="D39" s="475" t="s">
        <v>4162</v>
      </c>
      <c r="E39" s="466"/>
      <c r="F39" s="463">
        <f>_xlfn.BITAND(_xlfn.BITRSHIFT(H36,5),1)</f>
        <v>1</v>
      </c>
      <c r="G39" s="754"/>
      <c r="H39" s="794"/>
      <c r="I39" s="768"/>
      <c r="J39" s="283"/>
    </row>
    <row r="40" spans="1:24" s="464" customFormat="1" ht="31.95" customHeight="1">
      <c r="A40" s="805"/>
      <c r="B40" s="514" t="s">
        <v>4118</v>
      </c>
      <c r="C40" s="475" t="s">
        <v>4782</v>
      </c>
      <c r="D40" s="475" t="s">
        <v>4121</v>
      </c>
      <c r="E40" s="466"/>
      <c r="F40" s="463">
        <f>_xlfn.BITAND(_xlfn.BITRSHIFT(H36,4),1)</f>
        <v>0</v>
      </c>
      <c r="G40" s="754"/>
      <c r="H40" s="794"/>
      <c r="I40" s="768"/>
      <c r="J40" s="283"/>
    </row>
    <row r="41" spans="1:24" ht="44.4" customHeight="1">
      <c r="A41" s="754"/>
      <c r="B41" s="512" t="s">
        <v>4117</v>
      </c>
      <c r="C41" s="257" t="s">
        <v>4122</v>
      </c>
      <c r="D41" s="257" t="s">
        <v>4123</v>
      </c>
      <c r="E41" s="259" t="s">
        <v>26</v>
      </c>
      <c r="F41" s="463">
        <f>_xlfn.BITAND(_xlfn.BITRSHIFT(H36,3),1)</f>
        <v>1</v>
      </c>
      <c r="G41" s="754"/>
      <c r="H41" s="794"/>
      <c r="I41" s="754"/>
      <c r="J41" s="235"/>
      <c r="K41" s="408" t="s">
        <v>2751</v>
      </c>
      <c r="L41" s="409">
        <f>_xlfn.BITAND(_xlfn.BITRSHIFT($H$36,4),1)</f>
        <v>0</v>
      </c>
      <c r="M41" s="408" t="s">
        <v>2752</v>
      </c>
      <c r="N41" s="409">
        <f>_xlfn.BITAND(_xlfn.BITRSHIFT($H$36,5),1)</f>
        <v>1</v>
      </c>
      <c r="O41" s="408" t="s">
        <v>4164</v>
      </c>
      <c r="P41" s="409">
        <f>_xlfn.BITAND(_xlfn.BITRSHIFT($H$36,5),1)</f>
        <v>1</v>
      </c>
    </row>
    <row r="42" spans="1:24" ht="48" customHeight="1">
      <c r="A42" s="754"/>
      <c r="B42" s="515" t="s">
        <v>121</v>
      </c>
      <c r="C42" s="329" t="s">
        <v>122</v>
      </c>
      <c r="D42" s="329" t="s">
        <v>123</v>
      </c>
      <c r="E42" s="259" t="s">
        <v>26</v>
      </c>
      <c r="F42" s="463">
        <f>_xlfn.BITAND(_xlfn.BITRSHIFT(H36,2),1)</f>
        <v>0</v>
      </c>
      <c r="G42" s="754"/>
      <c r="H42" s="794"/>
      <c r="I42" s="754"/>
      <c r="J42" s="235"/>
      <c r="K42" s="407"/>
      <c r="L42" s="407"/>
      <c r="M42" s="407"/>
      <c r="N42" s="407"/>
      <c r="O42" s="407"/>
      <c r="P42" s="407"/>
    </row>
    <row r="43" spans="1:24" ht="60" customHeight="1">
      <c r="A43" s="754"/>
      <c r="B43" s="515" t="s">
        <v>124</v>
      </c>
      <c r="C43" s="329" t="s">
        <v>2695</v>
      </c>
      <c r="D43" s="329" t="s">
        <v>2696</v>
      </c>
      <c r="E43" s="259" t="s">
        <v>26</v>
      </c>
      <c r="F43" s="463">
        <f>_xlfn.BITAND(_xlfn.BITRSHIFT(H36,1),1)</f>
        <v>0</v>
      </c>
      <c r="G43" s="754"/>
      <c r="H43" s="794"/>
      <c r="I43" s="754"/>
      <c r="J43" s="235"/>
      <c r="K43" s="407"/>
      <c r="L43" s="407"/>
      <c r="M43" s="407"/>
      <c r="N43" s="407"/>
      <c r="O43" s="407"/>
      <c r="P43" s="407"/>
    </row>
    <row r="44" spans="1:24" ht="53.4" customHeight="1">
      <c r="A44" s="751"/>
      <c r="B44" s="515" t="s">
        <v>125</v>
      </c>
      <c r="C44" s="329" t="s">
        <v>2697</v>
      </c>
      <c r="D44" s="329" t="s">
        <v>2698</v>
      </c>
      <c r="E44" s="259" t="s">
        <v>26</v>
      </c>
      <c r="F44" s="463">
        <f>_xlfn.BITAND(_xlfn.BITRSHIFT(H36,0),1)</f>
        <v>0</v>
      </c>
      <c r="G44" s="751"/>
      <c r="H44" s="795"/>
      <c r="I44" s="751"/>
      <c r="J44" s="235"/>
      <c r="K44" s="407"/>
      <c r="L44" s="407"/>
      <c r="M44" s="407"/>
      <c r="N44" s="407"/>
      <c r="O44" s="407"/>
      <c r="P44" s="407"/>
    </row>
    <row r="45" spans="1:24" s="421" customFormat="1" ht="85.8" customHeight="1">
      <c r="A45" s="311">
        <v>147</v>
      </c>
      <c r="B45" s="311" t="s">
        <v>24</v>
      </c>
      <c r="C45" s="402" t="s">
        <v>4690</v>
      </c>
      <c r="D45" s="402" t="s">
        <v>4691</v>
      </c>
      <c r="E45" s="632" t="s">
        <v>26</v>
      </c>
      <c r="F45" s="633"/>
      <c r="G45" s="631" t="str">
        <f>DEC2HEX(H45)</f>
        <v>0</v>
      </c>
      <c r="H45" s="630">
        <v>0</v>
      </c>
      <c r="I45" s="634" t="s">
        <v>27</v>
      </c>
      <c r="J45" s="284"/>
      <c r="K45" s="408" t="s">
        <v>4692</v>
      </c>
      <c r="L45" s="636">
        <f>_xlfn.BITAND(_xlfn.BITRSHIFT($H$45,0),1)</f>
        <v>0</v>
      </c>
      <c r="M45" s="408" t="s">
        <v>4693</v>
      </c>
      <c r="N45" s="636">
        <f>_xlfn.BITAND(_xlfn.BITRSHIFT($H$45,1),1)</f>
        <v>0</v>
      </c>
      <c r="O45" s="408" t="s">
        <v>4694</v>
      </c>
      <c r="P45" s="636">
        <f>_xlfn.BITAND(_xlfn.BITRSHIFT($H$45,2),1)</f>
        <v>0</v>
      </c>
      <c r="Q45" s="629"/>
      <c r="R45" s="629"/>
      <c r="S45" s="629"/>
      <c r="T45" s="629"/>
      <c r="U45" s="629"/>
      <c r="V45" s="629"/>
      <c r="W45" s="629"/>
      <c r="X45" s="629"/>
    </row>
    <row r="46" spans="1:24" s="464" customFormat="1" ht="60.6" customHeight="1">
      <c r="A46" s="800">
        <v>148</v>
      </c>
      <c r="B46" s="193" t="s">
        <v>24</v>
      </c>
      <c r="C46" s="402" t="s">
        <v>4124</v>
      </c>
      <c r="D46" s="402" t="s">
        <v>4130</v>
      </c>
      <c r="E46" s="466"/>
      <c r="F46" s="463"/>
      <c r="G46" s="763" t="str">
        <f t="shared" ref="G46:G64" si="2">DEC2HEX(H46)</f>
        <v>0</v>
      </c>
      <c r="H46" s="775">
        <v>0</v>
      </c>
      <c r="I46" s="473"/>
      <c r="J46" s="283"/>
    </row>
    <row r="47" spans="1:24" s="464" customFormat="1" ht="16.5" customHeight="1">
      <c r="A47" s="801"/>
      <c r="B47" s="311">
        <v>7</v>
      </c>
      <c r="C47" s="402" t="s">
        <v>2158</v>
      </c>
      <c r="D47" s="402" t="s">
        <v>2158</v>
      </c>
      <c r="E47" s="466"/>
      <c r="F47" s="463">
        <f>_xlfn.BITAND(_xlfn.BITRSHIFT(H46,7),1)</f>
        <v>0</v>
      </c>
      <c r="G47" s="754"/>
      <c r="H47" s="794"/>
      <c r="I47" s="473"/>
      <c r="J47" s="283"/>
    </row>
    <row r="48" spans="1:24" s="464" customFormat="1" ht="16.5" customHeight="1">
      <c r="A48" s="801"/>
      <c r="B48" s="311">
        <v>6</v>
      </c>
      <c r="C48" s="402" t="s">
        <v>4811</v>
      </c>
      <c r="D48" s="402" t="s">
        <v>4131</v>
      </c>
      <c r="E48" s="466"/>
      <c r="F48" s="463">
        <f>_xlfn.BITAND(_xlfn.BITRSHIFT(H46,6),1)</f>
        <v>0</v>
      </c>
      <c r="G48" s="754"/>
      <c r="H48" s="794"/>
      <c r="I48" s="473"/>
      <c r="J48" s="283"/>
    </row>
    <row r="49" spans="1:20" s="464" customFormat="1" ht="16.5" customHeight="1">
      <c r="A49" s="801"/>
      <c r="B49" s="311">
        <v>5</v>
      </c>
      <c r="C49" s="402" t="s">
        <v>4495</v>
      </c>
      <c r="D49" s="402" t="s">
        <v>4131</v>
      </c>
      <c r="E49" s="466"/>
      <c r="F49" s="463">
        <f>_xlfn.BITAND(_xlfn.BITRSHIFT(H46,5),1)</f>
        <v>0</v>
      </c>
      <c r="G49" s="754"/>
      <c r="H49" s="794"/>
      <c r="I49" s="473"/>
      <c r="J49" s="283"/>
    </row>
    <row r="50" spans="1:20" s="464" customFormat="1" ht="16.5" customHeight="1">
      <c r="A50" s="801"/>
      <c r="B50" s="311">
        <v>4</v>
      </c>
      <c r="C50" s="402" t="s">
        <v>4126</v>
      </c>
      <c r="D50" s="402" t="s">
        <v>4132</v>
      </c>
      <c r="E50" s="466"/>
      <c r="F50" s="463">
        <f>_xlfn.BITAND(_xlfn.BITRSHIFT(H46,4),1)</f>
        <v>0</v>
      </c>
      <c r="G50" s="754"/>
      <c r="H50" s="794"/>
      <c r="I50" s="473"/>
      <c r="J50" s="283"/>
    </row>
    <row r="51" spans="1:20" s="464" customFormat="1" ht="16.5" customHeight="1">
      <c r="A51" s="801"/>
      <c r="B51" s="311">
        <v>3</v>
      </c>
      <c r="C51" s="402" t="s">
        <v>4125</v>
      </c>
      <c r="D51" s="402" t="s">
        <v>4132</v>
      </c>
      <c r="E51" s="466"/>
      <c r="F51" s="463">
        <f>_xlfn.BITAND(_xlfn.BITRSHIFT(H46,3),1)</f>
        <v>0</v>
      </c>
      <c r="G51" s="754"/>
      <c r="H51" s="794"/>
      <c r="I51" s="473"/>
      <c r="J51" s="283"/>
    </row>
    <row r="52" spans="1:20" s="464" customFormat="1" ht="16.5" customHeight="1">
      <c r="A52" s="801"/>
      <c r="B52" s="311">
        <v>2</v>
      </c>
      <c r="C52" s="402" t="s">
        <v>4127</v>
      </c>
      <c r="D52" s="402" t="s">
        <v>4132</v>
      </c>
      <c r="E52" s="466"/>
      <c r="F52" s="463">
        <f>_xlfn.BITAND(_xlfn.BITRSHIFT(H46,2),1)</f>
        <v>0</v>
      </c>
      <c r="G52" s="754"/>
      <c r="H52" s="794"/>
      <c r="I52" s="473"/>
      <c r="J52" s="283"/>
    </row>
    <row r="53" spans="1:20" s="464" customFormat="1" ht="46.95" customHeight="1">
      <c r="A53" s="801"/>
      <c r="B53" s="311">
        <v>1</v>
      </c>
      <c r="C53" s="402" t="s">
        <v>4128</v>
      </c>
      <c r="D53" s="402" t="s">
        <v>4131</v>
      </c>
      <c r="E53" s="466"/>
      <c r="F53" s="463">
        <f>_xlfn.BITAND(_xlfn.BITRSHIFT(H46,1),1)</f>
        <v>0</v>
      </c>
      <c r="G53" s="754"/>
      <c r="H53" s="794"/>
      <c r="I53" s="473"/>
      <c r="J53" s="283"/>
    </row>
    <row r="54" spans="1:20" ht="47.4" customHeight="1">
      <c r="A54" s="802"/>
      <c r="B54" s="193">
        <v>0</v>
      </c>
      <c r="C54" s="200" t="s">
        <v>4129</v>
      </c>
      <c r="D54" s="200" t="s">
        <v>4132</v>
      </c>
      <c r="E54" s="259" t="s">
        <v>26</v>
      </c>
      <c r="F54" s="463">
        <f>_xlfn.BITAND(_xlfn.BITRSHIFT(H46,0),1)</f>
        <v>0</v>
      </c>
      <c r="G54" s="751"/>
      <c r="H54" s="795"/>
      <c r="I54" s="246" t="s">
        <v>27</v>
      </c>
      <c r="J54" s="235"/>
      <c r="K54" s="408" t="s">
        <v>4133</v>
      </c>
      <c r="L54" s="410">
        <f>_xlfn.BITAND(_xlfn.BITRSHIFT($H$46,0),1)</f>
        <v>0</v>
      </c>
      <c r="M54" s="408" t="s">
        <v>2753</v>
      </c>
      <c r="N54" s="410">
        <f>_xlfn.BITAND(_xlfn.BITRSHIFT($H$46,1),1)</f>
        <v>0</v>
      </c>
      <c r="O54" s="408" t="s">
        <v>2754</v>
      </c>
      <c r="P54" s="410">
        <f>_xlfn.BITAND(_xlfn.BITRSHIFT($H$46,2),1)</f>
        <v>0</v>
      </c>
      <c r="Q54" s="408" t="s">
        <v>2758</v>
      </c>
      <c r="R54" s="410">
        <f>_xlfn.BITAND(_xlfn.BITRSHIFT($H$46,3),1)</f>
        <v>0</v>
      </c>
      <c r="S54" s="408" t="s">
        <v>2759</v>
      </c>
      <c r="T54" s="410">
        <f>_xlfn.BITAND(_xlfn.BITRSHIFT($H$46,3),1)</f>
        <v>0</v>
      </c>
    </row>
    <row r="55" spans="1:20" ht="16.5" customHeight="1">
      <c r="A55" s="193">
        <v>149</v>
      </c>
      <c r="B55" s="193" t="s">
        <v>24</v>
      </c>
      <c r="C55" s="200" t="s">
        <v>126</v>
      </c>
      <c r="D55" s="200" t="s">
        <v>126</v>
      </c>
      <c r="E55" s="259" t="s">
        <v>26</v>
      </c>
      <c r="F55" s="249"/>
      <c r="G55" s="250" t="str">
        <f t="shared" si="2"/>
        <v>FF</v>
      </c>
      <c r="H55" s="521">
        <v>255</v>
      </c>
      <c r="I55" s="246" t="s">
        <v>27</v>
      </c>
      <c r="J55" s="235"/>
    </row>
    <row r="56" spans="1:20" ht="16.5" customHeight="1">
      <c r="A56" s="193">
        <v>150</v>
      </c>
      <c r="B56" s="193" t="s">
        <v>24</v>
      </c>
      <c r="C56" s="200" t="s">
        <v>127</v>
      </c>
      <c r="D56" s="200" t="s">
        <v>127</v>
      </c>
      <c r="E56" s="259" t="s">
        <v>26</v>
      </c>
      <c r="F56" s="249"/>
      <c r="G56" s="250" t="str">
        <f t="shared" si="2"/>
        <v>FF</v>
      </c>
      <c r="H56" s="521">
        <v>255</v>
      </c>
      <c r="I56" s="246" t="s">
        <v>27</v>
      </c>
      <c r="J56" s="235"/>
    </row>
    <row r="57" spans="1:20" ht="16.5" customHeight="1">
      <c r="A57" s="193">
        <v>151</v>
      </c>
      <c r="B57" s="193" t="s">
        <v>24</v>
      </c>
      <c r="C57" s="200" t="s">
        <v>128</v>
      </c>
      <c r="D57" s="200" t="s">
        <v>128</v>
      </c>
      <c r="E57" s="259" t="s">
        <v>26</v>
      </c>
      <c r="F57" s="249"/>
      <c r="G57" s="250" t="str">
        <f t="shared" si="2"/>
        <v>FF</v>
      </c>
      <c r="H57" s="521">
        <v>255</v>
      </c>
      <c r="I57" s="246" t="s">
        <v>27</v>
      </c>
      <c r="J57" s="235"/>
    </row>
    <row r="58" spans="1:20" ht="16.5" customHeight="1">
      <c r="A58" s="285">
        <v>152</v>
      </c>
      <c r="B58" s="472" t="s">
        <v>24</v>
      </c>
      <c r="C58" s="796" t="s">
        <v>2105</v>
      </c>
      <c r="D58" s="796" t="s">
        <v>2106</v>
      </c>
      <c r="E58" s="295" t="s">
        <v>26</v>
      </c>
      <c r="F58" s="285"/>
      <c r="G58" s="307" t="str">
        <f t="shared" si="2"/>
        <v>FF</v>
      </c>
      <c r="H58" s="521">
        <v>255</v>
      </c>
      <c r="I58" s="321" t="s">
        <v>2075</v>
      </c>
      <c r="J58" s="284"/>
      <c r="K58" s="288">
        <f>H58+H59*256</f>
        <v>65535</v>
      </c>
      <c r="L58" s="288">
        <f>5*K58/65535</f>
        <v>5</v>
      </c>
      <c r="M58" s="288"/>
      <c r="N58" s="288"/>
      <c r="O58" s="322">
        <v>3.09</v>
      </c>
      <c r="P58" s="288">
        <f>ROUND(O58*65535/5,0)</f>
        <v>40501</v>
      </c>
      <c r="Q58" s="288">
        <f>_xlfn.BITAND(P58,255)</f>
        <v>53</v>
      </c>
    </row>
    <row r="59" spans="1:20" ht="16.2" customHeight="1">
      <c r="A59" s="285">
        <v>153</v>
      </c>
      <c r="B59" s="472" t="s">
        <v>24</v>
      </c>
      <c r="C59" s="797"/>
      <c r="D59" s="797"/>
      <c r="E59" s="295" t="s">
        <v>26</v>
      </c>
      <c r="F59" s="285"/>
      <c r="G59" s="307" t="str">
        <f t="shared" si="2"/>
        <v>FF</v>
      </c>
      <c r="H59" s="521">
        <v>255</v>
      </c>
      <c r="I59" s="321" t="s">
        <v>2075</v>
      </c>
      <c r="J59" s="284"/>
      <c r="K59" s="288"/>
      <c r="L59" s="288"/>
      <c r="M59" s="288"/>
      <c r="N59" s="288"/>
      <c r="O59" s="288"/>
      <c r="P59" s="288"/>
      <c r="Q59" s="288">
        <f>_xlfn.BITRSHIFT(P58,8)</f>
        <v>158</v>
      </c>
    </row>
    <row r="60" spans="1:20" ht="16.5" customHeight="1">
      <c r="A60" s="285">
        <v>154</v>
      </c>
      <c r="B60" s="472" t="s">
        <v>24</v>
      </c>
      <c r="C60" s="796" t="s">
        <v>2107</v>
      </c>
      <c r="D60" s="796" t="s">
        <v>2108</v>
      </c>
      <c r="E60" s="295" t="s">
        <v>26</v>
      </c>
      <c r="F60" s="285"/>
      <c r="G60" s="307" t="str">
        <f t="shared" si="2"/>
        <v>FF</v>
      </c>
      <c r="H60" s="521">
        <v>255</v>
      </c>
      <c r="I60" s="321" t="s">
        <v>2075</v>
      </c>
      <c r="J60" s="284"/>
      <c r="K60" s="288">
        <f>H60+H61*256</f>
        <v>65535</v>
      </c>
      <c r="L60" s="288">
        <f>5*K60/65535</f>
        <v>5</v>
      </c>
      <c r="M60" s="288"/>
      <c r="N60" s="288"/>
      <c r="O60" s="322">
        <v>3.6</v>
      </c>
      <c r="P60" s="288">
        <f>ROUND(O60*65535/5,0)</f>
        <v>47185</v>
      </c>
      <c r="Q60" s="288">
        <f>_xlfn.BITAND(P60,255)</f>
        <v>81</v>
      </c>
    </row>
    <row r="61" spans="1:20" ht="16.5" customHeight="1">
      <c r="A61" s="285">
        <v>155</v>
      </c>
      <c r="B61" s="472" t="s">
        <v>24</v>
      </c>
      <c r="C61" s="797"/>
      <c r="D61" s="797"/>
      <c r="E61" s="295" t="s">
        <v>26</v>
      </c>
      <c r="F61" s="285"/>
      <c r="G61" s="307" t="str">
        <f t="shared" si="2"/>
        <v>FF</v>
      </c>
      <c r="H61" s="521">
        <v>255</v>
      </c>
      <c r="I61" s="321" t="s">
        <v>2075</v>
      </c>
      <c r="J61" s="284"/>
      <c r="K61" s="288"/>
      <c r="L61" s="288"/>
      <c r="M61" s="288"/>
      <c r="N61" s="288"/>
      <c r="O61" s="288"/>
      <c r="P61" s="288"/>
      <c r="Q61" s="288">
        <f>_xlfn.BITRSHIFT(P60,8)</f>
        <v>184</v>
      </c>
    </row>
    <row r="62" spans="1:20" ht="16.5" customHeight="1">
      <c r="A62" s="285">
        <v>156</v>
      </c>
      <c r="B62" s="472" t="s">
        <v>24</v>
      </c>
      <c r="C62" s="796" t="s">
        <v>2109</v>
      </c>
      <c r="D62" s="796" t="s">
        <v>2110</v>
      </c>
      <c r="E62" s="295" t="s">
        <v>26</v>
      </c>
      <c r="F62" s="285"/>
      <c r="G62" s="307" t="str">
        <f t="shared" si="2"/>
        <v>FF</v>
      </c>
      <c r="H62" s="521">
        <v>255</v>
      </c>
      <c r="I62" s="321" t="s">
        <v>2075</v>
      </c>
      <c r="J62" s="284"/>
      <c r="K62" s="288">
        <f>H62+H63*256</f>
        <v>65535</v>
      </c>
      <c r="L62" s="288">
        <f>5*K62/65535</f>
        <v>5</v>
      </c>
      <c r="M62" s="288"/>
      <c r="N62" s="288"/>
      <c r="O62" s="322">
        <v>3.55</v>
      </c>
      <c r="P62" s="288">
        <f>ROUND(O62*65535/5,0)</f>
        <v>46530</v>
      </c>
      <c r="Q62" s="288">
        <f>_xlfn.BITAND(P62,255)</f>
        <v>194</v>
      </c>
    </row>
    <row r="63" spans="1:20" ht="16.5" customHeight="1">
      <c r="A63" s="285">
        <v>157</v>
      </c>
      <c r="B63" s="472" t="s">
        <v>24</v>
      </c>
      <c r="C63" s="797"/>
      <c r="D63" s="797"/>
      <c r="E63" s="295" t="s">
        <v>26</v>
      </c>
      <c r="F63" s="285"/>
      <c r="G63" s="307" t="str">
        <f t="shared" si="2"/>
        <v>FF</v>
      </c>
      <c r="H63" s="521">
        <v>255</v>
      </c>
      <c r="I63" s="321" t="s">
        <v>2075</v>
      </c>
      <c r="J63" s="284"/>
      <c r="K63" s="288"/>
      <c r="L63" s="288"/>
      <c r="M63" s="288"/>
      <c r="N63" s="288"/>
      <c r="O63" s="288"/>
      <c r="P63" s="288"/>
      <c r="Q63" s="288">
        <f>_xlfn.BITRSHIFT(P62,8)</f>
        <v>181</v>
      </c>
    </row>
    <row r="64" spans="1:20" ht="16.5" customHeight="1">
      <c r="A64" s="799">
        <v>158</v>
      </c>
      <c r="B64" s="516" t="s">
        <v>129</v>
      </c>
      <c r="C64" s="244" t="s">
        <v>93</v>
      </c>
      <c r="D64" s="244"/>
      <c r="E64" s="259" t="s">
        <v>26</v>
      </c>
      <c r="F64" s="249">
        <f>_xlfn.BITAND(_xlfn.BITRSHIFT(H64,1),63)</f>
        <v>0</v>
      </c>
      <c r="G64" s="763" t="str">
        <f t="shared" si="2"/>
        <v>1</v>
      </c>
      <c r="H64" s="775">
        <v>1</v>
      </c>
      <c r="I64" s="759" t="s">
        <v>27</v>
      </c>
      <c r="J64" s="235"/>
    </row>
    <row r="65" spans="1:10" ht="33" customHeight="1">
      <c r="A65" s="751"/>
      <c r="B65" s="463">
        <v>0</v>
      </c>
      <c r="C65" s="244" t="s">
        <v>4145</v>
      </c>
      <c r="D65" s="245" t="s">
        <v>4137</v>
      </c>
      <c r="E65" s="259" t="s">
        <v>26</v>
      </c>
      <c r="F65" s="249">
        <f>_xlfn.BITAND(_xlfn.BITRSHIFT(H64,0),1)</f>
        <v>1</v>
      </c>
      <c r="G65" s="751"/>
      <c r="H65" s="795"/>
      <c r="I65" s="751"/>
      <c r="J65" s="235"/>
    </row>
    <row r="66" spans="1:10" ht="16.5" customHeight="1">
      <c r="A66" s="799">
        <v>159</v>
      </c>
      <c r="B66" s="516" t="s">
        <v>129</v>
      </c>
      <c r="C66" s="244" t="s">
        <v>93</v>
      </c>
      <c r="D66" s="244"/>
      <c r="E66" s="259" t="s">
        <v>26</v>
      </c>
      <c r="F66" s="463">
        <f>_xlfn.BITAND(_xlfn.BITRSHIFT(H66,1),63)</f>
        <v>0</v>
      </c>
      <c r="G66" s="763" t="str">
        <f>DEC2HEX(H66)</f>
        <v>1</v>
      </c>
      <c r="H66" s="775">
        <v>1</v>
      </c>
      <c r="I66" s="759" t="s">
        <v>27</v>
      </c>
      <c r="J66" s="235"/>
    </row>
    <row r="67" spans="1:10" ht="33" customHeight="1">
      <c r="A67" s="751"/>
      <c r="B67" s="463">
        <v>0</v>
      </c>
      <c r="C67" s="244" t="s">
        <v>4146</v>
      </c>
      <c r="D67" s="245" t="s">
        <v>4134</v>
      </c>
      <c r="E67" s="259" t="s">
        <v>26</v>
      </c>
      <c r="F67" s="463">
        <f>_xlfn.BITAND(_xlfn.BITRSHIFT(H66,0),1)</f>
        <v>1</v>
      </c>
      <c r="G67" s="751"/>
      <c r="H67" s="795"/>
      <c r="I67" s="751"/>
      <c r="J67" s="235"/>
    </row>
    <row r="68" spans="1:10" ht="16.5" customHeight="1">
      <c r="A68" s="241">
        <v>160</v>
      </c>
      <c r="B68" s="460" t="s">
        <v>24</v>
      </c>
      <c r="C68" s="788" t="s">
        <v>130</v>
      </c>
      <c r="D68" s="790" t="s">
        <v>131</v>
      </c>
      <c r="E68" s="265" t="s">
        <v>26</v>
      </c>
      <c r="F68" s="249"/>
      <c r="G68" s="250" t="str">
        <f t="shared" ref="G68:G99" si="3">DEC2HEX(H68)</f>
        <v>0</v>
      </c>
      <c r="H68" s="521">
        <v>0</v>
      </c>
      <c r="I68" s="246" t="s">
        <v>27</v>
      </c>
      <c r="J68" s="283">
        <f>H68+_xlfn.BITLSHIFT(H69,8)</f>
        <v>8192</v>
      </c>
    </row>
    <row r="69" spans="1:10" ht="16.5" customHeight="1">
      <c r="A69" s="241">
        <v>161</v>
      </c>
      <c r="B69" s="460" t="s">
        <v>24</v>
      </c>
      <c r="C69" s="751"/>
      <c r="D69" s="751"/>
      <c r="E69" s="265" t="s">
        <v>26</v>
      </c>
      <c r="F69" s="249"/>
      <c r="G69" s="250" t="str">
        <f t="shared" si="3"/>
        <v>20</v>
      </c>
      <c r="H69" s="521">
        <v>32</v>
      </c>
      <c r="I69" s="246" t="s">
        <v>27</v>
      </c>
      <c r="J69" s="235"/>
    </row>
    <row r="70" spans="1:10" ht="16.5" customHeight="1">
      <c r="A70" s="241">
        <v>162</v>
      </c>
      <c r="B70" s="460" t="s">
        <v>24</v>
      </c>
      <c r="C70" s="788" t="s">
        <v>132</v>
      </c>
      <c r="D70" s="790" t="s">
        <v>133</v>
      </c>
      <c r="E70" s="265" t="s">
        <v>26</v>
      </c>
      <c r="F70" s="249"/>
      <c r="G70" s="250" t="str">
        <f t="shared" si="3"/>
        <v>D0</v>
      </c>
      <c r="H70" s="521">
        <v>208</v>
      </c>
      <c r="I70" s="246" t="s">
        <v>27</v>
      </c>
      <c r="J70" s="283">
        <f>H70+_xlfn.BITLSHIFT(H71,8)</f>
        <v>2000</v>
      </c>
    </row>
    <row r="71" spans="1:10" ht="16.5" customHeight="1">
      <c r="A71" s="241">
        <v>163</v>
      </c>
      <c r="B71" s="460" t="s">
        <v>24</v>
      </c>
      <c r="C71" s="751"/>
      <c r="D71" s="751"/>
      <c r="E71" s="265" t="s">
        <v>26</v>
      </c>
      <c r="F71" s="249"/>
      <c r="G71" s="250" t="str">
        <f t="shared" si="3"/>
        <v>7</v>
      </c>
      <c r="H71" s="521">
        <v>7</v>
      </c>
      <c r="I71" s="246" t="s">
        <v>27</v>
      </c>
      <c r="J71" s="235"/>
    </row>
    <row r="72" spans="1:10" ht="16.5" customHeight="1">
      <c r="A72" s="241">
        <v>164</v>
      </c>
      <c r="B72" s="460" t="s">
        <v>24</v>
      </c>
      <c r="C72" s="788" t="s">
        <v>134</v>
      </c>
      <c r="D72" s="788" t="s">
        <v>135</v>
      </c>
      <c r="E72" s="265" t="s">
        <v>26</v>
      </c>
      <c r="F72" s="249"/>
      <c r="G72" s="250" t="str">
        <f t="shared" si="3"/>
        <v>A</v>
      </c>
      <c r="H72" s="521">
        <v>10</v>
      </c>
      <c r="I72" s="246" t="s">
        <v>27</v>
      </c>
      <c r="J72" s="283">
        <f>H72+_xlfn.BITLSHIFT(H73,8)</f>
        <v>10</v>
      </c>
    </row>
    <row r="73" spans="1:10" ht="16.5" customHeight="1">
      <c r="A73" s="241">
        <v>165</v>
      </c>
      <c r="B73" s="460" t="s">
        <v>24</v>
      </c>
      <c r="C73" s="751"/>
      <c r="D73" s="751"/>
      <c r="E73" s="265" t="s">
        <v>26</v>
      </c>
      <c r="F73" s="249"/>
      <c r="G73" s="250" t="str">
        <f t="shared" si="3"/>
        <v>0</v>
      </c>
      <c r="H73" s="521">
        <v>0</v>
      </c>
      <c r="I73" s="246" t="s">
        <v>27</v>
      </c>
      <c r="J73" s="235"/>
    </row>
    <row r="74" spans="1:10" ht="16.5" customHeight="1">
      <c r="A74" s="241">
        <v>166</v>
      </c>
      <c r="B74" s="460" t="s">
        <v>24</v>
      </c>
      <c r="C74" s="788" t="s">
        <v>136</v>
      </c>
      <c r="D74" s="788" t="s">
        <v>137</v>
      </c>
      <c r="E74" s="265" t="s">
        <v>26</v>
      </c>
      <c r="F74" s="249"/>
      <c r="G74" s="250" t="str">
        <f t="shared" si="3"/>
        <v>0</v>
      </c>
      <c r="H74" s="521">
        <v>0</v>
      </c>
      <c r="I74" s="246" t="s">
        <v>27</v>
      </c>
      <c r="J74" s="283">
        <f>H74+_xlfn.BITLSHIFT(H75,8)</f>
        <v>0</v>
      </c>
    </row>
    <row r="75" spans="1:10" ht="16.5" customHeight="1">
      <c r="A75" s="241">
        <v>167</v>
      </c>
      <c r="B75" s="460" t="s">
        <v>24</v>
      </c>
      <c r="C75" s="751"/>
      <c r="D75" s="751"/>
      <c r="E75" s="265" t="s">
        <v>26</v>
      </c>
      <c r="F75" s="249"/>
      <c r="G75" s="250" t="str">
        <f t="shared" si="3"/>
        <v>0</v>
      </c>
      <c r="H75" s="521">
        <v>0</v>
      </c>
      <c r="I75" s="246" t="s">
        <v>27</v>
      </c>
      <c r="J75" s="235"/>
    </row>
    <row r="76" spans="1:10" ht="16.5" customHeight="1">
      <c r="A76" s="241">
        <v>168</v>
      </c>
      <c r="B76" s="460" t="s">
        <v>24</v>
      </c>
      <c r="C76" s="788" t="s">
        <v>138</v>
      </c>
      <c r="D76" s="788" t="s">
        <v>139</v>
      </c>
      <c r="E76" s="265" t="s">
        <v>26</v>
      </c>
      <c r="F76" s="249"/>
      <c r="G76" s="250" t="str">
        <f t="shared" si="3"/>
        <v>0</v>
      </c>
      <c r="H76" s="521">
        <v>0</v>
      </c>
      <c r="I76" s="246" t="s">
        <v>27</v>
      </c>
      <c r="J76" s="283">
        <f>H76+_xlfn.BITLSHIFT(H77,8)/256</f>
        <v>60</v>
      </c>
    </row>
    <row r="77" spans="1:10" ht="16.5" customHeight="1">
      <c r="A77" s="241">
        <v>169</v>
      </c>
      <c r="B77" s="460" t="s">
        <v>24</v>
      </c>
      <c r="C77" s="751"/>
      <c r="D77" s="751"/>
      <c r="E77" s="265" t="s">
        <v>26</v>
      </c>
      <c r="F77" s="249"/>
      <c r="G77" s="250" t="str">
        <f t="shared" si="3"/>
        <v>3C</v>
      </c>
      <c r="H77" s="521">
        <v>60</v>
      </c>
      <c r="I77" s="246" t="s">
        <v>27</v>
      </c>
      <c r="J77" s="235"/>
    </row>
    <row r="78" spans="1:10" ht="37.5" customHeight="1">
      <c r="A78" s="241">
        <v>170</v>
      </c>
      <c r="B78" s="460" t="s">
        <v>24</v>
      </c>
      <c r="C78" s="788" t="s">
        <v>140</v>
      </c>
      <c r="D78" s="790" t="s">
        <v>141</v>
      </c>
      <c r="E78" s="265" t="s">
        <v>26</v>
      </c>
      <c r="F78" s="249"/>
      <c r="G78" s="250" t="str">
        <f t="shared" si="3"/>
        <v>0</v>
      </c>
      <c r="H78" s="521">
        <v>0</v>
      </c>
      <c r="I78" s="246" t="s">
        <v>27</v>
      </c>
      <c r="J78" s="235"/>
    </row>
    <row r="79" spans="1:10" ht="54.75" customHeight="1">
      <c r="A79" s="241">
        <v>171</v>
      </c>
      <c r="B79" s="460" t="s">
        <v>24</v>
      </c>
      <c r="C79" s="751"/>
      <c r="D79" s="751"/>
      <c r="E79" s="265" t="s">
        <v>26</v>
      </c>
      <c r="F79" s="249"/>
      <c r="G79" s="250" t="str">
        <f t="shared" si="3"/>
        <v>7D</v>
      </c>
      <c r="H79" s="521">
        <v>125</v>
      </c>
      <c r="I79" s="246" t="s">
        <v>27</v>
      </c>
      <c r="J79" s="235"/>
    </row>
    <row r="80" spans="1:10" ht="38.25" customHeight="1">
      <c r="A80" s="241">
        <v>172</v>
      </c>
      <c r="B80" s="460" t="s">
        <v>24</v>
      </c>
      <c r="C80" s="788" t="s">
        <v>142</v>
      </c>
      <c r="D80" s="790" t="s">
        <v>143</v>
      </c>
      <c r="E80" s="265" t="s">
        <v>26</v>
      </c>
      <c r="F80" s="249"/>
      <c r="G80" s="250" t="str">
        <f t="shared" si="3"/>
        <v>0</v>
      </c>
      <c r="H80" s="521">
        <v>0</v>
      </c>
      <c r="I80" s="246" t="s">
        <v>27</v>
      </c>
      <c r="J80" s="235"/>
    </row>
    <row r="81" spans="1:10" ht="43.5" customHeight="1">
      <c r="A81" s="241">
        <v>173</v>
      </c>
      <c r="B81" s="460" t="s">
        <v>24</v>
      </c>
      <c r="C81" s="751"/>
      <c r="D81" s="751"/>
      <c r="E81" s="265" t="s">
        <v>26</v>
      </c>
      <c r="F81" s="249"/>
      <c r="G81" s="250" t="str">
        <f t="shared" si="3"/>
        <v>7D</v>
      </c>
      <c r="H81" s="521">
        <v>125</v>
      </c>
      <c r="I81" s="246" t="s">
        <v>27</v>
      </c>
      <c r="J81" s="235"/>
    </row>
    <row r="82" spans="1:10" ht="16.5" customHeight="1">
      <c r="A82" s="241">
        <v>174</v>
      </c>
      <c r="B82" s="460" t="s">
        <v>24</v>
      </c>
      <c r="C82" s="788" t="s">
        <v>144</v>
      </c>
      <c r="D82" s="790" t="s">
        <v>145</v>
      </c>
      <c r="E82" s="265" t="s">
        <v>26</v>
      </c>
      <c r="F82" s="249"/>
      <c r="G82" s="250" t="str">
        <f t="shared" si="3"/>
        <v>FF</v>
      </c>
      <c r="H82" s="521">
        <v>255</v>
      </c>
      <c r="I82" s="246" t="s">
        <v>27</v>
      </c>
      <c r="J82" s="235"/>
    </row>
    <row r="83" spans="1:10" ht="54" customHeight="1">
      <c r="A83" s="241">
        <v>175</v>
      </c>
      <c r="B83" s="460" t="s">
        <v>24</v>
      </c>
      <c r="C83" s="751"/>
      <c r="D83" s="751"/>
      <c r="E83" s="265" t="s">
        <v>26</v>
      </c>
      <c r="F83" s="249"/>
      <c r="G83" s="250" t="str">
        <f t="shared" si="3"/>
        <v>7F</v>
      </c>
      <c r="H83" s="521">
        <v>127</v>
      </c>
      <c r="I83" s="246" t="s">
        <v>27</v>
      </c>
      <c r="J83" s="235"/>
    </row>
    <row r="84" spans="1:10" ht="16.5" customHeight="1">
      <c r="A84" s="241">
        <v>176</v>
      </c>
      <c r="B84" s="460" t="s">
        <v>24</v>
      </c>
      <c r="C84" s="788" t="s">
        <v>146</v>
      </c>
      <c r="D84" s="789" t="s">
        <v>147</v>
      </c>
      <c r="E84" s="265" t="s">
        <v>26</v>
      </c>
      <c r="F84" s="249"/>
      <c r="G84" s="250" t="str">
        <f t="shared" si="3"/>
        <v>0</v>
      </c>
      <c r="H84" s="521">
        <v>0</v>
      </c>
      <c r="I84" s="246" t="s">
        <v>27</v>
      </c>
      <c r="J84" s="235"/>
    </row>
    <row r="85" spans="1:10" ht="16.5" customHeight="1">
      <c r="A85" s="241">
        <v>177</v>
      </c>
      <c r="B85" s="460" t="s">
        <v>24</v>
      </c>
      <c r="C85" s="751"/>
      <c r="D85" s="754"/>
      <c r="E85" s="265" t="s">
        <v>26</v>
      </c>
      <c r="F85" s="249"/>
      <c r="G85" s="250" t="str">
        <f t="shared" si="3"/>
        <v>0</v>
      </c>
      <c r="H85" s="521">
        <v>0</v>
      </c>
      <c r="I85" s="246" t="s">
        <v>27</v>
      </c>
      <c r="J85" s="235"/>
    </row>
    <row r="86" spans="1:10" ht="16.5" customHeight="1">
      <c r="A86" s="241">
        <v>178</v>
      </c>
      <c r="B86" s="460" t="s">
        <v>24</v>
      </c>
      <c r="C86" s="788" t="s">
        <v>148</v>
      </c>
      <c r="D86" s="754"/>
      <c r="E86" s="265" t="s">
        <v>26</v>
      </c>
      <c r="F86" s="249"/>
      <c r="G86" s="250" t="str">
        <f t="shared" si="3"/>
        <v>1C</v>
      </c>
      <c r="H86" s="521">
        <v>28</v>
      </c>
      <c r="I86" s="246" t="s">
        <v>27</v>
      </c>
      <c r="J86" s="235"/>
    </row>
    <row r="87" spans="1:10" ht="16.5" customHeight="1">
      <c r="A87" s="241">
        <v>179</v>
      </c>
      <c r="B87" s="460" t="s">
        <v>24</v>
      </c>
      <c r="C87" s="751"/>
      <c r="D87" s="754"/>
      <c r="E87" s="265" t="s">
        <v>26</v>
      </c>
      <c r="F87" s="249"/>
      <c r="G87" s="250" t="str">
        <f t="shared" si="3"/>
        <v>C</v>
      </c>
      <c r="H87" s="521">
        <v>12</v>
      </c>
      <c r="I87" s="246" t="s">
        <v>27</v>
      </c>
      <c r="J87" s="235"/>
    </row>
    <row r="88" spans="1:10" ht="16.5" customHeight="1">
      <c r="A88" s="241">
        <v>180</v>
      </c>
      <c r="B88" s="460" t="s">
        <v>24</v>
      </c>
      <c r="C88" s="788" t="s">
        <v>149</v>
      </c>
      <c r="D88" s="754"/>
      <c r="E88" s="265" t="s">
        <v>26</v>
      </c>
      <c r="F88" s="249"/>
      <c r="G88" s="250" t="str">
        <f t="shared" si="3"/>
        <v>74</v>
      </c>
      <c r="H88" s="521">
        <v>116</v>
      </c>
      <c r="I88" s="246" t="s">
        <v>27</v>
      </c>
      <c r="J88" s="235"/>
    </row>
    <row r="89" spans="1:10" ht="16.5" customHeight="1">
      <c r="A89" s="241">
        <v>181</v>
      </c>
      <c r="B89" s="460" t="s">
        <v>24</v>
      </c>
      <c r="C89" s="751"/>
      <c r="D89" s="754"/>
      <c r="E89" s="265" t="s">
        <v>26</v>
      </c>
      <c r="F89" s="249"/>
      <c r="G89" s="250" t="str">
        <f t="shared" si="3"/>
        <v>F5</v>
      </c>
      <c r="H89" s="521">
        <v>245</v>
      </c>
      <c r="I89" s="246" t="s">
        <v>27</v>
      </c>
      <c r="J89" s="235"/>
    </row>
    <row r="90" spans="1:10" ht="16.5" customHeight="1">
      <c r="A90" s="241">
        <v>182</v>
      </c>
      <c r="B90" s="460" t="s">
        <v>24</v>
      </c>
      <c r="C90" s="788" t="s">
        <v>150</v>
      </c>
      <c r="D90" s="754"/>
      <c r="E90" s="265" t="s">
        <v>26</v>
      </c>
      <c r="F90" s="249"/>
      <c r="G90" s="250" t="str">
        <f t="shared" si="3"/>
        <v>CC</v>
      </c>
      <c r="H90" s="521">
        <v>204</v>
      </c>
      <c r="I90" s="246" t="s">
        <v>27</v>
      </c>
      <c r="J90" s="235"/>
    </row>
    <row r="91" spans="1:10" ht="16.5" customHeight="1">
      <c r="A91" s="241">
        <v>183</v>
      </c>
      <c r="B91" s="460" t="s">
        <v>24</v>
      </c>
      <c r="C91" s="751"/>
      <c r="D91" s="751"/>
      <c r="E91" s="265" t="s">
        <v>26</v>
      </c>
      <c r="F91" s="249"/>
      <c r="G91" s="250" t="str">
        <f t="shared" si="3"/>
        <v>10</v>
      </c>
      <c r="H91" s="521">
        <v>16</v>
      </c>
      <c r="I91" s="246" t="s">
        <v>27</v>
      </c>
      <c r="J91" s="235"/>
    </row>
    <row r="92" spans="1:10" ht="16.5" customHeight="1">
      <c r="A92" s="241">
        <v>184</v>
      </c>
      <c r="B92" s="460" t="s">
        <v>24</v>
      </c>
      <c r="C92" s="251" t="s">
        <v>4174</v>
      </c>
      <c r="D92" s="790" t="s">
        <v>4212</v>
      </c>
      <c r="E92" s="265" t="s">
        <v>26</v>
      </c>
      <c r="F92" s="249"/>
      <c r="G92" s="250" t="str">
        <f t="shared" si="3"/>
        <v>7F</v>
      </c>
      <c r="H92" s="521">
        <v>127</v>
      </c>
      <c r="I92" s="246" t="s">
        <v>27</v>
      </c>
      <c r="J92" s="235"/>
    </row>
    <row r="93" spans="1:10" ht="16.5" customHeight="1">
      <c r="A93" s="241">
        <v>185</v>
      </c>
      <c r="B93" s="460" t="s">
        <v>24</v>
      </c>
      <c r="C93" s="251" t="s">
        <v>2767</v>
      </c>
      <c r="D93" s="751"/>
      <c r="E93" s="265" t="s">
        <v>26</v>
      </c>
      <c r="F93" s="249"/>
      <c r="G93" s="250" t="str">
        <f t="shared" si="3"/>
        <v>0</v>
      </c>
      <c r="H93" s="521">
        <v>0</v>
      </c>
      <c r="I93" s="246" t="s">
        <v>27</v>
      </c>
      <c r="J93" s="235"/>
    </row>
    <row r="94" spans="1:10" ht="16.5" customHeight="1">
      <c r="A94" s="241">
        <v>186</v>
      </c>
      <c r="B94" s="460" t="s">
        <v>24</v>
      </c>
      <c r="C94" s="415" t="s">
        <v>4211</v>
      </c>
      <c r="D94" s="790" t="s">
        <v>4212</v>
      </c>
      <c r="E94" s="265" t="s">
        <v>26</v>
      </c>
      <c r="F94" s="249"/>
      <c r="G94" s="250" t="str">
        <f t="shared" si="3"/>
        <v>7F</v>
      </c>
      <c r="H94" s="521">
        <v>127</v>
      </c>
      <c r="I94" s="246" t="s">
        <v>27</v>
      </c>
      <c r="J94" s="235"/>
    </row>
    <row r="95" spans="1:10" ht="16.5" customHeight="1">
      <c r="A95" s="241">
        <v>187</v>
      </c>
      <c r="B95" s="460" t="s">
        <v>24</v>
      </c>
      <c r="C95" s="415" t="s">
        <v>2769</v>
      </c>
      <c r="D95" s="751"/>
      <c r="E95" s="265" t="s">
        <v>26</v>
      </c>
      <c r="F95" s="249"/>
      <c r="G95" s="250" t="str">
        <f t="shared" si="3"/>
        <v>0</v>
      </c>
      <c r="H95" s="521">
        <v>0</v>
      </c>
      <c r="I95" s="246" t="s">
        <v>27</v>
      </c>
      <c r="J95" s="235"/>
    </row>
    <row r="96" spans="1:10" ht="16.5" customHeight="1">
      <c r="A96" s="241">
        <v>188</v>
      </c>
      <c r="B96" s="460" t="s">
        <v>24</v>
      </c>
      <c r="C96" s="251" t="s">
        <v>74</v>
      </c>
      <c r="D96" s="788" t="s">
        <v>96</v>
      </c>
      <c r="E96" s="265" t="s">
        <v>26</v>
      </c>
      <c r="F96" s="249"/>
      <c r="G96" s="250" t="str">
        <f t="shared" si="3"/>
        <v>0</v>
      </c>
      <c r="H96" s="521">
        <v>0</v>
      </c>
      <c r="I96" s="246" t="s">
        <v>27</v>
      </c>
      <c r="J96" s="235"/>
    </row>
    <row r="97" spans="1:10" ht="16.5" customHeight="1">
      <c r="A97" s="241">
        <v>189</v>
      </c>
      <c r="B97" s="460" t="s">
        <v>24</v>
      </c>
      <c r="C97" s="251" t="s">
        <v>74</v>
      </c>
      <c r="D97" s="751"/>
      <c r="E97" s="265" t="s">
        <v>26</v>
      </c>
      <c r="F97" s="249"/>
      <c r="G97" s="250" t="str">
        <f t="shared" si="3"/>
        <v>0</v>
      </c>
      <c r="H97" s="521">
        <v>0</v>
      </c>
      <c r="I97" s="246" t="s">
        <v>27</v>
      </c>
      <c r="J97" s="235"/>
    </row>
    <row r="98" spans="1:10" ht="16.5" customHeight="1">
      <c r="A98" s="241">
        <v>190</v>
      </c>
      <c r="B98" s="460" t="s">
        <v>24</v>
      </c>
      <c r="C98" s="251" t="s">
        <v>74</v>
      </c>
      <c r="D98" s="788" t="s">
        <v>96</v>
      </c>
      <c r="E98" s="265" t="s">
        <v>26</v>
      </c>
      <c r="F98" s="249"/>
      <c r="G98" s="250" t="str">
        <f t="shared" si="3"/>
        <v>0</v>
      </c>
      <c r="H98" s="521">
        <v>0</v>
      </c>
      <c r="I98" s="246" t="s">
        <v>27</v>
      </c>
      <c r="J98" s="235"/>
    </row>
    <row r="99" spans="1:10" ht="16.5" customHeight="1">
      <c r="A99" s="241">
        <v>191</v>
      </c>
      <c r="B99" s="460" t="s">
        <v>24</v>
      </c>
      <c r="C99" s="251" t="s">
        <v>74</v>
      </c>
      <c r="D99" s="751"/>
      <c r="E99" s="265" t="s">
        <v>26</v>
      </c>
      <c r="F99" s="249"/>
      <c r="G99" s="250" t="str">
        <f t="shared" si="3"/>
        <v>0</v>
      </c>
      <c r="H99" s="521">
        <v>0</v>
      </c>
      <c r="I99" s="246" t="s">
        <v>27</v>
      </c>
      <c r="J99" s="235"/>
    </row>
    <row r="100" spans="1:10" ht="16.5" customHeight="1">
      <c r="A100" s="241">
        <v>192</v>
      </c>
      <c r="B100" s="460" t="s">
        <v>24</v>
      </c>
      <c r="C100" s="788" t="s">
        <v>130</v>
      </c>
      <c r="D100" s="790" t="s">
        <v>151</v>
      </c>
      <c r="E100" s="265" t="s">
        <v>26</v>
      </c>
      <c r="F100" s="249"/>
      <c r="G100" s="250" t="str">
        <f t="shared" ref="G100:G131" si="4">DEC2HEX(H100)</f>
        <v>0</v>
      </c>
      <c r="H100" s="524">
        <v>0</v>
      </c>
      <c r="I100" s="246" t="s">
        <v>27</v>
      </c>
      <c r="J100" s="283">
        <f>H100+_xlfn.BITLSHIFT(H101,8)</f>
        <v>8192</v>
      </c>
    </row>
    <row r="101" spans="1:10" ht="16.5" customHeight="1">
      <c r="A101" s="241">
        <v>193</v>
      </c>
      <c r="B101" s="460" t="s">
        <v>24</v>
      </c>
      <c r="C101" s="751"/>
      <c r="D101" s="751"/>
      <c r="E101" s="265" t="s">
        <v>26</v>
      </c>
      <c r="F101" s="249"/>
      <c r="G101" s="250" t="str">
        <f t="shared" si="4"/>
        <v>20</v>
      </c>
      <c r="H101" s="524">
        <v>32</v>
      </c>
      <c r="I101" s="246" t="s">
        <v>27</v>
      </c>
      <c r="J101" s="283"/>
    </row>
    <row r="102" spans="1:10" ht="16.5" customHeight="1">
      <c r="A102" s="241">
        <v>194</v>
      </c>
      <c r="B102" s="460" t="s">
        <v>24</v>
      </c>
      <c r="C102" s="788" t="s">
        <v>132</v>
      </c>
      <c r="D102" s="790" t="s">
        <v>133</v>
      </c>
      <c r="E102" s="265" t="s">
        <v>26</v>
      </c>
      <c r="F102" s="249"/>
      <c r="G102" s="250" t="str">
        <f t="shared" si="4"/>
        <v>D0</v>
      </c>
      <c r="H102" s="524">
        <v>208</v>
      </c>
      <c r="I102" s="246" t="s">
        <v>27</v>
      </c>
      <c r="J102" s="283">
        <f>H102+_xlfn.BITLSHIFT(H103,8)</f>
        <v>2000</v>
      </c>
    </row>
    <row r="103" spans="1:10" ht="16.5" customHeight="1">
      <c r="A103" s="241">
        <v>195</v>
      </c>
      <c r="B103" s="460" t="s">
        <v>24</v>
      </c>
      <c r="C103" s="751"/>
      <c r="D103" s="751"/>
      <c r="E103" s="265" t="s">
        <v>26</v>
      </c>
      <c r="F103" s="249"/>
      <c r="G103" s="250" t="str">
        <f t="shared" si="4"/>
        <v>7</v>
      </c>
      <c r="H103" s="524">
        <v>7</v>
      </c>
      <c r="I103" s="246" t="s">
        <v>27</v>
      </c>
      <c r="J103" s="283"/>
    </row>
    <row r="104" spans="1:10" ht="16.5" customHeight="1">
      <c r="A104" s="241">
        <v>196</v>
      </c>
      <c r="B104" s="460" t="s">
        <v>24</v>
      </c>
      <c r="C104" s="788" t="s">
        <v>134</v>
      </c>
      <c r="D104" s="788" t="s">
        <v>135</v>
      </c>
      <c r="E104" s="265" t="s">
        <v>26</v>
      </c>
      <c r="F104" s="249"/>
      <c r="G104" s="250" t="str">
        <f t="shared" si="4"/>
        <v>A</v>
      </c>
      <c r="H104" s="524">
        <v>10</v>
      </c>
      <c r="I104" s="246" t="s">
        <v>27</v>
      </c>
      <c r="J104" s="283">
        <f>H104+_xlfn.BITLSHIFT(H105,8)</f>
        <v>10</v>
      </c>
    </row>
    <row r="105" spans="1:10" ht="16.5" customHeight="1">
      <c r="A105" s="241">
        <v>197</v>
      </c>
      <c r="B105" s="460" t="s">
        <v>24</v>
      </c>
      <c r="C105" s="751"/>
      <c r="D105" s="751"/>
      <c r="E105" s="265" t="s">
        <v>26</v>
      </c>
      <c r="F105" s="249"/>
      <c r="G105" s="250" t="str">
        <f t="shared" si="4"/>
        <v>0</v>
      </c>
      <c r="H105" s="524">
        <v>0</v>
      </c>
      <c r="I105" s="246" t="s">
        <v>27</v>
      </c>
      <c r="J105" s="283"/>
    </row>
    <row r="106" spans="1:10" ht="16.5" customHeight="1">
      <c r="A106" s="241">
        <v>198</v>
      </c>
      <c r="B106" s="460" t="s">
        <v>24</v>
      </c>
      <c r="C106" s="788" t="s">
        <v>136</v>
      </c>
      <c r="D106" s="788" t="s">
        <v>137</v>
      </c>
      <c r="E106" s="265" t="s">
        <v>26</v>
      </c>
      <c r="F106" s="249"/>
      <c r="G106" s="250" t="str">
        <f t="shared" si="4"/>
        <v>0</v>
      </c>
      <c r="H106" s="524">
        <v>0</v>
      </c>
      <c r="I106" s="246" t="s">
        <v>27</v>
      </c>
      <c r="J106" s="283">
        <f>H106+_xlfn.BITLSHIFT(H107,8)</f>
        <v>0</v>
      </c>
    </row>
    <row r="107" spans="1:10" ht="16.5" customHeight="1">
      <c r="A107" s="241">
        <v>199</v>
      </c>
      <c r="B107" s="460" t="s">
        <v>24</v>
      </c>
      <c r="C107" s="751"/>
      <c r="D107" s="751"/>
      <c r="E107" s="265" t="s">
        <v>26</v>
      </c>
      <c r="F107" s="249"/>
      <c r="G107" s="250" t="str">
        <f t="shared" si="4"/>
        <v>0</v>
      </c>
      <c r="H107" s="524">
        <v>0</v>
      </c>
      <c r="I107" s="246" t="s">
        <v>27</v>
      </c>
      <c r="J107" s="283"/>
    </row>
    <row r="108" spans="1:10" ht="16.5" customHeight="1">
      <c r="A108" s="241">
        <v>200</v>
      </c>
      <c r="B108" s="460" t="s">
        <v>24</v>
      </c>
      <c r="C108" s="788" t="s">
        <v>138</v>
      </c>
      <c r="D108" s="788" t="s">
        <v>139</v>
      </c>
      <c r="E108" s="265" t="s">
        <v>26</v>
      </c>
      <c r="F108" s="249"/>
      <c r="G108" s="250" t="str">
        <f t="shared" si="4"/>
        <v>0</v>
      </c>
      <c r="H108" s="524">
        <v>0</v>
      </c>
      <c r="I108" s="246" t="s">
        <v>27</v>
      </c>
      <c r="J108" s="283">
        <f>H108+_xlfn.BITLSHIFT(H109,8)/256</f>
        <v>60</v>
      </c>
    </row>
    <row r="109" spans="1:10" ht="16.5" customHeight="1">
      <c r="A109" s="241">
        <v>201</v>
      </c>
      <c r="B109" s="460" t="s">
        <v>24</v>
      </c>
      <c r="C109" s="751"/>
      <c r="D109" s="751"/>
      <c r="E109" s="265" t="s">
        <v>26</v>
      </c>
      <c r="F109" s="249"/>
      <c r="G109" s="250" t="str">
        <f t="shared" si="4"/>
        <v>3C</v>
      </c>
      <c r="H109" s="524">
        <v>60</v>
      </c>
      <c r="I109" s="246" t="s">
        <v>27</v>
      </c>
      <c r="J109" s="235"/>
    </row>
    <row r="110" spans="1:10" ht="37.5" customHeight="1">
      <c r="A110" s="241">
        <v>202</v>
      </c>
      <c r="B110" s="460" t="s">
        <v>24</v>
      </c>
      <c r="C110" s="788" t="s">
        <v>140</v>
      </c>
      <c r="D110" s="790" t="s">
        <v>141</v>
      </c>
      <c r="E110" s="265" t="s">
        <v>26</v>
      </c>
      <c r="F110" s="249"/>
      <c r="G110" s="250" t="str">
        <f t="shared" si="4"/>
        <v>0</v>
      </c>
      <c r="H110" s="521">
        <v>0</v>
      </c>
      <c r="I110" s="246" t="s">
        <v>27</v>
      </c>
      <c r="J110" s="235"/>
    </row>
    <row r="111" spans="1:10" ht="40.5" customHeight="1">
      <c r="A111" s="241">
        <v>203</v>
      </c>
      <c r="B111" s="460" t="s">
        <v>24</v>
      </c>
      <c r="C111" s="751"/>
      <c r="D111" s="751"/>
      <c r="E111" s="265" t="s">
        <v>26</v>
      </c>
      <c r="F111" s="249"/>
      <c r="G111" s="250" t="str">
        <f t="shared" si="4"/>
        <v>7D</v>
      </c>
      <c r="H111" s="521">
        <v>125</v>
      </c>
      <c r="I111" s="246" t="s">
        <v>27</v>
      </c>
      <c r="J111" s="235"/>
    </row>
    <row r="112" spans="1:10" ht="16.5" customHeight="1">
      <c r="A112" s="241">
        <v>204</v>
      </c>
      <c r="B112" s="460" t="s">
        <v>24</v>
      </c>
      <c r="C112" s="788" t="s">
        <v>142</v>
      </c>
      <c r="D112" s="806"/>
      <c r="E112" s="265" t="s">
        <v>26</v>
      </c>
      <c r="F112" s="249"/>
      <c r="G112" s="250" t="str">
        <f t="shared" si="4"/>
        <v>0</v>
      </c>
      <c r="H112" s="521">
        <v>0</v>
      </c>
      <c r="I112" s="246" t="s">
        <v>27</v>
      </c>
      <c r="J112" s="235"/>
    </row>
    <row r="113" spans="1:10" ht="16.5" customHeight="1">
      <c r="A113" s="241">
        <v>205</v>
      </c>
      <c r="B113" s="460" t="s">
        <v>24</v>
      </c>
      <c r="C113" s="751"/>
      <c r="D113" s="751"/>
      <c r="E113" s="265" t="s">
        <v>26</v>
      </c>
      <c r="F113" s="249"/>
      <c r="G113" s="250" t="str">
        <f t="shared" si="4"/>
        <v>7D</v>
      </c>
      <c r="H113" s="521">
        <v>125</v>
      </c>
      <c r="I113" s="246" t="s">
        <v>27</v>
      </c>
      <c r="J113" s="235"/>
    </row>
    <row r="114" spans="1:10" ht="16.5" customHeight="1">
      <c r="A114" s="241">
        <v>206</v>
      </c>
      <c r="B114" s="460" t="s">
        <v>24</v>
      </c>
      <c r="C114" s="788" t="s">
        <v>144</v>
      </c>
      <c r="D114" s="788" t="s">
        <v>96</v>
      </c>
      <c r="E114" s="265" t="s">
        <v>26</v>
      </c>
      <c r="F114" s="249"/>
      <c r="G114" s="250" t="str">
        <f t="shared" si="4"/>
        <v>FF</v>
      </c>
      <c r="H114" s="521">
        <v>255</v>
      </c>
      <c r="I114" s="246" t="s">
        <v>27</v>
      </c>
      <c r="J114" s="235"/>
    </row>
    <row r="115" spans="1:10" ht="16.5" customHeight="1">
      <c r="A115" s="241">
        <v>207</v>
      </c>
      <c r="B115" s="460" t="s">
        <v>24</v>
      </c>
      <c r="C115" s="751"/>
      <c r="D115" s="751"/>
      <c r="E115" s="265" t="s">
        <v>26</v>
      </c>
      <c r="F115" s="249"/>
      <c r="G115" s="250" t="str">
        <f t="shared" si="4"/>
        <v>7F</v>
      </c>
      <c r="H115" s="521">
        <v>127</v>
      </c>
      <c r="I115" s="246" t="s">
        <v>27</v>
      </c>
      <c r="J115" s="235"/>
    </row>
    <row r="116" spans="1:10" ht="16.5" customHeight="1">
      <c r="A116" s="241">
        <v>208</v>
      </c>
      <c r="B116" s="460" t="s">
        <v>24</v>
      </c>
      <c r="C116" s="788" t="s">
        <v>146</v>
      </c>
      <c r="D116" s="789" t="s">
        <v>147</v>
      </c>
      <c r="E116" s="265" t="s">
        <v>26</v>
      </c>
      <c r="F116" s="249"/>
      <c r="G116" s="250" t="str">
        <f t="shared" si="4"/>
        <v>0</v>
      </c>
      <c r="H116" s="521">
        <v>0</v>
      </c>
      <c r="I116" s="246" t="s">
        <v>27</v>
      </c>
      <c r="J116" s="235"/>
    </row>
    <row r="117" spans="1:10" ht="16.5" customHeight="1">
      <c r="A117" s="241">
        <v>209</v>
      </c>
      <c r="B117" s="460" t="s">
        <v>24</v>
      </c>
      <c r="C117" s="751"/>
      <c r="D117" s="754"/>
      <c r="E117" s="265" t="s">
        <v>26</v>
      </c>
      <c r="F117" s="249"/>
      <c r="G117" s="250" t="str">
        <f t="shared" si="4"/>
        <v>0</v>
      </c>
      <c r="H117" s="521">
        <v>0</v>
      </c>
      <c r="I117" s="246" t="s">
        <v>27</v>
      </c>
      <c r="J117" s="235"/>
    </row>
    <row r="118" spans="1:10" ht="16.5" customHeight="1">
      <c r="A118" s="241">
        <v>210</v>
      </c>
      <c r="B118" s="460" t="s">
        <v>24</v>
      </c>
      <c r="C118" s="788" t="s">
        <v>148</v>
      </c>
      <c r="D118" s="754"/>
      <c r="E118" s="265" t="s">
        <v>26</v>
      </c>
      <c r="F118" s="249"/>
      <c r="G118" s="250" t="str">
        <f t="shared" si="4"/>
        <v>1C</v>
      </c>
      <c r="H118" s="521">
        <v>28</v>
      </c>
      <c r="I118" s="246" t="s">
        <v>27</v>
      </c>
      <c r="J118" s="235"/>
    </row>
    <row r="119" spans="1:10" ht="16.5" customHeight="1">
      <c r="A119" s="241">
        <v>211</v>
      </c>
      <c r="B119" s="460" t="s">
        <v>24</v>
      </c>
      <c r="C119" s="751"/>
      <c r="D119" s="754"/>
      <c r="E119" s="265" t="s">
        <v>26</v>
      </c>
      <c r="F119" s="249"/>
      <c r="G119" s="250" t="str">
        <f t="shared" si="4"/>
        <v>C</v>
      </c>
      <c r="H119" s="521">
        <v>12</v>
      </c>
      <c r="I119" s="246" t="s">
        <v>27</v>
      </c>
      <c r="J119" s="235"/>
    </row>
    <row r="120" spans="1:10" ht="16.5" customHeight="1">
      <c r="A120" s="241">
        <v>212</v>
      </c>
      <c r="B120" s="460" t="s">
        <v>24</v>
      </c>
      <c r="C120" s="788" t="s">
        <v>149</v>
      </c>
      <c r="D120" s="754"/>
      <c r="E120" s="265" t="s">
        <v>26</v>
      </c>
      <c r="F120" s="249"/>
      <c r="G120" s="250" t="str">
        <f t="shared" si="4"/>
        <v>74</v>
      </c>
      <c r="H120" s="521">
        <v>116</v>
      </c>
      <c r="I120" s="246" t="s">
        <v>27</v>
      </c>
      <c r="J120" s="235"/>
    </row>
    <row r="121" spans="1:10" ht="16.5" customHeight="1">
      <c r="A121" s="241">
        <v>213</v>
      </c>
      <c r="B121" s="460" t="s">
        <v>24</v>
      </c>
      <c r="C121" s="751"/>
      <c r="D121" s="754"/>
      <c r="E121" s="265" t="s">
        <v>26</v>
      </c>
      <c r="F121" s="249"/>
      <c r="G121" s="250" t="str">
        <f t="shared" si="4"/>
        <v>F5</v>
      </c>
      <c r="H121" s="521">
        <v>245</v>
      </c>
      <c r="I121" s="246" t="s">
        <v>27</v>
      </c>
      <c r="J121" s="235"/>
    </row>
    <row r="122" spans="1:10" ht="16.5" customHeight="1">
      <c r="A122" s="241">
        <v>214</v>
      </c>
      <c r="B122" s="460" t="s">
        <v>24</v>
      </c>
      <c r="C122" s="788" t="s">
        <v>150</v>
      </c>
      <c r="D122" s="754"/>
      <c r="E122" s="265" t="s">
        <v>26</v>
      </c>
      <c r="F122" s="249"/>
      <c r="G122" s="250" t="str">
        <f t="shared" si="4"/>
        <v>CC</v>
      </c>
      <c r="H122" s="521">
        <v>204</v>
      </c>
      <c r="I122" s="246" t="s">
        <v>27</v>
      </c>
      <c r="J122" s="235"/>
    </row>
    <row r="123" spans="1:10" ht="16.5" customHeight="1">
      <c r="A123" s="241">
        <v>215</v>
      </c>
      <c r="B123" s="460" t="s">
        <v>24</v>
      </c>
      <c r="C123" s="751"/>
      <c r="D123" s="751"/>
      <c r="E123" s="265" t="s">
        <v>26</v>
      </c>
      <c r="F123" s="249"/>
      <c r="G123" s="250" t="str">
        <f t="shared" si="4"/>
        <v>10</v>
      </c>
      <c r="H123" s="521">
        <v>16</v>
      </c>
      <c r="I123" s="246" t="s">
        <v>27</v>
      </c>
      <c r="J123" s="235"/>
    </row>
    <row r="124" spans="1:10" ht="16.5" customHeight="1">
      <c r="A124" s="241">
        <v>216</v>
      </c>
      <c r="B124" s="460" t="s">
        <v>24</v>
      </c>
      <c r="C124" s="415" t="s">
        <v>2766</v>
      </c>
      <c r="D124" s="790" t="s">
        <v>4212</v>
      </c>
      <c r="E124" s="265" t="s">
        <v>26</v>
      </c>
      <c r="F124" s="249"/>
      <c r="G124" s="250" t="str">
        <f t="shared" si="4"/>
        <v>7F</v>
      </c>
      <c r="H124" s="521">
        <v>127</v>
      </c>
      <c r="I124" s="246" t="s">
        <v>27</v>
      </c>
      <c r="J124" s="235"/>
    </row>
    <row r="125" spans="1:10" ht="16.5" customHeight="1">
      <c r="A125" s="241">
        <v>217</v>
      </c>
      <c r="B125" s="460" t="s">
        <v>24</v>
      </c>
      <c r="C125" s="415" t="s">
        <v>2767</v>
      </c>
      <c r="D125" s="751"/>
      <c r="E125" s="265" t="s">
        <v>26</v>
      </c>
      <c r="F125" s="249"/>
      <c r="G125" s="250" t="str">
        <f t="shared" si="4"/>
        <v>0</v>
      </c>
      <c r="H125" s="521">
        <v>0</v>
      </c>
      <c r="I125" s="246" t="s">
        <v>27</v>
      </c>
      <c r="J125" s="235"/>
    </row>
    <row r="126" spans="1:10" ht="16.5" customHeight="1">
      <c r="A126" s="241">
        <v>218</v>
      </c>
      <c r="B126" s="460" t="s">
        <v>24</v>
      </c>
      <c r="C126" s="415" t="s">
        <v>2768</v>
      </c>
      <c r="D126" s="790" t="s">
        <v>4212</v>
      </c>
      <c r="E126" s="265" t="s">
        <v>26</v>
      </c>
      <c r="F126" s="249"/>
      <c r="G126" s="250" t="str">
        <f t="shared" si="4"/>
        <v>7F</v>
      </c>
      <c r="H126" s="521">
        <v>127</v>
      </c>
      <c r="I126" s="246" t="s">
        <v>27</v>
      </c>
      <c r="J126" s="235"/>
    </row>
    <row r="127" spans="1:10" ht="16.5" customHeight="1">
      <c r="A127" s="241">
        <v>219</v>
      </c>
      <c r="B127" s="460" t="s">
        <v>24</v>
      </c>
      <c r="C127" s="415" t="s">
        <v>2769</v>
      </c>
      <c r="D127" s="751"/>
      <c r="E127" s="265" t="s">
        <v>26</v>
      </c>
      <c r="F127" s="249"/>
      <c r="G127" s="250" t="str">
        <f t="shared" si="4"/>
        <v>0</v>
      </c>
      <c r="H127" s="521">
        <v>0</v>
      </c>
      <c r="I127" s="246" t="s">
        <v>27</v>
      </c>
      <c r="J127" s="235"/>
    </row>
    <row r="128" spans="1:10" ht="16.5" customHeight="1">
      <c r="A128" s="414">
        <v>220</v>
      </c>
      <c r="B128" s="460" t="s">
        <v>24</v>
      </c>
      <c r="C128" s="415" t="s">
        <v>74</v>
      </c>
      <c r="D128" s="788" t="s">
        <v>96</v>
      </c>
      <c r="E128" s="418" t="s">
        <v>26</v>
      </c>
      <c r="F128" s="249"/>
      <c r="G128" s="250" t="str">
        <f t="shared" si="4"/>
        <v>0</v>
      </c>
      <c r="H128" s="521">
        <v>0</v>
      </c>
      <c r="I128" s="246" t="s">
        <v>27</v>
      </c>
      <c r="J128" s="235"/>
    </row>
    <row r="129" spans="1:18" ht="16.5" customHeight="1">
      <c r="A129" s="414">
        <v>221</v>
      </c>
      <c r="B129" s="460" t="s">
        <v>24</v>
      </c>
      <c r="C129" s="415" t="s">
        <v>74</v>
      </c>
      <c r="D129" s="751"/>
      <c r="E129" s="418" t="s">
        <v>26</v>
      </c>
      <c r="F129" s="249"/>
      <c r="G129" s="250" t="str">
        <f t="shared" si="4"/>
        <v>0</v>
      </c>
      <c r="H129" s="521">
        <v>0</v>
      </c>
      <c r="I129" s="246" t="s">
        <v>27</v>
      </c>
      <c r="J129" s="235"/>
    </row>
    <row r="130" spans="1:18" ht="16.5" customHeight="1">
      <c r="A130" s="414">
        <v>222</v>
      </c>
      <c r="B130" s="460" t="s">
        <v>24</v>
      </c>
      <c r="C130" s="415" t="s">
        <v>74</v>
      </c>
      <c r="D130" s="788" t="s">
        <v>96</v>
      </c>
      <c r="E130" s="418" t="s">
        <v>26</v>
      </c>
      <c r="F130" s="249"/>
      <c r="G130" s="250" t="str">
        <f t="shared" si="4"/>
        <v>0</v>
      </c>
      <c r="H130" s="521">
        <v>0</v>
      </c>
      <c r="I130" s="246" t="s">
        <v>27</v>
      </c>
      <c r="J130" s="235"/>
    </row>
    <row r="131" spans="1:18" ht="16.5" customHeight="1">
      <c r="A131" s="414">
        <v>223</v>
      </c>
      <c r="B131" s="460" t="s">
        <v>24</v>
      </c>
      <c r="C131" s="415" t="s">
        <v>74</v>
      </c>
      <c r="D131" s="751"/>
      <c r="E131" s="418" t="s">
        <v>26</v>
      </c>
      <c r="F131" s="249"/>
      <c r="G131" s="250" t="str">
        <f t="shared" si="4"/>
        <v>0</v>
      </c>
      <c r="H131" s="521">
        <v>0</v>
      </c>
      <c r="I131" s="246" t="s">
        <v>27</v>
      </c>
      <c r="J131" s="235"/>
    </row>
    <row r="132" spans="1:18" ht="16.5" customHeight="1">
      <c r="A132" s="249">
        <v>224</v>
      </c>
      <c r="B132" s="463" t="s">
        <v>24</v>
      </c>
      <c r="C132" s="412" t="s">
        <v>2770</v>
      </c>
      <c r="D132" s="755" t="s">
        <v>2775</v>
      </c>
      <c r="E132" s="259" t="s">
        <v>26</v>
      </c>
      <c r="F132" s="249"/>
      <c r="G132" s="250" t="str">
        <f t="shared" ref="G132:G165" si="5">DEC2HEX(H132)</f>
        <v>FF</v>
      </c>
      <c r="H132" s="521">
        <v>255</v>
      </c>
      <c r="I132" s="246" t="s">
        <v>27</v>
      </c>
      <c r="J132" s="235"/>
    </row>
    <row r="133" spans="1:18" ht="16.5" customHeight="1">
      <c r="A133" s="249">
        <v>225</v>
      </c>
      <c r="B133" s="463" t="s">
        <v>24</v>
      </c>
      <c r="C133" s="412" t="s">
        <v>2771</v>
      </c>
      <c r="D133" s="751"/>
      <c r="E133" s="259" t="s">
        <v>26</v>
      </c>
      <c r="F133" s="249"/>
      <c r="G133" s="250" t="str">
        <f t="shared" si="5"/>
        <v>FF</v>
      </c>
      <c r="H133" s="521">
        <v>255</v>
      </c>
      <c r="I133" s="246" t="s">
        <v>27</v>
      </c>
      <c r="J133" s="235"/>
    </row>
    <row r="134" spans="1:18" ht="16.5" customHeight="1">
      <c r="A134" s="249">
        <v>226</v>
      </c>
      <c r="B134" s="463" t="s">
        <v>24</v>
      </c>
      <c r="C134" s="412" t="s">
        <v>2772</v>
      </c>
      <c r="D134" s="755" t="s">
        <v>2776</v>
      </c>
      <c r="E134" s="259" t="s">
        <v>26</v>
      </c>
      <c r="F134" s="249"/>
      <c r="G134" s="250" t="str">
        <f t="shared" si="5"/>
        <v>FF</v>
      </c>
      <c r="H134" s="521">
        <v>255</v>
      </c>
      <c r="I134" s="246" t="s">
        <v>27</v>
      </c>
      <c r="J134" s="235"/>
    </row>
    <row r="135" spans="1:18" ht="16.5" customHeight="1">
      <c r="A135" s="249">
        <v>227</v>
      </c>
      <c r="B135" s="463" t="s">
        <v>24</v>
      </c>
      <c r="C135" s="412" t="s">
        <v>2773</v>
      </c>
      <c r="D135" s="751"/>
      <c r="E135" s="259" t="s">
        <v>26</v>
      </c>
      <c r="F135" s="249"/>
      <c r="G135" s="250" t="str">
        <f t="shared" si="5"/>
        <v>FF</v>
      </c>
      <c r="H135" s="521">
        <v>255</v>
      </c>
      <c r="I135" s="246" t="s">
        <v>27</v>
      </c>
      <c r="J135" s="235"/>
    </row>
    <row r="136" spans="1:18" s="464" customFormat="1" ht="47.4" customHeight="1">
      <c r="A136" s="781">
        <v>228</v>
      </c>
      <c r="B136" s="517" t="s">
        <v>103</v>
      </c>
      <c r="C136" s="534" t="s">
        <v>4295</v>
      </c>
      <c r="D136" s="534" t="s">
        <v>4296</v>
      </c>
      <c r="E136" s="259" t="s">
        <v>26</v>
      </c>
      <c r="F136" s="472">
        <f>_xlfn.BITAND(_xlfn.BITRSHIFT(H136,2),31)</f>
        <v>1</v>
      </c>
      <c r="G136" s="803" t="str">
        <f>DEC2HEX(H136)</f>
        <v>4</v>
      </c>
      <c r="H136" s="775">
        <v>4</v>
      </c>
      <c r="I136" s="473"/>
      <c r="J136" s="283"/>
    </row>
    <row r="137" spans="1:18" s="464" customFormat="1" ht="16.5" customHeight="1">
      <c r="A137" s="782"/>
      <c r="B137" s="472">
        <v>1</v>
      </c>
      <c r="C137" s="478" t="s">
        <v>4284</v>
      </c>
      <c r="D137" s="459" t="s">
        <v>4135</v>
      </c>
      <c r="E137" s="259" t="s">
        <v>26</v>
      </c>
      <c r="F137" s="472">
        <f>_xlfn.BITAND(_xlfn.BITRSHIFT(H136,1),1)</f>
        <v>0</v>
      </c>
      <c r="G137" s="764"/>
      <c r="H137" s="794"/>
      <c r="I137" s="473"/>
      <c r="J137" s="283"/>
    </row>
    <row r="138" spans="1:18" ht="27.6" customHeight="1">
      <c r="A138" s="783"/>
      <c r="B138" s="463">
        <v>0</v>
      </c>
      <c r="C138" s="413" t="s">
        <v>2777</v>
      </c>
      <c r="D138" s="413" t="s">
        <v>4136</v>
      </c>
      <c r="E138" s="259" t="s">
        <v>26</v>
      </c>
      <c r="F138" s="249">
        <f>_xlfn.BITAND(_xlfn.BITRSHIFT(H136,0),1)</f>
        <v>0</v>
      </c>
      <c r="G138" s="804"/>
      <c r="H138" s="795"/>
      <c r="I138" s="246" t="s">
        <v>27</v>
      </c>
      <c r="K138" s="424" t="s">
        <v>2777</v>
      </c>
      <c r="L138" s="423">
        <f>_xlfn.BITAND(_xlfn.BITRSHIFT(H136,0),1)</f>
        <v>0</v>
      </c>
      <c r="M138" s="424" t="s">
        <v>2778</v>
      </c>
      <c r="N138" s="423">
        <f>_xlfn.BITAND(_xlfn.BITRSHIFT(H136,1),1)</f>
        <v>0</v>
      </c>
      <c r="O138" s="424" t="s">
        <v>4285</v>
      </c>
      <c r="P138" s="423">
        <f>_xlfn.BITAND(_xlfn.BITRSHIFT(H136,2),1)</f>
        <v>1</v>
      </c>
      <c r="Q138" s="424" t="s">
        <v>4294</v>
      </c>
      <c r="R138" s="423">
        <f>_xlfn.BITAND(_xlfn.BITRSHIFT(H136,3),1)</f>
        <v>0</v>
      </c>
    </row>
    <row r="139" spans="1:18" ht="16.5" customHeight="1">
      <c r="A139" s="249">
        <v>229</v>
      </c>
      <c r="B139" s="463" t="s">
        <v>24</v>
      </c>
      <c r="C139" s="412"/>
      <c r="D139" s="411"/>
      <c r="E139" s="259" t="s">
        <v>26</v>
      </c>
      <c r="F139" s="249"/>
      <c r="G139" s="250" t="str">
        <f t="shared" si="5"/>
        <v>FF</v>
      </c>
      <c r="H139" s="521">
        <v>255</v>
      </c>
      <c r="I139" s="246" t="s">
        <v>27</v>
      </c>
      <c r="J139" s="235"/>
    </row>
    <row r="140" spans="1:18" ht="70.95" customHeight="1">
      <c r="A140" s="249">
        <v>230</v>
      </c>
      <c r="B140" s="463" t="s">
        <v>24</v>
      </c>
      <c r="C140" s="520" t="s">
        <v>4151</v>
      </c>
      <c r="D140" s="791" t="s">
        <v>4152</v>
      </c>
      <c r="E140" s="259" t="s">
        <v>26</v>
      </c>
      <c r="F140" s="249"/>
      <c r="G140" s="250" t="str">
        <f t="shared" si="5"/>
        <v>FF</v>
      </c>
      <c r="H140" s="521">
        <v>255</v>
      </c>
      <c r="I140" s="246" t="s">
        <v>27</v>
      </c>
      <c r="K140" s="424" t="s">
        <v>4154</v>
      </c>
      <c r="L140" s="423">
        <f>_xlfn.BITAND(_xlfn.BITRSHIFT(H140,0),3)</f>
        <v>3</v>
      </c>
      <c r="M140" s="424" t="s">
        <v>4155</v>
      </c>
      <c r="N140" s="423">
        <f>_xlfn.BITAND(_xlfn.BITRSHIFT(H140,2),3)</f>
        <v>3</v>
      </c>
      <c r="O140" s="424" t="s">
        <v>4156</v>
      </c>
      <c r="P140" s="423">
        <f>_xlfn.BITAND(_xlfn.BITRSHIFT(H140,4),3)</f>
        <v>3</v>
      </c>
      <c r="Q140" s="424" t="s">
        <v>4157</v>
      </c>
      <c r="R140" s="423">
        <f>_xlfn.BITAND(_xlfn.BITRSHIFT(H140,6),3)</f>
        <v>3</v>
      </c>
    </row>
    <row r="141" spans="1:18" ht="60.6" customHeight="1">
      <c r="A141" s="249">
        <v>231</v>
      </c>
      <c r="B141" s="463" t="s">
        <v>24</v>
      </c>
      <c r="C141" s="520" t="s">
        <v>4153</v>
      </c>
      <c r="D141" s="792"/>
      <c r="E141" s="259" t="s">
        <v>26</v>
      </c>
      <c r="F141" s="249"/>
      <c r="G141" s="250" t="str">
        <f t="shared" si="5"/>
        <v>FF</v>
      </c>
      <c r="H141" s="521">
        <v>255</v>
      </c>
      <c r="I141" s="246" t="s">
        <v>27</v>
      </c>
      <c r="K141" s="424" t="s">
        <v>4158</v>
      </c>
      <c r="L141" s="423">
        <f>_xlfn.BITAND(_xlfn.BITRSHIFT(H141,0),3)</f>
        <v>3</v>
      </c>
      <c r="M141" s="424" t="s">
        <v>4159</v>
      </c>
      <c r="N141" s="423">
        <f>_xlfn.BITAND(_xlfn.BITRSHIFT(H141,2),3)</f>
        <v>3</v>
      </c>
      <c r="O141" s="424" t="s">
        <v>4160</v>
      </c>
      <c r="P141" s="423">
        <f>_xlfn.BITAND(_xlfn.BITRSHIFT(H141,4),3)</f>
        <v>3</v>
      </c>
      <c r="Q141" s="424" t="s">
        <v>4161</v>
      </c>
      <c r="R141" s="423">
        <f>_xlfn.BITAND(_xlfn.BITRSHIFT(H141,6),3)</f>
        <v>3</v>
      </c>
    </row>
    <row r="142" spans="1:18" ht="16.5" customHeight="1">
      <c r="A142" s="249">
        <v>232</v>
      </c>
      <c r="B142" s="463" t="s">
        <v>24</v>
      </c>
      <c r="C142" s="412" t="s">
        <v>2158</v>
      </c>
      <c r="D142" s="753" t="s">
        <v>96</v>
      </c>
      <c r="E142" s="259" t="s">
        <v>26</v>
      </c>
      <c r="F142" s="249"/>
      <c r="G142" s="250" t="str">
        <f t="shared" si="5"/>
        <v>FF</v>
      </c>
      <c r="H142" s="521">
        <v>255</v>
      </c>
      <c r="I142" s="246" t="s">
        <v>27</v>
      </c>
    </row>
    <row r="143" spans="1:18" ht="16.5" customHeight="1">
      <c r="A143" s="249">
        <v>233</v>
      </c>
      <c r="B143" s="463" t="s">
        <v>24</v>
      </c>
      <c r="C143" s="412"/>
      <c r="D143" s="751"/>
      <c r="E143" s="259" t="s">
        <v>26</v>
      </c>
      <c r="F143" s="249"/>
      <c r="G143" s="250" t="str">
        <f t="shared" si="5"/>
        <v>FF</v>
      </c>
      <c r="H143" s="521">
        <v>255</v>
      </c>
      <c r="I143" s="246" t="s">
        <v>27</v>
      </c>
    </row>
    <row r="144" spans="1:18" ht="16.5" customHeight="1">
      <c r="A144" s="249">
        <v>234</v>
      </c>
      <c r="B144" s="463" t="s">
        <v>24</v>
      </c>
      <c r="C144" s="412" t="s">
        <v>2158</v>
      </c>
      <c r="D144" s="753" t="s">
        <v>96</v>
      </c>
      <c r="E144" s="259" t="s">
        <v>26</v>
      </c>
      <c r="F144" s="249"/>
      <c r="G144" s="250" t="str">
        <f t="shared" si="5"/>
        <v>FF</v>
      </c>
      <c r="H144" s="521">
        <v>255</v>
      </c>
      <c r="I144" s="246" t="s">
        <v>27</v>
      </c>
    </row>
    <row r="145" spans="1:9" ht="16.5" customHeight="1">
      <c r="A145" s="249">
        <v>235</v>
      </c>
      <c r="B145" s="463" t="s">
        <v>24</v>
      </c>
      <c r="C145" s="412"/>
      <c r="D145" s="751"/>
      <c r="E145" s="259" t="s">
        <v>26</v>
      </c>
      <c r="F145" s="249"/>
      <c r="G145" s="250" t="str">
        <f t="shared" si="5"/>
        <v>FF</v>
      </c>
      <c r="H145" s="521">
        <v>255</v>
      </c>
      <c r="I145" s="246" t="s">
        <v>27</v>
      </c>
    </row>
    <row r="146" spans="1:9" ht="16.5" customHeight="1">
      <c r="A146" s="249">
        <v>236</v>
      </c>
      <c r="B146" s="463" t="s">
        <v>24</v>
      </c>
      <c r="C146" s="412" t="s">
        <v>2158</v>
      </c>
      <c r="D146" s="753" t="s">
        <v>2774</v>
      </c>
      <c r="E146" s="259" t="s">
        <v>26</v>
      </c>
      <c r="F146" s="249"/>
      <c r="G146" s="250" t="str">
        <f t="shared" si="5"/>
        <v>FF</v>
      </c>
      <c r="H146" s="521">
        <v>255</v>
      </c>
      <c r="I146" s="246" t="s">
        <v>27</v>
      </c>
    </row>
    <row r="147" spans="1:9" ht="16.5" customHeight="1">
      <c r="A147" s="249">
        <v>237</v>
      </c>
      <c r="B147" s="463" t="s">
        <v>24</v>
      </c>
      <c r="C147" s="412"/>
      <c r="D147" s="751"/>
      <c r="E147" s="259" t="s">
        <v>26</v>
      </c>
      <c r="F147" s="249"/>
      <c r="G147" s="250" t="str">
        <f t="shared" si="5"/>
        <v>FF</v>
      </c>
      <c r="H147" s="521">
        <v>255</v>
      </c>
      <c r="I147" s="246" t="s">
        <v>27</v>
      </c>
    </row>
    <row r="148" spans="1:9" ht="16.5" customHeight="1">
      <c r="A148" s="249">
        <v>238</v>
      </c>
      <c r="B148" s="463" t="s">
        <v>24</v>
      </c>
      <c r="C148" s="412" t="s">
        <v>2158</v>
      </c>
      <c r="D148" s="753" t="s">
        <v>96</v>
      </c>
      <c r="E148" s="259" t="s">
        <v>26</v>
      </c>
      <c r="F148" s="249"/>
      <c r="G148" s="250" t="str">
        <f t="shared" si="5"/>
        <v>FF</v>
      </c>
      <c r="H148" s="521">
        <v>255</v>
      </c>
      <c r="I148" s="246" t="s">
        <v>27</v>
      </c>
    </row>
    <row r="149" spans="1:9" ht="16.5" customHeight="1">
      <c r="A149" s="249">
        <v>239</v>
      </c>
      <c r="B149" s="463" t="s">
        <v>24</v>
      </c>
      <c r="C149" s="412"/>
      <c r="D149" s="751"/>
      <c r="E149" s="259" t="s">
        <v>26</v>
      </c>
      <c r="F149" s="249"/>
      <c r="G149" s="250" t="str">
        <f t="shared" si="5"/>
        <v>FF</v>
      </c>
      <c r="H149" s="521">
        <v>255</v>
      </c>
      <c r="I149" s="246" t="s">
        <v>27</v>
      </c>
    </row>
    <row r="150" spans="1:9" ht="16.5" customHeight="1">
      <c r="A150" s="249">
        <v>240</v>
      </c>
      <c r="B150" s="463" t="s">
        <v>24</v>
      </c>
      <c r="C150" s="412" t="s">
        <v>2158</v>
      </c>
      <c r="D150" s="753" t="s">
        <v>96</v>
      </c>
      <c r="E150" s="259" t="s">
        <v>26</v>
      </c>
      <c r="F150" s="249"/>
      <c r="G150" s="250" t="str">
        <f t="shared" si="5"/>
        <v>FF</v>
      </c>
      <c r="H150" s="521">
        <v>255</v>
      </c>
      <c r="I150" s="246" t="s">
        <v>27</v>
      </c>
    </row>
    <row r="151" spans="1:9" ht="16.5" customHeight="1">
      <c r="A151" s="249">
        <v>241</v>
      </c>
      <c r="B151" s="463" t="s">
        <v>24</v>
      </c>
      <c r="C151" s="412"/>
      <c r="D151" s="751"/>
      <c r="E151" s="259" t="s">
        <v>26</v>
      </c>
      <c r="F151" s="249"/>
      <c r="G151" s="250" t="str">
        <f t="shared" si="5"/>
        <v>FF</v>
      </c>
      <c r="H151" s="521">
        <v>255</v>
      </c>
      <c r="I151" s="246" t="s">
        <v>27</v>
      </c>
    </row>
    <row r="152" spans="1:9" ht="16.5" customHeight="1">
      <c r="A152" s="249">
        <v>242</v>
      </c>
      <c r="B152" s="463" t="s">
        <v>24</v>
      </c>
      <c r="C152" s="412" t="s">
        <v>2158</v>
      </c>
      <c r="D152" s="753" t="s">
        <v>96</v>
      </c>
      <c r="E152" s="259" t="s">
        <v>26</v>
      </c>
      <c r="F152" s="249"/>
      <c r="G152" s="250" t="str">
        <f t="shared" si="5"/>
        <v>FF</v>
      </c>
      <c r="H152" s="521">
        <v>255</v>
      </c>
      <c r="I152" s="246" t="s">
        <v>27</v>
      </c>
    </row>
    <row r="153" spans="1:9" ht="16.5" customHeight="1">
      <c r="A153" s="249">
        <v>243</v>
      </c>
      <c r="B153" s="463" t="s">
        <v>24</v>
      </c>
      <c r="C153" s="412"/>
      <c r="D153" s="751"/>
      <c r="E153" s="259" t="s">
        <v>26</v>
      </c>
      <c r="F153" s="249"/>
      <c r="G153" s="250" t="str">
        <f t="shared" si="5"/>
        <v>FF</v>
      </c>
      <c r="H153" s="521">
        <v>255</v>
      </c>
      <c r="I153" s="246" t="s">
        <v>27</v>
      </c>
    </row>
    <row r="154" spans="1:9" ht="16.5" customHeight="1">
      <c r="A154" s="249">
        <v>244</v>
      </c>
      <c r="B154" s="463" t="s">
        <v>24</v>
      </c>
      <c r="C154" s="412" t="s">
        <v>2158</v>
      </c>
      <c r="D154" s="753" t="s">
        <v>96</v>
      </c>
      <c r="E154" s="259" t="s">
        <v>26</v>
      </c>
      <c r="F154" s="249"/>
      <c r="G154" s="250" t="str">
        <f t="shared" si="5"/>
        <v>FF</v>
      </c>
      <c r="H154" s="521">
        <v>255</v>
      </c>
      <c r="I154" s="246" t="s">
        <v>27</v>
      </c>
    </row>
    <row r="155" spans="1:9" ht="16.5" customHeight="1">
      <c r="A155" s="249">
        <v>245</v>
      </c>
      <c r="B155" s="463" t="s">
        <v>24</v>
      </c>
      <c r="C155" s="412"/>
      <c r="D155" s="751"/>
      <c r="E155" s="259" t="s">
        <v>26</v>
      </c>
      <c r="F155" s="249"/>
      <c r="G155" s="250" t="str">
        <f t="shared" si="5"/>
        <v>FF</v>
      </c>
      <c r="H155" s="521">
        <v>255</v>
      </c>
      <c r="I155" s="246" t="s">
        <v>27</v>
      </c>
    </row>
    <row r="156" spans="1:9" ht="16.5" customHeight="1">
      <c r="A156" s="249">
        <v>246</v>
      </c>
      <c r="B156" s="463" t="s">
        <v>24</v>
      </c>
      <c r="C156" s="412" t="s">
        <v>2158</v>
      </c>
      <c r="D156" s="753" t="s">
        <v>96</v>
      </c>
      <c r="E156" s="259" t="s">
        <v>26</v>
      </c>
      <c r="F156" s="249"/>
      <c r="G156" s="250" t="str">
        <f t="shared" si="5"/>
        <v>FF</v>
      </c>
      <c r="H156" s="521">
        <v>255</v>
      </c>
      <c r="I156" s="246" t="s">
        <v>27</v>
      </c>
    </row>
    <row r="157" spans="1:9" ht="16.5" customHeight="1">
      <c r="A157" s="249">
        <v>247</v>
      </c>
      <c r="B157" s="463" t="s">
        <v>24</v>
      </c>
      <c r="C157" s="412"/>
      <c r="D157" s="751"/>
      <c r="E157" s="259" t="s">
        <v>26</v>
      </c>
      <c r="F157" s="249"/>
      <c r="G157" s="250" t="str">
        <f t="shared" si="5"/>
        <v>FF</v>
      </c>
      <c r="H157" s="521">
        <v>255</v>
      </c>
      <c r="I157" s="246" t="s">
        <v>27</v>
      </c>
    </row>
    <row r="158" spans="1:9" ht="16.5" customHeight="1">
      <c r="A158" s="249">
        <v>248</v>
      </c>
      <c r="B158" s="463" t="s">
        <v>24</v>
      </c>
      <c r="C158" s="412" t="s">
        <v>2158</v>
      </c>
      <c r="D158" s="753" t="s">
        <v>96</v>
      </c>
      <c r="E158" s="259" t="s">
        <v>26</v>
      </c>
      <c r="F158" s="249"/>
      <c r="G158" s="250" t="str">
        <f t="shared" si="5"/>
        <v>FF</v>
      </c>
      <c r="H158" s="521">
        <v>255</v>
      </c>
      <c r="I158" s="246" t="s">
        <v>27</v>
      </c>
    </row>
    <row r="159" spans="1:9" ht="16.5" customHeight="1">
      <c r="A159" s="249">
        <v>249</v>
      </c>
      <c r="B159" s="463" t="s">
        <v>24</v>
      </c>
      <c r="C159" s="412" t="s">
        <v>2158</v>
      </c>
      <c r="D159" s="751"/>
      <c r="E159" s="259" t="s">
        <v>26</v>
      </c>
      <c r="F159" s="249"/>
      <c r="G159" s="250" t="str">
        <f t="shared" si="5"/>
        <v>FF</v>
      </c>
      <c r="H159" s="521">
        <v>255</v>
      </c>
      <c r="I159" s="246" t="s">
        <v>27</v>
      </c>
    </row>
    <row r="160" spans="1:9" ht="16.5" customHeight="1">
      <c r="A160" s="249">
        <v>250</v>
      </c>
      <c r="B160" s="463" t="s">
        <v>24</v>
      </c>
      <c r="C160" s="412" t="s">
        <v>2158</v>
      </c>
      <c r="D160" s="753" t="s">
        <v>96</v>
      </c>
      <c r="E160" s="259" t="s">
        <v>26</v>
      </c>
      <c r="F160" s="249"/>
      <c r="G160" s="250" t="str">
        <f t="shared" si="5"/>
        <v>FF</v>
      </c>
      <c r="H160" s="521">
        <v>255</v>
      </c>
      <c r="I160" s="246" t="s">
        <v>27</v>
      </c>
    </row>
    <row r="161" spans="1:9" ht="16.5" customHeight="1">
      <c r="A161" s="249">
        <v>251</v>
      </c>
      <c r="B161" s="463" t="s">
        <v>24</v>
      </c>
      <c r="C161" s="412" t="s">
        <v>2158</v>
      </c>
      <c r="D161" s="751"/>
      <c r="E161" s="259" t="s">
        <v>26</v>
      </c>
      <c r="F161" s="249"/>
      <c r="G161" s="250" t="str">
        <f t="shared" si="5"/>
        <v>FF</v>
      </c>
      <c r="H161" s="521">
        <v>255</v>
      </c>
      <c r="I161" s="246" t="s">
        <v>27</v>
      </c>
    </row>
    <row r="162" spans="1:9" ht="16.5" customHeight="1">
      <c r="A162" s="249">
        <v>252</v>
      </c>
      <c r="B162" s="463" t="s">
        <v>24</v>
      </c>
      <c r="C162" s="412" t="s">
        <v>2158</v>
      </c>
      <c r="D162" s="753" t="s">
        <v>96</v>
      </c>
      <c r="E162" s="259" t="s">
        <v>26</v>
      </c>
      <c r="F162" s="249"/>
      <c r="G162" s="250" t="str">
        <f t="shared" si="5"/>
        <v>FF</v>
      </c>
      <c r="H162" s="521">
        <v>255</v>
      </c>
      <c r="I162" s="246" t="s">
        <v>27</v>
      </c>
    </row>
    <row r="163" spans="1:9" ht="16.5" customHeight="1">
      <c r="A163" s="249">
        <v>253</v>
      </c>
      <c r="B163" s="463" t="s">
        <v>24</v>
      </c>
      <c r="C163" s="412" t="s">
        <v>2158</v>
      </c>
      <c r="D163" s="751"/>
      <c r="E163" s="259" t="s">
        <v>26</v>
      </c>
      <c r="F163" s="249"/>
      <c r="G163" s="250" t="str">
        <f t="shared" si="5"/>
        <v>FF</v>
      </c>
      <c r="H163" s="521">
        <v>255</v>
      </c>
      <c r="I163" s="246" t="s">
        <v>27</v>
      </c>
    </row>
    <row r="164" spans="1:9" ht="16.5" customHeight="1">
      <c r="A164" s="249">
        <v>254</v>
      </c>
      <c r="B164" s="463" t="s">
        <v>24</v>
      </c>
      <c r="C164" s="412" t="s">
        <v>2158</v>
      </c>
      <c r="D164" s="753" t="s">
        <v>96</v>
      </c>
      <c r="E164" s="259" t="s">
        <v>26</v>
      </c>
      <c r="F164" s="249"/>
      <c r="G164" s="250" t="str">
        <f t="shared" si="5"/>
        <v>FF</v>
      </c>
      <c r="H164" s="521">
        <v>255</v>
      </c>
      <c r="I164" s="246" t="s">
        <v>27</v>
      </c>
    </row>
    <row r="165" spans="1:9" ht="16.5" customHeight="1">
      <c r="A165" s="249">
        <v>255</v>
      </c>
      <c r="B165" s="463" t="s">
        <v>24</v>
      </c>
      <c r="C165" s="412" t="s">
        <v>2158</v>
      </c>
      <c r="D165" s="751"/>
      <c r="E165" s="259" t="s">
        <v>26</v>
      </c>
      <c r="F165" s="249"/>
      <c r="G165" s="250" t="str">
        <f t="shared" si="5"/>
        <v>FF</v>
      </c>
      <c r="H165" s="521">
        <v>255</v>
      </c>
      <c r="I165" s="246" t="s">
        <v>27</v>
      </c>
    </row>
  </sheetData>
  <mergeCells count="103">
    <mergeCell ref="A136:A138"/>
    <mergeCell ref="H136:H138"/>
    <mergeCell ref="G136:G138"/>
    <mergeCell ref="A36:A44"/>
    <mergeCell ref="A66:A67"/>
    <mergeCell ref="G66:G67"/>
    <mergeCell ref="H66:H67"/>
    <mergeCell ref="C74:C75"/>
    <mergeCell ref="D74:D75"/>
    <mergeCell ref="C112:C113"/>
    <mergeCell ref="D112:D113"/>
    <mergeCell ref="C110:C111"/>
    <mergeCell ref="D110:D111"/>
    <mergeCell ref="C86:C87"/>
    <mergeCell ref="C88:C89"/>
    <mergeCell ref="C90:C91"/>
    <mergeCell ref="D84:D91"/>
    <mergeCell ref="C100:C101"/>
    <mergeCell ref="D100:D101"/>
    <mergeCell ref="C102:C103"/>
    <mergeCell ref="D102:D103"/>
    <mergeCell ref="H64:H65"/>
    <mergeCell ref="D92:D93"/>
    <mergeCell ref="D94:D95"/>
    <mergeCell ref="G64:G65"/>
    <mergeCell ref="I64:I65"/>
    <mergeCell ref="A64:A65"/>
    <mergeCell ref="I36:I44"/>
    <mergeCell ref="G36:G44"/>
    <mergeCell ref="C58:C59"/>
    <mergeCell ref="D58:D59"/>
    <mergeCell ref="C60:C61"/>
    <mergeCell ref="D60:D61"/>
    <mergeCell ref="C62:C63"/>
    <mergeCell ref="A46:A54"/>
    <mergeCell ref="H46:H54"/>
    <mergeCell ref="G46:G54"/>
    <mergeCell ref="D124:D125"/>
    <mergeCell ref="A1:H1"/>
    <mergeCell ref="A3:A8"/>
    <mergeCell ref="G3:G8"/>
    <mergeCell ref="H3:H8"/>
    <mergeCell ref="I3:I8"/>
    <mergeCell ref="H10:H12"/>
    <mergeCell ref="I10:I12"/>
    <mergeCell ref="H36:H44"/>
    <mergeCell ref="D72:D73"/>
    <mergeCell ref="G26:G34"/>
    <mergeCell ref="H26:H34"/>
    <mergeCell ref="C14:C15"/>
    <mergeCell ref="D14:D15"/>
    <mergeCell ref="D70:D71"/>
    <mergeCell ref="C72:C73"/>
    <mergeCell ref="D62:D63"/>
    <mergeCell ref="A26:A34"/>
    <mergeCell ref="A10:A12"/>
    <mergeCell ref="G10:G12"/>
    <mergeCell ref="C68:C69"/>
    <mergeCell ref="D68:D69"/>
    <mergeCell ref="C70:C71"/>
    <mergeCell ref="I66:I67"/>
    <mergeCell ref="D162:D163"/>
    <mergeCell ref="D164:D165"/>
    <mergeCell ref="D126:D127"/>
    <mergeCell ref="D128:D129"/>
    <mergeCell ref="D130:D131"/>
    <mergeCell ref="D158:D159"/>
    <mergeCell ref="D160:D161"/>
    <mergeCell ref="D156:D157"/>
    <mergeCell ref="D132:D133"/>
    <mergeCell ref="D134:D135"/>
    <mergeCell ref="D140:D141"/>
    <mergeCell ref="D148:D149"/>
    <mergeCell ref="D150:D151"/>
    <mergeCell ref="D152:D153"/>
    <mergeCell ref="D142:D143"/>
    <mergeCell ref="D144:D145"/>
    <mergeCell ref="D154:D155"/>
    <mergeCell ref="D146:D147"/>
    <mergeCell ref="C80:C81"/>
    <mergeCell ref="D80:D81"/>
    <mergeCell ref="C82:C83"/>
    <mergeCell ref="D82:D83"/>
    <mergeCell ref="C84:C85"/>
    <mergeCell ref="C76:C77"/>
    <mergeCell ref="D76:D77"/>
    <mergeCell ref="C78:C79"/>
    <mergeCell ref="D78:D79"/>
    <mergeCell ref="C114:C115"/>
    <mergeCell ref="D114:D115"/>
    <mergeCell ref="C116:C117"/>
    <mergeCell ref="D116:D123"/>
    <mergeCell ref="D104:D105"/>
    <mergeCell ref="D98:D99"/>
    <mergeCell ref="D96:D97"/>
    <mergeCell ref="C106:C107"/>
    <mergeCell ref="D106:D107"/>
    <mergeCell ref="C108:C109"/>
    <mergeCell ref="D108:D109"/>
    <mergeCell ref="C104:C105"/>
    <mergeCell ref="C118:C119"/>
    <mergeCell ref="C120:C121"/>
    <mergeCell ref="C122:C123"/>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tint="0.79998168889431442"/>
  </sheetPr>
  <dimension ref="A1:L140"/>
  <sheetViews>
    <sheetView topLeftCell="A10" zoomScale="115" zoomScaleNormal="115" workbookViewId="0">
      <selection activeCell="C94" sqref="C94:C99"/>
    </sheetView>
  </sheetViews>
  <sheetFormatPr defaultColWidth="8.88671875" defaultRowHeight="14.4"/>
  <cols>
    <col min="1" max="1" width="15.44140625" style="242" customWidth="1"/>
    <col min="2" max="2" width="6.21875" style="256" bestFit="1" customWidth="1"/>
    <col min="3" max="3" width="31.44140625" style="242" customWidth="1"/>
    <col min="4" max="4" width="59.88671875" style="242" customWidth="1"/>
    <col min="5" max="5" width="8.88671875" style="256" customWidth="1"/>
    <col min="6" max="6" width="8.88671875" style="242" customWidth="1"/>
    <col min="7" max="7" width="8.88671875" style="242"/>
    <col min="8" max="8" width="8.88671875" style="625"/>
    <col min="9" max="16384" width="8.88671875" style="242"/>
  </cols>
  <sheetData>
    <row r="1" spans="1:12" ht="17.25" customHeight="1">
      <c r="A1" s="756" t="s">
        <v>152</v>
      </c>
      <c r="B1" s="757"/>
      <c r="C1" s="757"/>
      <c r="D1" s="757"/>
      <c r="E1" s="757"/>
      <c r="F1" s="757"/>
      <c r="G1" s="757"/>
      <c r="H1" s="757"/>
      <c r="I1" s="262"/>
      <c r="J1" s="235"/>
    </row>
    <row r="2" spans="1:12" ht="42" customHeight="1">
      <c r="A2" s="211" t="s">
        <v>13</v>
      </c>
      <c r="B2" s="212" t="s">
        <v>14</v>
      </c>
      <c r="C2" s="211" t="s">
        <v>15</v>
      </c>
      <c r="D2" s="211" t="s">
        <v>16</v>
      </c>
      <c r="E2" s="211" t="s">
        <v>17</v>
      </c>
      <c r="F2" s="211" t="s">
        <v>18</v>
      </c>
      <c r="G2" s="211" t="s">
        <v>19</v>
      </c>
      <c r="H2" s="289" t="s">
        <v>20</v>
      </c>
      <c r="I2" s="211" t="s">
        <v>21</v>
      </c>
      <c r="J2" s="235" t="str">
        <f>MIDB(G6,9,2)</f>
        <v/>
      </c>
    </row>
    <row r="3" spans="1:12" ht="180" customHeight="1">
      <c r="A3" s="814">
        <v>128</v>
      </c>
      <c r="B3" s="323" t="s">
        <v>81</v>
      </c>
      <c r="C3" s="309" t="s">
        <v>2111</v>
      </c>
      <c r="D3" s="324" t="s">
        <v>4776</v>
      </c>
      <c r="E3" s="286" t="s">
        <v>2074</v>
      </c>
      <c r="F3" s="285">
        <f>_xlfn.BITAND(_xlfn.BITRSHIFT(H3,4),15)</f>
        <v>0</v>
      </c>
      <c r="G3" s="773" t="str">
        <f>DEC2HEX(H3)</f>
        <v>0</v>
      </c>
      <c r="H3" s="775">
        <v>0</v>
      </c>
      <c r="I3" s="759" t="s">
        <v>27</v>
      </c>
      <c r="J3" s="235"/>
      <c r="K3" s="812"/>
      <c r="L3" s="812"/>
    </row>
    <row r="4" spans="1:12" ht="51" customHeight="1">
      <c r="A4" s="815"/>
      <c r="B4" s="323" t="s">
        <v>255</v>
      </c>
      <c r="C4" s="293" t="s">
        <v>157</v>
      </c>
      <c r="D4" s="324" t="s">
        <v>2112</v>
      </c>
      <c r="E4" s="295" t="s">
        <v>2074</v>
      </c>
      <c r="F4" s="285">
        <f>_xlfn.BITAND(_xlfn.BITRSHIFT(H3,3),1)</f>
        <v>0</v>
      </c>
      <c r="G4" s="773"/>
      <c r="H4" s="794"/>
      <c r="I4" s="754"/>
      <c r="J4" s="235"/>
      <c r="K4" s="813"/>
      <c r="L4" s="813"/>
    </row>
    <row r="5" spans="1:12" ht="16.5" customHeight="1">
      <c r="A5" s="815"/>
      <c r="B5" s="323" t="s">
        <v>121</v>
      </c>
      <c r="C5" s="293" t="s">
        <v>74</v>
      </c>
      <c r="D5" s="324"/>
      <c r="E5" s="295" t="s">
        <v>2074</v>
      </c>
      <c r="F5" s="285">
        <f>_xlfn.BITAND(_xlfn.BITRSHIFT(H3,2),1)</f>
        <v>0</v>
      </c>
      <c r="G5" s="773"/>
      <c r="H5" s="794"/>
      <c r="I5" s="754"/>
      <c r="J5" s="235"/>
      <c r="K5" s="813"/>
      <c r="L5" s="813"/>
    </row>
    <row r="6" spans="1:12" ht="175.95" customHeight="1">
      <c r="A6" s="816"/>
      <c r="B6" s="323" t="s">
        <v>154</v>
      </c>
      <c r="C6" s="309" t="s">
        <v>2113</v>
      </c>
      <c r="D6" s="324" t="s">
        <v>2818</v>
      </c>
      <c r="E6" s="295" t="s">
        <v>2074</v>
      </c>
      <c r="F6" s="285">
        <f>_xlfn.BITAND(_xlfn.BITRSHIFT(H3,0),3)</f>
        <v>0</v>
      </c>
      <c r="G6" s="773"/>
      <c r="H6" s="795"/>
      <c r="I6" s="751"/>
      <c r="J6" s="235"/>
      <c r="K6" s="813"/>
      <c r="L6" s="813"/>
    </row>
    <row r="7" spans="1:12" ht="180" customHeight="1">
      <c r="A7" s="814">
        <v>129</v>
      </c>
      <c r="B7" s="323" t="s">
        <v>81</v>
      </c>
      <c r="C7" s="309" t="s">
        <v>2114</v>
      </c>
      <c r="D7" s="324" t="s">
        <v>4777</v>
      </c>
      <c r="E7" s="286" t="s">
        <v>2074</v>
      </c>
      <c r="F7" s="285">
        <f>_xlfn.BITAND(_xlfn.BITRSHIFT(H7,4),15)</f>
        <v>0</v>
      </c>
      <c r="G7" s="773" t="str">
        <f t="shared" ref="G7:G11" si="0">DEC2HEX(H7)</f>
        <v>0</v>
      </c>
      <c r="H7" s="775">
        <v>0</v>
      </c>
      <c r="I7" s="759" t="s">
        <v>27</v>
      </c>
      <c r="J7" s="235"/>
      <c r="K7" s="812"/>
      <c r="L7" s="812"/>
    </row>
    <row r="8" spans="1:12" ht="49.2" customHeight="1">
      <c r="A8" s="815"/>
      <c r="B8" s="323" t="s">
        <v>255</v>
      </c>
      <c r="C8" s="293" t="s">
        <v>2115</v>
      </c>
      <c r="D8" s="324" t="s">
        <v>2112</v>
      </c>
      <c r="E8" s="295" t="s">
        <v>2074</v>
      </c>
      <c r="F8" s="285">
        <f>_xlfn.BITAND(_xlfn.BITRSHIFT(H7,B8),1)</f>
        <v>0</v>
      </c>
      <c r="G8" s="773"/>
      <c r="H8" s="794"/>
      <c r="I8" s="754"/>
      <c r="J8" s="235"/>
      <c r="K8" s="813"/>
      <c r="L8" s="813"/>
    </row>
    <row r="9" spans="1:12" ht="16.5" customHeight="1">
      <c r="A9" s="815"/>
      <c r="B9" s="323" t="s">
        <v>121</v>
      </c>
      <c r="C9" s="293" t="s">
        <v>74</v>
      </c>
      <c r="D9" s="324"/>
      <c r="E9" s="295" t="s">
        <v>2074</v>
      </c>
      <c r="F9" s="285">
        <f>_xlfn.BITAND(_xlfn.BITRSHIFT(H7,B9),1)</f>
        <v>0</v>
      </c>
      <c r="G9" s="773"/>
      <c r="H9" s="794"/>
      <c r="I9" s="754"/>
      <c r="J9" s="235"/>
      <c r="K9" s="813"/>
      <c r="L9" s="813"/>
    </row>
    <row r="10" spans="1:12" ht="154.19999999999999" customHeight="1">
      <c r="A10" s="816"/>
      <c r="B10" s="323" t="s">
        <v>154</v>
      </c>
      <c r="C10" s="309" t="s">
        <v>2816</v>
      </c>
      <c r="D10" s="324" t="s">
        <v>2817</v>
      </c>
      <c r="E10" s="295" t="s">
        <v>2074</v>
      </c>
      <c r="F10" s="285">
        <f>_xlfn.BITAND(_xlfn.BITRSHIFT(H7,0),3)</f>
        <v>0</v>
      </c>
      <c r="G10" s="773"/>
      <c r="H10" s="795"/>
      <c r="I10" s="751"/>
      <c r="J10" s="235"/>
      <c r="K10" s="813"/>
      <c r="L10" s="813"/>
    </row>
    <row r="11" spans="1:12" ht="180" customHeight="1">
      <c r="A11" s="814">
        <v>130</v>
      </c>
      <c r="B11" s="323" t="s">
        <v>81</v>
      </c>
      <c r="C11" s="309" t="s">
        <v>2116</v>
      </c>
      <c r="D11" s="324" t="s">
        <v>4778</v>
      </c>
      <c r="E11" s="325" t="s">
        <v>2074</v>
      </c>
      <c r="F11" s="285">
        <f>_xlfn.BITAND(_xlfn.BITRSHIFT(H11,4),15)</f>
        <v>4</v>
      </c>
      <c r="G11" s="773" t="str">
        <f t="shared" si="0"/>
        <v>40</v>
      </c>
      <c r="H11" s="775">
        <v>64</v>
      </c>
      <c r="I11" s="759" t="s">
        <v>27</v>
      </c>
      <c r="J11" s="235"/>
      <c r="K11" s="812"/>
      <c r="L11" s="812"/>
    </row>
    <row r="12" spans="1:12" ht="52.95" customHeight="1">
      <c r="A12" s="815"/>
      <c r="B12" s="323" t="s">
        <v>255</v>
      </c>
      <c r="C12" s="293" t="s">
        <v>2117</v>
      </c>
      <c r="D12" s="324" t="s">
        <v>2112</v>
      </c>
      <c r="E12" s="310" t="s">
        <v>2074</v>
      </c>
      <c r="F12" s="285">
        <f>_xlfn.BITAND(_xlfn.BITRSHIFT(H11,B12),1)</f>
        <v>0</v>
      </c>
      <c r="G12" s="773"/>
      <c r="H12" s="794"/>
      <c r="I12" s="754"/>
      <c r="J12" s="235"/>
      <c r="K12" s="813"/>
      <c r="L12" s="813"/>
    </row>
    <row r="13" spans="1:12" ht="51" customHeight="1">
      <c r="A13" s="815"/>
      <c r="B13" s="326" t="s">
        <v>155</v>
      </c>
      <c r="C13" s="293" t="s">
        <v>156</v>
      </c>
      <c r="D13" s="324" t="s">
        <v>2819</v>
      </c>
      <c r="E13" s="310" t="s">
        <v>2074</v>
      </c>
      <c r="F13" s="285">
        <f>_xlfn.BITAND(_xlfn.BITRSHIFT(H11,0),7)</f>
        <v>0</v>
      </c>
      <c r="G13" s="773"/>
      <c r="H13" s="795"/>
      <c r="I13" s="751"/>
      <c r="J13" s="235"/>
      <c r="K13" s="813"/>
      <c r="L13" s="813"/>
    </row>
    <row r="14" spans="1:12" ht="180" customHeight="1">
      <c r="A14" s="814">
        <v>131</v>
      </c>
      <c r="B14" s="323" t="s">
        <v>81</v>
      </c>
      <c r="C14" s="293" t="s">
        <v>153</v>
      </c>
      <c r="D14" s="324" t="s">
        <v>4779</v>
      </c>
      <c r="E14" s="295" t="s">
        <v>2074</v>
      </c>
      <c r="F14" s="285">
        <f>_xlfn.BITAND(_xlfn.BITRSHIFT(H14,4),15)</f>
        <v>9</v>
      </c>
      <c r="G14" s="773" t="str">
        <f>DEC2HEX(H14)</f>
        <v>90</v>
      </c>
      <c r="H14" s="775">
        <v>144</v>
      </c>
      <c r="I14" s="230"/>
      <c r="J14" s="235"/>
      <c r="K14" s="813"/>
      <c r="L14" s="813"/>
    </row>
    <row r="15" spans="1:12" ht="45" customHeight="1">
      <c r="A15" s="815"/>
      <c r="B15" s="323" t="s">
        <v>255</v>
      </c>
      <c r="C15" s="293" t="s">
        <v>157</v>
      </c>
      <c r="D15" s="324" t="s">
        <v>158</v>
      </c>
      <c r="E15" s="327" t="s">
        <v>2074</v>
      </c>
      <c r="F15" s="285">
        <f>_xlfn.BITAND(_xlfn.BITRSHIFT(H14,B15),1)</f>
        <v>0</v>
      </c>
      <c r="G15" s="773"/>
      <c r="H15" s="794"/>
      <c r="I15" s="759" t="s">
        <v>27</v>
      </c>
      <c r="J15" s="235"/>
      <c r="K15" s="812"/>
      <c r="L15" s="812"/>
    </row>
    <row r="16" spans="1:12" ht="32.4" customHeight="1">
      <c r="A16" s="816"/>
      <c r="B16" s="323" t="s">
        <v>155</v>
      </c>
      <c r="C16" s="293" t="s">
        <v>2815</v>
      </c>
      <c r="D16" s="324" t="s">
        <v>2118</v>
      </c>
      <c r="E16" s="327" t="s">
        <v>2074</v>
      </c>
      <c r="F16" s="285">
        <f>_xlfn.BITAND(_xlfn.BITRSHIFT(H14,0),7)</f>
        <v>0</v>
      </c>
      <c r="G16" s="773"/>
      <c r="H16" s="795"/>
      <c r="I16" s="751"/>
      <c r="J16" s="235"/>
      <c r="K16" s="813"/>
      <c r="L16" s="813"/>
    </row>
    <row r="17" spans="1:10" ht="15.6" customHeight="1">
      <c r="A17" s="249">
        <v>132</v>
      </c>
      <c r="B17" s="249" t="s">
        <v>24</v>
      </c>
      <c r="C17" s="244" t="s">
        <v>159</v>
      </c>
      <c r="D17" s="225" t="s">
        <v>160</v>
      </c>
      <c r="E17" s="259" t="s">
        <v>26</v>
      </c>
      <c r="F17" s="249"/>
      <c r="G17" s="253" t="str">
        <f t="shared" ref="G17:G48" si="1">DEC2HEX(H17)</f>
        <v>FF</v>
      </c>
      <c r="H17" s="624">
        <v>255</v>
      </c>
      <c r="I17" s="246">
        <v>0</v>
      </c>
      <c r="J17" s="242">
        <v>0.72499999999999998</v>
      </c>
    </row>
    <row r="18" spans="1:10" ht="16.5" customHeight="1">
      <c r="A18" s="249">
        <v>133</v>
      </c>
      <c r="B18" s="249" t="s">
        <v>24</v>
      </c>
      <c r="C18" s="244" t="s">
        <v>161</v>
      </c>
      <c r="D18" s="226"/>
      <c r="E18" s="259" t="s">
        <v>26</v>
      </c>
      <c r="F18" s="249"/>
      <c r="G18" s="253" t="str">
        <f t="shared" si="1"/>
        <v>FF</v>
      </c>
      <c r="H18" s="624">
        <v>255</v>
      </c>
      <c r="I18" s="246">
        <v>0</v>
      </c>
    </row>
    <row r="19" spans="1:10" ht="16.5" customHeight="1">
      <c r="A19" s="249">
        <v>134</v>
      </c>
      <c r="B19" s="249" t="s">
        <v>24</v>
      </c>
      <c r="C19" s="244" t="s">
        <v>162</v>
      </c>
      <c r="D19" s="226"/>
      <c r="E19" s="259" t="s">
        <v>26</v>
      </c>
      <c r="F19" s="249"/>
      <c r="G19" s="253" t="str">
        <f t="shared" si="1"/>
        <v>FF</v>
      </c>
      <c r="H19" s="624">
        <v>255</v>
      </c>
      <c r="I19" s="246">
        <v>0</v>
      </c>
    </row>
    <row r="20" spans="1:10" ht="16.5" customHeight="1">
      <c r="A20" s="249">
        <v>135</v>
      </c>
      <c r="B20" s="249" t="s">
        <v>24</v>
      </c>
      <c r="C20" s="244" t="s">
        <v>163</v>
      </c>
      <c r="D20" s="226"/>
      <c r="E20" s="259" t="s">
        <v>26</v>
      </c>
      <c r="F20" s="249"/>
      <c r="G20" s="253" t="str">
        <f t="shared" si="1"/>
        <v>FF</v>
      </c>
      <c r="H20" s="624">
        <v>255</v>
      </c>
      <c r="I20" s="246">
        <v>0</v>
      </c>
    </row>
    <row r="21" spans="1:10" ht="15.6" customHeight="1">
      <c r="A21" s="249">
        <v>136</v>
      </c>
      <c r="B21" s="249" t="s">
        <v>24</v>
      </c>
      <c r="C21" s="753" t="s">
        <v>164</v>
      </c>
      <c r="D21" s="817" t="s">
        <v>165</v>
      </c>
      <c r="E21" s="259" t="s">
        <v>26</v>
      </c>
      <c r="F21" s="249"/>
      <c r="G21" s="253" t="str">
        <f t="shared" si="1"/>
        <v>FF</v>
      </c>
      <c r="H21" s="624">
        <v>255</v>
      </c>
      <c r="I21" s="246">
        <v>0</v>
      </c>
      <c r="J21" s="242">
        <v>16.768999999999998</v>
      </c>
    </row>
    <row r="22" spans="1:10" ht="16.5" customHeight="1">
      <c r="A22" s="249">
        <v>137</v>
      </c>
      <c r="B22" s="249" t="s">
        <v>24</v>
      </c>
      <c r="C22" s="754"/>
      <c r="D22" s="754"/>
      <c r="E22" s="259" t="s">
        <v>26</v>
      </c>
      <c r="F22" s="249"/>
      <c r="G22" s="253" t="str">
        <f t="shared" si="1"/>
        <v>FF</v>
      </c>
      <c r="H22" s="624">
        <v>255</v>
      </c>
      <c r="I22" s="246">
        <v>0</v>
      </c>
    </row>
    <row r="23" spans="1:10" ht="16.5" customHeight="1">
      <c r="A23" s="249">
        <v>138</v>
      </c>
      <c r="B23" s="249" t="s">
        <v>24</v>
      </c>
      <c r="C23" s="754"/>
      <c r="D23" s="754"/>
      <c r="E23" s="259" t="s">
        <v>26</v>
      </c>
      <c r="F23" s="249"/>
      <c r="G23" s="253" t="str">
        <f t="shared" si="1"/>
        <v>FF</v>
      </c>
      <c r="H23" s="624">
        <v>255</v>
      </c>
      <c r="I23" s="246">
        <v>0</v>
      </c>
    </row>
    <row r="24" spans="1:10" ht="16.5" customHeight="1">
      <c r="A24" s="249">
        <v>139</v>
      </c>
      <c r="B24" s="249" t="s">
        <v>24</v>
      </c>
      <c r="C24" s="751"/>
      <c r="D24" s="751"/>
      <c r="E24" s="259" t="s">
        <v>26</v>
      </c>
      <c r="F24" s="249"/>
      <c r="G24" s="253" t="str">
        <f t="shared" si="1"/>
        <v>FF</v>
      </c>
      <c r="H24" s="624">
        <v>255</v>
      </c>
      <c r="I24" s="246">
        <v>0</v>
      </c>
    </row>
    <row r="25" spans="1:10" ht="15.6" customHeight="1">
      <c r="A25" s="249">
        <v>140</v>
      </c>
      <c r="B25" s="249" t="s">
        <v>24</v>
      </c>
      <c r="C25" s="753" t="s">
        <v>166</v>
      </c>
      <c r="D25" s="817" t="s">
        <v>167</v>
      </c>
      <c r="E25" s="259" t="s">
        <v>26</v>
      </c>
      <c r="F25" s="249"/>
      <c r="G25" s="253" t="str">
        <f t="shared" si="1"/>
        <v>FF</v>
      </c>
      <c r="H25" s="624">
        <v>255</v>
      </c>
      <c r="I25" s="246">
        <v>0</v>
      </c>
      <c r="J25" s="242">
        <v>1</v>
      </c>
    </row>
    <row r="26" spans="1:10" ht="16.5" customHeight="1">
      <c r="A26" s="249">
        <v>141</v>
      </c>
      <c r="B26" s="249" t="s">
        <v>24</v>
      </c>
      <c r="C26" s="754"/>
      <c r="D26" s="754"/>
      <c r="E26" s="259" t="s">
        <v>26</v>
      </c>
      <c r="F26" s="249"/>
      <c r="G26" s="253" t="str">
        <f t="shared" si="1"/>
        <v>FF</v>
      </c>
      <c r="H26" s="624">
        <v>255</v>
      </c>
      <c r="I26" s="246">
        <v>0</v>
      </c>
    </row>
    <row r="27" spans="1:10" ht="16.5" customHeight="1">
      <c r="A27" s="249">
        <v>142</v>
      </c>
      <c r="B27" s="249" t="s">
        <v>24</v>
      </c>
      <c r="C27" s="754"/>
      <c r="D27" s="754"/>
      <c r="E27" s="259" t="s">
        <v>26</v>
      </c>
      <c r="F27" s="249"/>
      <c r="G27" s="253" t="str">
        <f t="shared" si="1"/>
        <v>FF</v>
      </c>
      <c r="H27" s="624">
        <v>255</v>
      </c>
      <c r="I27" s="246">
        <v>0</v>
      </c>
    </row>
    <row r="28" spans="1:10" ht="16.5" customHeight="1">
      <c r="A28" s="249">
        <v>143</v>
      </c>
      <c r="B28" s="249" t="s">
        <v>24</v>
      </c>
      <c r="C28" s="751"/>
      <c r="D28" s="751"/>
      <c r="E28" s="259" t="s">
        <v>26</v>
      </c>
      <c r="F28" s="249"/>
      <c r="G28" s="253" t="str">
        <f t="shared" si="1"/>
        <v>FF</v>
      </c>
      <c r="H28" s="624">
        <v>255</v>
      </c>
      <c r="I28" s="246">
        <v>0</v>
      </c>
    </row>
    <row r="29" spans="1:10" ht="15.6" customHeight="1">
      <c r="A29" s="249">
        <v>144</v>
      </c>
      <c r="B29" s="249" t="s">
        <v>24</v>
      </c>
      <c r="C29" s="753" t="s">
        <v>168</v>
      </c>
      <c r="D29" s="817" t="s">
        <v>169</v>
      </c>
      <c r="E29" s="259" t="s">
        <v>26</v>
      </c>
      <c r="F29" s="249"/>
      <c r="G29" s="253" t="str">
        <f t="shared" si="1"/>
        <v>FF</v>
      </c>
      <c r="H29" s="624">
        <v>255</v>
      </c>
      <c r="I29" s="246">
        <v>0</v>
      </c>
      <c r="J29" s="242">
        <v>3</v>
      </c>
    </row>
    <row r="30" spans="1:10" ht="16.5" customHeight="1">
      <c r="A30" s="249">
        <v>145</v>
      </c>
      <c r="B30" s="249" t="s">
        <v>24</v>
      </c>
      <c r="C30" s="754"/>
      <c r="D30" s="754"/>
      <c r="E30" s="259" t="s">
        <v>26</v>
      </c>
      <c r="F30" s="249"/>
      <c r="G30" s="253" t="str">
        <f t="shared" si="1"/>
        <v>FF</v>
      </c>
      <c r="H30" s="624">
        <v>255</v>
      </c>
      <c r="I30" s="246">
        <v>0</v>
      </c>
    </row>
    <row r="31" spans="1:10" ht="16.5" customHeight="1">
      <c r="A31" s="249">
        <v>146</v>
      </c>
      <c r="B31" s="249" t="s">
        <v>24</v>
      </c>
      <c r="C31" s="754"/>
      <c r="D31" s="754"/>
      <c r="E31" s="259" t="s">
        <v>26</v>
      </c>
      <c r="F31" s="249"/>
      <c r="G31" s="253" t="str">
        <f t="shared" si="1"/>
        <v>FF</v>
      </c>
      <c r="H31" s="624">
        <v>255</v>
      </c>
      <c r="I31" s="246">
        <v>0</v>
      </c>
    </row>
    <row r="32" spans="1:10" ht="16.5" customHeight="1">
      <c r="A32" s="249">
        <v>147</v>
      </c>
      <c r="B32" s="249" t="s">
        <v>24</v>
      </c>
      <c r="C32" s="751"/>
      <c r="D32" s="751"/>
      <c r="E32" s="259" t="s">
        <v>26</v>
      </c>
      <c r="F32" s="249"/>
      <c r="G32" s="253" t="str">
        <f t="shared" si="1"/>
        <v>FF</v>
      </c>
      <c r="H32" s="624">
        <v>255</v>
      </c>
      <c r="I32" s="246">
        <v>0</v>
      </c>
    </row>
    <row r="33" spans="1:9" ht="16.5" customHeight="1">
      <c r="A33" s="249">
        <v>148</v>
      </c>
      <c r="B33" s="249" t="s">
        <v>24</v>
      </c>
      <c r="C33" s="753" t="s">
        <v>170</v>
      </c>
      <c r="D33" s="817" t="s">
        <v>171</v>
      </c>
      <c r="E33" s="259" t="s">
        <v>26</v>
      </c>
      <c r="F33" s="249"/>
      <c r="G33" s="253" t="str">
        <f t="shared" si="1"/>
        <v>FF</v>
      </c>
      <c r="H33" s="624">
        <v>255</v>
      </c>
      <c r="I33" s="246">
        <v>0</v>
      </c>
    </row>
    <row r="34" spans="1:9" ht="16.5" customHeight="1">
      <c r="A34" s="249">
        <v>149</v>
      </c>
      <c r="B34" s="249" t="s">
        <v>24</v>
      </c>
      <c r="C34" s="754"/>
      <c r="D34" s="754"/>
      <c r="E34" s="259" t="s">
        <v>26</v>
      </c>
      <c r="F34" s="249"/>
      <c r="G34" s="253" t="str">
        <f t="shared" si="1"/>
        <v>FF</v>
      </c>
      <c r="H34" s="624">
        <v>255</v>
      </c>
      <c r="I34" s="246">
        <v>0</v>
      </c>
    </row>
    <row r="35" spans="1:9" ht="16.5" customHeight="1">
      <c r="A35" s="249">
        <v>150</v>
      </c>
      <c r="B35" s="249" t="s">
        <v>24</v>
      </c>
      <c r="C35" s="754"/>
      <c r="D35" s="754"/>
      <c r="E35" s="259" t="s">
        <v>26</v>
      </c>
      <c r="F35" s="249"/>
      <c r="G35" s="253" t="str">
        <f t="shared" si="1"/>
        <v>FF</v>
      </c>
      <c r="H35" s="624">
        <v>255</v>
      </c>
      <c r="I35" s="246">
        <v>0</v>
      </c>
    </row>
    <row r="36" spans="1:9" ht="16.5" customHeight="1">
      <c r="A36" s="249">
        <v>151</v>
      </c>
      <c r="B36" s="249" t="s">
        <v>24</v>
      </c>
      <c r="C36" s="751"/>
      <c r="D36" s="751"/>
      <c r="E36" s="259" t="s">
        <v>26</v>
      </c>
      <c r="F36" s="249"/>
      <c r="G36" s="253" t="str">
        <f t="shared" si="1"/>
        <v>FF</v>
      </c>
      <c r="H36" s="624">
        <v>255</v>
      </c>
      <c r="I36" s="246">
        <v>0</v>
      </c>
    </row>
    <row r="37" spans="1:9" ht="16.5" customHeight="1">
      <c r="A37" s="249">
        <v>152</v>
      </c>
      <c r="B37" s="249" t="s">
        <v>24</v>
      </c>
      <c r="C37" s="753" t="s">
        <v>172</v>
      </c>
      <c r="D37" s="758" t="s">
        <v>74</v>
      </c>
      <c r="E37" s="259" t="s">
        <v>26</v>
      </c>
      <c r="F37" s="249"/>
      <c r="G37" s="253" t="str">
        <f t="shared" si="1"/>
        <v>FF</v>
      </c>
      <c r="H37" s="624">
        <v>255</v>
      </c>
      <c r="I37" s="246">
        <v>0</v>
      </c>
    </row>
    <row r="38" spans="1:9" ht="16.5" customHeight="1">
      <c r="A38" s="249">
        <v>153</v>
      </c>
      <c r="B38" s="249" t="s">
        <v>24</v>
      </c>
      <c r="C38" s="754"/>
      <c r="D38" s="754"/>
      <c r="E38" s="259" t="s">
        <v>26</v>
      </c>
      <c r="F38" s="249"/>
      <c r="G38" s="253" t="str">
        <f t="shared" si="1"/>
        <v>FF</v>
      </c>
      <c r="H38" s="624">
        <v>255</v>
      </c>
      <c r="I38" s="246">
        <v>0</v>
      </c>
    </row>
    <row r="39" spans="1:9" ht="16.5" customHeight="1">
      <c r="A39" s="249">
        <v>154</v>
      </c>
      <c r="B39" s="249" t="s">
        <v>24</v>
      </c>
      <c r="C39" s="754"/>
      <c r="D39" s="754"/>
      <c r="E39" s="259" t="s">
        <v>26</v>
      </c>
      <c r="F39" s="249"/>
      <c r="G39" s="253" t="str">
        <f t="shared" si="1"/>
        <v>FF</v>
      </c>
      <c r="H39" s="624">
        <v>255</v>
      </c>
      <c r="I39" s="246">
        <v>0</v>
      </c>
    </row>
    <row r="40" spans="1:9" ht="16.5" customHeight="1">
      <c r="A40" s="249">
        <v>155</v>
      </c>
      <c r="B40" s="249" t="s">
        <v>24</v>
      </c>
      <c r="C40" s="751"/>
      <c r="D40" s="751"/>
      <c r="E40" s="259" t="s">
        <v>26</v>
      </c>
      <c r="F40" s="249"/>
      <c r="G40" s="253" t="str">
        <f t="shared" si="1"/>
        <v>FF</v>
      </c>
      <c r="H40" s="624">
        <v>255</v>
      </c>
      <c r="I40" s="246">
        <v>0</v>
      </c>
    </row>
    <row r="41" spans="1:9" ht="15.6" customHeight="1">
      <c r="A41" s="249">
        <v>156</v>
      </c>
      <c r="B41" s="249" t="s">
        <v>24</v>
      </c>
      <c r="C41" s="753" t="s">
        <v>173</v>
      </c>
      <c r="D41" s="758" t="s">
        <v>74</v>
      </c>
      <c r="E41" s="259" t="s">
        <v>26</v>
      </c>
      <c r="F41" s="249"/>
      <c r="G41" s="253" t="str">
        <f t="shared" si="1"/>
        <v>FF</v>
      </c>
      <c r="H41" s="624">
        <v>255</v>
      </c>
      <c r="I41" s="246">
        <v>0</v>
      </c>
    </row>
    <row r="42" spans="1:9" ht="16.5" customHeight="1">
      <c r="A42" s="249">
        <v>157</v>
      </c>
      <c r="B42" s="249" t="s">
        <v>24</v>
      </c>
      <c r="C42" s="754"/>
      <c r="D42" s="754"/>
      <c r="E42" s="259" t="s">
        <v>26</v>
      </c>
      <c r="F42" s="249"/>
      <c r="G42" s="253" t="str">
        <f t="shared" si="1"/>
        <v>FF</v>
      </c>
      <c r="H42" s="624">
        <v>255</v>
      </c>
      <c r="I42" s="246">
        <v>0</v>
      </c>
    </row>
    <row r="43" spans="1:9" ht="16.5" customHeight="1">
      <c r="A43" s="249">
        <v>158</v>
      </c>
      <c r="B43" s="249" t="s">
        <v>24</v>
      </c>
      <c r="C43" s="754"/>
      <c r="D43" s="754"/>
      <c r="E43" s="259" t="s">
        <v>26</v>
      </c>
      <c r="F43" s="249"/>
      <c r="G43" s="253" t="str">
        <f t="shared" si="1"/>
        <v>FF</v>
      </c>
      <c r="H43" s="624">
        <v>255</v>
      </c>
      <c r="I43" s="246">
        <v>0</v>
      </c>
    </row>
    <row r="44" spans="1:9" ht="16.5" customHeight="1">
      <c r="A44" s="249">
        <v>159</v>
      </c>
      <c r="B44" s="249" t="s">
        <v>24</v>
      </c>
      <c r="C44" s="751"/>
      <c r="D44" s="751"/>
      <c r="E44" s="259" t="s">
        <v>26</v>
      </c>
      <c r="F44" s="249"/>
      <c r="G44" s="253" t="str">
        <f t="shared" si="1"/>
        <v>FF</v>
      </c>
      <c r="H44" s="624">
        <v>255</v>
      </c>
      <c r="I44" s="246">
        <v>0</v>
      </c>
    </row>
    <row r="45" spans="1:9" ht="15.6" customHeight="1">
      <c r="A45" s="249">
        <v>160</v>
      </c>
      <c r="B45" s="249" t="s">
        <v>24</v>
      </c>
      <c r="C45" s="244" t="s">
        <v>4228</v>
      </c>
      <c r="D45" s="811" t="s">
        <v>4242</v>
      </c>
      <c r="E45" s="259" t="s">
        <v>26</v>
      </c>
      <c r="F45" s="249"/>
      <c r="G45" s="253" t="str">
        <f t="shared" si="1"/>
        <v>0</v>
      </c>
      <c r="H45" s="624">
        <v>0</v>
      </c>
      <c r="I45" s="246">
        <v>0</v>
      </c>
    </row>
    <row r="46" spans="1:9" ht="16.5" customHeight="1">
      <c r="A46" s="249">
        <v>161</v>
      </c>
      <c r="B46" s="249" t="s">
        <v>24</v>
      </c>
      <c r="C46" s="244" t="s">
        <v>4229</v>
      </c>
      <c r="D46" s="754"/>
      <c r="E46" s="259" t="s">
        <v>26</v>
      </c>
      <c r="F46" s="249"/>
      <c r="G46" s="253" t="str">
        <f t="shared" si="1"/>
        <v>1</v>
      </c>
      <c r="H46" s="624">
        <v>1</v>
      </c>
      <c r="I46" s="246">
        <v>0</v>
      </c>
    </row>
    <row r="47" spans="1:9" ht="16.5" customHeight="1">
      <c r="A47" s="249">
        <v>162</v>
      </c>
      <c r="B47" s="249" t="s">
        <v>24</v>
      </c>
      <c r="C47" s="244" t="s">
        <v>4230</v>
      </c>
      <c r="D47" s="754"/>
      <c r="E47" s="259" t="s">
        <v>26</v>
      </c>
      <c r="F47" s="249"/>
      <c r="G47" s="253" t="str">
        <f t="shared" si="1"/>
        <v>2</v>
      </c>
      <c r="H47" s="624">
        <v>2</v>
      </c>
      <c r="I47" s="246">
        <v>0</v>
      </c>
    </row>
    <row r="48" spans="1:9" ht="16.5" customHeight="1">
      <c r="A48" s="249">
        <v>163</v>
      </c>
      <c r="B48" s="249" t="s">
        <v>24</v>
      </c>
      <c r="C48" s="244" t="s">
        <v>4231</v>
      </c>
      <c r="D48" s="751"/>
      <c r="E48" s="259" t="s">
        <v>26</v>
      </c>
      <c r="F48" s="249"/>
      <c r="G48" s="253" t="str">
        <f t="shared" si="1"/>
        <v>3</v>
      </c>
      <c r="H48" s="624">
        <v>3</v>
      </c>
      <c r="I48" s="246">
        <v>0</v>
      </c>
    </row>
    <row r="49" spans="1:9" ht="15.6" customHeight="1">
      <c r="A49" s="249">
        <v>164</v>
      </c>
      <c r="B49" s="249" t="s">
        <v>24</v>
      </c>
      <c r="C49" s="244" t="s">
        <v>4232</v>
      </c>
      <c r="D49" s="811" t="s">
        <v>4243</v>
      </c>
      <c r="E49" s="259" t="s">
        <v>26</v>
      </c>
      <c r="F49" s="249"/>
      <c r="G49" s="253" t="str">
        <f t="shared" ref="G49:G80" si="2">DEC2HEX(H49)</f>
        <v>0</v>
      </c>
      <c r="H49" s="624">
        <v>0</v>
      </c>
      <c r="I49" s="246">
        <v>0</v>
      </c>
    </row>
    <row r="50" spans="1:9" ht="16.5" customHeight="1">
      <c r="A50" s="249">
        <v>165</v>
      </c>
      <c r="B50" s="249" t="s">
        <v>24</v>
      </c>
      <c r="C50" s="244" t="s">
        <v>4233</v>
      </c>
      <c r="D50" s="754"/>
      <c r="E50" s="259" t="s">
        <v>26</v>
      </c>
      <c r="F50" s="249"/>
      <c r="G50" s="253" t="str">
        <f t="shared" si="2"/>
        <v>1</v>
      </c>
      <c r="H50" s="624">
        <v>1</v>
      </c>
      <c r="I50" s="246">
        <v>0</v>
      </c>
    </row>
    <row r="51" spans="1:9" ht="16.5" customHeight="1">
      <c r="A51" s="249">
        <v>166</v>
      </c>
      <c r="B51" s="249" t="s">
        <v>24</v>
      </c>
      <c r="C51" s="244" t="s">
        <v>4234</v>
      </c>
      <c r="D51" s="754"/>
      <c r="E51" s="259" t="s">
        <v>26</v>
      </c>
      <c r="F51" s="249"/>
      <c r="G51" s="253" t="str">
        <f t="shared" si="2"/>
        <v>2</v>
      </c>
      <c r="H51" s="624">
        <v>2</v>
      </c>
      <c r="I51" s="246">
        <v>0</v>
      </c>
    </row>
    <row r="52" spans="1:9" ht="16.5" customHeight="1">
      <c r="A52" s="249">
        <v>167</v>
      </c>
      <c r="B52" s="249" t="s">
        <v>24</v>
      </c>
      <c r="C52" s="244" t="s">
        <v>4235</v>
      </c>
      <c r="D52" s="751"/>
      <c r="E52" s="259" t="s">
        <v>26</v>
      </c>
      <c r="F52" s="249"/>
      <c r="G52" s="253" t="str">
        <f t="shared" si="2"/>
        <v>3</v>
      </c>
      <c r="H52" s="624">
        <v>3</v>
      </c>
      <c r="I52" s="246">
        <v>0</v>
      </c>
    </row>
    <row r="53" spans="1:9" ht="15.6" customHeight="1">
      <c r="A53" s="249">
        <v>168</v>
      </c>
      <c r="B53" s="249" t="s">
        <v>24</v>
      </c>
      <c r="C53" s="244" t="s">
        <v>174</v>
      </c>
      <c r="D53" s="810" t="s">
        <v>4245</v>
      </c>
      <c r="E53" s="259" t="s">
        <v>26</v>
      </c>
      <c r="F53" s="249"/>
      <c r="G53" s="253" t="str">
        <f t="shared" si="2"/>
        <v>0</v>
      </c>
      <c r="H53" s="624">
        <v>0</v>
      </c>
      <c r="I53" s="246">
        <v>0</v>
      </c>
    </row>
    <row r="54" spans="1:9" ht="16.5" customHeight="1">
      <c r="A54" s="249">
        <v>169</v>
      </c>
      <c r="B54" s="249" t="s">
        <v>24</v>
      </c>
      <c r="C54" s="244" t="s">
        <v>175</v>
      </c>
      <c r="D54" s="754"/>
      <c r="E54" s="259" t="s">
        <v>26</v>
      </c>
      <c r="F54" s="249"/>
      <c r="G54" s="253" t="str">
        <f t="shared" si="2"/>
        <v>1</v>
      </c>
      <c r="H54" s="624">
        <v>1</v>
      </c>
      <c r="I54" s="246">
        <v>0</v>
      </c>
    </row>
    <row r="55" spans="1:9" ht="16.5" customHeight="1">
      <c r="A55" s="249">
        <v>170</v>
      </c>
      <c r="B55" s="249" t="s">
        <v>24</v>
      </c>
      <c r="C55" s="244" t="s">
        <v>176</v>
      </c>
      <c r="D55" s="754"/>
      <c r="E55" s="259" t="s">
        <v>26</v>
      </c>
      <c r="F55" s="249"/>
      <c r="G55" s="253" t="str">
        <f t="shared" si="2"/>
        <v>2</v>
      </c>
      <c r="H55" s="624">
        <v>2</v>
      </c>
      <c r="I55" s="246">
        <v>0</v>
      </c>
    </row>
    <row r="56" spans="1:9" ht="16.5" customHeight="1">
      <c r="A56" s="249">
        <v>171</v>
      </c>
      <c r="B56" s="249" t="s">
        <v>24</v>
      </c>
      <c r="C56" s="244" t="s">
        <v>177</v>
      </c>
      <c r="D56" s="751"/>
      <c r="E56" s="259" t="s">
        <v>26</v>
      </c>
      <c r="F56" s="249"/>
      <c r="G56" s="253" t="str">
        <f t="shared" si="2"/>
        <v>3</v>
      </c>
      <c r="H56" s="624">
        <v>3</v>
      </c>
      <c r="I56" s="246">
        <v>0</v>
      </c>
    </row>
    <row r="57" spans="1:9" ht="16.5" customHeight="1">
      <c r="A57" s="249">
        <v>172</v>
      </c>
      <c r="B57" s="249" t="s">
        <v>24</v>
      </c>
      <c r="C57" s="244" t="s">
        <v>178</v>
      </c>
      <c r="D57" s="810" t="s">
        <v>4246</v>
      </c>
      <c r="E57" s="259" t="s">
        <v>26</v>
      </c>
      <c r="F57" s="249"/>
      <c r="G57" s="253" t="str">
        <f t="shared" si="2"/>
        <v>0</v>
      </c>
      <c r="H57" s="624">
        <v>0</v>
      </c>
      <c r="I57" s="246">
        <v>0</v>
      </c>
    </row>
    <row r="58" spans="1:9" ht="16.5" customHeight="1">
      <c r="A58" s="249">
        <v>173</v>
      </c>
      <c r="B58" s="249" t="s">
        <v>24</v>
      </c>
      <c r="C58" s="244" t="s">
        <v>179</v>
      </c>
      <c r="D58" s="754"/>
      <c r="E58" s="259" t="s">
        <v>26</v>
      </c>
      <c r="F58" s="249"/>
      <c r="G58" s="253" t="str">
        <f t="shared" si="2"/>
        <v>1</v>
      </c>
      <c r="H58" s="624">
        <v>1</v>
      </c>
      <c r="I58" s="246">
        <v>0</v>
      </c>
    </row>
    <row r="59" spans="1:9" ht="16.5" customHeight="1">
      <c r="A59" s="249">
        <v>174</v>
      </c>
      <c r="B59" s="249" t="s">
        <v>24</v>
      </c>
      <c r="C59" s="244" t="s">
        <v>180</v>
      </c>
      <c r="D59" s="754"/>
      <c r="E59" s="259" t="s">
        <v>26</v>
      </c>
      <c r="F59" s="249"/>
      <c r="G59" s="253" t="str">
        <f t="shared" si="2"/>
        <v>2</v>
      </c>
      <c r="H59" s="624">
        <v>2</v>
      </c>
      <c r="I59" s="246">
        <v>0</v>
      </c>
    </row>
    <row r="60" spans="1:9" ht="16.5" customHeight="1">
      <c r="A60" s="249">
        <v>175</v>
      </c>
      <c r="B60" s="249" t="s">
        <v>24</v>
      </c>
      <c r="C60" s="244" t="s">
        <v>181</v>
      </c>
      <c r="D60" s="751"/>
      <c r="E60" s="259" t="s">
        <v>26</v>
      </c>
      <c r="F60" s="249"/>
      <c r="G60" s="253" t="str">
        <f t="shared" si="2"/>
        <v>3</v>
      </c>
      <c r="H60" s="624">
        <v>3</v>
      </c>
      <c r="I60" s="246">
        <v>0</v>
      </c>
    </row>
    <row r="61" spans="1:9" ht="16.5" customHeight="1">
      <c r="A61" s="249">
        <v>176</v>
      </c>
      <c r="B61" s="249" t="s">
        <v>24</v>
      </c>
      <c r="C61" s="244" t="s">
        <v>182</v>
      </c>
      <c r="D61" s="810" t="s">
        <v>4244</v>
      </c>
      <c r="E61" s="259" t="s">
        <v>26</v>
      </c>
      <c r="F61" s="249"/>
      <c r="G61" s="253" t="str">
        <f t="shared" si="2"/>
        <v>1</v>
      </c>
      <c r="H61" s="624">
        <v>1</v>
      </c>
      <c r="I61" s="246">
        <v>0</v>
      </c>
    </row>
    <row r="62" spans="1:9" ht="16.5" customHeight="1">
      <c r="A62" s="249">
        <v>177</v>
      </c>
      <c r="B62" s="249" t="s">
        <v>24</v>
      </c>
      <c r="C62" s="244" t="s">
        <v>183</v>
      </c>
      <c r="D62" s="754"/>
      <c r="E62" s="259" t="s">
        <v>26</v>
      </c>
      <c r="F62" s="249"/>
      <c r="G62" s="253" t="str">
        <f t="shared" si="2"/>
        <v>0</v>
      </c>
      <c r="H62" s="624">
        <v>0</v>
      </c>
      <c r="I62" s="246">
        <v>0</v>
      </c>
    </row>
    <row r="63" spans="1:9" ht="16.5" customHeight="1">
      <c r="A63" s="249">
        <v>178</v>
      </c>
      <c r="B63" s="249" t="s">
        <v>24</v>
      </c>
      <c r="C63" s="244" t="s">
        <v>184</v>
      </c>
      <c r="D63" s="754"/>
      <c r="E63" s="259" t="s">
        <v>26</v>
      </c>
      <c r="F63" s="249"/>
      <c r="G63" s="253" t="str">
        <f t="shared" si="2"/>
        <v>3</v>
      </c>
      <c r="H63" s="624">
        <v>3</v>
      </c>
      <c r="I63" s="246">
        <v>0</v>
      </c>
    </row>
    <row r="64" spans="1:9" ht="16.5" customHeight="1">
      <c r="A64" s="249">
        <v>179</v>
      </c>
      <c r="B64" s="249" t="s">
        <v>24</v>
      </c>
      <c r="C64" s="244" t="s">
        <v>185</v>
      </c>
      <c r="D64" s="751"/>
      <c r="E64" s="259" t="s">
        <v>26</v>
      </c>
      <c r="F64" s="249"/>
      <c r="G64" s="253" t="str">
        <f t="shared" si="2"/>
        <v>2</v>
      </c>
      <c r="H64" s="624">
        <v>2</v>
      </c>
      <c r="I64" s="246">
        <v>0</v>
      </c>
    </row>
    <row r="65" spans="1:9" ht="16.5" customHeight="1">
      <c r="A65" s="249">
        <v>180</v>
      </c>
      <c r="B65" s="249" t="s">
        <v>24</v>
      </c>
      <c r="C65" s="244" t="s">
        <v>74</v>
      </c>
      <c r="D65" s="244"/>
      <c r="E65" s="259" t="s">
        <v>26</v>
      </c>
      <c r="F65" s="249"/>
      <c r="G65" s="253" t="str">
        <f t="shared" si="2"/>
        <v>FF</v>
      </c>
      <c r="H65" s="624">
        <v>255</v>
      </c>
      <c r="I65" s="246">
        <v>0</v>
      </c>
    </row>
    <row r="66" spans="1:9" ht="16.5" customHeight="1">
      <c r="A66" s="249">
        <v>181</v>
      </c>
      <c r="B66" s="249" t="s">
        <v>24</v>
      </c>
      <c r="C66" s="244" t="s">
        <v>74</v>
      </c>
      <c r="D66" s="244"/>
      <c r="E66" s="259" t="s">
        <v>26</v>
      </c>
      <c r="F66" s="249"/>
      <c r="G66" s="253" t="str">
        <f t="shared" si="2"/>
        <v>FF</v>
      </c>
      <c r="H66" s="624">
        <v>255</v>
      </c>
      <c r="I66" s="246">
        <v>0</v>
      </c>
    </row>
    <row r="67" spans="1:9" ht="16.5" customHeight="1">
      <c r="A67" s="249">
        <v>182</v>
      </c>
      <c r="B67" s="249" t="s">
        <v>24</v>
      </c>
      <c r="C67" s="244" t="s">
        <v>74</v>
      </c>
      <c r="D67" s="244"/>
      <c r="E67" s="259" t="s">
        <v>26</v>
      </c>
      <c r="F67" s="249"/>
      <c r="G67" s="253" t="str">
        <f t="shared" si="2"/>
        <v>FF</v>
      </c>
      <c r="H67" s="624">
        <v>255</v>
      </c>
      <c r="I67" s="246">
        <v>0</v>
      </c>
    </row>
    <row r="68" spans="1:9" ht="16.5" customHeight="1">
      <c r="A68" s="249">
        <v>183</v>
      </c>
      <c r="B68" s="249" t="s">
        <v>24</v>
      </c>
      <c r="C68" s="244" t="s">
        <v>74</v>
      </c>
      <c r="D68" s="244"/>
      <c r="E68" s="259" t="s">
        <v>26</v>
      </c>
      <c r="F68" s="249"/>
      <c r="G68" s="253" t="str">
        <f t="shared" si="2"/>
        <v>FF</v>
      </c>
      <c r="H68" s="624">
        <v>255</v>
      </c>
      <c r="I68" s="246">
        <v>0</v>
      </c>
    </row>
    <row r="69" spans="1:9" ht="16.5" customHeight="1">
      <c r="A69" s="249">
        <v>184</v>
      </c>
      <c r="B69" s="249" t="s">
        <v>24</v>
      </c>
      <c r="C69" s="244" t="s">
        <v>74</v>
      </c>
      <c r="D69" s="244"/>
      <c r="E69" s="259" t="s">
        <v>26</v>
      </c>
      <c r="F69" s="249"/>
      <c r="G69" s="253" t="str">
        <f t="shared" si="2"/>
        <v>FF</v>
      </c>
      <c r="H69" s="624">
        <v>255</v>
      </c>
      <c r="I69" s="246">
        <v>0</v>
      </c>
    </row>
    <row r="70" spans="1:9" ht="16.5" customHeight="1">
      <c r="A70" s="249">
        <v>185</v>
      </c>
      <c r="B70" s="249" t="s">
        <v>24</v>
      </c>
      <c r="C70" s="244" t="s">
        <v>74</v>
      </c>
      <c r="D70" s="244"/>
      <c r="E70" s="259" t="s">
        <v>26</v>
      </c>
      <c r="F70" s="249"/>
      <c r="G70" s="253" t="str">
        <f t="shared" si="2"/>
        <v>FF</v>
      </c>
      <c r="H70" s="624">
        <v>255</v>
      </c>
      <c r="I70" s="246">
        <v>0</v>
      </c>
    </row>
    <row r="71" spans="1:9" ht="16.5" customHeight="1">
      <c r="A71" s="249">
        <v>186</v>
      </c>
      <c r="B71" s="249" t="s">
        <v>24</v>
      </c>
      <c r="C71" s="244" t="s">
        <v>74</v>
      </c>
      <c r="D71" s="244"/>
      <c r="E71" s="259" t="s">
        <v>26</v>
      </c>
      <c r="F71" s="249"/>
      <c r="G71" s="253" t="str">
        <f t="shared" si="2"/>
        <v>FF</v>
      </c>
      <c r="H71" s="624">
        <v>255</v>
      </c>
      <c r="I71" s="246">
        <v>0</v>
      </c>
    </row>
    <row r="72" spans="1:9" ht="16.5" customHeight="1">
      <c r="A72" s="249">
        <v>187</v>
      </c>
      <c r="B72" s="249" t="s">
        <v>24</v>
      </c>
      <c r="C72" s="244" t="s">
        <v>74</v>
      </c>
      <c r="D72" s="244"/>
      <c r="E72" s="259" t="s">
        <v>26</v>
      </c>
      <c r="F72" s="249"/>
      <c r="G72" s="253" t="str">
        <f t="shared" si="2"/>
        <v>FF</v>
      </c>
      <c r="H72" s="624">
        <v>255</v>
      </c>
      <c r="I72" s="246">
        <v>0</v>
      </c>
    </row>
    <row r="73" spans="1:9" ht="16.5" customHeight="1">
      <c r="A73" s="249">
        <v>188</v>
      </c>
      <c r="B73" s="249" t="s">
        <v>24</v>
      </c>
      <c r="C73" s="244" t="s">
        <v>74</v>
      </c>
      <c r="D73" s="244"/>
      <c r="E73" s="259" t="s">
        <v>26</v>
      </c>
      <c r="F73" s="249"/>
      <c r="G73" s="253" t="str">
        <f t="shared" si="2"/>
        <v>FF</v>
      </c>
      <c r="H73" s="624">
        <v>255</v>
      </c>
      <c r="I73" s="246">
        <v>0</v>
      </c>
    </row>
    <row r="74" spans="1:9" ht="16.5" customHeight="1">
      <c r="A74" s="249">
        <v>189</v>
      </c>
      <c r="B74" s="249" t="s">
        <v>24</v>
      </c>
      <c r="C74" s="244" t="s">
        <v>74</v>
      </c>
      <c r="D74" s="244"/>
      <c r="E74" s="259" t="s">
        <v>26</v>
      </c>
      <c r="F74" s="249"/>
      <c r="G74" s="253" t="str">
        <f t="shared" si="2"/>
        <v>FF</v>
      </c>
      <c r="H74" s="624">
        <v>255</v>
      </c>
      <c r="I74" s="246">
        <v>0</v>
      </c>
    </row>
    <row r="75" spans="1:9" ht="16.5" customHeight="1">
      <c r="A75" s="249">
        <v>190</v>
      </c>
      <c r="B75" s="249" t="s">
        <v>24</v>
      </c>
      <c r="C75" s="244" t="s">
        <v>74</v>
      </c>
      <c r="D75" s="244"/>
      <c r="E75" s="259" t="s">
        <v>26</v>
      </c>
      <c r="F75" s="249"/>
      <c r="G75" s="253" t="str">
        <f t="shared" si="2"/>
        <v>FF</v>
      </c>
      <c r="H75" s="624">
        <v>255</v>
      </c>
      <c r="I75" s="246">
        <v>0</v>
      </c>
    </row>
    <row r="76" spans="1:9" ht="16.5" customHeight="1">
      <c r="A76" s="249">
        <v>191</v>
      </c>
      <c r="B76" s="249" t="s">
        <v>24</v>
      </c>
      <c r="C76" s="244" t="s">
        <v>74</v>
      </c>
      <c r="D76" s="244"/>
      <c r="E76" s="259" t="s">
        <v>26</v>
      </c>
      <c r="F76" s="249"/>
      <c r="G76" s="253" t="str">
        <f t="shared" si="2"/>
        <v>FF</v>
      </c>
      <c r="H76" s="624">
        <v>255</v>
      </c>
      <c r="I76" s="246">
        <v>0</v>
      </c>
    </row>
    <row r="77" spans="1:9" ht="16.5" customHeight="1">
      <c r="A77" s="249">
        <v>192</v>
      </c>
      <c r="B77" s="249" t="s">
        <v>24</v>
      </c>
      <c r="C77" s="244" t="s">
        <v>4286</v>
      </c>
      <c r="D77" s="807" t="s">
        <v>4523</v>
      </c>
      <c r="E77" s="259" t="s">
        <v>26</v>
      </c>
      <c r="F77" s="249"/>
      <c r="G77" s="253" t="str">
        <f t="shared" si="2"/>
        <v>7</v>
      </c>
      <c r="H77" s="624">
        <v>7</v>
      </c>
      <c r="I77" s="246">
        <v>0</v>
      </c>
    </row>
    <row r="78" spans="1:9" ht="16.5" customHeight="1">
      <c r="A78" s="249">
        <v>193</v>
      </c>
      <c r="B78" s="249" t="s">
        <v>24</v>
      </c>
      <c r="C78" s="244" t="s">
        <v>4287</v>
      </c>
      <c r="D78" s="808"/>
      <c r="E78" s="259" t="s">
        <v>26</v>
      </c>
      <c r="F78" s="249"/>
      <c r="G78" s="253" t="str">
        <f t="shared" si="2"/>
        <v>6</v>
      </c>
      <c r="H78" s="624">
        <v>6</v>
      </c>
      <c r="I78" s="246">
        <v>0</v>
      </c>
    </row>
    <row r="79" spans="1:9" ht="16.5" customHeight="1">
      <c r="A79" s="249">
        <v>194</v>
      </c>
      <c r="B79" s="249" t="s">
        <v>24</v>
      </c>
      <c r="C79" s="244" t="s">
        <v>4288</v>
      </c>
      <c r="D79" s="808"/>
      <c r="E79" s="259" t="s">
        <v>26</v>
      </c>
      <c r="F79" s="249"/>
      <c r="G79" s="253" t="str">
        <f t="shared" si="2"/>
        <v>5</v>
      </c>
      <c r="H79" s="624">
        <v>5</v>
      </c>
      <c r="I79" s="246">
        <v>0</v>
      </c>
    </row>
    <row r="80" spans="1:9" ht="16.5" customHeight="1">
      <c r="A80" s="249">
        <v>195</v>
      </c>
      <c r="B80" s="249" t="s">
        <v>24</v>
      </c>
      <c r="C80" s="244" t="s">
        <v>4289</v>
      </c>
      <c r="D80" s="808"/>
      <c r="E80" s="259" t="s">
        <v>26</v>
      </c>
      <c r="F80" s="249"/>
      <c r="G80" s="253" t="str">
        <f t="shared" si="2"/>
        <v>4</v>
      </c>
      <c r="H80" s="624">
        <v>4</v>
      </c>
      <c r="I80" s="246">
        <v>0</v>
      </c>
    </row>
    <row r="81" spans="1:9" ht="16.5" customHeight="1">
      <c r="A81" s="249">
        <v>196</v>
      </c>
      <c r="B81" s="249" t="s">
        <v>24</v>
      </c>
      <c r="C81" s="244" t="s">
        <v>4290</v>
      </c>
      <c r="D81" s="808"/>
      <c r="E81" s="259" t="s">
        <v>26</v>
      </c>
      <c r="F81" s="249"/>
      <c r="G81" s="253" t="str">
        <f t="shared" ref="G81:G112" si="3">DEC2HEX(H81)</f>
        <v>3</v>
      </c>
      <c r="H81" s="624">
        <v>3</v>
      </c>
      <c r="I81" s="246">
        <v>0</v>
      </c>
    </row>
    <row r="82" spans="1:9" ht="16.5" customHeight="1">
      <c r="A82" s="249">
        <v>197</v>
      </c>
      <c r="B82" s="249" t="s">
        <v>24</v>
      </c>
      <c r="C82" s="244" t="s">
        <v>4291</v>
      </c>
      <c r="D82" s="808"/>
      <c r="E82" s="259" t="s">
        <v>26</v>
      </c>
      <c r="F82" s="249"/>
      <c r="G82" s="253" t="str">
        <f t="shared" si="3"/>
        <v>2</v>
      </c>
      <c r="H82" s="624">
        <v>2</v>
      </c>
      <c r="I82" s="246">
        <v>0</v>
      </c>
    </row>
    <row r="83" spans="1:9" ht="16.5" customHeight="1">
      <c r="A83" s="249">
        <v>198</v>
      </c>
      <c r="B83" s="249" t="s">
        <v>24</v>
      </c>
      <c r="C83" s="244" t="s">
        <v>4292</v>
      </c>
      <c r="D83" s="808"/>
      <c r="E83" s="259" t="s">
        <v>26</v>
      </c>
      <c r="F83" s="249"/>
      <c r="G83" s="253" t="str">
        <f t="shared" si="3"/>
        <v>1</v>
      </c>
      <c r="H83" s="624">
        <v>1</v>
      </c>
      <c r="I83" s="246">
        <v>0</v>
      </c>
    </row>
    <row r="84" spans="1:9" ht="16.5" customHeight="1">
      <c r="A84" s="249">
        <v>199</v>
      </c>
      <c r="B84" s="249" t="s">
        <v>24</v>
      </c>
      <c r="C84" s="244" t="s">
        <v>4293</v>
      </c>
      <c r="D84" s="809"/>
      <c r="E84" s="259" t="s">
        <v>26</v>
      </c>
      <c r="F84" s="249"/>
      <c r="G84" s="253" t="str">
        <f t="shared" si="3"/>
        <v>0</v>
      </c>
      <c r="H84" s="624">
        <v>0</v>
      </c>
      <c r="I84" s="246">
        <v>0</v>
      </c>
    </row>
    <row r="85" spans="1:9" ht="16.5" customHeight="1">
      <c r="A85" s="249">
        <v>200</v>
      </c>
      <c r="B85" s="249" t="s">
        <v>24</v>
      </c>
      <c r="C85" s="244" t="s">
        <v>186</v>
      </c>
      <c r="D85" s="807" t="s">
        <v>4247</v>
      </c>
      <c r="E85" s="259" t="s">
        <v>26</v>
      </c>
      <c r="F85" s="249"/>
      <c r="G85" s="253" t="str">
        <f t="shared" si="3"/>
        <v>FF</v>
      </c>
      <c r="H85" s="624">
        <v>255</v>
      </c>
      <c r="I85" s="246">
        <v>0</v>
      </c>
    </row>
    <row r="86" spans="1:9" ht="16.5" customHeight="1">
      <c r="A86" s="249">
        <v>201</v>
      </c>
      <c r="B86" s="249" t="s">
        <v>24</v>
      </c>
      <c r="C86" s="244" t="s">
        <v>187</v>
      </c>
      <c r="D86" s="808"/>
      <c r="E86" s="259" t="s">
        <v>26</v>
      </c>
      <c r="F86" s="249"/>
      <c r="G86" s="253" t="str">
        <f t="shared" si="3"/>
        <v>FF</v>
      </c>
      <c r="H86" s="624">
        <v>255</v>
      </c>
      <c r="I86" s="246">
        <v>0</v>
      </c>
    </row>
    <row r="87" spans="1:9" ht="16.5" customHeight="1">
      <c r="A87" s="249">
        <v>202</v>
      </c>
      <c r="B87" s="249" t="s">
        <v>24</v>
      </c>
      <c r="C87" s="244" t="s">
        <v>188</v>
      </c>
      <c r="D87" s="808"/>
      <c r="E87" s="259" t="s">
        <v>26</v>
      </c>
      <c r="F87" s="249"/>
      <c r="G87" s="253" t="str">
        <f t="shared" si="3"/>
        <v>FF</v>
      </c>
      <c r="H87" s="624">
        <v>255</v>
      </c>
      <c r="I87" s="246">
        <v>0</v>
      </c>
    </row>
    <row r="88" spans="1:9" ht="16.5" customHeight="1">
      <c r="A88" s="249">
        <v>203</v>
      </c>
      <c r="B88" s="249" t="s">
        <v>24</v>
      </c>
      <c r="C88" s="244" t="s">
        <v>189</v>
      </c>
      <c r="D88" s="809"/>
      <c r="E88" s="259" t="s">
        <v>26</v>
      </c>
      <c r="F88" s="249"/>
      <c r="G88" s="253" t="str">
        <f t="shared" si="3"/>
        <v>FF</v>
      </c>
      <c r="H88" s="624">
        <v>255</v>
      </c>
      <c r="I88" s="246">
        <v>0</v>
      </c>
    </row>
    <row r="89" spans="1:9" ht="16.5" customHeight="1">
      <c r="A89" s="249">
        <v>204</v>
      </c>
      <c r="B89" s="249" t="s">
        <v>24</v>
      </c>
      <c r="C89" s="244" t="s">
        <v>190</v>
      </c>
      <c r="D89" s="807" t="s">
        <v>4248</v>
      </c>
      <c r="E89" s="259" t="s">
        <v>26</v>
      </c>
      <c r="F89" s="249"/>
      <c r="G89" s="253" t="str">
        <f t="shared" si="3"/>
        <v>FF</v>
      </c>
      <c r="H89" s="624">
        <v>255</v>
      </c>
      <c r="I89" s="246">
        <v>0</v>
      </c>
    </row>
    <row r="90" spans="1:9" ht="16.5" customHeight="1">
      <c r="A90" s="249">
        <v>205</v>
      </c>
      <c r="B90" s="249" t="s">
        <v>24</v>
      </c>
      <c r="C90" s="244" t="s">
        <v>191</v>
      </c>
      <c r="D90" s="808"/>
      <c r="E90" s="259" t="s">
        <v>26</v>
      </c>
      <c r="F90" s="249"/>
      <c r="G90" s="253" t="str">
        <f t="shared" si="3"/>
        <v>FF</v>
      </c>
      <c r="H90" s="624">
        <v>255</v>
      </c>
      <c r="I90" s="246">
        <v>0</v>
      </c>
    </row>
    <row r="91" spans="1:9" ht="16.5" customHeight="1">
      <c r="A91" s="249">
        <v>206</v>
      </c>
      <c r="B91" s="249" t="s">
        <v>24</v>
      </c>
      <c r="C91" s="244" t="s">
        <v>192</v>
      </c>
      <c r="D91" s="808"/>
      <c r="E91" s="259" t="s">
        <v>26</v>
      </c>
      <c r="F91" s="249"/>
      <c r="G91" s="253" t="str">
        <f t="shared" si="3"/>
        <v>FF</v>
      </c>
      <c r="H91" s="624">
        <v>255</v>
      </c>
      <c r="I91" s="246">
        <v>0</v>
      </c>
    </row>
    <row r="92" spans="1:9" ht="16.5" customHeight="1">
      <c r="A92" s="249">
        <v>207</v>
      </c>
      <c r="B92" s="249" t="s">
        <v>24</v>
      </c>
      <c r="C92" s="244" t="s">
        <v>193</v>
      </c>
      <c r="D92" s="809"/>
      <c r="E92" s="259" t="s">
        <v>26</v>
      </c>
      <c r="F92" s="249"/>
      <c r="G92" s="253" t="str">
        <f t="shared" si="3"/>
        <v>FF</v>
      </c>
      <c r="H92" s="624">
        <v>255</v>
      </c>
      <c r="I92" s="246">
        <v>0</v>
      </c>
    </row>
    <row r="93" spans="1:9" ht="16.5" customHeight="1">
      <c r="A93" s="249">
        <v>208</v>
      </c>
      <c r="B93" s="249" t="s">
        <v>24</v>
      </c>
      <c r="C93" s="244" t="s">
        <v>4514</v>
      </c>
      <c r="D93" s="807" t="s">
        <v>4522</v>
      </c>
      <c r="E93" s="259" t="s">
        <v>26</v>
      </c>
      <c r="F93" s="249"/>
      <c r="G93" s="253" t="str">
        <f t="shared" si="3"/>
        <v>4</v>
      </c>
      <c r="H93" s="624">
        <v>4</v>
      </c>
      <c r="I93" s="246">
        <v>0</v>
      </c>
    </row>
    <row r="94" spans="1:9" ht="16.5" customHeight="1">
      <c r="A94" s="249">
        <v>209</v>
      </c>
      <c r="B94" s="249" t="s">
        <v>24</v>
      </c>
      <c r="C94" s="596" t="s">
        <v>4515</v>
      </c>
      <c r="D94" s="808"/>
      <c r="E94" s="259" t="s">
        <v>26</v>
      </c>
      <c r="F94" s="249"/>
      <c r="G94" s="253" t="str">
        <f t="shared" si="3"/>
        <v>5</v>
      </c>
      <c r="H94" s="624">
        <v>5</v>
      </c>
      <c r="I94" s="246">
        <v>0</v>
      </c>
    </row>
    <row r="95" spans="1:9" ht="16.5" customHeight="1">
      <c r="A95" s="249">
        <v>210</v>
      </c>
      <c r="B95" s="249" t="s">
        <v>24</v>
      </c>
      <c r="C95" s="596" t="s">
        <v>4516</v>
      </c>
      <c r="D95" s="808"/>
      <c r="E95" s="259" t="s">
        <v>26</v>
      </c>
      <c r="F95" s="249"/>
      <c r="G95" s="253" t="str">
        <f t="shared" si="3"/>
        <v>6</v>
      </c>
      <c r="H95" s="624">
        <v>6</v>
      </c>
      <c r="I95" s="246">
        <v>0</v>
      </c>
    </row>
    <row r="96" spans="1:9" ht="16.5" customHeight="1">
      <c r="A96" s="249">
        <v>211</v>
      </c>
      <c r="B96" s="249" t="s">
        <v>24</v>
      </c>
      <c r="C96" s="596" t="s">
        <v>4517</v>
      </c>
      <c r="D96" s="808"/>
      <c r="E96" s="259" t="s">
        <v>26</v>
      </c>
      <c r="F96" s="249"/>
      <c r="G96" s="253" t="str">
        <f t="shared" si="3"/>
        <v>7</v>
      </c>
      <c r="H96" s="624">
        <v>7</v>
      </c>
      <c r="I96" s="246">
        <v>0</v>
      </c>
    </row>
    <row r="97" spans="1:9" ht="16.5" customHeight="1">
      <c r="A97" s="249">
        <v>212</v>
      </c>
      <c r="B97" s="249" t="s">
        <v>24</v>
      </c>
      <c r="C97" s="596" t="s">
        <v>4518</v>
      </c>
      <c r="D97" s="808"/>
      <c r="E97" s="259" t="s">
        <v>26</v>
      </c>
      <c r="F97" s="249"/>
      <c r="G97" s="253" t="str">
        <f t="shared" si="3"/>
        <v>0</v>
      </c>
      <c r="H97" s="624">
        <v>0</v>
      </c>
      <c r="I97" s="246">
        <v>0</v>
      </c>
    </row>
    <row r="98" spans="1:9" ht="16.5" customHeight="1">
      <c r="A98" s="249">
        <v>213</v>
      </c>
      <c r="B98" s="249" t="s">
        <v>24</v>
      </c>
      <c r="C98" s="596" t="s">
        <v>4519</v>
      </c>
      <c r="D98" s="808"/>
      <c r="E98" s="259" t="s">
        <v>26</v>
      </c>
      <c r="F98" s="249"/>
      <c r="G98" s="253" t="str">
        <f t="shared" si="3"/>
        <v>1</v>
      </c>
      <c r="H98" s="624">
        <v>1</v>
      </c>
      <c r="I98" s="246">
        <v>0</v>
      </c>
    </row>
    <row r="99" spans="1:9" ht="16.5" customHeight="1">
      <c r="A99" s="249">
        <v>214</v>
      </c>
      <c r="B99" s="249" t="s">
        <v>24</v>
      </c>
      <c r="C99" s="596" t="s">
        <v>4520</v>
      </c>
      <c r="D99" s="808"/>
      <c r="E99" s="259" t="s">
        <v>26</v>
      </c>
      <c r="F99" s="249"/>
      <c r="G99" s="253" t="str">
        <f t="shared" si="3"/>
        <v>2</v>
      </c>
      <c r="H99" s="624">
        <v>2</v>
      </c>
      <c r="I99" s="246">
        <v>0</v>
      </c>
    </row>
    <row r="100" spans="1:9" ht="16.5" customHeight="1">
      <c r="A100" s="249">
        <v>215</v>
      </c>
      <c r="B100" s="249" t="s">
        <v>24</v>
      </c>
      <c r="C100" s="596" t="s">
        <v>4521</v>
      </c>
      <c r="D100" s="809"/>
      <c r="E100" s="259" t="s">
        <v>26</v>
      </c>
      <c r="F100" s="249"/>
      <c r="G100" s="253" t="str">
        <f t="shared" si="3"/>
        <v>3</v>
      </c>
      <c r="H100" s="624">
        <v>3</v>
      </c>
      <c r="I100" s="246">
        <v>0</v>
      </c>
    </row>
    <row r="101" spans="1:9" ht="16.5" customHeight="1">
      <c r="A101" s="249">
        <v>216</v>
      </c>
      <c r="B101" s="249" t="s">
        <v>24</v>
      </c>
      <c r="C101" s="244" t="s">
        <v>74</v>
      </c>
      <c r="D101" s="244"/>
      <c r="E101" s="259" t="s">
        <v>26</v>
      </c>
      <c r="F101" s="249"/>
      <c r="G101" s="253" t="str">
        <f t="shared" si="3"/>
        <v>FF</v>
      </c>
      <c r="H101" s="624">
        <v>255</v>
      </c>
      <c r="I101" s="246">
        <v>0</v>
      </c>
    </row>
    <row r="102" spans="1:9" ht="16.5" customHeight="1">
      <c r="A102" s="249">
        <v>217</v>
      </c>
      <c r="B102" s="249" t="s">
        <v>24</v>
      </c>
      <c r="C102" s="244" t="s">
        <v>74</v>
      </c>
      <c r="D102" s="244"/>
      <c r="E102" s="259" t="s">
        <v>26</v>
      </c>
      <c r="F102" s="249"/>
      <c r="G102" s="253" t="str">
        <f t="shared" si="3"/>
        <v>FF</v>
      </c>
      <c r="H102" s="624">
        <v>255</v>
      </c>
      <c r="I102" s="246">
        <v>0</v>
      </c>
    </row>
    <row r="103" spans="1:9" ht="16.5" customHeight="1">
      <c r="A103" s="249">
        <v>218</v>
      </c>
      <c r="B103" s="249" t="s">
        <v>24</v>
      </c>
      <c r="C103" s="244" t="s">
        <v>74</v>
      </c>
      <c r="D103" s="244"/>
      <c r="E103" s="259" t="s">
        <v>26</v>
      </c>
      <c r="F103" s="249"/>
      <c r="G103" s="253" t="str">
        <f t="shared" si="3"/>
        <v>FF</v>
      </c>
      <c r="H103" s="624">
        <v>255</v>
      </c>
      <c r="I103" s="246">
        <v>0</v>
      </c>
    </row>
    <row r="104" spans="1:9" ht="16.5" customHeight="1">
      <c r="A104" s="249">
        <v>219</v>
      </c>
      <c r="B104" s="249" t="s">
        <v>24</v>
      </c>
      <c r="C104" s="244" t="s">
        <v>74</v>
      </c>
      <c r="D104" s="244"/>
      <c r="E104" s="259" t="s">
        <v>26</v>
      </c>
      <c r="F104" s="249"/>
      <c r="G104" s="253" t="str">
        <f t="shared" si="3"/>
        <v>FF</v>
      </c>
      <c r="H104" s="624">
        <v>255</v>
      </c>
      <c r="I104" s="246">
        <v>0</v>
      </c>
    </row>
    <row r="105" spans="1:9" ht="16.5" customHeight="1">
      <c r="A105" s="249">
        <v>220</v>
      </c>
      <c r="B105" s="249" t="s">
        <v>24</v>
      </c>
      <c r="C105" s="244" t="s">
        <v>74</v>
      </c>
      <c r="D105" s="244"/>
      <c r="E105" s="259" t="s">
        <v>26</v>
      </c>
      <c r="F105" s="249"/>
      <c r="G105" s="253" t="str">
        <f t="shared" si="3"/>
        <v>FF</v>
      </c>
      <c r="H105" s="624">
        <v>255</v>
      </c>
      <c r="I105" s="246">
        <v>0</v>
      </c>
    </row>
    <row r="106" spans="1:9" ht="16.5" customHeight="1">
      <c r="A106" s="249">
        <v>221</v>
      </c>
      <c r="B106" s="249" t="s">
        <v>24</v>
      </c>
      <c r="C106" s="244" t="s">
        <v>74</v>
      </c>
      <c r="D106" s="244"/>
      <c r="E106" s="259" t="s">
        <v>26</v>
      </c>
      <c r="F106" s="249"/>
      <c r="G106" s="253" t="str">
        <f t="shared" si="3"/>
        <v>FF</v>
      </c>
      <c r="H106" s="624">
        <v>255</v>
      </c>
      <c r="I106" s="246">
        <v>0</v>
      </c>
    </row>
    <row r="107" spans="1:9" ht="16.5" customHeight="1">
      <c r="A107" s="249">
        <v>222</v>
      </c>
      <c r="B107" s="249" t="s">
        <v>24</v>
      </c>
      <c r="C107" s="244" t="s">
        <v>74</v>
      </c>
      <c r="D107" s="244"/>
      <c r="E107" s="259" t="s">
        <v>26</v>
      </c>
      <c r="F107" s="249"/>
      <c r="G107" s="253" t="str">
        <f t="shared" si="3"/>
        <v>FF</v>
      </c>
      <c r="H107" s="624">
        <v>255</v>
      </c>
      <c r="I107" s="246">
        <v>0</v>
      </c>
    </row>
    <row r="108" spans="1:9" ht="16.5" customHeight="1">
      <c r="A108" s="249">
        <v>223</v>
      </c>
      <c r="B108" s="249" t="s">
        <v>24</v>
      </c>
      <c r="C108" s="244" t="s">
        <v>74</v>
      </c>
      <c r="D108" s="244"/>
      <c r="E108" s="259" t="s">
        <v>26</v>
      </c>
      <c r="F108" s="249"/>
      <c r="G108" s="253" t="str">
        <f t="shared" si="3"/>
        <v>FF</v>
      </c>
      <c r="H108" s="624">
        <v>255</v>
      </c>
      <c r="I108" s="246">
        <v>0</v>
      </c>
    </row>
    <row r="109" spans="1:9" ht="16.5" customHeight="1">
      <c r="A109" s="249">
        <v>224</v>
      </c>
      <c r="B109" s="249" t="s">
        <v>24</v>
      </c>
      <c r="C109" s="244" t="s">
        <v>74</v>
      </c>
      <c r="D109" s="244"/>
      <c r="E109" s="259" t="s">
        <v>26</v>
      </c>
      <c r="F109" s="249"/>
      <c r="G109" s="253" t="str">
        <f t="shared" si="3"/>
        <v>FF</v>
      </c>
      <c r="H109" s="624">
        <v>255</v>
      </c>
      <c r="I109" s="246">
        <v>0</v>
      </c>
    </row>
    <row r="110" spans="1:9" ht="16.5" customHeight="1">
      <c r="A110" s="249">
        <v>225</v>
      </c>
      <c r="B110" s="249" t="s">
        <v>24</v>
      </c>
      <c r="C110" s="244" t="s">
        <v>74</v>
      </c>
      <c r="D110" s="244"/>
      <c r="E110" s="259" t="s">
        <v>26</v>
      </c>
      <c r="F110" s="249"/>
      <c r="G110" s="253" t="str">
        <f t="shared" si="3"/>
        <v>FF</v>
      </c>
      <c r="H110" s="624">
        <v>255</v>
      </c>
      <c r="I110" s="246">
        <v>0</v>
      </c>
    </row>
    <row r="111" spans="1:9" ht="16.5" customHeight="1">
      <c r="A111" s="249">
        <v>226</v>
      </c>
      <c r="B111" s="249" t="s">
        <v>24</v>
      </c>
      <c r="C111" s="244" t="s">
        <v>74</v>
      </c>
      <c r="D111" s="244"/>
      <c r="E111" s="259" t="s">
        <v>26</v>
      </c>
      <c r="F111" s="249"/>
      <c r="G111" s="253" t="str">
        <f t="shared" si="3"/>
        <v>FF</v>
      </c>
      <c r="H111" s="624">
        <v>255</v>
      </c>
      <c r="I111" s="246">
        <v>0</v>
      </c>
    </row>
    <row r="112" spans="1:9" ht="16.5" customHeight="1">
      <c r="A112" s="249">
        <v>227</v>
      </c>
      <c r="B112" s="249" t="s">
        <v>24</v>
      </c>
      <c r="C112" s="244" t="s">
        <v>74</v>
      </c>
      <c r="D112" s="244"/>
      <c r="E112" s="259" t="s">
        <v>26</v>
      </c>
      <c r="F112" s="249"/>
      <c r="G112" s="253" t="str">
        <f t="shared" si="3"/>
        <v>FF</v>
      </c>
      <c r="H112" s="624">
        <v>255</v>
      </c>
      <c r="I112" s="246">
        <v>0</v>
      </c>
    </row>
    <row r="113" spans="1:9" ht="16.5" customHeight="1">
      <c r="A113" s="249">
        <v>228</v>
      </c>
      <c r="B113" s="249" t="s">
        <v>24</v>
      </c>
      <c r="C113" s="244" t="s">
        <v>74</v>
      </c>
      <c r="D113" s="244"/>
      <c r="E113" s="259" t="s">
        <v>26</v>
      </c>
      <c r="F113" s="249"/>
      <c r="G113" s="253" t="str">
        <f t="shared" ref="G113:G140" si="4">DEC2HEX(H113)</f>
        <v>FF</v>
      </c>
      <c r="H113" s="624">
        <v>255</v>
      </c>
      <c r="I113" s="246">
        <v>0</v>
      </c>
    </row>
    <row r="114" spans="1:9" ht="16.5" customHeight="1">
      <c r="A114" s="249">
        <v>229</v>
      </c>
      <c r="B114" s="249" t="s">
        <v>24</v>
      </c>
      <c r="C114" s="244" t="s">
        <v>74</v>
      </c>
      <c r="D114" s="244"/>
      <c r="E114" s="259" t="s">
        <v>26</v>
      </c>
      <c r="F114" s="249"/>
      <c r="G114" s="253" t="str">
        <f t="shared" si="4"/>
        <v>FF</v>
      </c>
      <c r="H114" s="624">
        <v>255</v>
      </c>
      <c r="I114" s="246">
        <v>0</v>
      </c>
    </row>
    <row r="115" spans="1:9" ht="16.5" customHeight="1">
      <c r="A115" s="249">
        <v>230</v>
      </c>
      <c r="B115" s="249" t="s">
        <v>24</v>
      </c>
      <c r="C115" s="244" t="s">
        <v>74</v>
      </c>
      <c r="D115" s="244"/>
      <c r="E115" s="259" t="s">
        <v>26</v>
      </c>
      <c r="F115" s="249"/>
      <c r="G115" s="253" t="str">
        <f t="shared" si="4"/>
        <v>FF</v>
      </c>
      <c r="H115" s="624">
        <v>255</v>
      </c>
      <c r="I115" s="246">
        <v>0</v>
      </c>
    </row>
    <row r="116" spans="1:9" ht="16.5" customHeight="1">
      <c r="A116" s="249">
        <v>231</v>
      </c>
      <c r="B116" s="249" t="s">
        <v>24</v>
      </c>
      <c r="C116" s="244" t="s">
        <v>74</v>
      </c>
      <c r="D116" s="244"/>
      <c r="E116" s="259" t="s">
        <v>26</v>
      </c>
      <c r="F116" s="249"/>
      <c r="G116" s="253" t="str">
        <f t="shared" si="4"/>
        <v>FF</v>
      </c>
      <c r="H116" s="624">
        <v>255</v>
      </c>
      <c r="I116" s="246">
        <v>0</v>
      </c>
    </row>
    <row r="117" spans="1:9" ht="16.5" customHeight="1">
      <c r="A117" s="249">
        <v>232</v>
      </c>
      <c r="B117" s="249" t="s">
        <v>24</v>
      </c>
      <c r="C117" s="244" t="s">
        <v>74</v>
      </c>
      <c r="D117" s="244"/>
      <c r="E117" s="259" t="s">
        <v>26</v>
      </c>
      <c r="F117" s="249"/>
      <c r="G117" s="253" t="str">
        <f t="shared" si="4"/>
        <v>FF</v>
      </c>
      <c r="H117" s="624">
        <v>255</v>
      </c>
      <c r="I117" s="246">
        <v>0</v>
      </c>
    </row>
    <row r="118" spans="1:9" ht="16.5" customHeight="1">
      <c r="A118" s="249">
        <v>233</v>
      </c>
      <c r="B118" s="249" t="s">
        <v>24</v>
      </c>
      <c r="C118" s="244" t="s">
        <v>74</v>
      </c>
      <c r="D118" s="244"/>
      <c r="E118" s="259" t="s">
        <v>26</v>
      </c>
      <c r="F118" s="249"/>
      <c r="G118" s="253" t="str">
        <f t="shared" si="4"/>
        <v>FF</v>
      </c>
      <c r="H118" s="624">
        <v>255</v>
      </c>
      <c r="I118" s="246">
        <v>0</v>
      </c>
    </row>
    <row r="119" spans="1:9" ht="16.5" customHeight="1">
      <c r="A119" s="249">
        <v>234</v>
      </c>
      <c r="B119" s="249" t="s">
        <v>24</v>
      </c>
      <c r="C119" s="244" t="s">
        <v>74</v>
      </c>
      <c r="D119" s="244"/>
      <c r="E119" s="259" t="s">
        <v>26</v>
      </c>
      <c r="F119" s="249"/>
      <c r="G119" s="253" t="str">
        <f t="shared" si="4"/>
        <v>FF</v>
      </c>
      <c r="H119" s="624">
        <v>255</v>
      </c>
      <c r="I119" s="246">
        <v>0</v>
      </c>
    </row>
    <row r="120" spans="1:9" ht="16.5" customHeight="1">
      <c r="A120" s="249">
        <v>235</v>
      </c>
      <c r="B120" s="249" t="s">
        <v>24</v>
      </c>
      <c r="C120" s="244" t="s">
        <v>74</v>
      </c>
      <c r="D120" s="244"/>
      <c r="E120" s="259" t="s">
        <v>26</v>
      </c>
      <c r="F120" s="249"/>
      <c r="G120" s="253" t="str">
        <f t="shared" si="4"/>
        <v>FF</v>
      </c>
      <c r="H120" s="624">
        <v>255</v>
      </c>
      <c r="I120" s="246">
        <v>0</v>
      </c>
    </row>
    <row r="121" spans="1:9" ht="16.5" customHeight="1">
      <c r="A121" s="249">
        <v>236</v>
      </c>
      <c r="B121" s="249" t="s">
        <v>24</v>
      </c>
      <c r="C121" s="244" t="s">
        <v>74</v>
      </c>
      <c r="D121" s="244"/>
      <c r="E121" s="259" t="s">
        <v>26</v>
      </c>
      <c r="F121" s="249"/>
      <c r="G121" s="253" t="str">
        <f t="shared" si="4"/>
        <v>FF</v>
      </c>
      <c r="H121" s="624">
        <v>255</v>
      </c>
      <c r="I121" s="246">
        <v>0</v>
      </c>
    </row>
    <row r="122" spans="1:9" ht="16.5" customHeight="1">
      <c r="A122" s="249">
        <v>237</v>
      </c>
      <c r="B122" s="249" t="s">
        <v>24</v>
      </c>
      <c r="C122" s="244" t="s">
        <v>74</v>
      </c>
      <c r="D122" s="244"/>
      <c r="E122" s="259" t="s">
        <v>26</v>
      </c>
      <c r="F122" s="249"/>
      <c r="G122" s="253" t="str">
        <f t="shared" si="4"/>
        <v>FF</v>
      </c>
      <c r="H122" s="624">
        <v>255</v>
      </c>
      <c r="I122" s="246">
        <v>0</v>
      </c>
    </row>
    <row r="123" spans="1:9" ht="16.5" customHeight="1">
      <c r="A123" s="249">
        <v>238</v>
      </c>
      <c r="B123" s="249" t="s">
        <v>24</v>
      </c>
      <c r="C123" s="244" t="s">
        <v>74</v>
      </c>
      <c r="D123" s="244"/>
      <c r="E123" s="259" t="s">
        <v>26</v>
      </c>
      <c r="F123" s="249"/>
      <c r="G123" s="253" t="str">
        <f t="shared" si="4"/>
        <v>FF</v>
      </c>
      <c r="H123" s="624">
        <v>255</v>
      </c>
      <c r="I123" s="246">
        <v>0</v>
      </c>
    </row>
    <row r="124" spans="1:9" ht="16.5" customHeight="1">
      <c r="A124" s="249">
        <v>239</v>
      </c>
      <c r="B124" s="249" t="s">
        <v>24</v>
      </c>
      <c r="C124" s="244" t="s">
        <v>74</v>
      </c>
      <c r="D124" s="244"/>
      <c r="E124" s="259" t="s">
        <v>26</v>
      </c>
      <c r="F124" s="249"/>
      <c r="G124" s="253" t="str">
        <f t="shared" si="4"/>
        <v>FF</v>
      </c>
      <c r="H124" s="624">
        <v>255</v>
      </c>
      <c r="I124" s="246">
        <v>0</v>
      </c>
    </row>
    <row r="125" spans="1:9" ht="16.5" customHeight="1">
      <c r="A125" s="249">
        <v>240</v>
      </c>
      <c r="B125" s="249" t="s">
        <v>24</v>
      </c>
      <c r="C125" s="244" t="s">
        <v>74</v>
      </c>
      <c r="D125" s="244"/>
      <c r="E125" s="259" t="s">
        <v>26</v>
      </c>
      <c r="F125" s="249"/>
      <c r="G125" s="253" t="str">
        <f t="shared" si="4"/>
        <v>FF</v>
      </c>
      <c r="H125" s="624">
        <v>255</v>
      </c>
      <c r="I125" s="246">
        <v>0</v>
      </c>
    </row>
    <row r="126" spans="1:9" ht="16.5" customHeight="1">
      <c r="A126" s="249">
        <v>241</v>
      </c>
      <c r="B126" s="249" t="s">
        <v>24</v>
      </c>
      <c r="C126" s="244" t="s">
        <v>74</v>
      </c>
      <c r="D126" s="244"/>
      <c r="E126" s="259" t="s">
        <v>26</v>
      </c>
      <c r="F126" s="249"/>
      <c r="G126" s="253" t="str">
        <f t="shared" si="4"/>
        <v>FF</v>
      </c>
      <c r="H126" s="624">
        <v>255</v>
      </c>
      <c r="I126" s="246">
        <v>0</v>
      </c>
    </row>
    <row r="127" spans="1:9" ht="16.5" customHeight="1">
      <c r="A127" s="249">
        <v>242</v>
      </c>
      <c r="B127" s="249" t="s">
        <v>24</v>
      </c>
      <c r="C127" s="244" t="s">
        <v>74</v>
      </c>
      <c r="D127" s="244"/>
      <c r="E127" s="259" t="s">
        <v>26</v>
      </c>
      <c r="F127" s="249"/>
      <c r="G127" s="253" t="str">
        <f t="shared" si="4"/>
        <v>FF</v>
      </c>
      <c r="H127" s="624">
        <v>255</v>
      </c>
      <c r="I127" s="246">
        <v>0</v>
      </c>
    </row>
    <row r="128" spans="1:9" ht="16.5" customHeight="1">
      <c r="A128" s="249">
        <v>243</v>
      </c>
      <c r="B128" s="249" t="s">
        <v>24</v>
      </c>
      <c r="C128" s="244" t="s">
        <v>74</v>
      </c>
      <c r="D128" s="244"/>
      <c r="E128" s="259" t="s">
        <v>26</v>
      </c>
      <c r="F128" s="249"/>
      <c r="G128" s="253" t="str">
        <f t="shared" si="4"/>
        <v>FF</v>
      </c>
      <c r="H128" s="624">
        <v>255</v>
      </c>
      <c r="I128" s="246">
        <v>0</v>
      </c>
    </row>
    <row r="129" spans="1:9" ht="16.5" customHeight="1">
      <c r="A129" s="249">
        <v>244</v>
      </c>
      <c r="B129" s="249" t="s">
        <v>24</v>
      </c>
      <c r="C129" s="244" t="s">
        <v>74</v>
      </c>
      <c r="D129" s="244"/>
      <c r="E129" s="259" t="s">
        <v>26</v>
      </c>
      <c r="F129" s="249"/>
      <c r="G129" s="253" t="str">
        <f t="shared" si="4"/>
        <v>FF</v>
      </c>
      <c r="H129" s="624">
        <v>255</v>
      </c>
      <c r="I129" s="246">
        <v>0</v>
      </c>
    </row>
    <row r="130" spans="1:9" ht="16.5" customHeight="1">
      <c r="A130" s="249">
        <v>245</v>
      </c>
      <c r="B130" s="249" t="s">
        <v>24</v>
      </c>
      <c r="C130" s="244" t="s">
        <v>74</v>
      </c>
      <c r="D130" s="244"/>
      <c r="E130" s="259" t="s">
        <v>26</v>
      </c>
      <c r="F130" s="249"/>
      <c r="G130" s="253" t="str">
        <f t="shared" si="4"/>
        <v>FF</v>
      </c>
      <c r="H130" s="624">
        <v>255</v>
      </c>
      <c r="I130" s="246">
        <v>0</v>
      </c>
    </row>
    <row r="131" spans="1:9" ht="16.5" customHeight="1">
      <c r="A131" s="249">
        <v>246</v>
      </c>
      <c r="B131" s="249" t="s">
        <v>24</v>
      </c>
      <c r="C131" s="244" t="s">
        <v>74</v>
      </c>
      <c r="D131" s="244"/>
      <c r="E131" s="259" t="s">
        <v>26</v>
      </c>
      <c r="F131" s="249"/>
      <c r="G131" s="253" t="str">
        <f t="shared" si="4"/>
        <v>FF</v>
      </c>
      <c r="H131" s="624">
        <v>255</v>
      </c>
      <c r="I131" s="246">
        <v>0</v>
      </c>
    </row>
    <row r="132" spans="1:9" ht="16.5" customHeight="1">
      <c r="A132" s="249">
        <v>247</v>
      </c>
      <c r="B132" s="249" t="s">
        <v>24</v>
      </c>
      <c r="C132" s="244" t="s">
        <v>74</v>
      </c>
      <c r="D132" s="244"/>
      <c r="E132" s="259" t="s">
        <v>26</v>
      </c>
      <c r="F132" s="249"/>
      <c r="G132" s="253" t="str">
        <f t="shared" si="4"/>
        <v>FF</v>
      </c>
      <c r="H132" s="624">
        <v>255</v>
      </c>
      <c r="I132" s="246">
        <v>0</v>
      </c>
    </row>
    <row r="133" spans="1:9" ht="16.5" customHeight="1">
      <c r="A133" s="249">
        <v>248</v>
      </c>
      <c r="B133" s="249" t="s">
        <v>24</v>
      </c>
      <c r="C133" s="244" t="s">
        <v>74</v>
      </c>
      <c r="D133" s="244"/>
      <c r="E133" s="259" t="s">
        <v>26</v>
      </c>
      <c r="F133" s="249"/>
      <c r="G133" s="253" t="str">
        <f t="shared" si="4"/>
        <v>FF</v>
      </c>
      <c r="H133" s="624">
        <v>255</v>
      </c>
      <c r="I133" s="246">
        <v>0</v>
      </c>
    </row>
    <row r="134" spans="1:9" ht="16.5" customHeight="1">
      <c r="A134" s="249">
        <v>249</v>
      </c>
      <c r="B134" s="249" t="s">
        <v>24</v>
      </c>
      <c r="C134" s="244" t="s">
        <v>74</v>
      </c>
      <c r="D134" s="244"/>
      <c r="E134" s="259" t="s">
        <v>26</v>
      </c>
      <c r="F134" s="249"/>
      <c r="G134" s="253" t="str">
        <f t="shared" si="4"/>
        <v>FF</v>
      </c>
      <c r="H134" s="624">
        <v>255</v>
      </c>
      <c r="I134" s="246">
        <v>0</v>
      </c>
    </row>
    <row r="135" spans="1:9" ht="16.5" customHeight="1">
      <c r="A135" s="249">
        <v>250</v>
      </c>
      <c r="B135" s="249" t="s">
        <v>24</v>
      </c>
      <c r="C135" s="244" t="s">
        <v>74</v>
      </c>
      <c r="D135" s="244"/>
      <c r="E135" s="259" t="s">
        <v>26</v>
      </c>
      <c r="F135" s="249"/>
      <c r="G135" s="253" t="str">
        <f t="shared" si="4"/>
        <v>FF</v>
      </c>
      <c r="H135" s="624">
        <v>255</v>
      </c>
      <c r="I135" s="246">
        <v>0</v>
      </c>
    </row>
    <row r="136" spans="1:9" ht="16.5" customHeight="1">
      <c r="A136" s="249">
        <v>251</v>
      </c>
      <c r="B136" s="249" t="s">
        <v>24</v>
      </c>
      <c r="C136" s="244" t="s">
        <v>74</v>
      </c>
      <c r="D136" s="244"/>
      <c r="E136" s="259" t="s">
        <v>26</v>
      </c>
      <c r="F136" s="249"/>
      <c r="G136" s="253" t="str">
        <f t="shared" si="4"/>
        <v>FF</v>
      </c>
      <c r="H136" s="624">
        <v>255</v>
      </c>
      <c r="I136" s="246">
        <v>0</v>
      </c>
    </row>
    <row r="137" spans="1:9" ht="16.5" customHeight="1">
      <c r="A137" s="249">
        <v>252</v>
      </c>
      <c r="B137" s="249" t="s">
        <v>24</v>
      </c>
      <c r="C137" s="244" t="s">
        <v>74</v>
      </c>
      <c r="D137" s="244"/>
      <c r="E137" s="259" t="s">
        <v>26</v>
      </c>
      <c r="F137" s="249"/>
      <c r="G137" s="253" t="str">
        <f t="shared" si="4"/>
        <v>FF</v>
      </c>
      <c r="H137" s="624">
        <v>255</v>
      </c>
      <c r="I137" s="246">
        <v>0</v>
      </c>
    </row>
    <row r="138" spans="1:9" ht="16.5" customHeight="1">
      <c r="A138" s="249">
        <v>253</v>
      </c>
      <c r="B138" s="249" t="s">
        <v>24</v>
      </c>
      <c r="C138" s="244" t="s">
        <v>74</v>
      </c>
      <c r="D138" s="244"/>
      <c r="E138" s="259" t="s">
        <v>26</v>
      </c>
      <c r="F138" s="249"/>
      <c r="G138" s="253" t="str">
        <f t="shared" si="4"/>
        <v>FF</v>
      </c>
      <c r="H138" s="624">
        <v>255</v>
      </c>
      <c r="I138" s="246">
        <v>0</v>
      </c>
    </row>
    <row r="139" spans="1:9" ht="16.5" customHeight="1">
      <c r="A139" s="249">
        <v>254</v>
      </c>
      <c r="B139" s="249" t="s">
        <v>24</v>
      </c>
      <c r="C139" s="244" t="s">
        <v>74</v>
      </c>
      <c r="D139" s="244"/>
      <c r="E139" s="259" t="s">
        <v>26</v>
      </c>
      <c r="F139" s="249"/>
      <c r="G139" s="253" t="str">
        <f t="shared" si="4"/>
        <v>FF</v>
      </c>
      <c r="H139" s="624">
        <v>255</v>
      </c>
      <c r="I139" s="246">
        <v>0</v>
      </c>
    </row>
    <row r="140" spans="1:9" ht="16.5" customHeight="1">
      <c r="A140" s="249">
        <v>255</v>
      </c>
      <c r="B140" s="249" t="s">
        <v>24</v>
      </c>
      <c r="C140" s="244" t="s">
        <v>74</v>
      </c>
      <c r="D140" s="244"/>
      <c r="E140" s="259" t="s">
        <v>26</v>
      </c>
      <c r="F140" s="249"/>
      <c r="G140" s="253" t="str">
        <f t="shared" si="4"/>
        <v>FF</v>
      </c>
      <c r="H140" s="624">
        <v>255</v>
      </c>
      <c r="I140" s="246">
        <v>0</v>
      </c>
    </row>
  </sheetData>
  <mergeCells count="46">
    <mergeCell ref="D93:D100"/>
    <mergeCell ref="A7:A10"/>
    <mergeCell ref="D21:D24"/>
    <mergeCell ref="D25:D28"/>
    <mergeCell ref="D29:D32"/>
    <mergeCell ref="D33:D36"/>
    <mergeCell ref="C21:C24"/>
    <mergeCell ref="C25:C28"/>
    <mergeCell ref="C29:C32"/>
    <mergeCell ref="C33:C36"/>
    <mergeCell ref="A14:A16"/>
    <mergeCell ref="A11:A13"/>
    <mergeCell ref="C41:C44"/>
    <mergeCell ref="D41:D44"/>
    <mergeCell ref="C37:C40"/>
    <mergeCell ref="D37:D40"/>
    <mergeCell ref="A1:H1"/>
    <mergeCell ref="A3:A6"/>
    <mergeCell ref="G3:G6"/>
    <mergeCell ref="H3:H6"/>
    <mergeCell ref="I3:I6"/>
    <mergeCell ref="I15:I16"/>
    <mergeCell ref="H11:H13"/>
    <mergeCell ref="G7:G10"/>
    <mergeCell ref="H7:H10"/>
    <mergeCell ref="I7:I10"/>
    <mergeCell ref="G11:G13"/>
    <mergeCell ref="I11:I13"/>
    <mergeCell ref="H14:H16"/>
    <mergeCell ref="G14:G16"/>
    <mergeCell ref="L3:L6"/>
    <mergeCell ref="L7:L10"/>
    <mergeCell ref="L11:L14"/>
    <mergeCell ref="L15:L16"/>
    <mergeCell ref="K15:K16"/>
    <mergeCell ref="K3:K6"/>
    <mergeCell ref="K7:K10"/>
    <mergeCell ref="K11:K14"/>
    <mergeCell ref="D89:D92"/>
    <mergeCell ref="D53:D56"/>
    <mergeCell ref="D57:D60"/>
    <mergeCell ref="D85:D88"/>
    <mergeCell ref="D45:D48"/>
    <mergeCell ref="D49:D52"/>
    <mergeCell ref="D61:D64"/>
    <mergeCell ref="D77:D84"/>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tint="0.79998168889431442"/>
  </sheetPr>
  <dimension ref="A1:AE130"/>
  <sheetViews>
    <sheetView zoomScaleNormal="100" workbookViewId="0">
      <selection activeCell="P8" sqref="P8"/>
    </sheetView>
  </sheetViews>
  <sheetFormatPr defaultColWidth="8.88671875" defaultRowHeight="14.4"/>
  <cols>
    <col min="1" max="1" width="15.44140625" style="288" customWidth="1"/>
    <col min="2" max="2" width="5.88671875" style="288" bestFit="1" customWidth="1"/>
    <col min="3" max="3" width="31.44140625" style="288" customWidth="1"/>
    <col min="4" max="4" width="47.109375" style="288" bestFit="1" customWidth="1"/>
    <col min="5" max="5" width="8.88671875" style="304"/>
    <col min="6" max="8" width="8.88671875" style="288"/>
    <col min="9" max="9" width="17.109375" style="304" customWidth="1"/>
    <col min="10" max="10" width="16.33203125" style="304" customWidth="1"/>
    <col min="11" max="11" width="22.21875" style="304" customWidth="1"/>
    <col min="12" max="12" width="41" style="288" customWidth="1"/>
    <col min="13" max="13" width="8.88671875" style="288"/>
    <col min="14" max="14" width="8.88671875" style="421" customWidth="1"/>
    <col min="15" max="15" width="8.88671875" style="421"/>
    <col min="16" max="16384" width="8.88671875" style="288"/>
  </cols>
  <sheetData>
    <row r="1" spans="1:30" ht="15.6">
      <c r="A1" s="756" t="s">
        <v>2119</v>
      </c>
      <c r="B1" s="756"/>
      <c r="C1" s="756"/>
      <c r="D1" s="756"/>
      <c r="E1" s="756"/>
      <c r="F1" s="756"/>
      <c r="G1" s="756"/>
      <c r="H1" s="756"/>
      <c r="I1" s="305"/>
    </row>
    <row r="2" spans="1:30" ht="38.4">
      <c r="A2" s="289" t="s">
        <v>2063</v>
      </c>
      <c r="B2" s="290" t="s">
        <v>2064</v>
      </c>
      <c r="C2" s="289" t="s">
        <v>2065</v>
      </c>
      <c r="D2" s="289" t="s">
        <v>2066</v>
      </c>
      <c r="E2" s="289" t="s">
        <v>2067</v>
      </c>
      <c r="F2" s="289" t="s">
        <v>2068</v>
      </c>
      <c r="G2" s="289" t="s">
        <v>2069</v>
      </c>
      <c r="H2" s="289" t="s">
        <v>20</v>
      </c>
      <c r="I2" s="289" t="s">
        <v>2070</v>
      </c>
      <c r="J2" s="289" t="s">
        <v>2071</v>
      </c>
      <c r="K2" s="289" t="s">
        <v>2072</v>
      </c>
      <c r="L2" s="289" t="s">
        <v>2073</v>
      </c>
      <c r="P2" s="421"/>
      <c r="Q2" s="421"/>
      <c r="R2" s="421"/>
      <c r="S2" s="421"/>
      <c r="T2" s="421"/>
      <c r="U2" s="421"/>
      <c r="V2" s="421"/>
      <c r="W2" s="421"/>
      <c r="X2" s="421"/>
      <c r="Y2" s="421"/>
      <c r="Z2" s="421"/>
      <c r="AA2" s="421"/>
      <c r="AB2" s="421"/>
      <c r="AC2" s="421"/>
      <c r="AD2" s="421"/>
    </row>
    <row r="3" spans="1:30">
      <c r="A3" s="286">
        <v>128</v>
      </c>
      <c r="B3" s="318" t="s">
        <v>24</v>
      </c>
      <c r="C3" s="320" t="s">
        <v>2120</v>
      </c>
      <c r="D3" s="819" t="s">
        <v>197</v>
      </c>
      <c r="E3" s="295" t="s">
        <v>2074</v>
      </c>
      <c r="F3" s="285"/>
      <c r="G3" s="298" t="str">
        <f>DEC2HEX(H3)</f>
        <v>3D</v>
      </c>
      <c r="H3" s="328">
        <v>61</v>
      </c>
      <c r="I3" s="307" t="s">
        <v>2075</v>
      </c>
      <c r="J3" s="773" t="s">
        <v>2121</v>
      </c>
      <c r="K3" s="773">
        <f>IF((H3+_xlfn.BITLSHIFT(H4,8))&gt;32767,H3+_xlfn.BITLSHIFT(H4,8)-65536,H3+_xlfn.BITLSHIFT(H4,8))</f>
        <v>-963</v>
      </c>
      <c r="L3" s="803">
        <f>K3</f>
        <v>-963</v>
      </c>
      <c r="N3" s="421" t="s">
        <v>4534</v>
      </c>
      <c r="P3" s="421"/>
      <c r="Q3" s="421"/>
      <c r="R3" s="421"/>
      <c r="S3" s="421"/>
      <c r="T3" s="421"/>
      <c r="U3" s="421"/>
      <c r="V3" s="222">
        <f>_xlfn.BITAND(S6,255)</f>
        <v>61</v>
      </c>
      <c r="W3" s="421"/>
      <c r="X3" s="421" t="s">
        <v>4836</v>
      </c>
      <c r="Y3" s="421"/>
      <c r="Z3" s="421"/>
      <c r="AA3" s="421"/>
      <c r="AB3" s="421"/>
      <c r="AC3" s="421"/>
      <c r="AD3" s="421"/>
    </row>
    <row r="4" spans="1:30" ht="24">
      <c r="A4" s="286">
        <v>129</v>
      </c>
      <c r="B4" s="318" t="s">
        <v>24</v>
      </c>
      <c r="C4" s="320" t="s">
        <v>2122</v>
      </c>
      <c r="D4" s="819"/>
      <c r="E4" s="295" t="s">
        <v>2074</v>
      </c>
      <c r="F4" s="285"/>
      <c r="G4" s="298" t="str">
        <f t="shared" ref="G4:G67" si="0">DEC2HEX(H4)</f>
        <v>FC</v>
      </c>
      <c r="H4" s="519">
        <v>252</v>
      </c>
      <c r="I4" s="307" t="s">
        <v>2075</v>
      </c>
      <c r="J4" s="773"/>
      <c r="K4" s="773"/>
      <c r="L4" s="804"/>
      <c r="N4" s="421" t="s">
        <v>4535</v>
      </c>
      <c r="P4" s="421"/>
      <c r="Q4" s="421"/>
      <c r="R4" s="421"/>
      <c r="S4" s="421"/>
      <c r="T4" s="421"/>
      <c r="U4" s="421"/>
      <c r="V4" s="603">
        <f>_xlfn.BITRSHIFT(S6,8)</f>
        <v>252</v>
      </c>
      <c r="W4" s="421"/>
      <c r="X4" s="421" t="s">
        <v>4837</v>
      </c>
      <c r="Y4" s="421"/>
      <c r="Z4" s="421"/>
      <c r="AA4" s="421"/>
      <c r="AB4" s="421"/>
      <c r="AC4" s="421"/>
      <c r="AD4" s="421"/>
    </row>
    <row r="5" spans="1:30">
      <c r="A5" s="286">
        <v>130</v>
      </c>
      <c r="B5" s="318" t="s">
        <v>24</v>
      </c>
      <c r="C5" s="320" t="s">
        <v>2123</v>
      </c>
      <c r="D5" s="819" t="s">
        <v>2124</v>
      </c>
      <c r="E5" s="295" t="s">
        <v>2074</v>
      </c>
      <c r="F5" s="285"/>
      <c r="G5" s="298" t="str">
        <f>DEC2HEX(H5)</f>
        <v>A7</v>
      </c>
      <c r="H5" s="328">
        <v>167</v>
      </c>
      <c r="I5" s="307" t="s">
        <v>2075</v>
      </c>
      <c r="J5" s="773" t="s">
        <v>2121</v>
      </c>
      <c r="K5" s="773">
        <f>IF((H5+_xlfn.BITLSHIFT(H6,8))&gt;32767,H5+_xlfn.BITLSHIFT(H6,8)-65536,H5+_xlfn.BITLSHIFT(H6,8))</f>
        <v>15783</v>
      </c>
      <c r="L5" s="803">
        <f>K5/_xlfn.BITLSHIFT(1,14)</f>
        <v>0.96331787109375</v>
      </c>
      <c r="N5" s="421" t="s">
        <v>4536</v>
      </c>
      <c r="O5" s="421" t="s">
        <v>4537</v>
      </c>
      <c r="P5" s="421" t="s">
        <v>4528</v>
      </c>
      <c r="Q5" s="421" t="s">
        <v>4538</v>
      </c>
      <c r="R5" s="421"/>
      <c r="S5" s="421"/>
      <c r="T5" s="421"/>
      <c r="U5" s="333"/>
      <c r="V5" s="222">
        <f>_xlfn.BITAND(R6,255)</f>
        <v>167</v>
      </c>
      <c r="W5" s="421"/>
      <c r="X5" s="421"/>
      <c r="Y5" s="421"/>
      <c r="Z5" s="421"/>
      <c r="AA5" s="421"/>
      <c r="AB5" s="421"/>
      <c r="AC5" s="421"/>
      <c r="AD5" s="421"/>
    </row>
    <row r="6" spans="1:30" ht="24">
      <c r="A6" s="286">
        <v>131</v>
      </c>
      <c r="B6" s="318" t="s">
        <v>24</v>
      </c>
      <c r="C6" s="320" t="s">
        <v>2125</v>
      </c>
      <c r="D6" s="819"/>
      <c r="E6" s="295" t="s">
        <v>2074</v>
      </c>
      <c r="F6" s="285"/>
      <c r="G6" s="298" t="str">
        <f t="shared" si="0"/>
        <v>3D</v>
      </c>
      <c r="H6" s="519">
        <v>61</v>
      </c>
      <c r="I6" s="307" t="s">
        <v>2075</v>
      </c>
      <c r="J6" s="773"/>
      <c r="K6" s="773"/>
      <c r="L6" s="804"/>
      <c r="N6" s="421">
        <v>0.96330000000000005</v>
      </c>
      <c r="O6" s="421">
        <v>-3.7616999999999998</v>
      </c>
      <c r="P6" s="421">
        <f>ROUND(16384*N6,0)</f>
        <v>15783</v>
      </c>
      <c r="Q6" s="421">
        <f>ROUND(O6*256,0)</f>
        <v>-963</v>
      </c>
      <c r="R6" s="421">
        <f>IF(P6&gt;=0, P6,P6+65536)</f>
        <v>15783</v>
      </c>
      <c r="S6" s="421">
        <f>IF(Q6&gt;=0, Q6,Q6+65536)</f>
        <v>64573</v>
      </c>
      <c r="T6" s="421"/>
      <c r="U6" s="421"/>
      <c r="V6" s="603">
        <f>_xlfn.BITRSHIFT(R6,8)</f>
        <v>61</v>
      </c>
      <c r="W6" s="421"/>
      <c r="X6" s="421"/>
      <c r="Y6" s="421"/>
      <c r="Z6" s="421"/>
      <c r="AA6" s="421"/>
      <c r="AB6" s="421"/>
      <c r="AC6" s="421"/>
      <c r="AD6" s="421"/>
    </row>
    <row r="7" spans="1:30">
      <c r="A7" s="286">
        <v>132</v>
      </c>
      <c r="B7" s="318" t="s">
        <v>24</v>
      </c>
      <c r="C7" s="320" t="s">
        <v>2126</v>
      </c>
      <c r="D7" s="819" t="s">
        <v>2127</v>
      </c>
      <c r="E7" s="295" t="s">
        <v>2074</v>
      </c>
      <c r="F7" s="285"/>
      <c r="G7" s="298" t="str">
        <f>DEC2HEX(H7)</f>
        <v>0</v>
      </c>
      <c r="H7" s="328">
        <v>0</v>
      </c>
      <c r="I7" s="307" t="s">
        <v>2075</v>
      </c>
      <c r="J7" s="773" t="s">
        <v>2121</v>
      </c>
      <c r="K7" s="773">
        <f>IF((H7+_xlfn.BITLSHIFT(H8,8))&gt;32767,H7+_xlfn.BITLSHIFT(H8,8)-65536,H7+_xlfn.BITLSHIFT(H8,8))</f>
        <v>0</v>
      </c>
      <c r="L7" s="803">
        <f>K7/_xlfn.BITLSHIFT(1,28)</f>
        <v>0</v>
      </c>
      <c r="P7" s="421"/>
      <c r="Q7" s="421"/>
      <c r="R7" s="421"/>
      <c r="S7" s="421"/>
      <c r="T7" s="421"/>
      <c r="U7" s="421"/>
      <c r="V7" s="421"/>
      <c r="W7" s="421"/>
      <c r="X7" s="421"/>
      <c r="Y7" s="421"/>
      <c r="Z7" s="421"/>
      <c r="AA7" s="421"/>
      <c r="AB7" s="421"/>
      <c r="AC7" s="421"/>
      <c r="AD7" s="421"/>
    </row>
    <row r="8" spans="1:30" ht="24">
      <c r="A8" s="286">
        <v>133</v>
      </c>
      <c r="B8" s="318" t="s">
        <v>24</v>
      </c>
      <c r="C8" s="320" t="s">
        <v>2128</v>
      </c>
      <c r="D8" s="819"/>
      <c r="E8" s="295" t="s">
        <v>2074</v>
      </c>
      <c r="F8" s="285"/>
      <c r="G8" s="298" t="str">
        <f t="shared" si="0"/>
        <v>0</v>
      </c>
      <c r="H8" s="519">
        <v>0</v>
      </c>
      <c r="I8" s="307" t="s">
        <v>2075</v>
      </c>
      <c r="J8" s="773"/>
      <c r="K8" s="773"/>
      <c r="L8" s="804"/>
      <c r="P8" s="421"/>
      <c r="Q8" s="421"/>
      <c r="R8" s="421"/>
      <c r="S8" s="421"/>
      <c r="T8" s="421"/>
      <c r="U8" s="421"/>
      <c r="V8" s="421"/>
      <c r="W8" s="421"/>
      <c r="X8" s="421"/>
      <c r="Y8" s="421"/>
      <c r="Z8" s="421"/>
      <c r="AA8" s="421"/>
      <c r="AB8" s="421"/>
      <c r="AC8" s="421"/>
      <c r="AD8" s="421"/>
    </row>
    <row r="9" spans="1:30">
      <c r="A9" s="286">
        <v>134</v>
      </c>
      <c r="B9" s="318" t="s">
        <v>24</v>
      </c>
      <c r="C9" s="320" t="s">
        <v>2129</v>
      </c>
      <c r="D9" s="819" t="s">
        <v>2130</v>
      </c>
      <c r="E9" s="295" t="s">
        <v>2074</v>
      </c>
      <c r="F9" s="285"/>
      <c r="G9" s="298" t="str">
        <f>DEC2HEX(H9)</f>
        <v>92</v>
      </c>
      <c r="H9" s="328">
        <v>146</v>
      </c>
      <c r="I9" s="307" t="s">
        <v>2075</v>
      </c>
      <c r="J9" s="773" t="s">
        <v>2121</v>
      </c>
      <c r="K9" s="773">
        <f>IF((H9+_xlfn.BITLSHIFT(H10,8))&gt;32767,H9+_xlfn.BITLSHIFT(H10,8)-65536,H9+_xlfn.BITLSHIFT(H10,8))</f>
        <v>-2158</v>
      </c>
      <c r="L9" s="803">
        <f>K9</f>
        <v>-2158</v>
      </c>
      <c r="N9" s="421" t="s">
        <v>4534</v>
      </c>
      <c r="P9" s="421"/>
      <c r="Q9" s="421"/>
      <c r="R9" s="421"/>
      <c r="S9" s="421"/>
      <c r="T9" s="421"/>
      <c r="U9" s="421"/>
      <c r="V9" s="222">
        <f>_xlfn.BITAND(S12,255)</f>
        <v>146</v>
      </c>
      <c r="W9" s="421"/>
      <c r="X9" s="421"/>
      <c r="Y9" s="421"/>
      <c r="Z9" s="421"/>
      <c r="AA9" s="421"/>
      <c r="AB9" s="421"/>
      <c r="AC9" s="421"/>
      <c r="AD9" s="421"/>
    </row>
    <row r="10" spans="1:30" ht="24">
      <c r="A10" s="286">
        <v>135</v>
      </c>
      <c r="B10" s="318" t="s">
        <v>24</v>
      </c>
      <c r="C10" s="320" t="s">
        <v>2131</v>
      </c>
      <c r="D10" s="819"/>
      <c r="E10" s="295" t="s">
        <v>2074</v>
      </c>
      <c r="F10" s="285"/>
      <c r="G10" s="298" t="str">
        <f t="shared" si="0"/>
        <v>F7</v>
      </c>
      <c r="H10" s="308">
        <v>247</v>
      </c>
      <c r="I10" s="307" t="s">
        <v>2075</v>
      </c>
      <c r="J10" s="773"/>
      <c r="K10" s="773"/>
      <c r="L10" s="804"/>
      <c r="N10" s="421" t="s">
        <v>4535</v>
      </c>
      <c r="P10" s="421"/>
      <c r="Q10" s="421"/>
      <c r="R10" s="421"/>
      <c r="S10" s="421"/>
      <c r="T10" s="421"/>
      <c r="U10" s="421"/>
      <c r="V10" s="603">
        <f>_xlfn.BITRSHIFT(S12,8)</f>
        <v>247</v>
      </c>
      <c r="W10" s="421"/>
      <c r="X10" s="421"/>
      <c r="Y10" s="421"/>
      <c r="Z10" s="421"/>
      <c r="AA10" s="421"/>
      <c r="AB10" s="421"/>
      <c r="AC10" s="421"/>
      <c r="AD10" s="421"/>
    </row>
    <row r="11" spans="1:30">
      <c r="A11" s="286">
        <v>136</v>
      </c>
      <c r="B11" s="318" t="s">
        <v>24</v>
      </c>
      <c r="C11" s="320" t="s">
        <v>2132</v>
      </c>
      <c r="D11" s="819" t="s">
        <v>2133</v>
      </c>
      <c r="E11" s="295" t="s">
        <v>2074</v>
      </c>
      <c r="F11" s="285"/>
      <c r="G11" s="298" t="str">
        <f>DEC2HEX(H11)</f>
        <v>DF</v>
      </c>
      <c r="H11" s="328">
        <v>223</v>
      </c>
      <c r="I11" s="307" t="s">
        <v>2075</v>
      </c>
      <c r="J11" s="773" t="s">
        <v>2121</v>
      </c>
      <c r="K11" s="773">
        <f>IF((H11+_xlfn.BITLSHIFT(H12,8))&gt;32767,H11+_xlfn.BITLSHIFT(H12,8)-65536,H11+_xlfn.BITLSHIFT(H12,8))</f>
        <v>15327</v>
      </c>
      <c r="L11" s="803">
        <f>K11/_xlfn.BITLSHIFT(1,14)</f>
        <v>0.93548583984375</v>
      </c>
      <c r="N11" s="421" t="s">
        <v>4536</v>
      </c>
      <c r="O11" s="421" t="s">
        <v>4537</v>
      </c>
      <c r="P11" s="421" t="s">
        <v>4528</v>
      </c>
      <c r="Q11" s="421" t="s">
        <v>4538</v>
      </c>
      <c r="R11" s="421"/>
      <c r="S11" s="421"/>
      <c r="T11" s="421"/>
      <c r="U11" s="333"/>
      <c r="V11" s="222">
        <f>_xlfn.BITAND(R12,255)</f>
        <v>223</v>
      </c>
      <c r="W11" s="421"/>
      <c r="X11" s="421"/>
      <c r="Y11" s="421"/>
      <c r="Z11" s="421"/>
      <c r="AA11" s="421"/>
      <c r="AB11" s="421"/>
      <c r="AC11" s="421"/>
      <c r="AD11" s="421"/>
    </row>
    <row r="12" spans="1:30" ht="24">
      <c r="A12" s="286">
        <v>137</v>
      </c>
      <c r="B12" s="318" t="s">
        <v>24</v>
      </c>
      <c r="C12" s="320" t="s">
        <v>2134</v>
      </c>
      <c r="D12" s="819"/>
      <c r="E12" s="295" t="s">
        <v>2074</v>
      </c>
      <c r="F12" s="285"/>
      <c r="G12" s="298" t="str">
        <f t="shared" si="0"/>
        <v>3B</v>
      </c>
      <c r="H12" s="308">
        <v>59</v>
      </c>
      <c r="I12" s="307" t="s">
        <v>2075</v>
      </c>
      <c r="J12" s="773"/>
      <c r="K12" s="773"/>
      <c r="L12" s="804"/>
      <c r="N12" s="421">
        <v>0.9355</v>
      </c>
      <c r="O12" s="421">
        <v>-8.4290000000000003</v>
      </c>
      <c r="P12" s="421">
        <f>ROUND(16384*N12,0)</f>
        <v>15327</v>
      </c>
      <c r="Q12" s="421">
        <f>ROUND(O12*256,0)</f>
        <v>-2158</v>
      </c>
      <c r="R12" s="421">
        <f>IF(P12&gt;=0, P12,P12+65536)</f>
        <v>15327</v>
      </c>
      <c r="S12" s="421">
        <f>IF(Q12&gt;=0, Q12,Q12+65536)</f>
        <v>63378</v>
      </c>
      <c r="T12" s="421"/>
      <c r="U12" s="421"/>
      <c r="V12" s="603">
        <f>_xlfn.BITRSHIFT(R12,8)</f>
        <v>59</v>
      </c>
      <c r="W12" s="421"/>
      <c r="X12" s="421"/>
      <c r="Y12" s="421"/>
      <c r="Z12" s="421"/>
      <c r="AA12" s="421"/>
      <c r="AB12" s="421"/>
      <c r="AC12" s="421"/>
      <c r="AD12" s="421"/>
    </row>
    <row r="13" spans="1:30">
      <c r="A13" s="286">
        <v>138</v>
      </c>
      <c r="B13" s="318" t="s">
        <v>24</v>
      </c>
      <c r="C13" s="320" t="s">
        <v>2135</v>
      </c>
      <c r="D13" s="819" t="s">
        <v>2136</v>
      </c>
      <c r="E13" s="295" t="s">
        <v>2074</v>
      </c>
      <c r="F13" s="285"/>
      <c r="G13" s="298" t="str">
        <f>DEC2HEX(H13)</f>
        <v>0</v>
      </c>
      <c r="H13" s="328">
        <v>0</v>
      </c>
      <c r="I13" s="307" t="s">
        <v>2075</v>
      </c>
      <c r="J13" s="773" t="s">
        <v>2121</v>
      </c>
      <c r="K13" s="773">
        <f>IF((H13+_xlfn.BITLSHIFT(H14,8))&gt;32767,H13+_xlfn.BITLSHIFT(H14,8)-65536,H13+_xlfn.BITLSHIFT(H14,8))</f>
        <v>0</v>
      </c>
      <c r="L13" s="803">
        <f>K13/_xlfn.BITLSHIFT(1,28)</f>
        <v>0</v>
      </c>
      <c r="P13" s="421"/>
      <c r="Q13" s="421"/>
      <c r="R13" s="421"/>
      <c r="S13" s="421"/>
      <c r="T13" s="421"/>
      <c r="U13" s="421"/>
      <c r="V13" s="421"/>
      <c r="W13" s="421"/>
      <c r="X13" s="421"/>
      <c r="Y13" s="421"/>
      <c r="Z13" s="421"/>
      <c r="AA13" s="421"/>
      <c r="AB13" s="421"/>
      <c r="AC13" s="421"/>
      <c r="AD13" s="421"/>
    </row>
    <row r="14" spans="1:30" ht="24">
      <c r="A14" s="286">
        <v>139</v>
      </c>
      <c r="B14" s="318" t="s">
        <v>24</v>
      </c>
      <c r="C14" s="320" t="s">
        <v>2137</v>
      </c>
      <c r="D14" s="819"/>
      <c r="E14" s="295" t="s">
        <v>2074</v>
      </c>
      <c r="F14" s="285"/>
      <c r="G14" s="298" t="str">
        <f t="shared" si="0"/>
        <v>0</v>
      </c>
      <c r="H14" s="308">
        <v>0</v>
      </c>
      <c r="I14" s="307" t="s">
        <v>2075</v>
      </c>
      <c r="J14" s="773"/>
      <c r="K14" s="773"/>
      <c r="L14" s="804"/>
      <c r="P14" s="421"/>
      <c r="Q14" s="421"/>
      <c r="R14" s="421"/>
      <c r="S14" s="421"/>
      <c r="T14" s="421"/>
      <c r="U14" s="421"/>
      <c r="V14" s="421"/>
      <c r="W14" s="421"/>
      <c r="X14" s="421"/>
      <c r="Y14" s="421"/>
      <c r="Z14" s="421"/>
      <c r="AA14" s="421"/>
      <c r="AB14" s="421"/>
      <c r="AC14" s="421"/>
      <c r="AD14" s="421"/>
    </row>
    <row r="15" spans="1:30">
      <c r="A15" s="286">
        <v>140</v>
      </c>
      <c r="B15" s="318" t="s">
        <v>24</v>
      </c>
      <c r="C15" s="320" t="s">
        <v>2138</v>
      </c>
      <c r="D15" s="819" t="s">
        <v>2139</v>
      </c>
      <c r="E15" s="295" t="s">
        <v>2074</v>
      </c>
      <c r="F15" s="285"/>
      <c r="G15" s="298" t="str">
        <f>DEC2HEX(H15)</f>
        <v>0</v>
      </c>
      <c r="H15" s="328">
        <v>0</v>
      </c>
      <c r="I15" s="307" t="s">
        <v>2075</v>
      </c>
      <c r="J15" s="773" t="s">
        <v>2121</v>
      </c>
      <c r="K15" s="773">
        <f>IF((H15+_xlfn.BITLSHIFT(H16,8))&gt;32767,H15+_xlfn.BITLSHIFT(H16,8)-65536,H15+_xlfn.BITLSHIFT(H16,8))</f>
        <v>0</v>
      </c>
      <c r="L15" s="803">
        <f>K15</f>
        <v>0</v>
      </c>
      <c r="P15" s="421"/>
      <c r="Q15" s="421"/>
      <c r="R15" s="421"/>
      <c r="S15" s="421"/>
      <c r="T15" s="421"/>
      <c r="U15" s="421"/>
      <c r="V15" s="421"/>
      <c r="W15" s="421"/>
      <c r="X15" s="421"/>
      <c r="Y15" s="421"/>
      <c r="Z15" s="421"/>
      <c r="AA15" s="421"/>
      <c r="AB15" s="421"/>
      <c r="AC15" s="421"/>
      <c r="AD15" s="421"/>
    </row>
    <row r="16" spans="1:30" ht="24">
      <c r="A16" s="286">
        <v>141</v>
      </c>
      <c r="B16" s="318" t="s">
        <v>24</v>
      </c>
      <c r="C16" s="320" t="s">
        <v>2140</v>
      </c>
      <c r="D16" s="819"/>
      <c r="E16" s="295" t="s">
        <v>2074</v>
      </c>
      <c r="F16" s="285"/>
      <c r="G16" s="298" t="str">
        <f t="shared" si="0"/>
        <v>0</v>
      </c>
      <c r="H16" s="308">
        <v>0</v>
      </c>
      <c r="I16" s="307" t="s">
        <v>2075</v>
      </c>
      <c r="J16" s="773"/>
      <c r="K16" s="773"/>
      <c r="L16" s="804"/>
      <c r="P16" s="421"/>
      <c r="Q16" s="421"/>
      <c r="R16" s="421"/>
      <c r="S16" s="421"/>
      <c r="T16" s="421"/>
      <c r="U16" s="421"/>
      <c r="V16" s="421"/>
      <c r="W16" s="421"/>
      <c r="X16" s="421"/>
      <c r="Y16" s="421"/>
      <c r="Z16" s="421"/>
      <c r="AA16" s="421"/>
      <c r="AB16" s="421"/>
      <c r="AC16" s="421"/>
      <c r="AD16" s="421"/>
    </row>
    <row r="17" spans="1:30">
      <c r="A17" s="286">
        <v>142</v>
      </c>
      <c r="B17" s="318" t="s">
        <v>24</v>
      </c>
      <c r="C17" s="320" t="s">
        <v>2141</v>
      </c>
      <c r="D17" s="819" t="s">
        <v>2142</v>
      </c>
      <c r="E17" s="295" t="s">
        <v>2074</v>
      </c>
      <c r="F17" s="285"/>
      <c r="G17" s="298" t="str">
        <f>DEC2HEX(H17)</f>
        <v>0</v>
      </c>
      <c r="H17" s="328">
        <v>0</v>
      </c>
      <c r="I17" s="307" t="s">
        <v>2075</v>
      </c>
      <c r="J17" s="773" t="s">
        <v>2121</v>
      </c>
      <c r="K17" s="773">
        <f>IF((H17+_xlfn.BITLSHIFT(H18,8))&gt;32767,H17+_xlfn.BITLSHIFT(H18,8)-65536,H17+_xlfn.BITLSHIFT(H18,8))</f>
        <v>16384</v>
      </c>
      <c r="L17" s="803">
        <f>K17/_xlfn.BITLSHIFT(1,14)</f>
        <v>1</v>
      </c>
      <c r="P17" s="421"/>
      <c r="Q17" s="421"/>
      <c r="R17" s="421"/>
      <c r="S17" s="421"/>
      <c r="T17" s="421"/>
      <c r="U17" s="421"/>
      <c r="V17" s="421"/>
      <c r="W17" s="421"/>
      <c r="X17" s="421"/>
      <c r="Y17" s="421"/>
      <c r="Z17" s="421"/>
      <c r="AA17" s="421"/>
      <c r="AB17" s="421"/>
      <c r="AC17" s="421"/>
      <c r="AD17" s="421"/>
    </row>
    <row r="18" spans="1:30" ht="24">
      <c r="A18" s="286">
        <v>143</v>
      </c>
      <c r="B18" s="318" t="s">
        <v>24</v>
      </c>
      <c r="C18" s="320" t="s">
        <v>2143</v>
      </c>
      <c r="D18" s="819"/>
      <c r="E18" s="295" t="s">
        <v>2074</v>
      </c>
      <c r="F18" s="285"/>
      <c r="G18" s="298" t="str">
        <f t="shared" si="0"/>
        <v>40</v>
      </c>
      <c r="H18" s="308">
        <v>64</v>
      </c>
      <c r="I18" s="307" t="s">
        <v>2075</v>
      </c>
      <c r="J18" s="773"/>
      <c r="K18" s="773"/>
      <c r="L18" s="804"/>
      <c r="P18" s="421"/>
      <c r="Q18" s="421"/>
      <c r="R18" s="421"/>
      <c r="S18" s="421"/>
      <c r="T18" s="421"/>
      <c r="U18" s="421"/>
      <c r="V18" s="421"/>
      <c r="W18" s="421"/>
      <c r="X18" s="421"/>
      <c r="Y18" s="421"/>
      <c r="Z18" s="421"/>
      <c r="AA18" s="421"/>
      <c r="AB18" s="421"/>
      <c r="AC18" s="421"/>
      <c r="AD18" s="421"/>
    </row>
    <row r="19" spans="1:30">
      <c r="A19" s="286">
        <v>144</v>
      </c>
      <c r="B19" s="318" t="s">
        <v>24</v>
      </c>
      <c r="C19" s="320" t="s">
        <v>2144</v>
      </c>
      <c r="D19" s="819" t="s">
        <v>2145</v>
      </c>
      <c r="E19" s="295" t="s">
        <v>2074</v>
      </c>
      <c r="F19" s="285"/>
      <c r="G19" s="298" t="str">
        <f>DEC2HEX(H19)</f>
        <v>0</v>
      </c>
      <c r="H19" s="328">
        <v>0</v>
      </c>
      <c r="I19" s="307" t="s">
        <v>2075</v>
      </c>
      <c r="J19" s="773" t="s">
        <v>2121</v>
      </c>
      <c r="K19" s="773">
        <f>IF((H19+_xlfn.BITLSHIFT(H20,8))&gt;32767,H19+_xlfn.BITLSHIFT(H20,8)-65536,H19+_xlfn.BITLSHIFT(H20,8))</f>
        <v>0</v>
      </c>
      <c r="L19" s="803">
        <f>K19/_xlfn.BITLSHIFT(1,28)</f>
        <v>0</v>
      </c>
      <c r="P19" s="421"/>
      <c r="Q19" s="421"/>
      <c r="R19" s="421"/>
      <c r="S19" s="421"/>
      <c r="T19" s="421"/>
      <c r="U19" s="421"/>
      <c r="V19" s="421"/>
      <c r="W19" s="421"/>
      <c r="X19" s="421"/>
      <c r="Y19" s="421"/>
      <c r="Z19" s="421"/>
      <c r="AA19" s="421"/>
      <c r="AB19" s="421"/>
      <c r="AC19" s="421"/>
      <c r="AD19" s="421"/>
    </row>
    <row r="20" spans="1:30" ht="24">
      <c r="A20" s="286">
        <v>145</v>
      </c>
      <c r="B20" s="318" t="s">
        <v>24</v>
      </c>
      <c r="C20" s="320" t="s">
        <v>2146</v>
      </c>
      <c r="D20" s="819"/>
      <c r="E20" s="295" t="s">
        <v>2074</v>
      </c>
      <c r="F20" s="285"/>
      <c r="G20" s="298" t="str">
        <f t="shared" si="0"/>
        <v>0</v>
      </c>
      <c r="H20" s="308">
        <v>0</v>
      </c>
      <c r="I20" s="307" t="s">
        <v>2075</v>
      </c>
      <c r="J20" s="773"/>
      <c r="K20" s="773"/>
      <c r="L20" s="804"/>
      <c r="P20" s="421"/>
      <c r="Q20" s="421"/>
      <c r="R20" s="421"/>
      <c r="S20" s="421"/>
      <c r="T20" s="421"/>
      <c r="U20" s="421"/>
      <c r="V20" s="421"/>
      <c r="W20" s="421"/>
      <c r="X20" s="421"/>
      <c r="Y20" s="421"/>
      <c r="Z20" s="421"/>
      <c r="AA20" s="421"/>
      <c r="AB20" s="421"/>
      <c r="AC20" s="421"/>
      <c r="AD20" s="421"/>
    </row>
    <row r="21" spans="1:30">
      <c r="A21" s="286">
        <v>146</v>
      </c>
      <c r="B21" s="318" t="s">
        <v>24</v>
      </c>
      <c r="C21" s="320" t="s">
        <v>2147</v>
      </c>
      <c r="D21" s="819" t="s">
        <v>2148</v>
      </c>
      <c r="E21" s="295" t="s">
        <v>2074</v>
      </c>
      <c r="F21" s="285"/>
      <c r="G21" s="298" t="str">
        <f>DEC2HEX(H21)</f>
        <v>0</v>
      </c>
      <c r="H21" s="328">
        <v>0</v>
      </c>
      <c r="I21" s="307" t="s">
        <v>2075</v>
      </c>
      <c r="J21" s="773" t="s">
        <v>2121</v>
      </c>
      <c r="K21" s="773">
        <f>IF((H21+_xlfn.BITLSHIFT(H22,8))&gt;32767,H21+_xlfn.BITLSHIFT(H22,8)-65536,H21+_xlfn.BITLSHIFT(H22,8))</f>
        <v>0</v>
      </c>
      <c r="L21" s="803">
        <f>K21</f>
        <v>0</v>
      </c>
      <c r="P21" s="421"/>
      <c r="Q21" s="421"/>
      <c r="R21" s="421"/>
      <c r="S21" s="421"/>
      <c r="T21" s="421"/>
      <c r="U21" s="421"/>
      <c r="V21" s="421"/>
      <c r="W21" s="421"/>
      <c r="X21" s="421"/>
      <c r="Y21" s="421"/>
      <c r="Z21" s="421"/>
      <c r="AA21" s="421"/>
      <c r="AB21" s="421"/>
      <c r="AC21" s="421"/>
      <c r="AD21" s="421"/>
    </row>
    <row r="22" spans="1:30" ht="24">
      <c r="A22" s="286">
        <v>147</v>
      </c>
      <c r="B22" s="318" t="s">
        <v>24</v>
      </c>
      <c r="C22" s="320" t="s">
        <v>2149</v>
      </c>
      <c r="D22" s="819"/>
      <c r="E22" s="295" t="s">
        <v>2074</v>
      </c>
      <c r="F22" s="285"/>
      <c r="G22" s="298" t="str">
        <f t="shared" si="0"/>
        <v>0</v>
      </c>
      <c r="H22" s="308">
        <v>0</v>
      </c>
      <c r="I22" s="307" t="s">
        <v>2075</v>
      </c>
      <c r="J22" s="773"/>
      <c r="K22" s="773"/>
      <c r="L22" s="804"/>
      <c r="P22" s="421"/>
      <c r="Q22" s="421"/>
      <c r="R22" s="421"/>
      <c r="S22" s="421"/>
      <c r="T22" s="421"/>
      <c r="U22" s="421"/>
      <c r="V22" s="421"/>
      <c r="W22" s="421"/>
      <c r="X22" s="421"/>
      <c r="Y22" s="421"/>
      <c r="Z22" s="421"/>
      <c r="AA22" s="421"/>
      <c r="AB22" s="421"/>
      <c r="AC22" s="421"/>
      <c r="AD22" s="421"/>
    </row>
    <row r="23" spans="1:30">
      <c r="A23" s="286">
        <v>148</v>
      </c>
      <c r="B23" s="318" t="s">
        <v>24</v>
      </c>
      <c r="C23" s="320" t="s">
        <v>2150</v>
      </c>
      <c r="D23" s="819" t="s">
        <v>2151</v>
      </c>
      <c r="E23" s="295" t="s">
        <v>2074</v>
      </c>
      <c r="F23" s="285"/>
      <c r="G23" s="298" t="str">
        <f>DEC2HEX(H23)</f>
        <v>0</v>
      </c>
      <c r="H23" s="328">
        <v>0</v>
      </c>
      <c r="I23" s="307" t="s">
        <v>2075</v>
      </c>
      <c r="J23" s="773" t="s">
        <v>2121</v>
      </c>
      <c r="K23" s="773">
        <f>IF((H23+_xlfn.BITLSHIFT(H24,8))&gt;32767,H23+_xlfn.BITLSHIFT(H24,8)-65536,H23+_xlfn.BITLSHIFT(H24,8))</f>
        <v>16384</v>
      </c>
      <c r="L23" s="803">
        <f>K23/_xlfn.BITLSHIFT(1,14)</f>
        <v>1</v>
      </c>
      <c r="P23" s="421"/>
      <c r="Q23" s="421"/>
      <c r="R23" s="421"/>
      <c r="S23" s="421"/>
      <c r="T23" s="421"/>
      <c r="U23" s="421"/>
      <c r="V23" s="421"/>
      <c r="W23" s="421"/>
      <c r="X23" s="421"/>
      <c r="Y23" s="421"/>
      <c r="Z23" s="421"/>
      <c r="AA23" s="421"/>
      <c r="AB23" s="421"/>
      <c r="AC23" s="421"/>
      <c r="AD23" s="421"/>
    </row>
    <row r="24" spans="1:30" ht="24">
      <c r="A24" s="286">
        <v>149</v>
      </c>
      <c r="B24" s="318" t="s">
        <v>24</v>
      </c>
      <c r="C24" s="320" t="s">
        <v>2152</v>
      </c>
      <c r="D24" s="819"/>
      <c r="E24" s="295" t="s">
        <v>2074</v>
      </c>
      <c r="F24" s="285"/>
      <c r="G24" s="298" t="str">
        <f t="shared" si="0"/>
        <v>40</v>
      </c>
      <c r="H24" s="308">
        <v>64</v>
      </c>
      <c r="I24" s="307" t="s">
        <v>2075</v>
      </c>
      <c r="J24" s="773"/>
      <c r="K24" s="773"/>
      <c r="L24" s="804"/>
      <c r="P24" s="421"/>
      <c r="Q24" s="421"/>
      <c r="R24" s="421"/>
      <c r="S24" s="421"/>
      <c r="T24" s="421"/>
      <c r="U24" s="421"/>
      <c r="V24" s="421"/>
      <c r="W24" s="421"/>
      <c r="X24" s="421"/>
      <c r="Y24" s="421"/>
      <c r="Z24" s="421"/>
      <c r="AA24" s="421"/>
      <c r="AB24" s="421"/>
      <c r="AC24" s="421"/>
      <c r="AD24" s="421"/>
    </row>
    <row r="25" spans="1:30">
      <c r="A25" s="286">
        <v>150</v>
      </c>
      <c r="B25" s="318" t="s">
        <v>24</v>
      </c>
      <c r="C25" s="320" t="s">
        <v>2153</v>
      </c>
      <c r="D25" s="819" t="s">
        <v>2154</v>
      </c>
      <c r="E25" s="295" t="s">
        <v>2074</v>
      </c>
      <c r="F25" s="285"/>
      <c r="G25" s="298" t="str">
        <f>DEC2HEX(H25)</f>
        <v>0</v>
      </c>
      <c r="H25" s="328">
        <v>0</v>
      </c>
      <c r="I25" s="307" t="s">
        <v>2075</v>
      </c>
      <c r="J25" s="773" t="s">
        <v>2121</v>
      </c>
      <c r="K25" s="773">
        <f>IF((H25+_xlfn.BITLSHIFT(H26,8))&gt;32767,H25+_xlfn.BITLSHIFT(H26,8)-65536,H25+_xlfn.BITLSHIFT(H26,8))</f>
        <v>0</v>
      </c>
      <c r="L25" s="803">
        <f>K25/_xlfn.BITLSHIFT(1,28)</f>
        <v>0</v>
      </c>
      <c r="P25" s="421"/>
      <c r="Q25" s="421"/>
      <c r="R25" s="421"/>
      <c r="S25" s="421"/>
      <c r="T25" s="421"/>
      <c r="U25" s="421"/>
      <c r="V25" s="421"/>
      <c r="W25" s="421"/>
      <c r="X25" s="421"/>
      <c r="Y25" s="421"/>
      <c r="Z25" s="421"/>
      <c r="AA25" s="421"/>
      <c r="AB25" s="421"/>
      <c r="AC25" s="421"/>
      <c r="AD25" s="421"/>
    </row>
    <row r="26" spans="1:30" ht="24">
      <c r="A26" s="286">
        <v>151</v>
      </c>
      <c r="B26" s="318" t="s">
        <v>24</v>
      </c>
      <c r="C26" s="320" t="s">
        <v>2155</v>
      </c>
      <c r="D26" s="819"/>
      <c r="E26" s="295" t="s">
        <v>2074</v>
      </c>
      <c r="F26" s="285"/>
      <c r="G26" s="298" t="str">
        <f t="shared" si="0"/>
        <v>0</v>
      </c>
      <c r="H26" s="308">
        <v>0</v>
      </c>
      <c r="I26" s="307" t="s">
        <v>2075</v>
      </c>
      <c r="J26" s="773"/>
      <c r="K26" s="773"/>
      <c r="L26" s="804"/>
      <c r="P26" s="421"/>
      <c r="Q26" s="421"/>
      <c r="R26" s="421"/>
      <c r="S26" s="421"/>
      <c r="T26" s="421"/>
      <c r="U26" s="421"/>
      <c r="V26" s="421"/>
      <c r="W26" s="421"/>
      <c r="X26" s="421"/>
      <c r="Y26" s="421"/>
      <c r="Z26" s="421"/>
      <c r="AA26" s="421"/>
      <c r="AB26" s="421"/>
      <c r="AC26" s="421"/>
      <c r="AD26" s="421"/>
    </row>
    <row r="27" spans="1:30" ht="84">
      <c r="A27" s="306">
        <v>152</v>
      </c>
      <c r="B27" s="292" t="s">
        <v>24</v>
      </c>
      <c r="C27" s="329" t="s">
        <v>199</v>
      </c>
      <c r="D27" s="309" t="s">
        <v>2156</v>
      </c>
      <c r="E27" s="310" t="s">
        <v>26</v>
      </c>
      <c r="F27" s="285"/>
      <c r="G27" s="298" t="str">
        <f t="shared" si="0"/>
        <v>8</v>
      </c>
      <c r="H27" s="328">
        <v>8</v>
      </c>
      <c r="I27" s="307" t="s">
        <v>2075</v>
      </c>
      <c r="J27" s="307" t="s">
        <v>200</v>
      </c>
      <c r="K27" s="307"/>
      <c r="L27" s="298"/>
    </row>
    <row r="28" spans="1:30" ht="72">
      <c r="A28" s="306">
        <v>153</v>
      </c>
      <c r="B28" s="292" t="s">
        <v>24</v>
      </c>
      <c r="C28" s="330" t="s">
        <v>201</v>
      </c>
      <c r="D28" s="309" t="s">
        <v>2157</v>
      </c>
      <c r="E28" s="310" t="s">
        <v>26</v>
      </c>
      <c r="F28" s="285"/>
      <c r="G28" s="298" t="str">
        <f t="shared" si="0"/>
        <v>2</v>
      </c>
      <c r="H28" s="328">
        <v>2</v>
      </c>
      <c r="I28" s="307" t="s">
        <v>2075</v>
      </c>
      <c r="J28" s="307" t="s">
        <v>200</v>
      </c>
      <c r="K28" s="307"/>
      <c r="L28" s="298"/>
    </row>
    <row r="29" spans="1:30">
      <c r="A29" s="286">
        <v>154</v>
      </c>
      <c r="B29" s="318" t="s">
        <v>24</v>
      </c>
      <c r="C29" s="320" t="s">
        <v>2158</v>
      </c>
      <c r="D29" s="331"/>
      <c r="E29" s="295" t="s">
        <v>26</v>
      </c>
      <c r="F29" s="285"/>
      <c r="G29" s="298" t="str">
        <f t="shared" si="0"/>
        <v>FF</v>
      </c>
      <c r="H29" s="328">
        <v>255</v>
      </c>
      <c r="I29" s="307" t="s">
        <v>2075</v>
      </c>
      <c r="J29" s="307" t="s">
        <v>200</v>
      </c>
      <c r="K29" s="307"/>
      <c r="L29" s="298"/>
    </row>
    <row r="30" spans="1:30">
      <c r="A30" s="286">
        <v>155</v>
      </c>
      <c r="B30" s="318" t="s">
        <v>24</v>
      </c>
      <c r="C30" s="320" t="s">
        <v>2158</v>
      </c>
      <c r="D30" s="331"/>
      <c r="E30" s="295" t="s">
        <v>26</v>
      </c>
      <c r="F30" s="285"/>
      <c r="G30" s="298" t="str">
        <f t="shared" si="0"/>
        <v>FF</v>
      </c>
      <c r="H30" s="328">
        <v>255</v>
      </c>
      <c r="I30" s="307" t="s">
        <v>2075</v>
      </c>
      <c r="J30" s="307" t="s">
        <v>200</v>
      </c>
      <c r="K30" s="307"/>
      <c r="L30" s="298"/>
    </row>
    <row r="31" spans="1:30">
      <c r="A31" s="286">
        <v>156</v>
      </c>
      <c r="B31" s="318" t="s">
        <v>24</v>
      </c>
      <c r="C31" s="320" t="s">
        <v>2158</v>
      </c>
      <c r="D31" s="332"/>
      <c r="E31" s="295" t="s">
        <v>26</v>
      </c>
      <c r="F31" s="285"/>
      <c r="G31" s="298" t="str">
        <f t="shared" si="0"/>
        <v>FF</v>
      </c>
      <c r="H31" s="328">
        <v>255</v>
      </c>
      <c r="I31" s="307" t="s">
        <v>2075</v>
      </c>
      <c r="J31" s="307" t="s">
        <v>200</v>
      </c>
      <c r="K31" s="307"/>
      <c r="L31" s="298"/>
    </row>
    <row r="32" spans="1:30">
      <c r="A32" s="286">
        <v>157</v>
      </c>
      <c r="B32" s="318" t="s">
        <v>24</v>
      </c>
      <c r="C32" s="320" t="s">
        <v>2158</v>
      </c>
      <c r="D32" s="331"/>
      <c r="E32" s="295" t="s">
        <v>26</v>
      </c>
      <c r="F32" s="285"/>
      <c r="G32" s="298" t="str">
        <f t="shared" si="0"/>
        <v>FF</v>
      </c>
      <c r="H32" s="328">
        <v>255</v>
      </c>
      <c r="I32" s="307" t="s">
        <v>2075</v>
      </c>
      <c r="J32" s="307" t="s">
        <v>200</v>
      </c>
      <c r="K32" s="307"/>
      <c r="L32" s="298"/>
    </row>
    <row r="33" spans="1:31">
      <c r="A33" s="286">
        <v>158</v>
      </c>
      <c r="B33" s="318" t="s">
        <v>24</v>
      </c>
      <c r="C33" s="320" t="s">
        <v>2158</v>
      </c>
      <c r="D33" s="331"/>
      <c r="E33" s="295" t="s">
        <v>26</v>
      </c>
      <c r="F33" s="285"/>
      <c r="G33" s="298" t="str">
        <f t="shared" si="0"/>
        <v>FF</v>
      </c>
      <c r="H33" s="328">
        <v>255</v>
      </c>
      <c r="I33" s="307" t="s">
        <v>2075</v>
      </c>
      <c r="J33" s="307" t="s">
        <v>200</v>
      </c>
      <c r="K33" s="307"/>
      <c r="L33" s="298"/>
    </row>
    <row r="34" spans="1:31">
      <c r="A34" s="286">
        <v>159</v>
      </c>
      <c r="B34" s="318" t="s">
        <v>24</v>
      </c>
      <c r="C34" s="320" t="s">
        <v>2158</v>
      </c>
      <c r="D34" s="331"/>
      <c r="E34" s="295" t="s">
        <v>26</v>
      </c>
      <c r="F34" s="285"/>
      <c r="G34" s="298" t="str">
        <f t="shared" si="0"/>
        <v>FF</v>
      </c>
      <c r="H34" s="328">
        <v>255</v>
      </c>
      <c r="I34" s="307" t="s">
        <v>2075</v>
      </c>
      <c r="J34" s="307" t="s">
        <v>200</v>
      </c>
      <c r="K34" s="307"/>
      <c r="L34" s="298"/>
      <c r="P34" s="421"/>
      <c r="Q34" s="421"/>
      <c r="R34" s="421"/>
      <c r="S34" s="421"/>
      <c r="U34" s="333"/>
    </row>
    <row r="35" spans="1:31" ht="14.4" customHeight="1">
      <c r="A35" s="286">
        <v>160</v>
      </c>
      <c r="B35" s="318" t="s">
        <v>24</v>
      </c>
      <c r="C35" s="319" t="s">
        <v>4680</v>
      </c>
      <c r="D35" s="820" t="s">
        <v>4689</v>
      </c>
      <c r="E35" s="295" t="s">
        <v>26</v>
      </c>
      <c r="F35" s="285"/>
      <c r="G35" s="298" t="str">
        <f t="shared" si="0"/>
        <v>D1</v>
      </c>
      <c r="H35" s="328">
        <v>209</v>
      </c>
      <c r="I35" s="307" t="s">
        <v>2075</v>
      </c>
      <c r="J35" s="803" t="s">
        <v>198</v>
      </c>
      <c r="K35" s="773">
        <f>IF((H35+_xlfn.BITLSHIFT(H36,8))&gt;32767,H35+_xlfn.BITLSHIFT(H36,8)-65536,H35+_xlfn.BITLSHIFT(H36,8))</f>
        <v>1489</v>
      </c>
      <c r="L35" s="803">
        <f>K35</f>
        <v>1489</v>
      </c>
      <c r="M35" s="818"/>
      <c r="N35" s="421" t="s">
        <v>4529</v>
      </c>
      <c r="P35" s="421"/>
      <c r="Q35" s="421"/>
      <c r="R35" s="421"/>
      <c r="S35" s="421"/>
      <c r="T35" s="421"/>
      <c r="U35" s="421"/>
      <c r="V35" s="577">
        <f>_xlfn.BITAND(S38,255)</f>
        <v>209</v>
      </c>
      <c r="W35" s="421"/>
      <c r="X35" s="421"/>
      <c r="Y35" s="421"/>
      <c r="Z35" s="421"/>
      <c r="AA35" s="421"/>
      <c r="AB35" s="421"/>
      <c r="AC35" s="421"/>
      <c r="AD35" s="421"/>
      <c r="AE35" s="421"/>
    </row>
    <row r="36" spans="1:31">
      <c r="A36" s="286">
        <v>161</v>
      </c>
      <c r="B36" s="318" t="s">
        <v>24</v>
      </c>
      <c r="C36" s="319" t="s">
        <v>4681</v>
      </c>
      <c r="D36" s="821"/>
      <c r="E36" s="295" t="s">
        <v>26</v>
      </c>
      <c r="F36" s="285"/>
      <c r="G36" s="298" t="str">
        <f t="shared" si="0"/>
        <v>5</v>
      </c>
      <c r="H36" s="328">
        <v>5</v>
      </c>
      <c r="I36" s="307" t="s">
        <v>2075</v>
      </c>
      <c r="J36" s="804"/>
      <c r="K36" s="773"/>
      <c r="L36" s="804"/>
      <c r="M36" s="818"/>
      <c r="N36" s="421" t="s">
        <v>4530</v>
      </c>
      <c r="P36" s="421"/>
      <c r="Q36" s="421"/>
      <c r="R36" s="421"/>
      <c r="S36" s="421"/>
      <c r="T36" s="421"/>
      <c r="U36" s="421"/>
      <c r="V36" s="635">
        <f>_xlfn.BITRSHIFT(S38,8)</f>
        <v>5</v>
      </c>
      <c r="W36" s="421"/>
      <c r="X36" s="421"/>
      <c r="Y36" s="421"/>
      <c r="Z36" s="421"/>
      <c r="AA36" s="421"/>
      <c r="AB36" s="421"/>
      <c r="AC36" s="421"/>
      <c r="AD36" s="421"/>
      <c r="AE36" s="421"/>
    </row>
    <row r="37" spans="1:31">
      <c r="A37" s="286">
        <v>162</v>
      </c>
      <c r="B37" s="318" t="s">
        <v>24</v>
      </c>
      <c r="C37" s="319" t="s">
        <v>4682</v>
      </c>
      <c r="D37" s="821"/>
      <c r="E37" s="295" t="s">
        <v>26</v>
      </c>
      <c r="F37" s="285"/>
      <c r="G37" s="298" t="str">
        <f t="shared" si="0"/>
        <v>79</v>
      </c>
      <c r="H37" s="328">
        <v>121</v>
      </c>
      <c r="I37" s="307" t="s">
        <v>2075</v>
      </c>
      <c r="J37" s="803" t="s">
        <v>198</v>
      </c>
      <c r="K37" s="773">
        <f>IF((H37+_xlfn.BITLSHIFT(H38,8))&gt;32767,H37+_xlfn.BITLSHIFT(H38,8)-65536,H37+_xlfn.BITLSHIFT(H38,8))</f>
        <v>12153</v>
      </c>
      <c r="L37" s="803">
        <f>K37/_xlfn.BITLSHIFT(1,14)</f>
        <v>0.74176025390625</v>
      </c>
      <c r="M37" s="818"/>
      <c r="N37" s="421" t="s">
        <v>4531</v>
      </c>
      <c r="O37" s="421" t="s">
        <v>4532</v>
      </c>
      <c r="P37" s="421" t="s">
        <v>4528</v>
      </c>
      <c r="Q37" s="421" t="s">
        <v>4533</v>
      </c>
      <c r="R37" s="421"/>
      <c r="S37" s="421"/>
      <c r="T37" s="421"/>
      <c r="U37" s="333"/>
      <c r="V37" s="577">
        <f>_xlfn.BITAND(R38,255)</f>
        <v>121</v>
      </c>
      <c r="W37" s="421"/>
      <c r="X37" s="421"/>
      <c r="Y37" s="421"/>
      <c r="Z37" s="421"/>
      <c r="AA37" s="421"/>
      <c r="AB37" s="421"/>
      <c r="AC37" s="421"/>
      <c r="AD37" s="421"/>
      <c r="AE37" s="421"/>
    </row>
    <row r="38" spans="1:31">
      <c r="A38" s="286">
        <v>163</v>
      </c>
      <c r="B38" s="318" t="s">
        <v>24</v>
      </c>
      <c r="C38" s="319" t="s">
        <v>4683</v>
      </c>
      <c r="D38" s="821"/>
      <c r="E38" s="295" t="s">
        <v>26</v>
      </c>
      <c r="F38" s="285"/>
      <c r="G38" s="298" t="str">
        <f t="shared" si="0"/>
        <v>2F</v>
      </c>
      <c r="H38" s="328">
        <v>47</v>
      </c>
      <c r="I38" s="307" t="s">
        <v>2075</v>
      </c>
      <c r="J38" s="804"/>
      <c r="K38" s="773"/>
      <c r="L38" s="804"/>
      <c r="M38" s="818"/>
      <c r="N38" s="421">
        <v>0.97219999999999995</v>
      </c>
      <c r="O38" s="421">
        <v>0.14893300000000001</v>
      </c>
      <c r="P38" s="421">
        <f>ROUND(12500*N38,0)</f>
        <v>12153</v>
      </c>
      <c r="Q38" s="421">
        <f>ROUND(O38*10000,0)</f>
        <v>1489</v>
      </c>
      <c r="R38" s="421">
        <f>IF(P38&gt;0, P38,P38+65536)</f>
        <v>12153</v>
      </c>
      <c r="S38" s="421">
        <f>IF(Q38&gt;0, Q38,Q38+65536)</f>
        <v>1489</v>
      </c>
      <c r="T38" s="421"/>
      <c r="U38" s="421"/>
      <c r="V38" s="635">
        <f>_xlfn.BITRSHIFT(R38,8)</f>
        <v>47</v>
      </c>
      <c r="W38" s="421"/>
      <c r="X38" s="421"/>
      <c r="Y38" s="421"/>
      <c r="Z38" s="421"/>
      <c r="AA38" s="421"/>
      <c r="AB38" s="421"/>
      <c r="AC38" s="421"/>
      <c r="AD38" s="421"/>
      <c r="AE38" s="421"/>
    </row>
    <row r="39" spans="1:31">
      <c r="A39" s="286">
        <v>164</v>
      </c>
      <c r="B39" s="318" t="s">
        <v>24</v>
      </c>
      <c r="C39" s="319" t="s">
        <v>4684</v>
      </c>
      <c r="D39" s="821"/>
      <c r="E39" s="295" t="s">
        <v>26</v>
      </c>
      <c r="F39" s="285"/>
      <c r="G39" s="298" t="str">
        <f t="shared" si="0"/>
        <v>0</v>
      </c>
      <c r="H39" s="328">
        <v>0</v>
      </c>
      <c r="I39" s="307" t="s">
        <v>2075</v>
      </c>
      <c r="J39" s="803" t="s">
        <v>198</v>
      </c>
      <c r="K39" s="773">
        <f>IF((H39+_xlfn.BITLSHIFT(H40,8))&gt;32767,H39+_xlfn.BITLSHIFT(H40,8)-65536,H39+_xlfn.BITLSHIFT(H40,8))</f>
        <v>0</v>
      </c>
      <c r="L39" s="803">
        <f>K39/_xlfn.BITLSHIFT(1,28)</f>
        <v>0</v>
      </c>
      <c r="P39" s="421"/>
      <c r="Q39" s="421"/>
      <c r="R39" s="421"/>
      <c r="S39" s="421"/>
      <c r="T39" s="421"/>
      <c r="U39" s="421"/>
      <c r="V39" s="421"/>
      <c r="W39" s="421"/>
      <c r="X39" s="421"/>
      <c r="Y39" s="421"/>
      <c r="Z39" s="421"/>
      <c r="AA39" s="421"/>
      <c r="AB39" s="421"/>
      <c r="AC39" s="421"/>
      <c r="AD39" s="421"/>
      <c r="AE39" s="421"/>
    </row>
    <row r="40" spans="1:31">
      <c r="A40" s="286">
        <v>165</v>
      </c>
      <c r="B40" s="318" t="s">
        <v>24</v>
      </c>
      <c r="C40" s="319" t="s">
        <v>4685</v>
      </c>
      <c r="D40" s="821"/>
      <c r="E40" s="295" t="s">
        <v>26</v>
      </c>
      <c r="F40" s="285"/>
      <c r="G40" s="298" t="str">
        <f t="shared" si="0"/>
        <v>0</v>
      </c>
      <c r="H40" s="328">
        <v>0</v>
      </c>
      <c r="I40" s="307" t="s">
        <v>2075</v>
      </c>
      <c r="J40" s="804"/>
      <c r="K40" s="773"/>
      <c r="L40" s="804"/>
      <c r="P40" s="421"/>
      <c r="Q40" s="421"/>
      <c r="R40" s="421"/>
      <c r="S40" s="421"/>
      <c r="T40" s="421"/>
      <c r="U40" s="333"/>
      <c r="V40" s="421"/>
      <c r="W40" s="421"/>
      <c r="X40" s="421"/>
      <c r="Y40" s="421"/>
      <c r="Z40" s="421"/>
      <c r="AA40" s="421"/>
      <c r="AB40" s="421"/>
      <c r="AC40" s="421"/>
      <c r="AD40" s="421"/>
      <c r="AE40" s="421"/>
    </row>
    <row r="41" spans="1:31">
      <c r="A41" s="286">
        <v>166</v>
      </c>
      <c r="B41" s="318" t="s">
        <v>24</v>
      </c>
      <c r="C41" s="319" t="s">
        <v>4686</v>
      </c>
      <c r="D41" s="821"/>
      <c r="E41" s="295" t="s">
        <v>26</v>
      </c>
      <c r="F41" s="285"/>
      <c r="G41" s="298" t="str">
        <f t="shared" si="0"/>
        <v>0</v>
      </c>
      <c r="H41" s="328">
        <v>0</v>
      </c>
      <c r="I41" s="307" t="s">
        <v>2075</v>
      </c>
      <c r="J41" s="803" t="s">
        <v>198</v>
      </c>
      <c r="K41" s="773">
        <f>IF((H41+_xlfn.BITLSHIFT(H42,8))&gt;32767,H41+_xlfn.BITLSHIFT(H42,8)-65536,H41+_xlfn.BITLSHIFT(H42,8))</f>
        <v>1024</v>
      </c>
      <c r="L41" s="803">
        <f>K41/_xlfn.BITLSHIFT(1,10)</f>
        <v>1</v>
      </c>
      <c r="P41" s="421"/>
      <c r="Q41" s="421"/>
      <c r="R41" s="421"/>
      <c r="S41" s="421"/>
      <c r="T41" s="421"/>
      <c r="U41" s="421"/>
      <c r="V41" s="421"/>
      <c r="W41" s="421"/>
      <c r="X41" s="421"/>
      <c r="Y41" s="421"/>
      <c r="Z41" s="421"/>
      <c r="AA41" s="421"/>
      <c r="AB41" s="421"/>
      <c r="AC41" s="421"/>
      <c r="AD41" s="421"/>
      <c r="AE41" s="421"/>
    </row>
    <row r="42" spans="1:31">
      <c r="A42" s="286">
        <v>167</v>
      </c>
      <c r="B42" s="318" t="s">
        <v>24</v>
      </c>
      <c r="C42" s="319" t="s">
        <v>4687</v>
      </c>
      <c r="D42" s="822"/>
      <c r="E42" s="295" t="s">
        <v>26</v>
      </c>
      <c r="F42" s="285"/>
      <c r="G42" s="298" t="str">
        <f t="shared" si="0"/>
        <v>4</v>
      </c>
      <c r="H42" s="328">
        <v>4</v>
      </c>
      <c r="I42" s="307" t="s">
        <v>2075</v>
      </c>
      <c r="J42" s="804"/>
      <c r="K42" s="773"/>
      <c r="L42" s="804"/>
      <c r="P42" s="421"/>
      <c r="Q42" s="421"/>
      <c r="R42" s="421"/>
      <c r="S42" s="421"/>
      <c r="T42" s="421"/>
      <c r="U42" s="421"/>
      <c r="V42" s="421"/>
      <c r="W42" s="421"/>
      <c r="X42" s="421"/>
      <c r="Y42" s="421"/>
      <c r="Z42" s="421"/>
      <c r="AA42" s="421"/>
      <c r="AB42" s="421"/>
      <c r="AC42" s="421"/>
      <c r="AD42" s="421"/>
      <c r="AE42" s="421"/>
    </row>
    <row r="43" spans="1:31" ht="14.4" customHeight="1">
      <c r="A43" s="286">
        <v>168</v>
      </c>
      <c r="B43" s="318" t="s">
        <v>24</v>
      </c>
      <c r="C43" s="319" t="s">
        <v>4672</v>
      </c>
      <c r="D43" s="820" t="s">
        <v>4688</v>
      </c>
      <c r="E43" s="627" t="s">
        <v>26</v>
      </c>
      <c r="F43" s="628"/>
      <c r="G43" s="298" t="str">
        <f t="shared" ref="G43:G50" si="1">DEC2HEX(H43)</f>
        <v>1D</v>
      </c>
      <c r="H43" s="328">
        <v>29</v>
      </c>
      <c r="I43" s="626" t="s">
        <v>2075</v>
      </c>
      <c r="J43" s="803" t="s">
        <v>198</v>
      </c>
      <c r="K43" s="773">
        <f>IF((H43+_xlfn.BITLSHIFT(H44,8))&gt;32767,H43+_xlfn.BITLSHIFT(H44,8)-65536,H43+_xlfn.BITLSHIFT(H44,8))</f>
        <v>29</v>
      </c>
      <c r="L43" s="803">
        <f>K43</f>
        <v>29</v>
      </c>
      <c r="M43" s="818"/>
      <c r="N43" s="421" t="s">
        <v>4529</v>
      </c>
      <c r="P43" s="421"/>
      <c r="Q43" s="421"/>
      <c r="R43" s="421"/>
      <c r="S43" s="421"/>
      <c r="T43" s="421"/>
      <c r="U43" s="421"/>
      <c r="V43" s="222">
        <f>_xlfn.BITAND(S46,255)</f>
        <v>29</v>
      </c>
      <c r="W43" s="421"/>
      <c r="X43" s="421"/>
      <c r="Y43" s="421"/>
      <c r="Z43" s="421"/>
      <c r="AA43" s="421"/>
      <c r="AB43" s="421"/>
      <c r="AC43" s="421"/>
      <c r="AD43" s="421"/>
      <c r="AE43" s="421"/>
    </row>
    <row r="44" spans="1:31">
      <c r="A44" s="286">
        <v>169</v>
      </c>
      <c r="B44" s="318" t="s">
        <v>24</v>
      </c>
      <c r="C44" s="319" t="s">
        <v>4673</v>
      </c>
      <c r="D44" s="821"/>
      <c r="E44" s="627" t="s">
        <v>26</v>
      </c>
      <c r="F44" s="628"/>
      <c r="G44" s="298" t="str">
        <f t="shared" si="1"/>
        <v>0</v>
      </c>
      <c r="H44" s="328">
        <v>0</v>
      </c>
      <c r="I44" s="626" t="s">
        <v>2075</v>
      </c>
      <c r="J44" s="804"/>
      <c r="K44" s="773"/>
      <c r="L44" s="804"/>
      <c r="M44" s="818"/>
      <c r="N44" s="421" t="s">
        <v>4530</v>
      </c>
      <c r="P44" s="421"/>
      <c r="Q44" s="421"/>
      <c r="R44" s="421"/>
      <c r="S44" s="421"/>
      <c r="T44" s="421"/>
      <c r="U44" s="421"/>
      <c r="V44" s="603">
        <f>_xlfn.BITRSHIFT(S46,8)</f>
        <v>0</v>
      </c>
      <c r="W44" s="421"/>
      <c r="X44" s="421"/>
      <c r="Y44" s="421"/>
      <c r="Z44" s="421"/>
      <c r="AA44" s="421"/>
      <c r="AB44" s="421"/>
      <c r="AC44" s="421"/>
      <c r="AD44" s="421"/>
      <c r="AE44" s="421"/>
    </row>
    <row r="45" spans="1:31">
      <c r="A45" s="286">
        <v>170</v>
      </c>
      <c r="B45" s="318" t="s">
        <v>24</v>
      </c>
      <c r="C45" s="319" t="s">
        <v>4674</v>
      </c>
      <c r="D45" s="821"/>
      <c r="E45" s="627" t="s">
        <v>26</v>
      </c>
      <c r="F45" s="628"/>
      <c r="G45" s="298" t="str">
        <f t="shared" si="1"/>
        <v>8A</v>
      </c>
      <c r="H45" s="328">
        <v>138</v>
      </c>
      <c r="I45" s="626" t="s">
        <v>2075</v>
      </c>
      <c r="J45" s="803" t="s">
        <v>198</v>
      </c>
      <c r="K45" s="773">
        <f>IF((H45+_xlfn.BITLSHIFT(H46,8))&gt;32767,H45+_xlfn.BITLSHIFT(H46,8)-65536,H45+_xlfn.BITLSHIFT(H46,8))</f>
        <v>12426</v>
      </c>
      <c r="L45" s="803">
        <f>K45/_xlfn.BITLSHIFT(1,14)</f>
        <v>0.7584228515625</v>
      </c>
      <c r="M45" s="818"/>
      <c r="N45" s="421" t="s">
        <v>4531</v>
      </c>
      <c r="O45" s="421" t="s">
        <v>4532</v>
      </c>
      <c r="P45" s="421" t="s">
        <v>4528</v>
      </c>
      <c r="Q45" s="421" t="s">
        <v>4533</v>
      </c>
      <c r="R45" s="421"/>
      <c r="S45" s="421"/>
      <c r="T45" s="421"/>
      <c r="U45" s="333"/>
      <c r="V45" s="222">
        <f>_xlfn.BITAND(R46,255)</f>
        <v>138</v>
      </c>
    </row>
    <row r="46" spans="1:31">
      <c r="A46" s="286">
        <v>171</v>
      </c>
      <c r="B46" s="318" t="s">
        <v>24</v>
      </c>
      <c r="C46" s="319" t="s">
        <v>4675</v>
      </c>
      <c r="D46" s="821"/>
      <c r="E46" s="627" t="s">
        <v>26</v>
      </c>
      <c r="F46" s="628"/>
      <c r="G46" s="298" t="str">
        <f t="shared" si="1"/>
        <v>30</v>
      </c>
      <c r="H46" s="328">
        <v>48</v>
      </c>
      <c r="I46" s="626" t="s">
        <v>2075</v>
      </c>
      <c r="J46" s="804"/>
      <c r="K46" s="773"/>
      <c r="L46" s="804"/>
      <c r="M46" s="818"/>
      <c r="N46" s="421">
        <v>0.99409999999999998</v>
      </c>
      <c r="O46" s="421">
        <v>2.934E-3</v>
      </c>
      <c r="P46" s="421">
        <f>ROUND(12500*N46,0)</f>
        <v>12426</v>
      </c>
      <c r="Q46" s="421">
        <f>ROUND(O46*10000,0)</f>
        <v>29</v>
      </c>
      <c r="R46" s="421">
        <f>IF(P46&gt;=0, P46,P46+65536)</f>
        <v>12426</v>
      </c>
      <c r="S46" s="421">
        <f>IF(Q46&gt;=0, Q46,Q46+65536)</f>
        <v>29</v>
      </c>
      <c r="T46" s="421"/>
      <c r="U46" s="421"/>
      <c r="V46" s="603">
        <f>_xlfn.BITRSHIFT(R46,8)</f>
        <v>48</v>
      </c>
    </row>
    <row r="47" spans="1:31">
      <c r="A47" s="286">
        <v>172</v>
      </c>
      <c r="B47" s="318" t="s">
        <v>24</v>
      </c>
      <c r="C47" s="319" t="s">
        <v>4676</v>
      </c>
      <c r="D47" s="821"/>
      <c r="E47" s="627" t="s">
        <v>26</v>
      </c>
      <c r="F47" s="628"/>
      <c r="G47" s="298" t="str">
        <f t="shared" si="1"/>
        <v>0</v>
      </c>
      <c r="H47" s="328">
        <v>0</v>
      </c>
      <c r="I47" s="626" t="s">
        <v>2075</v>
      </c>
      <c r="J47" s="803" t="s">
        <v>198</v>
      </c>
      <c r="K47" s="773">
        <f>IF((H47+_xlfn.BITLSHIFT(H48,8))&gt;32767,H47+_xlfn.BITLSHIFT(H48,8)-65536,H47+_xlfn.BITLSHIFT(H48,8))</f>
        <v>0</v>
      </c>
      <c r="L47" s="803">
        <f>K47/_xlfn.BITLSHIFT(1,28)</f>
        <v>0</v>
      </c>
      <c r="M47" s="421"/>
      <c r="P47" s="421"/>
      <c r="Q47" s="421"/>
      <c r="R47" s="421"/>
      <c r="S47" s="421"/>
      <c r="T47" s="421"/>
    </row>
    <row r="48" spans="1:31">
      <c r="A48" s="286">
        <v>173</v>
      </c>
      <c r="B48" s="318" t="s">
        <v>24</v>
      </c>
      <c r="C48" s="319" t="s">
        <v>4677</v>
      </c>
      <c r="D48" s="821"/>
      <c r="E48" s="627" t="s">
        <v>26</v>
      </c>
      <c r="F48" s="628"/>
      <c r="G48" s="298" t="str">
        <f t="shared" si="1"/>
        <v>0</v>
      </c>
      <c r="H48" s="328">
        <v>0</v>
      </c>
      <c r="I48" s="626" t="s">
        <v>2075</v>
      </c>
      <c r="J48" s="804"/>
      <c r="K48" s="773"/>
      <c r="L48" s="804"/>
      <c r="M48" s="421"/>
      <c r="P48" s="421"/>
      <c r="Q48" s="421"/>
      <c r="R48" s="421"/>
      <c r="S48" s="421"/>
      <c r="T48" s="421"/>
    </row>
    <row r="49" spans="1:20">
      <c r="A49" s="286">
        <v>174</v>
      </c>
      <c r="B49" s="318" t="s">
        <v>24</v>
      </c>
      <c r="C49" s="319" t="s">
        <v>4678</v>
      </c>
      <c r="D49" s="821"/>
      <c r="E49" s="627" t="s">
        <v>26</v>
      </c>
      <c r="F49" s="628"/>
      <c r="G49" s="298" t="str">
        <f t="shared" si="1"/>
        <v>0</v>
      </c>
      <c r="H49" s="328">
        <v>0</v>
      </c>
      <c r="I49" s="626" t="s">
        <v>2075</v>
      </c>
      <c r="J49" s="803" t="s">
        <v>198</v>
      </c>
      <c r="K49" s="773">
        <f>IF((H49+_xlfn.BITLSHIFT(H50,8))&gt;32767,H49+_xlfn.BITLSHIFT(H50,8)-65536,H49+_xlfn.BITLSHIFT(H50,8))</f>
        <v>1024</v>
      </c>
      <c r="L49" s="803">
        <f>K49/_xlfn.BITLSHIFT(1,10)</f>
        <v>1</v>
      </c>
      <c r="M49" s="421"/>
      <c r="P49" s="421"/>
      <c r="Q49" s="421"/>
      <c r="R49" s="421"/>
      <c r="S49" s="421"/>
      <c r="T49" s="421"/>
    </row>
    <row r="50" spans="1:20" ht="14.4" customHeight="1">
      <c r="A50" s="286">
        <v>175</v>
      </c>
      <c r="B50" s="318" t="s">
        <v>24</v>
      </c>
      <c r="C50" s="319" t="s">
        <v>4679</v>
      </c>
      <c r="D50" s="822"/>
      <c r="E50" s="627" t="s">
        <v>26</v>
      </c>
      <c r="F50" s="628"/>
      <c r="G50" s="298" t="str">
        <f t="shared" si="1"/>
        <v>4</v>
      </c>
      <c r="H50" s="328">
        <v>4</v>
      </c>
      <c r="I50" s="626" t="s">
        <v>2075</v>
      </c>
      <c r="J50" s="804"/>
      <c r="K50" s="773"/>
      <c r="L50" s="804"/>
      <c r="M50" s="421"/>
      <c r="P50" s="421"/>
      <c r="Q50" s="421"/>
      <c r="R50" s="421"/>
      <c r="S50" s="421"/>
      <c r="T50" s="421"/>
    </row>
    <row r="51" spans="1:20">
      <c r="A51" s="286">
        <v>176</v>
      </c>
      <c r="B51" s="318" t="s">
        <v>24</v>
      </c>
      <c r="C51" s="320" t="s">
        <v>2158</v>
      </c>
      <c r="D51" s="319"/>
      <c r="E51" s="295" t="s">
        <v>26</v>
      </c>
      <c r="F51" s="285"/>
      <c r="G51" s="298" t="str">
        <f t="shared" si="0"/>
        <v>FF</v>
      </c>
      <c r="H51" s="328">
        <v>255</v>
      </c>
      <c r="I51" s="307" t="s">
        <v>2075</v>
      </c>
      <c r="J51" s="307" t="s">
        <v>200</v>
      </c>
      <c r="K51" s="307"/>
      <c r="L51" s="298"/>
      <c r="M51" s="421"/>
      <c r="P51" s="421"/>
      <c r="Q51" s="421"/>
    </row>
    <row r="52" spans="1:20">
      <c r="A52" s="286">
        <v>177</v>
      </c>
      <c r="B52" s="318" t="s">
        <v>24</v>
      </c>
      <c r="C52" s="320" t="s">
        <v>2158</v>
      </c>
      <c r="D52" s="319"/>
      <c r="E52" s="295" t="s">
        <v>26</v>
      </c>
      <c r="F52" s="285"/>
      <c r="G52" s="298" t="str">
        <f t="shared" si="0"/>
        <v>FF</v>
      </c>
      <c r="H52" s="328">
        <v>255</v>
      </c>
      <c r="I52" s="307" t="s">
        <v>2075</v>
      </c>
      <c r="J52" s="307" t="s">
        <v>200</v>
      </c>
      <c r="K52" s="307"/>
      <c r="L52" s="298"/>
      <c r="M52" s="421"/>
      <c r="P52" s="421"/>
      <c r="Q52" s="421"/>
    </row>
    <row r="53" spans="1:20">
      <c r="A53" s="286">
        <v>178</v>
      </c>
      <c r="B53" s="318" t="s">
        <v>24</v>
      </c>
      <c r="C53" s="319" t="s">
        <v>74</v>
      </c>
      <c r="D53" s="319"/>
      <c r="E53" s="295" t="s">
        <v>26</v>
      </c>
      <c r="F53" s="285"/>
      <c r="G53" s="298" t="str">
        <f t="shared" si="0"/>
        <v>FF</v>
      </c>
      <c r="H53" s="328">
        <v>255</v>
      </c>
      <c r="I53" s="307" t="s">
        <v>2075</v>
      </c>
      <c r="J53" s="307" t="s">
        <v>200</v>
      </c>
      <c r="K53" s="307"/>
      <c r="L53" s="298"/>
      <c r="M53" s="421"/>
      <c r="P53" s="421"/>
      <c r="Q53" s="421"/>
    </row>
    <row r="54" spans="1:20">
      <c r="A54" s="286">
        <v>179</v>
      </c>
      <c r="B54" s="318" t="s">
        <v>24</v>
      </c>
      <c r="C54" s="319" t="s">
        <v>74</v>
      </c>
      <c r="D54" s="319"/>
      <c r="E54" s="295" t="s">
        <v>26</v>
      </c>
      <c r="F54" s="285"/>
      <c r="G54" s="298" t="str">
        <f t="shared" si="0"/>
        <v>FF</v>
      </c>
      <c r="H54" s="328">
        <v>255</v>
      </c>
      <c r="I54" s="307" t="s">
        <v>2075</v>
      </c>
      <c r="J54" s="307" t="s">
        <v>200</v>
      </c>
      <c r="K54" s="307"/>
      <c r="L54" s="298"/>
      <c r="M54" s="421"/>
      <c r="P54" s="421"/>
      <c r="Q54" s="421"/>
    </row>
    <row r="55" spans="1:20">
      <c r="A55" s="286">
        <v>180</v>
      </c>
      <c r="B55" s="318" t="s">
        <v>24</v>
      </c>
      <c r="C55" s="319" t="s">
        <v>74</v>
      </c>
      <c r="D55" s="319"/>
      <c r="E55" s="295" t="s">
        <v>26</v>
      </c>
      <c r="F55" s="285"/>
      <c r="G55" s="298" t="str">
        <f t="shared" si="0"/>
        <v>FF</v>
      </c>
      <c r="H55" s="328">
        <v>255</v>
      </c>
      <c r="I55" s="307" t="s">
        <v>2075</v>
      </c>
      <c r="J55" s="307" t="s">
        <v>200</v>
      </c>
      <c r="K55" s="307"/>
      <c r="L55" s="298"/>
      <c r="M55" s="421"/>
      <c r="P55" s="421"/>
      <c r="Q55" s="421"/>
    </row>
    <row r="56" spans="1:20">
      <c r="A56" s="286">
        <v>181</v>
      </c>
      <c r="B56" s="318" t="s">
        <v>24</v>
      </c>
      <c r="C56" s="319" t="s">
        <v>74</v>
      </c>
      <c r="D56" s="319"/>
      <c r="E56" s="295" t="s">
        <v>26</v>
      </c>
      <c r="F56" s="285"/>
      <c r="G56" s="298" t="str">
        <f t="shared" si="0"/>
        <v>FF</v>
      </c>
      <c r="H56" s="328">
        <v>255</v>
      </c>
      <c r="I56" s="307" t="s">
        <v>2075</v>
      </c>
      <c r="J56" s="307" t="s">
        <v>200</v>
      </c>
      <c r="K56" s="307"/>
      <c r="L56" s="298"/>
      <c r="M56" s="421"/>
      <c r="P56" s="421"/>
      <c r="Q56" s="421"/>
    </row>
    <row r="57" spans="1:20">
      <c r="A57" s="286">
        <v>182</v>
      </c>
      <c r="B57" s="318" t="s">
        <v>24</v>
      </c>
      <c r="C57" s="319" t="s">
        <v>74</v>
      </c>
      <c r="D57" s="319"/>
      <c r="E57" s="295" t="s">
        <v>26</v>
      </c>
      <c r="F57" s="285"/>
      <c r="G57" s="298" t="str">
        <f t="shared" si="0"/>
        <v>FF</v>
      </c>
      <c r="H57" s="328">
        <v>255</v>
      </c>
      <c r="I57" s="307" t="s">
        <v>2075</v>
      </c>
      <c r="J57" s="307" t="s">
        <v>200</v>
      </c>
      <c r="K57" s="307"/>
      <c r="L57" s="298"/>
      <c r="M57" s="421"/>
      <c r="P57" s="421"/>
      <c r="Q57" s="421"/>
    </row>
    <row r="58" spans="1:20" ht="14.4" customHeight="1">
      <c r="A58" s="286">
        <v>183</v>
      </c>
      <c r="B58" s="318" t="s">
        <v>24</v>
      </c>
      <c r="C58" s="319" t="s">
        <v>74</v>
      </c>
      <c r="D58" s="319"/>
      <c r="E58" s="295" t="s">
        <v>26</v>
      </c>
      <c r="F58" s="285"/>
      <c r="G58" s="298" t="str">
        <f t="shared" si="0"/>
        <v>FF</v>
      </c>
      <c r="H58" s="328">
        <v>255</v>
      </c>
      <c r="I58" s="307" t="s">
        <v>2075</v>
      </c>
      <c r="J58" s="307" t="s">
        <v>200</v>
      </c>
      <c r="K58" s="307"/>
      <c r="L58" s="298"/>
      <c r="M58" s="421"/>
      <c r="P58" s="421"/>
      <c r="Q58" s="421"/>
    </row>
    <row r="59" spans="1:20">
      <c r="A59" s="286">
        <v>184</v>
      </c>
      <c r="B59" s="318" t="s">
        <v>24</v>
      </c>
      <c r="C59" s="319" t="s">
        <v>74</v>
      </c>
      <c r="D59" s="319"/>
      <c r="E59" s="295" t="s">
        <v>26</v>
      </c>
      <c r="F59" s="285"/>
      <c r="G59" s="298" t="str">
        <f t="shared" si="0"/>
        <v>FF</v>
      </c>
      <c r="H59" s="328">
        <v>255</v>
      </c>
      <c r="I59" s="307" t="s">
        <v>2075</v>
      </c>
      <c r="J59" s="307" t="s">
        <v>200</v>
      </c>
      <c r="K59" s="307"/>
      <c r="L59" s="298"/>
      <c r="M59" s="421"/>
      <c r="P59" s="421"/>
      <c r="Q59" s="421"/>
    </row>
    <row r="60" spans="1:20">
      <c r="A60" s="286">
        <v>185</v>
      </c>
      <c r="B60" s="318" t="s">
        <v>24</v>
      </c>
      <c r="C60" s="319" t="s">
        <v>74</v>
      </c>
      <c r="D60" s="319"/>
      <c r="E60" s="295" t="s">
        <v>26</v>
      </c>
      <c r="F60" s="285"/>
      <c r="G60" s="298" t="str">
        <f t="shared" si="0"/>
        <v>FF</v>
      </c>
      <c r="H60" s="328">
        <v>255</v>
      </c>
      <c r="I60" s="307" t="s">
        <v>2075</v>
      </c>
      <c r="J60" s="307" t="s">
        <v>200</v>
      </c>
      <c r="K60" s="307"/>
      <c r="L60" s="298"/>
      <c r="M60" s="421"/>
      <c r="P60" s="421"/>
      <c r="Q60" s="421"/>
    </row>
    <row r="61" spans="1:20">
      <c r="A61" s="286">
        <v>186</v>
      </c>
      <c r="B61" s="318" t="s">
        <v>24</v>
      </c>
      <c r="C61" s="319" t="s">
        <v>74</v>
      </c>
      <c r="D61" s="319"/>
      <c r="E61" s="295" t="s">
        <v>26</v>
      </c>
      <c r="F61" s="285"/>
      <c r="G61" s="298" t="str">
        <f t="shared" si="0"/>
        <v>FF</v>
      </c>
      <c r="H61" s="328">
        <v>255</v>
      </c>
      <c r="I61" s="307" t="s">
        <v>2075</v>
      </c>
      <c r="J61" s="307" t="s">
        <v>200</v>
      </c>
      <c r="K61" s="307"/>
      <c r="L61" s="298"/>
      <c r="M61" s="421"/>
      <c r="P61" s="421"/>
      <c r="Q61" s="421"/>
    </row>
    <row r="62" spans="1:20">
      <c r="A62" s="286">
        <v>187</v>
      </c>
      <c r="B62" s="318" t="s">
        <v>24</v>
      </c>
      <c r="C62" s="319" t="s">
        <v>74</v>
      </c>
      <c r="D62" s="319"/>
      <c r="E62" s="295" t="s">
        <v>26</v>
      </c>
      <c r="F62" s="285"/>
      <c r="G62" s="298" t="str">
        <f t="shared" si="0"/>
        <v>FF</v>
      </c>
      <c r="H62" s="328">
        <v>255</v>
      </c>
      <c r="I62" s="307" t="s">
        <v>2075</v>
      </c>
      <c r="J62" s="307" t="s">
        <v>200</v>
      </c>
      <c r="K62" s="307"/>
      <c r="L62" s="298"/>
      <c r="M62" s="421"/>
      <c r="P62" s="421"/>
      <c r="Q62" s="421"/>
    </row>
    <row r="63" spans="1:20">
      <c r="A63" s="286">
        <v>188</v>
      </c>
      <c r="B63" s="318" t="s">
        <v>24</v>
      </c>
      <c r="C63" s="319" t="s">
        <v>74</v>
      </c>
      <c r="D63" s="319"/>
      <c r="E63" s="295" t="s">
        <v>26</v>
      </c>
      <c r="F63" s="285"/>
      <c r="G63" s="298" t="str">
        <f t="shared" si="0"/>
        <v>FF</v>
      </c>
      <c r="H63" s="328">
        <v>255</v>
      </c>
      <c r="I63" s="307" t="s">
        <v>2075</v>
      </c>
      <c r="J63" s="307" t="s">
        <v>200</v>
      </c>
      <c r="K63" s="307"/>
      <c r="L63" s="298"/>
      <c r="M63" s="421"/>
      <c r="P63" s="421"/>
      <c r="Q63" s="421"/>
    </row>
    <row r="64" spans="1:20">
      <c r="A64" s="286">
        <v>189</v>
      </c>
      <c r="B64" s="318" t="s">
        <v>24</v>
      </c>
      <c r="C64" s="319" t="s">
        <v>74</v>
      </c>
      <c r="D64" s="319"/>
      <c r="E64" s="295" t="s">
        <v>26</v>
      </c>
      <c r="F64" s="285"/>
      <c r="G64" s="298" t="str">
        <f t="shared" si="0"/>
        <v>FF</v>
      </c>
      <c r="H64" s="328">
        <v>255</v>
      </c>
      <c r="I64" s="307" t="s">
        <v>2075</v>
      </c>
      <c r="J64" s="307" t="s">
        <v>200</v>
      </c>
      <c r="K64" s="307"/>
      <c r="L64" s="298"/>
      <c r="M64" s="421"/>
      <c r="P64" s="421"/>
      <c r="Q64" s="421"/>
    </row>
    <row r="65" spans="1:17">
      <c r="A65" s="286">
        <v>190</v>
      </c>
      <c r="B65" s="318" t="s">
        <v>24</v>
      </c>
      <c r="C65" s="319" t="s">
        <v>74</v>
      </c>
      <c r="D65" s="319"/>
      <c r="E65" s="295" t="s">
        <v>26</v>
      </c>
      <c r="F65" s="285"/>
      <c r="G65" s="298" t="str">
        <f t="shared" si="0"/>
        <v>FF</v>
      </c>
      <c r="H65" s="328">
        <v>255</v>
      </c>
      <c r="I65" s="307" t="s">
        <v>2075</v>
      </c>
      <c r="J65" s="307" t="s">
        <v>200</v>
      </c>
      <c r="K65" s="307"/>
      <c r="L65" s="298"/>
      <c r="M65" s="421"/>
      <c r="P65" s="421"/>
      <c r="Q65" s="421"/>
    </row>
    <row r="66" spans="1:17">
      <c r="A66" s="286">
        <v>191</v>
      </c>
      <c r="B66" s="318" t="s">
        <v>24</v>
      </c>
      <c r="C66" s="319" t="s">
        <v>74</v>
      </c>
      <c r="D66" s="319"/>
      <c r="E66" s="295" t="s">
        <v>26</v>
      </c>
      <c r="F66" s="285"/>
      <c r="G66" s="298" t="str">
        <f t="shared" si="0"/>
        <v>FF</v>
      </c>
      <c r="H66" s="328">
        <v>255</v>
      </c>
      <c r="I66" s="307" t="s">
        <v>2075</v>
      </c>
      <c r="J66" s="307" t="s">
        <v>200</v>
      </c>
      <c r="K66" s="307"/>
      <c r="L66" s="298"/>
      <c r="M66" s="421"/>
      <c r="P66" s="421"/>
      <c r="Q66" s="421"/>
    </row>
    <row r="67" spans="1:17">
      <c r="A67" s="286">
        <v>192</v>
      </c>
      <c r="B67" s="318" t="s">
        <v>24</v>
      </c>
      <c r="C67" s="319" t="s">
        <v>2160</v>
      </c>
      <c r="D67" s="820"/>
      <c r="E67" s="295" t="s">
        <v>26</v>
      </c>
      <c r="F67" s="285"/>
      <c r="G67" s="298" t="str">
        <f t="shared" si="0"/>
        <v>FF</v>
      </c>
      <c r="H67" s="328">
        <v>255</v>
      </c>
      <c r="I67" s="307" t="s">
        <v>2075</v>
      </c>
      <c r="J67" s="803" t="s">
        <v>2159</v>
      </c>
      <c r="K67" s="803"/>
      <c r="L67" s="298"/>
    </row>
    <row r="68" spans="1:17">
      <c r="A68" s="286">
        <v>193</v>
      </c>
      <c r="B68" s="318" t="s">
        <v>24</v>
      </c>
      <c r="C68" s="319" t="s">
        <v>2161</v>
      </c>
      <c r="D68" s="822"/>
      <c r="E68" s="295" t="s">
        <v>26</v>
      </c>
      <c r="F68" s="285"/>
      <c r="G68" s="298" t="str">
        <f t="shared" ref="G68:G130" si="2">DEC2HEX(H68)</f>
        <v>FF</v>
      </c>
      <c r="H68" s="328">
        <v>255</v>
      </c>
      <c r="I68" s="307" t="s">
        <v>2075</v>
      </c>
      <c r="J68" s="804"/>
      <c r="K68" s="804"/>
      <c r="L68" s="298"/>
    </row>
    <row r="69" spans="1:17">
      <c r="A69" s="286">
        <v>194</v>
      </c>
      <c r="B69" s="318" t="s">
        <v>24</v>
      </c>
      <c r="C69" s="319" t="s">
        <v>2162</v>
      </c>
      <c r="D69" s="820"/>
      <c r="E69" s="295" t="s">
        <v>26</v>
      </c>
      <c r="F69" s="285"/>
      <c r="G69" s="298" t="str">
        <f t="shared" si="2"/>
        <v>FF</v>
      </c>
      <c r="H69" s="328">
        <v>255</v>
      </c>
      <c r="I69" s="307" t="s">
        <v>2075</v>
      </c>
      <c r="J69" s="803" t="s">
        <v>2159</v>
      </c>
      <c r="K69" s="803"/>
      <c r="L69" s="298"/>
    </row>
    <row r="70" spans="1:17">
      <c r="A70" s="286">
        <v>195</v>
      </c>
      <c r="B70" s="318" t="s">
        <v>24</v>
      </c>
      <c r="C70" s="319" t="s">
        <v>2163</v>
      </c>
      <c r="D70" s="822"/>
      <c r="E70" s="295" t="s">
        <v>26</v>
      </c>
      <c r="F70" s="285"/>
      <c r="G70" s="298" t="str">
        <f t="shared" si="2"/>
        <v>FF</v>
      </c>
      <c r="H70" s="328">
        <v>255</v>
      </c>
      <c r="I70" s="307" t="s">
        <v>2075</v>
      </c>
      <c r="J70" s="804"/>
      <c r="K70" s="804"/>
      <c r="L70" s="298"/>
    </row>
    <row r="71" spans="1:17">
      <c r="A71" s="286">
        <v>196</v>
      </c>
      <c r="B71" s="318" t="s">
        <v>24</v>
      </c>
      <c r="C71" s="319" t="s">
        <v>2164</v>
      </c>
      <c r="D71" s="820"/>
      <c r="E71" s="295" t="s">
        <v>26</v>
      </c>
      <c r="F71" s="285"/>
      <c r="G71" s="298" t="str">
        <f t="shared" si="2"/>
        <v>FF</v>
      </c>
      <c r="H71" s="328">
        <v>255</v>
      </c>
      <c r="I71" s="307" t="s">
        <v>2075</v>
      </c>
      <c r="J71" s="803" t="s">
        <v>2159</v>
      </c>
      <c r="K71" s="803"/>
      <c r="L71" s="298"/>
    </row>
    <row r="72" spans="1:17">
      <c r="A72" s="286">
        <v>197</v>
      </c>
      <c r="B72" s="318" t="s">
        <v>24</v>
      </c>
      <c r="C72" s="319" t="s">
        <v>2165</v>
      </c>
      <c r="D72" s="822"/>
      <c r="E72" s="295" t="s">
        <v>26</v>
      </c>
      <c r="F72" s="285"/>
      <c r="G72" s="298" t="str">
        <f t="shared" si="2"/>
        <v>FF</v>
      </c>
      <c r="H72" s="328">
        <v>255</v>
      </c>
      <c r="I72" s="307" t="s">
        <v>2075</v>
      </c>
      <c r="J72" s="804"/>
      <c r="K72" s="804"/>
      <c r="L72" s="298"/>
    </row>
    <row r="73" spans="1:17">
      <c r="A73" s="286">
        <v>198</v>
      </c>
      <c r="B73" s="318" t="s">
        <v>24</v>
      </c>
      <c r="C73" s="319" t="s">
        <v>2166</v>
      </c>
      <c r="D73" s="319"/>
      <c r="E73" s="295" t="s">
        <v>26</v>
      </c>
      <c r="F73" s="285"/>
      <c r="G73" s="298" t="str">
        <f t="shared" si="2"/>
        <v>FF</v>
      </c>
      <c r="H73" s="328">
        <v>255</v>
      </c>
      <c r="I73" s="307" t="s">
        <v>2075</v>
      </c>
      <c r="J73" s="307" t="s">
        <v>200</v>
      </c>
      <c r="K73" s="307"/>
      <c r="L73" s="298"/>
    </row>
    <row r="74" spans="1:17">
      <c r="A74" s="286">
        <v>199</v>
      </c>
      <c r="B74" s="318" t="s">
        <v>24</v>
      </c>
      <c r="C74" s="319" t="s">
        <v>2167</v>
      </c>
      <c r="D74" s="319"/>
      <c r="E74" s="295" t="s">
        <v>26</v>
      </c>
      <c r="F74" s="285"/>
      <c r="G74" s="298" t="str">
        <f t="shared" si="2"/>
        <v>FF</v>
      </c>
      <c r="H74" s="328">
        <v>255</v>
      </c>
      <c r="I74" s="307" t="s">
        <v>2075</v>
      </c>
      <c r="J74" s="307" t="s">
        <v>200</v>
      </c>
      <c r="K74" s="307"/>
      <c r="L74" s="298"/>
    </row>
    <row r="75" spans="1:17">
      <c r="A75" s="286">
        <v>200</v>
      </c>
      <c r="B75" s="318" t="s">
        <v>24</v>
      </c>
      <c r="C75" s="319" t="s">
        <v>2168</v>
      </c>
      <c r="D75" s="319"/>
      <c r="E75" s="295" t="s">
        <v>26</v>
      </c>
      <c r="F75" s="285"/>
      <c r="G75" s="298" t="str">
        <f t="shared" si="2"/>
        <v>FF</v>
      </c>
      <c r="H75" s="328">
        <v>255</v>
      </c>
      <c r="I75" s="307" t="s">
        <v>2075</v>
      </c>
      <c r="J75" s="307" t="s">
        <v>200</v>
      </c>
      <c r="K75" s="307"/>
      <c r="L75" s="298"/>
    </row>
    <row r="76" spans="1:17">
      <c r="A76" s="286">
        <v>201</v>
      </c>
      <c r="B76" s="318" t="s">
        <v>24</v>
      </c>
      <c r="C76" s="319" t="s">
        <v>2169</v>
      </c>
      <c r="D76" s="319"/>
      <c r="E76" s="295" t="s">
        <v>26</v>
      </c>
      <c r="F76" s="285"/>
      <c r="G76" s="298" t="str">
        <f t="shared" si="2"/>
        <v>FF</v>
      </c>
      <c r="H76" s="328">
        <v>255</v>
      </c>
      <c r="I76" s="307" t="s">
        <v>2075</v>
      </c>
      <c r="J76" s="307" t="s">
        <v>200</v>
      </c>
      <c r="K76" s="307"/>
      <c r="L76" s="298"/>
    </row>
    <row r="77" spans="1:17">
      <c r="A77" s="286">
        <v>202</v>
      </c>
      <c r="B77" s="318" t="s">
        <v>24</v>
      </c>
      <c r="C77" s="319" t="s">
        <v>2170</v>
      </c>
      <c r="D77" s="319"/>
      <c r="E77" s="295" t="s">
        <v>26</v>
      </c>
      <c r="F77" s="285"/>
      <c r="G77" s="298" t="str">
        <f t="shared" si="2"/>
        <v>FF</v>
      </c>
      <c r="H77" s="328">
        <v>255</v>
      </c>
      <c r="I77" s="307" t="s">
        <v>2075</v>
      </c>
      <c r="J77" s="307" t="s">
        <v>200</v>
      </c>
      <c r="K77" s="307"/>
      <c r="L77" s="298"/>
    </row>
    <row r="78" spans="1:17">
      <c r="A78" s="286">
        <v>203</v>
      </c>
      <c r="B78" s="318" t="s">
        <v>24</v>
      </c>
      <c r="C78" s="319" t="s">
        <v>2171</v>
      </c>
      <c r="D78" s="319"/>
      <c r="E78" s="295" t="s">
        <v>26</v>
      </c>
      <c r="F78" s="285"/>
      <c r="G78" s="298" t="str">
        <f t="shared" si="2"/>
        <v>FF</v>
      </c>
      <c r="H78" s="328">
        <v>255</v>
      </c>
      <c r="I78" s="307" t="s">
        <v>2075</v>
      </c>
      <c r="J78" s="307" t="s">
        <v>200</v>
      </c>
      <c r="K78" s="307"/>
      <c r="L78" s="298"/>
    </row>
    <row r="79" spans="1:17">
      <c r="A79" s="286">
        <v>204</v>
      </c>
      <c r="B79" s="318" t="s">
        <v>24</v>
      </c>
      <c r="C79" s="319" t="s">
        <v>2172</v>
      </c>
      <c r="D79" s="319"/>
      <c r="E79" s="295" t="s">
        <v>26</v>
      </c>
      <c r="F79" s="285"/>
      <c r="G79" s="298" t="str">
        <f t="shared" si="2"/>
        <v>FF</v>
      </c>
      <c r="H79" s="328">
        <v>255</v>
      </c>
      <c r="I79" s="307" t="s">
        <v>2075</v>
      </c>
      <c r="J79" s="307" t="s">
        <v>200</v>
      </c>
      <c r="K79" s="307"/>
      <c r="L79" s="298"/>
    </row>
    <row r="80" spans="1:17">
      <c r="A80" s="286">
        <v>205</v>
      </c>
      <c r="B80" s="318" t="s">
        <v>24</v>
      </c>
      <c r="C80" s="319" t="s">
        <v>2173</v>
      </c>
      <c r="D80" s="319"/>
      <c r="E80" s="295" t="s">
        <v>26</v>
      </c>
      <c r="F80" s="285"/>
      <c r="G80" s="298" t="str">
        <f t="shared" si="2"/>
        <v>FF</v>
      </c>
      <c r="H80" s="328">
        <v>255</v>
      </c>
      <c r="I80" s="307" t="s">
        <v>2075</v>
      </c>
      <c r="J80" s="307" t="s">
        <v>200</v>
      </c>
      <c r="K80" s="307"/>
      <c r="L80" s="298"/>
    </row>
    <row r="81" spans="1:12">
      <c r="A81" s="286">
        <v>206</v>
      </c>
      <c r="B81" s="318" t="s">
        <v>24</v>
      </c>
      <c r="C81" s="319" t="s">
        <v>2174</v>
      </c>
      <c r="D81" s="319"/>
      <c r="E81" s="295" t="s">
        <v>26</v>
      </c>
      <c r="F81" s="285"/>
      <c r="G81" s="298" t="str">
        <f t="shared" si="2"/>
        <v>FF</v>
      </c>
      <c r="H81" s="328">
        <v>255</v>
      </c>
      <c r="I81" s="307" t="s">
        <v>2075</v>
      </c>
      <c r="J81" s="307" t="s">
        <v>200</v>
      </c>
      <c r="K81" s="307"/>
      <c r="L81" s="298"/>
    </row>
    <row r="82" spans="1:12">
      <c r="A82" s="286">
        <v>207</v>
      </c>
      <c r="B82" s="318" t="s">
        <v>24</v>
      </c>
      <c r="C82" s="319" t="s">
        <v>2175</v>
      </c>
      <c r="D82" s="319"/>
      <c r="E82" s="295" t="s">
        <v>26</v>
      </c>
      <c r="F82" s="285"/>
      <c r="G82" s="298" t="str">
        <f t="shared" si="2"/>
        <v>FF</v>
      </c>
      <c r="H82" s="328">
        <v>255</v>
      </c>
      <c r="I82" s="307" t="s">
        <v>2075</v>
      </c>
      <c r="J82" s="307" t="s">
        <v>200</v>
      </c>
      <c r="K82" s="307"/>
      <c r="L82" s="298"/>
    </row>
    <row r="83" spans="1:12">
      <c r="A83" s="286">
        <v>208</v>
      </c>
      <c r="B83" s="318" t="s">
        <v>24</v>
      </c>
      <c r="C83" s="319" t="s">
        <v>2176</v>
      </c>
      <c r="D83" s="319"/>
      <c r="E83" s="295" t="s">
        <v>26</v>
      </c>
      <c r="F83" s="285"/>
      <c r="G83" s="298" t="str">
        <f t="shared" si="2"/>
        <v>FF</v>
      </c>
      <c r="H83" s="328">
        <v>255</v>
      </c>
      <c r="I83" s="307" t="s">
        <v>2075</v>
      </c>
      <c r="J83" s="307" t="s">
        <v>200</v>
      </c>
      <c r="K83" s="307"/>
      <c r="L83" s="298"/>
    </row>
    <row r="84" spans="1:12">
      <c r="A84" s="286">
        <v>209</v>
      </c>
      <c r="B84" s="318" t="s">
        <v>24</v>
      </c>
      <c r="C84" s="319" t="s">
        <v>2177</v>
      </c>
      <c r="D84" s="319"/>
      <c r="E84" s="295" t="s">
        <v>26</v>
      </c>
      <c r="F84" s="285"/>
      <c r="G84" s="298" t="str">
        <f t="shared" si="2"/>
        <v>FF</v>
      </c>
      <c r="H84" s="328">
        <v>255</v>
      </c>
      <c r="I84" s="307" t="s">
        <v>2075</v>
      </c>
      <c r="J84" s="307" t="s">
        <v>200</v>
      </c>
      <c r="K84" s="307"/>
      <c r="L84" s="298"/>
    </row>
    <row r="85" spans="1:12">
      <c r="A85" s="286">
        <v>210</v>
      </c>
      <c r="B85" s="318" t="s">
        <v>24</v>
      </c>
      <c r="C85" s="319" t="s">
        <v>2178</v>
      </c>
      <c r="D85" s="319"/>
      <c r="E85" s="295" t="s">
        <v>26</v>
      </c>
      <c r="F85" s="285"/>
      <c r="G85" s="298" t="str">
        <f t="shared" si="2"/>
        <v>FF</v>
      </c>
      <c r="H85" s="328">
        <v>255</v>
      </c>
      <c r="I85" s="307" t="s">
        <v>2075</v>
      </c>
      <c r="J85" s="307" t="s">
        <v>200</v>
      </c>
      <c r="K85" s="307"/>
      <c r="L85" s="298"/>
    </row>
    <row r="86" spans="1:12">
      <c r="A86" s="286">
        <v>211</v>
      </c>
      <c r="B86" s="318" t="s">
        <v>24</v>
      </c>
      <c r="C86" s="319" t="s">
        <v>2179</v>
      </c>
      <c r="D86" s="319"/>
      <c r="E86" s="295" t="s">
        <v>26</v>
      </c>
      <c r="F86" s="285"/>
      <c r="G86" s="298" t="str">
        <f t="shared" si="2"/>
        <v>FF</v>
      </c>
      <c r="H86" s="328">
        <v>255</v>
      </c>
      <c r="I86" s="307" t="s">
        <v>2075</v>
      </c>
      <c r="J86" s="307" t="s">
        <v>200</v>
      </c>
      <c r="K86" s="307"/>
      <c r="L86" s="298"/>
    </row>
    <row r="87" spans="1:12">
      <c r="A87" s="286">
        <v>212</v>
      </c>
      <c r="B87" s="318" t="s">
        <v>24</v>
      </c>
      <c r="C87" s="319" t="s">
        <v>2180</v>
      </c>
      <c r="D87" s="319"/>
      <c r="E87" s="295" t="s">
        <v>26</v>
      </c>
      <c r="F87" s="285"/>
      <c r="G87" s="298" t="str">
        <f t="shared" si="2"/>
        <v>FF</v>
      </c>
      <c r="H87" s="328">
        <v>255</v>
      </c>
      <c r="I87" s="307" t="s">
        <v>2075</v>
      </c>
      <c r="J87" s="307" t="s">
        <v>200</v>
      </c>
      <c r="K87" s="307"/>
      <c r="L87" s="298"/>
    </row>
    <row r="88" spans="1:12">
      <c r="A88" s="286">
        <v>213</v>
      </c>
      <c r="B88" s="318" t="s">
        <v>24</v>
      </c>
      <c r="C88" s="319" t="s">
        <v>2181</v>
      </c>
      <c r="D88" s="319"/>
      <c r="E88" s="295" t="s">
        <v>26</v>
      </c>
      <c r="F88" s="285"/>
      <c r="G88" s="298" t="str">
        <f t="shared" si="2"/>
        <v>FF</v>
      </c>
      <c r="H88" s="328">
        <v>255</v>
      </c>
      <c r="I88" s="307" t="s">
        <v>2075</v>
      </c>
      <c r="J88" s="307" t="s">
        <v>200</v>
      </c>
      <c r="K88" s="307"/>
      <c r="L88" s="298"/>
    </row>
    <row r="89" spans="1:12">
      <c r="A89" s="286">
        <v>214</v>
      </c>
      <c r="B89" s="318" t="s">
        <v>24</v>
      </c>
      <c r="C89" s="319" t="s">
        <v>2182</v>
      </c>
      <c r="D89" s="319"/>
      <c r="E89" s="295" t="s">
        <v>26</v>
      </c>
      <c r="F89" s="285"/>
      <c r="G89" s="298" t="str">
        <f t="shared" si="2"/>
        <v>FF</v>
      </c>
      <c r="H89" s="328">
        <v>255</v>
      </c>
      <c r="I89" s="307" t="s">
        <v>2075</v>
      </c>
      <c r="J89" s="307" t="s">
        <v>200</v>
      </c>
      <c r="K89" s="307"/>
      <c r="L89" s="298"/>
    </row>
    <row r="90" spans="1:12">
      <c r="A90" s="286">
        <v>215</v>
      </c>
      <c r="B90" s="318" t="s">
        <v>24</v>
      </c>
      <c r="C90" s="319" t="s">
        <v>2183</v>
      </c>
      <c r="D90" s="319"/>
      <c r="E90" s="295" t="s">
        <v>26</v>
      </c>
      <c r="F90" s="285"/>
      <c r="G90" s="298" t="str">
        <f t="shared" si="2"/>
        <v>FF</v>
      </c>
      <c r="H90" s="328">
        <v>255</v>
      </c>
      <c r="I90" s="307" t="s">
        <v>2075</v>
      </c>
      <c r="J90" s="307" t="s">
        <v>200</v>
      </c>
      <c r="K90" s="307"/>
      <c r="L90" s="298"/>
    </row>
    <row r="91" spans="1:12">
      <c r="A91" s="286">
        <v>216</v>
      </c>
      <c r="B91" s="318" t="s">
        <v>24</v>
      </c>
      <c r="C91" s="319" t="s">
        <v>4175</v>
      </c>
      <c r="D91" s="820" t="s">
        <v>4183</v>
      </c>
      <c r="E91" s="295" t="s">
        <v>26</v>
      </c>
      <c r="F91" s="285"/>
      <c r="G91" s="298" t="str">
        <f t="shared" si="2"/>
        <v>FF</v>
      </c>
      <c r="H91" s="328">
        <v>255</v>
      </c>
      <c r="I91" s="307" t="s">
        <v>2075</v>
      </c>
      <c r="J91" s="773" t="s">
        <v>2121</v>
      </c>
      <c r="K91" s="773">
        <f>IF((H91+_xlfn.BITLSHIFT(H92,8))&gt;32767,H91+_xlfn.BITLSHIFT(H92,8)-65536,H91+_xlfn.BITLSHIFT(H92,8))</f>
        <v>-1</v>
      </c>
      <c r="L91" s="298"/>
    </row>
    <row r="92" spans="1:12">
      <c r="A92" s="286">
        <v>217</v>
      </c>
      <c r="B92" s="318" t="s">
        <v>24</v>
      </c>
      <c r="C92" s="319" t="s">
        <v>4176</v>
      </c>
      <c r="D92" s="823"/>
      <c r="E92" s="295" t="s">
        <v>26</v>
      </c>
      <c r="F92" s="285"/>
      <c r="G92" s="298" t="str">
        <f t="shared" si="2"/>
        <v>FF</v>
      </c>
      <c r="H92" s="328">
        <v>255</v>
      </c>
      <c r="I92" s="307" t="s">
        <v>2075</v>
      </c>
      <c r="J92" s="773"/>
      <c r="K92" s="773"/>
      <c r="L92" s="298"/>
    </row>
    <row r="93" spans="1:12">
      <c r="A93" s="286">
        <v>218</v>
      </c>
      <c r="B93" s="318" t="s">
        <v>24</v>
      </c>
      <c r="C93" s="319" t="s">
        <v>4182</v>
      </c>
      <c r="D93" s="820" t="s">
        <v>4184</v>
      </c>
      <c r="E93" s="295" t="s">
        <v>26</v>
      </c>
      <c r="F93" s="285"/>
      <c r="G93" s="298" t="str">
        <f t="shared" si="2"/>
        <v>FF</v>
      </c>
      <c r="H93" s="328">
        <v>255</v>
      </c>
      <c r="I93" s="307" t="s">
        <v>2075</v>
      </c>
      <c r="J93" s="773" t="s">
        <v>2121</v>
      </c>
      <c r="K93" s="773">
        <f>IF((H93+_xlfn.BITLSHIFT(H94,8))&gt;32767,H93+_xlfn.BITLSHIFT(H94,8)-65536,H93+_xlfn.BITLSHIFT(H94,8))</f>
        <v>-1</v>
      </c>
      <c r="L93" s="298"/>
    </row>
    <row r="94" spans="1:12">
      <c r="A94" s="286">
        <v>219</v>
      </c>
      <c r="B94" s="318" t="s">
        <v>24</v>
      </c>
      <c r="C94" s="319" t="s">
        <v>4181</v>
      </c>
      <c r="D94" s="823"/>
      <c r="E94" s="295" t="s">
        <v>26</v>
      </c>
      <c r="F94" s="285"/>
      <c r="G94" s="298" t="str">
        <f t="shared" si="2"/>
        <v>FF</v>
      </c>
      <c r="H94" s="328">
        <v>255</v>
      </c>
      <c r="I94" s="307" t="s">
        <v>2075</v>
      </c>
      <c r="J94" s="773"/>
      <c r="K94" s="773"/>
      <c r="L94" s="298"/>
    </row>
    <row r="95" spans="1:12">
      <c r="A95" s="286">
        <v>220</v>
      </c>
      <c r="B95" s="318" t="s">
        <v>24</v>
      </c>
      <c r="C95" s="319" t="s">
        <v>4180</v>
      </c>
      <c r="D95" s="820" t="s">
        <v>4185</v>
      </c>
      <c r="E95" s="295" t="s">
        <v>26</v>
      </c>
      <c r="F95" s="285"/>
      <c r="G95" s="298" t="str">
        <f t="shared" si="2"/>
        <v>FF</v>
      </c>
      <c r="H95" s="328">
        <v>255</v>
      </c>
      <c r="I95" s="307" t="s">
        <v>2075</v>
      </c>
      <c r="J95" s="773" t="s">
        <v>2121</v>
      </c>
      <c r="K95" s="773">
        <f>IF((H95+_xlfn.BITLSHIFT(H96,8))&gt;32767,H95+_xlfn.BITLSHIFT(H96,8)-65536,H95+_xlfn.BITLSHIFT(H96,8))</f>
        <v>-1</v>
      </c>
      <c r="L95" s="298"/>
    </row>
    <row r="96" spans="1:12">
      <c r="A96" s="286">
        <v>221</v>
      </c>
      <c r="B96" s="318" t="s">
        <v>24</v>
      </c>
      <c r="C96" s="319" t="s">
        <v>4179</v>
      </c>
      <c r="D96" s="823"/>
      <c r="E96" s="295" t="s">
        <v>26</v>
      </c>
      <c r="F96" s="285"/>
      <c r="G96" s="298" t="str">
        <f t="shared" si="2"/>
        <v>FF</v>
      </c>
      <c r="H96" s="328">
        <v>255</v>
      </c>
      <c r="I96" s="307" t="s">
        <v>2075</v>
      </c>
      <c r="J96" s="773"/>
      <c r="K96" s="773"/>
      <c r="L96" s="298"/>
    </row>
    <row r="97" spans="1:12">
      <c r="A97" s="286">
        <v>222</v>
      </c>
      <c r="B97" s="318" t="s">
        <v>24</v>
      </c>
      <c r="C97" s="319" t="s">
        <v>4178</v>
      </c>
      <c r="D97" s="820" t="s">
        <v>4186</v>
      </c>
      <c r="E97" s="295" t="s">
        <v>26</v>
      </c>
      <c r="F97" s="285"/>
      <c r="G97" s="298" t="str">
        <f t="shared" si="2"/>
        <v>FF</v>
      </c>
      <c r="H97" s="328">
        <v>255</v>
      </c>
      <c r="I97" s="307" t="s">
        <v>2075</v>
      </c>
      <c r="J97" s="773" t="s">
        <v>2121</v>
      </c>
      <c r="K97" s="773">
        <f>IF((H97+_xlfn.BITLSHIFT(H98,8))&gt;32767,H97+_xlfn.BITLSHIFT(H98,8)-65536,H97+_xlfn.BITLSHIFT(H98,8))</f>
        <v>-1</v>
      </c>
      <c r="L97" s="298"/>
    </row>
    <row r="98" spans="1:12">
      <c r="A98" s="286">
        <v>223</v>
      </c>
      <c r="B98" s="318" t="s">
        <v>24</v>
      </c>
      <c r="C98" s="319" t="s">
        <v>4177</v>
      </c>
      <c r="D98" s="823"/>
      <c r="E98" s="295" t="s">
        <v>26</v>
      </c>
      <c r="F98" s="285"/>
      <c r="G98" s="298" t="str">
        <f t="shared" si="2"/>
        <v>FF</v>
      </c>
      <c r="H98" s="328">
        <v>255</v>
      </c>
      <c r="I98" s="307" t="s">
        <v>2075</v>
      </c>
      <c r="J98" s="773"/>
      <c r="K98" s="773"/>
      <c r="L98" s="298"/>
    </row>
    <row r="99" spans="1:12">
      <c r="A99" s="286">
        <v>224</v>
      </c>
      <c r="B99" s="318" t="s">
        <v>24</v>
      </c>
      <c r="C99" s="319" t="s">
        <v>4187</v>
      </c>
      <c r="D99" s="820" t="s">
        <v>4201</v>
      </c>
      <c r="E99" s="295" t="s">
        <v>26</v>
      </c>
      <c r="F99" s="285"/>
      <c r="G99" s="298" t="str">
        <f t="shared" si="2"/>
        <v>FF</v>
      </c>
      <c r="H99" s="328">
        <v>255</v>
      </c>
      <c r="I99" s="307" t="s">
        <v>2075</v>
      </c>
      <c r="J99" s="773" t="s">
        <v>2121</v>
      </c>
      <c r="K99" s="773">
        <f>IF((H99+_xlfn.BITLSHIFT(H100,8))&gt;32767,H99+_xlfn.BITLSHIFT(H100,8)-65536,H99+_xlfn.BITLSHIFT(H100,8))</f>
        <v>-1</v>
      </c>
      <c r="L99" s="298"/>
    </row>
    <row r="100" spans="1:12">
      <c r="A100" s="286">
        <v>225</v>
      </c>
      <c r="B100" s="318" t="s">
        <v>24</v>
      </c>
      <c r="C100" s="319" t="s">
        <v>4188</v>
      </c>
      <c r="D100" s="823"/>
      <c r="E100" s="295" t="s">
        <v>26</v>
      </c>
      <c r="F100" s="285"/>
      <c r="G100" s="298" t="str">
        <f t="shared" si="2"/>
        <v>FF</v>
      </c>
      <c r="H100" s="328">
        <v>255</v>
      </c>
      <c r="I100" s="307" t="s">
        <v>2075</v>
      </c>
      <c r="J100" s="773"/>
      <c r="K100" s="773"/>
      <c r="L100" s="298"/>
    </row>
    <row r="101" spans="1:12">
      <c r="A101" s="286">
        <v>226</v>
      </c>
      <c r="B101" s="318" t="s">
        <v>24</v>
      </c>
      <c r="C101" s="319" t="s">
        <v>4189</v>
      </c>
      <c r="D101" s="820" t="s">
        <v>4200</v>
      </c>
      <c r="E101" s="295" t="s">
        <v>26</v>
      </c>
      <c r="F101" s="285"/>
      <c r="G101" s="298" t="str">
        <f t="shared" si="2"/>
        <v>FF</v>
      </c>
      <c r="H101" s="328">
        <v>255</v>
      </c>
      <c r="I101" s="307" t="s">
        <v>2075</v>
      </c>
      <c r="J101" s="773" t="s">
        <v>2121</v>
      </c>
      <c r="K101" s="773">
        <f>IF((H101+_xlfn.BITLSHIFT(H102,8))&gt;32767,H101+_xlfn.BITLSHIFT(H102,8)-65536,H101+_xlfn.BITLSHIFT(H102,8))</f>
        <v>-1</v>
      </c>
      <c r="L101" s="298"/>
    </row>
    <row r="102" spans="1:12">
      <c r="A102" s="286">
        <v>227</v>
      </c>
      <c r="B102" s="318" t="s">
        <v>24</v>
      </c>
      <c r="C102" s="319" t="s">
        <v>4190</v>
      </c>
      <c r="D102" s="823"/>
      <c r="E102" s="295" t="s">
        <v>26</v>
      </c>
      <c r="F102" s="285"/>
      <c r="G102" s="298" t="str">
        <f t="shared" si="2"/>
        <v>FF</v>
      </c>
      <c r="H102" s="328">
        <v>255</v>
      </c>
      <c r="I102" s="307" t="s">
        <v>2075</v>
      </c>
      <c r="J102" s="773"/>
      <c r="K102" s="773"/>
      <c r="L102" s="298"/>
    </row>
    <row r="103" spans="1:12">
      <c r="A103" s="286">
        <v>228</v>
      </c>
      <c r="B103" s="318" t="s">
        <v>24</v>
      </c>
      <c r="C103" s="319" t="s">
        <v>4191</v>
      </c>
      <c r="D103" s="820" t="s">
        <v>4199</v>
      </c>
      <c r="E103" s="295" t="s">
        <v>26</v>
      </c>
      <c r="F103" s="285"/>
      <c r="G103" s="298" t="str">
        <f t="shared" si="2"/>
        <v>FF</v>
      </c>
      <c r="H103" s="328">
        <v>255</v>
      </c>
      <c r="I103" s="307" t="s">
        <v>2075</v>
      </c>
      <c r="J103" s="773" t="s">
        <v>2121</v>
      </c>
      <c r="K103" s="773">
        <f>IF((H103+_xlfn.BITLSHIFT(H104,8))&gt;32767,H103+_xlfn.BITLSHIFT(H104,8)-65536,H103+_xlfn.BITLSHIFT(H104,8))</f>
        <v>-1</v>
      </c>
      <c r="L103" s="298"/>
    </row>
    <row r="104" spans="1:12">
      <c r="A104" s="286">
        <v>229</v>
      </c>
      <c r="B104" s="318" t="s">
        <v>24</v>
      </c>
      <c r="C104" s="319" t="s">
        <v>4192</v>
      </c>
      <c r="D104" s="823"/>
      <c r="E104" s="295" t="s">
        <v>26</v>
      </c>
      <c r="F104" s="285"/>
      <c r="G104" s="298" t="str">
        <f t="shared" si="2"/>
        <v>FF</v>
      </c>
      <c r="H104" s="328">
        <v>255</v>
      </c>
      <c r="I104" s="307" t="s">
        <v>2075</v>
      </c>
      <c r="J104" s="773"/>
      <c r="K104" s="773"/>
      <c r="L104" s="298"/>
    </row>
    <row r="105" spans="1:12">
      <c r="A105" s="286">
        <v>230</v>
      </c>
      <c r="B105" s="318" t="s">
        <v>24</v>
      </c>
      <c r="C105" s="319" t="s">
        <v>4193</v>
      </c>
      <c r="D105" s="820" t="s">
        <v>4210</v>
      </c>
      <c r="E105" s="295" t="s">
        <v>26</v>
      </c>
      <c r="F105" s="285"/>
      <c r="G105" s="298" t="str">
        <f t="shared" si="2"/>
        <v>FF</v>
      </c>
      <c r="H105" s="328">
        <v>255</v>
      </c>
      <c r="I105" s="307" t="s">
        <v>2075</v>
      </c>
      <c r="J105" s="773" t="s">
        <v>2121</v>
      </c>
      <c r="K105" s="773">
        <f>IF((H105+_xlfn.BITLSHIFT(H106,8))&gt;32767,H105+_xlfn.BITLSHIFT(H106,8)-65536,H105+_xlfn.BITLSHIFT(H106,8))</f>
        <v>-1</v>
      </c>
      <c r="L105" s="298"/>
    </row>
    <row r="106" spans="1:12">
      <c r="A106" s="286">
        <v>231</v>
      </c>
      <c r="B106" s="318" t="s">
        <v>24</v>
      </c>
      <c r="C106" s="319" t="s">
        <v>4194</v>
      </c>
      <c r="D106" s="823"/>
      <c r="E106" s="295" t="s">
        <v>26</v>
      </c>
      <c r="F106" s="285"/>
      <c r="G106" s="298" t="str">
        <f t="shared" si="2"/>
        <v>FF</v>
      </c>
      <c r="H106" s="328">
        <v>255</v>
      </c>
      <c r="I106" s="307" t="s">
        <v>2075</v>
      </c>
      <c r="J106" s="773"/>
      <c r="K106" s="773"/>
      <c r="L106" s="298"/>
    </row>
    <row r="107" spans="1:12">
      <c r="A107" s="286">
        <v>232</v>
      </c>
      <c r="B107" s="318" t="s">
        <v>24</v>
      </c>
      <c r="C107" s="319" t="s">
        <v>4208</v>
      </c>
      <c r="D107" s="820" t="s">
        <v>4198</v>
      </c>
      <c r="E107" s="295" t="s">
        <v>26</v>
      </c>
      <c r="F107" s="285"/>
      <c r="G107" s="298" t="str">
        <f t="shared" si="2"/>
        <v>FF</v>
      </c>
      <c r="H107" s="328">
        <v>255</v>
      </c>
      <c r="I107" s="307" t="s">
        <v>2075</v>
      </c>
      <c r="J107" s="773" t="s">
        <v>2121</v>
      </c>
      <c r="K107" s="773">
        <f>IF((H107+_xlfn.BITLSHIFT(H108,8))&gt;32767,H107+_xlfn.BITLSHIFT(H108,8)-65536,H107+_xlfn.BITLSHIFT(H108,8))</f>
        <v>-1</v>
      </c>
      <c r="L107" s="298"/>
    </row>
    <row r="108" spans="1:12">
      <c r="A108" s="286">
        <v>233</v>
      </c>
      <c r="B108" s="318" t="s">
        <v>24</v>
      </c>
      <c r="C108" s="319" t="s">
        <v>4209</v>
      </c>
      <c r="D108" s="823"/>
      <c r="E108" s="295" t="s">
        <v>26</v>
      </c>
      <c r="F108" s="285"/>
      <c r="G108" s="298" t="str">
        <f t="shared" si="2"/>
        <v>FF</v>
      </c>
      <c r="H108" s="328">
        <v>255</v>
      </c>
      <c r="I108" s="307" t="s">
        <v>2075</v>
      </c>
      <c r="J108" s="773"/>
      <c r="K108" s="773"/>
      <c r="L108" s="298"/>
    </row>
    <row r="109" spans="1:12">
      <c r="A109" s="286">
        <v>234</v>
      </c>
      <c r="B109" s="318" t="s">
        <v>24</v>
      </c>
      <c r="C109" s="319" t="s">
        <v>4207</v>
      </c>
      <c r="D109" s="820" t="s">
        <v>4197</v>
      </c>
      <c r="E109" s="295" t="s">
        <v>26</v>
      </c>
      <c r="F109" s="285"/>
      <c r="G109" s="298" t="str">
        <f t="shared" si="2"/>
        <v>FF</v>
      </c>
      <c r="H109" s="328">
        <v>255</v>
      </c>
      <c r="I109" s="307" t="s">
        <v>2075</v>
      </c>
      <c r="J109" s="773" t="s">
        <v>2121</v>
      </c>
      <c r="K109" s="773">
        <f>IF((H109+_xlfn.BITLSHIFT(H110,8))&gt;32767,H109+_xlfn.BITLSHIFT(H110,8)-65536,H109+_xlfn.BITLSHIFT(H110,8))</f>
        <v>-1</v>
      </c>
      <c r="L109" s="298"/>
    </row>
    <row r="110" spans="1:12">
      <c r="A110" s="286">
        <v>235</v>
      </c>
      <c r="B110" s="318" t="s">
        <v>24</v>
      </c>
      <c r="C110" s="319" t="s">
        <v>4206</v>
      </c>
      <c r="D110" s="823"/>
      <c r="E110" s="295" t="s">
        <v>26</v>
      </c>
      <c r="F110" s="285"/>
      <c r="G110" s="298" t="str">
        <f t="shared" si="2"/>
        <v>FF</v>
      </c>
      <c r="H110" s="328">
        <v>255</v>
      </c>
      <c r="I110" s="307" t="s">
        <v>2075</v>
      </c>
      <c r="J110" s="773"/>
      <c r="K110" s="773"/>
      <c r="L110" s="298"/>
    </row>
    <row r="111" spans="1:12">
      <c r="A111" s="286">
        <v>236</v>
      </c>
      <c r="B111" s="318" t="s">
        <v>24</v>
      </c>
      <c r="C111" s="319" t="s">
        <v>4205</v>
      </c>
      <c r="D111" s="820" t="s">
        <v>4196</v>
      </c>
      <c r="E111" s="295" t="s">
        <v>26</v>
      </c>
      <c r="F111" s="285"/>
      <c r="G111" s="298" t="str">
        <f t="shared" si="2"/>
        <v>FF</v>
      </c>
      <c r="H111" s="328">
        <v>255</v>
      </c>
      <c r="I111" s="307" t="s">
        <v>2075</v>
      </c>
      <c r="J111" s="773" t="s">
        <v>2121</v>
      </c>
      <c r="K111" s="773">
        <f>IF((H111+_xlfn.BITLSHIFT(H112,8))&gt;32767,H111+_xlfn.BITLSHIFT(H112,8)-65536,H111+_xlfn.BITLSHIFT(H112,8))</f>
        <v>-1</v>
      </c>
      <c r="L111" s="298"/>
    </row>
    <row r="112" spans="1:12">
      <c r="A112" s="286">
        <v>237</v>
      </c>
      <c r="B112" s="318" t="s">
        <v>24</v>
      </c>
      <c r="C112" s="319" t="s">
        <v>4204</v>
      </c>
      <c r="D112" s="823"/>
      <c r="E112" s="295" t="s">
        <v>26</v>
      </c>
      <c r="F112" s="285"/>
      <c r="G112" s="298" t="str">
        <f t="shared" si="2"/>
        <v>FF</v>
      </c>
      <c r="H112" s="328">
        <v>255</v>
      </c>
      <c r="I112" s="307" t="s">
        <v>2075</v>
      </c>
      <c r="J112" s="773"/>
      <c r="K112" s="773"/>
      <c r="L112" s="298"/>
    </row>
    <row r="113" spans="1:12">
      <c r="A113" s="286">
        <v>238</v>
      </c>
      <c r="B113" s="318" t="s">
        <v>24</v>
      </c>
      <c r="C113" s="319" t="s">
        <v>4203</v>
      </c>
      <c r="D113" s="820" t="s">
        <v>4195</v>
      </c>
      <c r="E113" s="295" t="s">
        <v>26</v>
      </c>
      <c r="F113" s="285"/>
      <c r="G113" s="298" t="str">
        <f t="shared" si="2"/>
        <v>FF</v>
      </c>
      <c r="H113" s="328">
        <v>255</v>
      </c>
      <c r="I113" s="307" t="s">
        <v>2075</v>
      </c>
      <c r="J113" s="773" t="s">
        <v>2121</v>
      </c>
      <c r="K113" s="773">
        <f>IF((H113+_xlfn.BITLSHIFT(H114,8))&gt;32767,H113+_xlfn.BITLSHIFT(H114,8)-65536,H113+_xlfn.BITLSHIFT(H114,8))</f>
        <v>-1</v>
      </c>
      <c r="L113" s="298"/>
    </row>
    <row r="114" spans="1:12">
      <c r="A114" s="286">
        <v>239</v>
      </c>
      <c r="B114" s="318" t="s">
        <v>24</v>
      </c>
      <c r="C114" s="319" t="s">
        <v>4202</v>
      </c>
      <c r="D114" s="823"/>
      <c r="E114" s="295" t="s">
        <v>26</v>
      </c>
      <c r="F114" s="285"/>
      <c r="G114" s="298" t="str">
        <f t="shared" si="2"/>
        <v>FF</v>
      </c>
      <c r="H114" s="328">
        <v>255</v>
      </c>
      <c r="I114" s="307" t="s">
        <v>2075</v>
      </c>
      <c r="J114" s="773"/>
      <c r="K114" s="773"/>
      <c r="L114" s="298"/>
    </row>
    <row r="115" spans="1:12">
      <c r="A115" s="286">
        <v>240</v>
      </c>
      <c r="B115" s="318" t="s">
        <v>24</v>
      </c>
      <c r="C115" s="319" t="s">
        <v>74</v>
      </c>
      <c r="D115" s="319"/>
      <c r="E115" s="295" t="s">
        <v>26</v>
      </c>
      <c r="F115" s="285"/>
      <c r="G115" s="298" t="str">
        <f t="shared" si="2"/>
        <v>FF</v>
      </c>
      <c r="H115" s="328">
        <v>255</v>
      </c>
      <c r="I115" s="307" t="s">
        <v>2075</v>
      </c>
      <c r="J115" s="307" t="s">
        <v>200</v>
      </c>
      <c r="K115" s="307"/>
      <c r="L115" s="298"/>
    </row>
    <row r="116" spans="1:12">
      <c r="A116" s="286">
        <v>241</v>
      </c>
      <c r="B116" s="318" t="s">
        <v>24</v>
      </c>
      <c r="C116" s="319" t="s">
        <v>74</v>
      </c>
      <c r="D116" s="319"/>
      <c r="E116" s="295" t="s">
        <v>26</v>
      </c>
      <c r="F116" s="285"/>
      <c r="G116" s="298" t="str">
        <f t="shared" si="2"/>
        <v>FF</v>
      </c>
      <c r="H116" s="328">
        <v>255</v>
      </c>
      <c r="I116" s="307" t="s">
        <v>2075</v>
      </c>
      <c r="J116" s="307" t="s">
        <v>200</v>
      </c>
      <c r="K116" s="307"/>
      <c r="L116" s="298"/>
    </row>
    <row r="117" spans="1:12">
      <c r="A117" s="286">
        <v>242</v>
      </c>
      <c r="B117" s="318" t="s">
        <v>24</v>
      </c>
      <c r="C117" s="319" t="s">
        <v>74</v>
      </c>
      <c r="D117" s="319"/>
      <c r="E117" s="295" t="s">
        <v>26</v>
      </c>
      <c r="F117" s="285"/>
      <c r="G117" s="298" t="str">
        <f t="shared" si="2"/>
        <v>FF</v>
      </c>
      <c r="H117" s="328">
        <v>255</v>
      </c>
      <c r="I117" s="307" t="s">
        <v>2075</v>
      </c>
      <c r="J117" s="307" t="s">
        <v>200</v>
      </c>
      <c r="K117" s="307"/>
      <c r="L117" s="298"/>
    </row>
    <row r="118" spans="1:12">
      <c r="A118" s="286">
        <v>243</v>
      </c>
      <c r="B118" s="318" t="s">
        <v>24</v>
      </c>
      <c r="C118" s="319" t="s">
        <v>74</v>
      </c>
      <c r="D118" s="319"/>
      <c r="E118" s="295" t="s">
        <v>26</v>
      </c>
      <c r="F118" s="285"/>
      <c r="G118" s="298" t="str">
        <f t="shared" si="2"/>
        <v>FF</v>
      </c>
      <c r="H118" s="328">
        <v>255</v>
      </c>
      <c r="I118" s="307" t="s">
        <v>2075</v>
      </c>
      <c r="J118" s="307" t="s">
        <v>200</v>
      </c>
      <c r="K118" s="307"/>
      <c r="L118" s="298"/>
    </row>
    <row r="119" spans="1:12">
      <c r="A119" s="286">
        <v>244</v>
      </c>
      <c r="B119" s="318" t="s">
        <v>24</v>
      </c>
      <c r="C119" s="319" t="s">
        <v>74</v>
      </c>
      <c r="D119" s="319"/>
      <c r="E119" s="295" t="s">
        <v>26</v>
      </c>
      <c r="F119" s="285"/>
      <c r="G119" s="298" t="str">
        <f t="shared" si="2"/>
        <v>FF</v>
      </c>
      <c r="H119" s="328">
        <v>255</v>
      </c>
      <c r="I119" s="307" t="s">
        <v>2075</v>
      </c>
      <c r="J119" s="307" t="s">
        <v>200</v>
      </c>
      <c r="K119" s="307"/>
      <c r="L119" s="298"/>
    </row>
    <row r="120" spans="1:12">
      <c r="A120" s="286">
        <v>245</v>
      </c>
      <c r="B120" s="318" t="s">
        <v>24</v>
      </c>
      <c r="C120" s="319" t="s">
        <v>74</v>
      </c>
      <c r="D120" s="319"/>
      <c r="E120" s="295" t="s">
        <v>26</v>
      </c>
      <c r="F120" s="285"/>
      <c r="G120" s="298" t="str">
        <f t="shared" si="2"/>
        <v>FF</v>
      </c>
      <c r="H120" s="328">
        <v>255</v>
      </c>
      <c r="I120" s="307" t="s">
        <v>2075</v>
      </c>
      <c r="J120" s="307" t="s">
        <v>200</v>
      </c>
      <c r="K120" s="307"/>
      <c r="L120" s="298"/>
    </row>
    <row r="121" spans="1:12">
      <c r="A121" s="286">
        <v>246</v>
      </c>
      <c r="B121" s="318" t="s">
        <v>24</v>
      </c>
      <c r="C121" s="319" t="s">
        <v>74</v>
      </c>
      <c r="D121" s="319"/>
      <c r="E121" s="295" t="s">
        <v>26</v>
      </c>
      <c r="F121" s="285"/>
      <c r="G121" s="298" t="str">
        <f t="shared" si="2"/>
        <v>FF</v>
      </c>
      <c r="H121" s="328">
        <v>255</v>
      </c>
      <c r="I121" s="307" t="s">
        <v>2075</v>
      </c>
      <c r="J121" s="307" t="s">
        <v>200</v>
      </c>
      <c r="K121" s="307"/>
      <c r="L121" s="298"/>
    </row>
    <row r="122" spans="1:12">
      <c r="A122" s="286">
        <v>247</v>
      </c>
      <c r="B122" s="318" t="s">
        <v>24</v>
      </c>
      <c r="C122" s="319" t="s">
        <v>74</v>
      </c>
      <c r="D122" s="319"/>
      <c r="E122" s="295" t="s">
        <v>26</v>
      </c>
      <c r="F122" s="285"/>
      <c r="G122" s="298" t="str">
        <f t="shared" si="2"/>
        <v>FF</v>
      </c>
      <c r="H122" s="328">
        <v>255</v>
      </c>
      <c r="I122" s="307" t="s">
        <v>2075</v>
      </c>
      <c r="J122" s="307" t="s">
        <v>200</v>
      </c>
      <c r="K122" s="307"/>
      <c r="L122" s="298"/>
    </row>
    <row r="123" spans="1:12">
      <c r="A123" s="286">
        <v>248</v>
      </c>
      <c r="B123" s="318" t="s">
        <v>24</v>
      </c>
      <c r="C123" s="319" t="s">
        <v>74</v>
      </c>
      <c r="D123" s="319"/>
      <c r="E123" s="295" t="s">
        <v>26</v>
      </c>
      <c r="F123" s="285"/>
      <c r="G123" s="298" t="str">
        <f t="shared" si="2"/>
        <v>FF</v>
      </c>
      <c r="H123" s="328">
        <v>255</v>
      </c>
      <c r="I123" s="307" t="s">
        <v>2075</v>
      </c>
      <c r="J123" s="307" t="s">
        <v>200</v>
      </c>
      <c r="K123" s="307"/>
      <c r="L123" s="298"/>
    </row>
    <row r="124" spans="1:12">
      <c r="A124" s="286">
        <v>249</v>
      </c>
      <c r="B124" s="318" t="s">
        <v>24</v>
      </c>
      <c r="C124" s="319" t="s">
        <v>74</v>
      </c>
      <c r="D124" s="319"/>
      <c r="E124" s="295" t="s">
        <v>26</v>
      </c>
      <c r="F124" s="285"/>
      <c r="G124" s="298" t="str">
        <f t="shared" si="2"/>
        <v>FF</v>
      </c>
      <c r="H124" s="328">
        <v>255</v>
      </c>
      <c r="I124" s="307" t="s">
        <v>2075</v>
      </c>
      <c r="J124" s="307" t="s">
        <v>200</v>
      </c>
      <c r="K124" s="307"/>
      <c r="L124" s="298"/>
    </row>
    <row r="125" spans="1:12">
      <c r="A125" s="286">
        <v>250</v>
      </c>
      <c r="B125" s="318" t="s">
        <v>24</v>
      </c>
      <c r="C125" s="319" t="s">
        <v>74</v>
      </c>
      <c r="D125" s="319"/>
      <c r="E125" s="295" t="s">
        <v>26</v>
      </c>
      <c r="F125" s="285"/>
      <c r="G125" s="298" t="str">
        <f t="shared" si="2"/>
        <v>FF</v>
      </c>
      <c r="H125" s="328">
        <v>255</v>
      </c>
      <c r="I125" s="307" t="s">
        <v>2075</v>
      </c>
      <c r="J125" s="307" t="s">
        <v>200</v>
      </c>
      <c r="K125" s="307"/>
      <c r="L125" s="298"/>
    </row>
    <row r="126" spans="1:12">
      <c r="A126" s="286">
        <v>251</v>
      </c>
      <c r="B126" s="318" t="s">
        <v>24</v>
      </c>
      <c r="C126" s="319" t="s">
        <v>74</v>
      </c>
      <c r="D126" s="319"/>
      <c r="E126" s="295" t="s">
        <v>26</v>
      </c>
      <c r="F126" s="285"/>
      <c r="G126" s="298" t="str">
        <f t="shared" si="2"/>
        <v>FF</v>
      </c>
      <c r="H126" s="328">
        <v>255</v>
      </c>
      <c r="I126" s="307" t="s">
        <v>2075</v>
      </c>
      <c r="J126" s="307" t="s">
        <v>200</v>
      </c>
      <c r="K126" s="307"/>
      <c r="L126" s="298"/>
    </row>
    <row r="127" spans="1:12">
      <c r="A127" s="286">
        <v>252</v>
      </c>
      <c r="B127" s="318" t="s">
        <v>24</v>
      </c>
      <c r="C127" s="319" t="s">
        <v>74</v>
      </c>
      <c r="D127" s="319"/>
      <c r="E127" s="295" t="s">
        <v>26</v>
      </c>
      <c r="F127" s="285"/>
      <c r="G127" s="298" t="str">
        <f t="shared" si="2"/>
        <v>FF</v>
      </c>
      <c r="H127" s="328">
        <v>255</v>
      </c>
      <c r="I127" s="307" t="s">
        <v>2075</v>
      </c>
      <c r="J127" s="307" t="s">
        <v>200</v>
      </c>
      <c r="K127" s="307"/>
      <c r="L127" s="298"/>
    </row>
    <row r="128" spans="1:12">
      <c r="A128" s="286">
        <v>253</v>
      </c>
      <c r="B128" s="318" t="s">
        <v>24</v>
      </c>
      <c r="C128" s="319" t="s">
        <v>74</v>
      </c>
      <c r="D128" s="319"/>
      <c r="E128" s="295" t="s">
        <v>26</v>
      </c>
      <c r="F128" s="285"/>
      <c r="G128" s="298" t="str">
        <f t="shared" si="2"/>
        <v>FF</v>
      </c>
      <c r="H128" s="328">
        <v>255</v>
      </c>
      <c r="I128" s="307" t="s">
        <v>2075</v>
      </c>
      <c r="J128" s="307" t="s">
        <v>200</v>
      </c>
      <c r="K128" s="307"/>
      <c r="L128" s="298"/>
    </row>
    <row r="129" spans="1:12">
      <c r="A129" s="286">
        <v>254</v>
      </c>
      <c r="B129" s="318" t="s">
        <v>24</v>
      </c>
      <c r="C129" s="319" t="s">
        <v>74</v>
      </c>
      <c r="D129" s="319"/>
      <c r="E129" s="295" t="s">
        <v>26</v>
      </c>
      <c r="F129" s="285"/>
      <c r="G129" s="298" t="str">
        <f t="shared" si="2"/>
        <v>FF</v>
      </c>
      <c r="H129" s="328">
        <v>255</v>
      </c>
      <c r="I129" s="307" t="s">
        <v>2075</v>
      </c>
      <c r="J129" s="307" t="s">
        <v>200</v>
      </c>
      <c r="K129" s="307"/>
      <c r="L129" s="298"/>
    </row>
    <row r="130" spans="1:12">
      <c r="A130" s="286">
        <v>255</v>
      </c>
      <c r="B130" s="318" t="s">
        <v>24</v>
      </c>
      <c r="C130" s="319" t="s">
        <v>74</v>
      </c>
      <c r="D130" s="319"/>
      <c r="E130" s="295" t="s">
        <v>26</v>
      </c>
      <c r="F130" s="285"/>
      <c r="G130" s="298" t="str">
        <f t="shared" si="2"/>
        <v>FF</v>
      </c>
      <c r="H130" s="328">
        <v>255</v>
      </c>
      <c r="I130" s="307" t="s">
        <v>2075</v>
      </c>
      <c r="J130" s="307" t="s">
        <v>200</v>
      </c>
      <c r="K130" s="307"/>
      <c r="L130" s="298"/>
    </row>
  </sheetData>
  <mergeCells count="124">
    <mergeCell ref="D107:D108"/>
    <mergeCell ref="D109:D110"/>
    <mergeCell ref="D111:D112"/>
    <mergeCell ref="D113:D114"/>
    <mergeCell ref="J107:J108"/>
    <mergeCell ref="J113:J114"/>
    <mergeCell ref="K113:K114"/>
    <mergeCell ref="K107:K108"/>
    <mergeCell ref="J109:J110"/>
    <mergeCell ref="K109:K110"/>
    <mergeCell ref="J111:J112"/>
    <mergeCell ref="K111:K112"/>
    <mergeCell ref="D99:D100"/>
    <mergeCell ref="J99:J100"/>
    <mergeCell ref="K99:K100"/>
    <mergeCell ref="J101:J102"/>
    <mergeCell ref="K101:K102"/>
    <mergeCell ref="J103:J104"/>
    <mergeCell ref="K103:K104"/>
    <mergeCell ref="J105:J106"/>
    <mergeCell ref="K105:K106"/>
    <mergeCell ref="D101:D102"/>
    <mergeCell ref="D103:D104"/>
    <mergeCell ref="D105:D106"/>
    <mergeCell ref="D71:D72"/>
    <mergeCell ref="J71:J72"/>
    <mergeCell ref="K71:K72"/>
    <mergeCell ref="D91:D92"/>
    <mergeCell ref="J91:J92"/>
    <mergeCell ref="K91:K92"/>
    <mergeCell ref="D93:D94"/>
    <mergeCell ref="D95:D96"/>
    <mergeCell ref="D97:D98"/>
    <mergeCell ref="J93:J94"/>
    <mergeCell ref="K93:K94"/>
    <mergeCell ref="J95:J96"/>
    <mergeCell ref="K95:K96"/>
    <mergeCell ref="J97:J98"/>
    <mergeCell ref="K97:K98"/>
    <mergeCell ref="D67:D68"/>
    <mergeCell ref="J67:J68"/>
    <mergeCell ref="K67:K68"/>
    <mergeCell ref="J41:J42"/>
    <mergeCell ref="D69:D70"/>
    <mergeCell ref="J69:J70"/>
    <mergeCell ref="K69:K70"/>
    <mergeCell ref="D43:D50"/>
    <mergeCell ref="J43:J44"/>
    <mergeCell ref="K43:K44"/>
    <mergeCell ref="J49:J50"/>
    <mergeCell ref="K49:K50"/>
    <mergeCell ref="J35:J36"/>
    <mergeCell ref="J37:J38"/>
    <mergeCell ref="J39:J40"/>
    <mergeCell ref="D25:D26"/>
    <mergeCell ref="K21:K22"/>
    <mergeCell ref="J25:J26"/>
    <mergeCell ref="K25:K26"/>
    <mergeCell ref="K35:K36"/>
    <mergeCell ref="K37:K38"/>
    <mergeCell ref="D23:D24"/>
    <mergeCell ref="J23:J24"/>
    <mergeCell ref="K23:K24"/>
    <mergeCell ref="D21:D22"/>
    <mergeCell ref="J21:J22"/>
    <mergeCell ref="K39:K40"/>
    <mergeCell ref="D35:D42"/>
    <mergeCell ref="K41:K42"/>
    <mergeCell ref="D19:D20"/>
    <mergeCell ref="J19:J20"/>
    <mergeCell ref="K19:K20"/>
    <mergeCell ref="J13:J14"/>
    <mergeCell ref="K13:K14"/>
    <mergeCell ref="D15:D16"/>
    <mergeCell ref="J15:J16"/>
    <mergeCell ref="K15:K16"/>
    <mergeCell ref="D13:D14"/>
    <mergeCell ref="D17:D18"/>
    <mergeCell ref="J17:J18"/>
    <mergeCell ref="K17:K18"/>
    <mergeCell ref="D11:D12"/>
    <mergeCell ref="J11:J12"/>
    <mergeCell ref="K11:K12"/>
    <mergeCell ref="D9:D10"/>
    <mergeCell ref="J9:J10"/>
    <mergeCell ref="K9:K10"/>
    <mergeCell ref="A1:H1"/>
    <mergeCell ref="D5:D6"/>
    <mergeCell ref="J5:J6"/>
    <mergeCell ref="K5:K6"/>
    <mergeCell ref="J3:J4"/>
    <mergeCell ref="D3:D4"/>
    <mergeCell ref="K3:K4"/>
    <mergeCell ref="D7:D8"/>
    <mergeCell ref="J7:J8"/>
    <mergeCell ref="K7:K8"/>
    <mergeCell ref="L13:L14"/>
    <mergeCell ref="L15:L16"/>
    <mergeCell ref="L17:L18"/>
    <mergeCell ref="L11:L12"/>
    <mergeCell ref="L19:L20"/>
    <mergeCell ref="L5:L6"/>
    <mergeCell ref="L3:L4"/>
    <mergeCell ref="L7:L8"/>
    <mergeCell ref="L9:L10"/>
    <mergeCell ref="M35:M36"/>
    <mergeCell ref="M37:M38"/>
    <mergeCell ref="L39:L40"/>
    <mergeCell ref="L41:L42"/>
    <mergeCell ref="L21:L22"/>
    <mergeCell ref="L23:L24"/>
    <mergeCell ref="L25:L26"/>
    <mergeCell ref="L35:L36"/>
    <mergeCell ref="L37:L38"/>
    <mergeCell ref="L49:L50"/>
    <mergeCell ref="L43:L44"/>
    <mergeCell ref="M43:M44"/>
    <mergeCell ref="J45:J46"/>
    <mergeCell ref="K45:K46"/>
    <mergeCell ref="L45:L46"/>
    <mergeCell ref="M45:M46"/>
    <mergeCell ref="J47:J48"/>
    <mergeCell ref="K47:K48"/>
    <mergeCell ref="L47:L48"/>
  </mergeCells>
  <phoneticPr fontId="5" type="noConversion"/>
  <pageMargins left="0.7" right="0.7" top="0.75" bottom="0.75" header="0.3" footer="0.3"/>
  <pageSetup paperSize="9" orientation="portrait" r:id="rId1"/>
  <headerFooter>
    <oddHeader>&amp;L&amp;G&amp;R&amp;F</oddHeader>
    <oddFooter>&amp;LLumentum Confidential and Proprietary&amp;R&amp;A - Page &amp;P or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6" tint="0.79998168889431442"/>
  </sheetPr>
  <dimension ref="A1:AF130"/>
  <sheetViews>
    <sheetView topLeftCell="A3" zoomScaleNormal="100" workbookViewId="0">
      <selection activeCell="H15" sqref="H15"/>
    </sheetView>
  </sheetViews>
  <sheetFormatPr defaultRowHeight="14.4"/>
  <cols>
    <col min="1" max="1" width="15.44140625" style="263" customWidth="1"/>
    <col min="2" max="2" width="5.88671875" style="263" bestFit="1" customWidth="1"/>
    <col min="3" max="3" width="31.44140625" style="263" customWidth="1"/>
    <col min="4" max="4" width="50.6640625" style="263" customWidth="1"/>
    <col min="5" max="5" width="9.109375" style="256" customWidth="1"/>
    <col min="7" max="8" width="8.88671875" style="256" customWidth="1"/>
    <col min="11" max="11" width="14.88671875" customWidth="1"/>
    <col min="12" max="12" width="14.77734375" customWidth="1"/>
    <col min="13" max="13" width="15.88671875" customWidth="1"/>
    <col min="14" max="14" width="12.88671875" customWidth="1"/>
    <col min="15" max="15" width="16.44140625" customWidth="1"/>
    <col min="17" max="17" width="16.88671875" customWidth="1"/>
    <col min="19" max="19" width="14.6640625" customWidth="1"/>
    <col min="21" max="21" width="13.44140625" customWidth="1"/>
  </cols>
  <sheetData>
    <row r="1" spans="1:32" ht="17.25" customHeight="1">
      <c r="A1" s="756" t="s">
        <v>202</v>
      </c>
      <c r="B1" s="757"/>
      <c r="C1" s="757"/>
      <c r="D1" s="757"/>
      <c r="E1" s="757"/>
      <c r="F1" s="757"/>
      <c r="G1" s="757"/>
      <c r="H1" s="757"/>
      <c r="I1" s="262"/>
      <c r="J1" s="235"/>
    </row>
    <row r="2" spans="1:32" ht="42" customHeight="1">
      <c r="A2" s="211" t="s">
        <v>13</v>
      </c>
      <c r="B2" s="212" t="s">
        <v>14</v>
      </c>
      <c r="C2" s="211" t="s">
        <v>15</v>
      </c>
      <c r="D2" s="211" t="s">
        <v>16</v>
      </c>
      <c r="E2" s="211" t="s">
        <v>17</v>
      </c>
      <c r="F2" s="211" t="s">
        <v>18</v>
      </c>
      <c r="G2" s="211" t="s">
        <v>19</v>
      </c>
      <c r="H2" s="211" t="s">
        <v>20</v>
      </c>
      <c r="I2" s="211" t="s">
        <v>21</v>
      </c>
      <c r="J2" s="235"/>
    </row>
    <row r="3" spans="1:32" ht="16.5" customHeight="1">
      <c r="A3" s="241">
        <v>128</v>
      </c>
      <c r="B3" s="192" t="s">
        <v>24</v>
      </c>
      <c r="C3" s="257" t="s">
        <v>203</v>
      </c>
      <c r="D3" s="257" t="s">
        <v>204</v>
      </c>
      <c r="E3" s="265" t="s">
        <v>26</v>
      </c>
      <c r="F3" s="249"/>
      <c r="G3" s="250" t="str">
        <f t="shared" ref="G3:G34" si="0">DEC2HEX(H3)</f>
        <v>1</v>
      </c>
      <c r="H3" s="508">
        <v>1</v>
      </c>
      <c r="I3" s="246" t="s">
        <v>27</v>
      </c>
      <c r="J3" s="235"/>
    </row>
    <row r="4" spans="1:32" ht="16.5" customHeight="1">
      <c r="A4" s="249">
        <v>129</v>
      </c>
      <c r="B4" s="198" t="s">
        <v>24</v>
      </c>
      <c r="C4" s="261" t="s">
        <v>74</v>
      </c>
      <c r="D4" s="261"/>
      <c r="E4" s="259" t="s">
        <v>26</v>
      </c>
      <c r="F4" s="249"/>
      <c r="G4" s="250" t="str">
        <f t="shared" si="0"/>
        <v>FF</v>
      </c>
      <c r="H4" s="508">
        <v>255</v>
      </c>
      <c r="I4" s="246" t="s">
        <v>27</v>
      </c>
      <c r="J4" s="235"/>
    </row>
    <row r="5" spans="1:32" ht="16.5" customHeight="1">
      <c r="A5" s="249">
        <v>130</v>
      </c>
      <c r="B5" s="198" t="s">
        <v>24</v>
      </c>
      <c r="C5" s="261" t="s">
        <v>74</v>
      </c>
      <c r="D5" s="261"/>
      <c r="E5" s="259" t="s">
        <v>26</v>
      </c>
      <c r="F5" s="249"/>
      <c r="G5" s="250" t="str">
        <f t="shared" si="0"/>
        <v>FF</v>
      </c>
      <c r="H5" s="508">
        <v>255</v>
      </c>
      <c r="I5" s="246" t="s">
        <v>27</v>
      </c>
      <c r="J5" s="235"/>
    </row>
    <row r="6" spans="1:32" ht="16.5" customHeight="1">
      <c r="A6" s="249">
        <v>131</v>
      </c>
      <c r="B6" s="198" t="s">
        <v>24</v>
      </c>
      <c r="C6" s="261" t="s">
        <v>74</v>
      </c>
      <c r="D6" s="261"/>
      <c r="E6" s="259" t="s">
        <v>26</v>
      </c>
      <c r="F6" s="249"/>
      <c r="G6" s="250" t="str">
        <f t="shared" si="0"/>
        <v>FF</v>
      </c>
      <c r="H6" s="508">
        <v>255</v>
      </c>
      <c r="I6" s="246" t="s">
        <v>27</v>
      </c>
      <c r="J6" s="235"/>
    </row>
    <row r="7" spans="1:32" ht="48.75" customHeight="1">
      <c r="A7" s="241">
        <v>132</v>
      </c>
      <c r="B7" s="192" t="s">
        <v>24</v>
      </c>
      <c r="C7" s="257" t="s">
        <v>205</v>
      </c>
      <c r="D7" s="828" t="s">
        <v>206</v>
      </c>
      <c r="E7" s="265" t="s">
        <v>26</v>
      </c>
      <c r="F7" s="249"/>
      <c r="G7" s="250" t="str">
        <f t="shared" si="0"/>
        <v>5</v>
      </c>
      <c r="H7" s="508">
        <v>5</v>
      </c>
      <c r="I7" s="246" t="s">
        <v>27</v>
      </c>
      <c r="J7" s="235"/>
    </row>
    <row r="8" spans="1:32" ht="55.5" customHeight="1" thickBot="1">
      <c r="A8" s="241">
        <v>133</v>
      </c>
      <c r="B8" s="192" t="s">
        <v>24</v>
      </c>
      <c r="C8" s="257" t="s">
        <v>207</v>
      </c>
      <c r="D8" s="751"/>
      <c r="E8" s="265" t="s">
        <v>26</v>
      </c>
      <c r="F8" s="249"/>
      <c r="G8" s="250" t="str">
        <f t="shared" si="0"/>
        <v>8</v>
      </c>
      <c r="H8" s="508">
        <v>8</v>
      </c>
      <c r="I8" s="246" t="s">
        <v>27</v>
      </c>
      <c r="J8" s="235"/>
    </row>
    <row r="9" spans="1:32" ht="16.5" customHeight="1">
      <c r="A9" s="241">
        <v>134</v>
      </c>
      <c r="B9" s="192" t="s">
        <v>24</v>
      </c>
      <c r="C9" s="824" t="s">
        <v>208</v>
      </c>
      <c r="D9" s="824" t="s">
        <v>209</v>
      </c>
      <c r="E9" s="265" t="s">
        <v>26</v>
      </c>
      <c r="F9" s="249"/>
      <c r="G9" s="250" t="str">
        <f t="shared" si="0"/>
        <v>0</v>
      </c>
      <c r="H9" s="508">
        <v>0</v>
      </c>
      <c r="I9" s="246" t="s">
        <v>27</v>
      </c>
      <c r="K9" s="206">
        <f>H10*256+H9</f>
        <v>1280</v>
      </c>
      <c r="L9">
        <f>K9/256</f>
        <v>5</v>
      </c>
      <c r="M9">
        <v>5</v>
      </c>
      <c r="N9">
        <f>M9*256</f>
        <v>1280</v>
      </c>
      <c r="O9" s="656"/>
      <c r="P9" s="656"/>
      <c r="Q9" s="656">
        <f>_xlfn.BITAND(N9,255)</f>
        <v>0</v>
      </c>
    </row>
    <row r="10" spans="1:32" ht="16.5" customHeight="1" thickBot="1">
      <c r="A10" s="241">
        <v>135</v>
      </c>
      <c r="B10" s="192" t="s">
        <v>24</v>
      </c>
      <c r="C10" s="751"/>
      <c r="D10" s="751"/>
      <c r="E10" s="265" t="s">
        <v>26</v>
      </c>
      <c r="F10" s="249"/>
      <c r="G10" s="250" t="str">
        <f t="shared" si="0"/>
        <v>5</v>
      </c>
      <c r="H10" s="508">
        <v>5</v>
      </c>
      <c r="I10" s="246" t="s">
        <v>27</v>
      </c>
      <c r="O10" s="656"/>
      <c r="P10" s="656"/>
      <c r="Q10" s="656">
        <f>_xlfn.BITRSHIFT(N9,8)</f>
        <v>5</v>
      </c>
    </row>
    <row r="11" spans="1:32" ht="16.5" customHeight="1">
      <c r="A11" s="241">
        <v>136</v>
      </c>
      <c r="B11" s="192" t="s">
        <v>24</v>
      </c>
      <c r="C11" s="824" t="s">
        <v>210</v>
      </c>
      <c r="D11" s="824" t="s">
        <v>211</v>
      </c>
      <c r="E11" s="265" t="s">
        <v>26</v>
      </c>
      <c r="F11" s="249"/>
      <c r="G11" s="250" t="str">
        <f t="shared" si="0"/>
        <v>0</v>
      </c>
      <c r="H11" s="508">
        <v>0</v>
      </c>
      <c r="I11" s="246" t="s">
        <v>27</v>
      </c>
      <c r="K11" s="206">
        <f>H12*256+H11</f>
        <v>10240</v>
      </c>
      <c r="L11" s="656">
        <f>K11/256</f>
        <v>40</v>
      </c>
      <c r="M11">
        <v>40</v>
      </c>
      <c r="N11" s="656">
        <f>M11*256</f>
        <v>10240</v>
      </c>
      <c r="O11" s="656"/>
      <c r="Q11" s="656">
        <f>_xlfn.BITAND(N11,255)</f>
        <v>0</v>
      </c>
    </row>
    <row r="12" spans="1:32" ht="16.5" customHeight="1" thickBot="1">
      <c r="A12" s="241">
        <v>137</v>
      </c>
      <c r="B12" s="192" t="s">
        <v>24</v>
      </c>
      <c r="C12" s="751"/>
      <c r="D12" s="751"/>
      <c r="E12" s="265" t="s">
        <v>26</v>
      </c>
      <c r="F12" s="249"/>
      <c r="G12" s="250" t="str">
        <f t="shared" si="0"/>
        <v>28</v>
      </c>
      <c r="H12" s="508">
        <v>40</v>
      </c>
      <c r="I12" s="246" t="s">
        <v>27</v>
      </c>
      <c r="O12" s="656"/>
      <c r="Q12" s="656">
        <f>_xlfn.BITRSHIFT(N11,8)</f>
        <v>40</v>
      </c>
    </row>
    <row r="13" spans="1:32" ht="16.5" customHeight="1">
      <c r="A13" s="241">
        <v>138</v>
      </c>
      <c r="B13" s="192" t="s">
        <v>24</v>
      </c>
      <c r="C13" s="824" t="s">
        <v>212</v>
      </c>
      <c r="D13" s="824" t="s">
        <v>213</v>
      </c>
      <c r="E13" s="265" t="s">
        <v>26</v>
      </c>
      <c r="F13" s="249"/>
      <c r="G13" s="250" t="str">
        <f t="shared" si="0"/>
        <v>0</v>
      </c>
      <c r="H13" s="508">
        <v>0</v>
      </c>
      <c r="I13" s="246" t="s">
        <v>27</v>
      </c>
      <c r="K13" s="206">
        <f>H14*256+H13</f>
        <v>19968</v>
      </c>
      <c r="L13" s="656">
        <f>K13/256</f>
        <v>78</v>
      </c>
      <c r="M13">
        <v>78</v>
      </c>
      <c r="N13" s="656">
        <f>M13*256</f>
        <v>19968</v>
      </c>
      <c r="Q13" s="656">
        <f>_xlfn.BITAND(N13,255)</f>
        <v>0</v>
      </c>
    </row>
    <row r="14" spans="1:32" ht="17.25" customHeight="1" thickBot="1">
      <c r="A14" s="241">
        <v>139</v>
      </c>
      <c r="B14" s="192" t="s">
        <v>24</v>
      </c>
      <c r="C14" s="751"/>
      <c r="D14" s="751"/>
      <c r="E14" s="265" t="s">
        <v>26</v>
      </c>
      <c r="F14" s="249"/>
      <c r="G14" s="250" t="str">
        <f t="shared" si="0"/>
        <v>4E</v>
      </c>
      <c r="H14" s="508">
        <v>78</v>
      </c>
      <c r="I14" s="246" t="s">
        <v>27</v>
      </c>
      <c r="J14" s="242"/>
      <c r="K14" s="242"/>
      <c r="L14" s="242"/>
      <c r="M14" s="242" t="s">
        <v>4488</v>
      </c>
      <c r="N14" s="242" t="s">
        <v>4489</v>
      </c>
      <c r="O14" s="587" t="s">
        <v>4494</v>
      </c>
      <c r="P14" s="587"/>
      <c r="Q14" s="656">
        <f>_xlfn.BITRSHIFT(N13,8)</f>
        <v>78</v>
      </c>
      <c r="R14" s="242"/>
      <c r="S14" s="242" t="s">
        <v>214</v>
      </c>
      <c r="T14" s="242"/>
      <c r="U14" s="242"/>
      <c r="V14" s="242" t="s">
        <v>215</v>
      </c>
      <c r="W14" s="242"/>
      <c r="X14" s="242" t="s">
        <v>216</v>
      </c>
      <c r="Y14" s="242"/>
      <c r="Z14" s="242"/>
      <c r="AA14" s="242" t="s">
        <v>215</v>
      </c>
      <c r="AC14" s="738" t="s">
        <v>4937</v>
      </c>
      <c r="AD14" s="738"/>
      <c r="AE14" s="738"/>
      <c r="AF14" s="738" t="s">
        <v>215</v>
      </c>
    </row>
    <row r="15" spans="1:32" ht="16.5" customHeight="1">
      <c r="A15" s="241">
        <v>140</v>
      </c>
      <c r="B15" s="192" t="s">
        <v>24</v>
      </c>
      <c r="C15" s="824" t="s">
        <v>217</v>
      </c>
      <c r="D15" s="789" t="s">
        <v>4491</v>
      </c>
      <c r="E15" s="265" t="s">
        <v>26</v>
      </c>
      <c r="F15" s="249"/>
      <c r="G15" s="250" t="str">
        <f t="shared" si="0"/>
        <v>C5</v>
      </c>
      <c r="H15" s="508">
        <v>197</v>
      </c>
      <c r="I15" s="246" t="s">
        <v>27</v>
      </c>
      <c r="J15" s="206"/>
      <c r="K15" s="206">
        <f>H16*256+H15</f>
        <v>37061</v>
      </c>
      <c r="L15" s="206">
        <f>2.5*K15/65535</f>
        <v>1.4137865262836653</v>
      </c>
      <c r="M15" s="269"/>
      <c r="N15" s="223">
        <f>-1.19*22/15-22/30*L15</f>
        <v>-2.7821101192746882</v>
      </c>
      <c r="O15" s="223">
        <f>3.405-0.145*L15</f>
        <v>3.2000009536888685</v>
      </c>
      <c r="P15" s="270"/>
      <c r="Q15" s="242"/>
      <c r="R15" s="242"/>
      <c r="S15" s="224">
        <v>-3.3140000000000001</v>
      </c>
      <c r="T15" s="242">
        <f>(S15-$P$17)/$O$17</f>
        <v>-1.0356246913550813</v>
      </c>
      <c r="U15" s="242">
        <f>ROUND(T15/2.5*65535,0)</f>
        <v>-27148</v>
      </c>
      <c r="V15" s="242" t="e">
        <f>_xlfn.BITAND(U15,255)</f>
        <v>#NUM!</v>
      </c>
      <c r="W15" s="242"/>
      <c r="X15" s="224">
        <v>-2.2000000000000002</v>
      </c>
      <c r="Y15" s="242">
        <f>(-X15-1.19*22/15)/22*30</f>
        <v>0.62000000000000011</v>
      </c>
      <c r="Z15" s="242">
        <f>ROUND(Y15/2.5*65535,0)</f>
        <v>16253</v>
      </c>
      <c r="AA15" s="242">
        <f>_xlfn.BITAND(Z15,255)</f>
        <v>125</v>
      </c>
      <c r="AC15" s="224">
        <v>3.2</v>
      </c>
      <c r="AD15" s="738">
        <f>(3.405-AC15)/0.145</f>
        <v>1.4137931034482734</v>
      </c>
      <c r="AE15" s="738">
        <f>ROUND(AD15/2.5*65535,0)</f>
        <v>37061</v>
      </c>
      <c r="AF15" s="738">
        <f>_xlfn.BITAND(AE15,255)</f>
        <v>197</v>
      </c>
    </row>
    <row r="16" spans="1:32" ht="87" customHeight="1" thickBot="1">
      <c r="A16" s="241">
        <v>141</v>
      </c>
      <c r="B16" s="192" t="s">
        <v>24</v>
      </c>
      <c r="C16" s="751"/>
      <c r="D16" s="751"/>
      <c r="E16" s="265" t="s">
        <v>26</v>
      </c>
      <c r="F16" s="249"/>
      <c r="G16" s="250" t="str">
        <f t="shared" si="0"/>
        <v>90</v>
      </c>
      <c r="H16" s="508">
        <v>144</v>
      </c>
      <c r="I16" s="246" t="s">
        <v>27</v>
      </c>
      <c r="J16" s="242"/>
      <c r="K16" s="242"/>
      <c r="L16" s="242"/>
      <c r="M16" s="242"/>
      <c r="N16" s="242"/>
      <c r="O16" s="587"/>
      <c r="P16" s="271"/>
      <c r="Q16" s="242"/>
      <c r="R16" s="242"/>
      <c r="S16" s="242"/>
      <c r="T16" s="242"/>
      <c r="U16" s="242"/>
      <c r="V16" s="242" t="e">
        <f>_xlfn.BITRSHIFT(U15,8)</f>
        <v>#NUM!</v>
      </c>
      <c r="W16" s="242"/>
      <c r="X16" s="242"/>
      <c r="Y16" s="242"/>
      <c r="Z16" s="242"/>
      <c r="AA16" s="242">
        <f>_xlfn.BITRSHIFT(Z15,8)</f>
        <v>63</v>
      </c>
      <c r="AC16" s="738"/>
      <c r="AD16" s="738"/>
      <c r="AE16" s="738"/>
      <c r="AF16" s="738">
        <f>_xlfn.BITRSHIFT(AE15,8)</f>
        <v>144</v>
      </c>
    </row>
    <row r="17" spans="1:32" ht="16.5" customHeight="1">
      <c r="A17" s="241">
        <v>142</v>
      </c>
      <c r="B17" s="192" t="s">
        <v>24</v>
      </c>
      <c r="C17" s="824" t="s">
        <v>218</v>
      </c>
      <c r="D17" s="789" t="s">
        <v>4493</v>
      </c>
      <c r="E17" s="265" t="s">
        <v>26</v>
      </c>
      <c r="F17" s="249"/>
      <c r="G17" s="250" t="str">
        <f t="shared" si="0"/>
        <v>C5</v>
      </c>
      <c r="H17" s="508">
        <v>197</v>
      </c>
      <c r="I17" s="246" t="s">
        <v>27</v>
      </c>
      <c r="J17" s="242"/>
      <c r="K17" s="242">
        <f>H18*256+H17</f>
        <v>37061</v>
      </c>
      <c r="L17" s="242">
        <f>2.5*K17/65535</f>
        <v>1.4137865262836653</v>
      </c>
      <c r="M17" s="272"/>
      <c r="N17" s="223">
        <f>-1.19*22/15-22/30*L17</f>
        <v>-2.7821101192746882</v>
      </c>
      <c r="O17" s="223">
        <f>3.405-0.145*L17</f>
        <v>3.2000009536888685</v>
      </c>
      <c r="P17" s="207"/>
      <c r="Q17" s="242"/>
      <c r="R17" s="242"/>
      <c r="S17" s="224">
        <v>-3.3140000000000001</v>
      </c>
      <c r="T17" s="242">
        <f>(S17-$P$17)/$O$17</f>
        <v>-1.0356246913550813</v>
      </c>
      <c r="U17" s="242">
        <f>ROUND(T17/2.5*65535,0)</f>
        <v>-27148</v>
      </c>
      <c r="V17" s="242" t="e">
        <f>_xlfn.BITAND(U17,255)</f>
        <v>#NUM!</v>
      </c>
      <c r="W17" s="242"/>
      <c r="X17" s="224">
        <v>-2.2000000000000002</v>
      </c>
      <c r="Y17" s="242">
        <f>(-X17-1.19*22/15)/22*30</f>
        <v>0.62000000000000011</v>
      </c>
      <c r="Z17" s="242">
        <f>ROUND(Y17/2.5*65535,0)</f>
        <v>16253</v>
      </c>
      <c r="AA17" s="242">
        <f>_xlfn.BITAND(Z17,255)</f>
        <v>125</v>
      </c>
      <c r="AC17" s="224">
        <v>3.2</v>
      </c>
      <c r="AD17" s="738">
        <f>(3.405-AC17)/0.145</f>
        <v>1.4137931034482734</v>
      </c>
      <c r="AE17" s="738">
        <f>ROUND(AD17/2.5*65535,0)</f>
        <v>37061</v>
      </c>
      <c r="AF17" s="738">
        <f>_xlfn.BITAND(AE17,255)</f>
        <v>197</v>
      </c>
    </row>
    <row r="18" spans="1:32" ht="82.2" customHeight="1" thickBot="1">
      <c r="A18" s="241">
        <v>143</v>
      </c>
      <c r="B18" s="192" t="s">
        <v>24</v>
      </c>
      <c r="C18" s="751"/>
      <c r="D18" s="751"/>
      <c r="E18" s="265" t="s">
        <v>26</v>
      </c>
      <c r="F18" s="249"/>
      <c r="G18" s="250" t="str">
        <f t="shared" si="0"/>
        <v>90</v>
      </c>
      <c r="H18" s="508">
        <v>144</v>
      </c>
      <c r="I18" s="246" t="s">
        <v>27</v>
      </c>
      <c r="J18" s="242"/>
      <c r="K18" s="242"/>
      <c r="L18" s="242"/>
      <c r="M18" s="242"/>
      <c r="N18" s="242"/>
      <c r="O18" s="587"/>
      <c r="P18" s="207"/>
      <c r="Q18" s="242"/>
      <c r="R18" s="242"/>
      <c r="S18" s="242"/>
      <c r="T18" s="242"/>
      <c r="U18" s="242"/>
      <c r="V18" s="242" t="e">
        <f>_xlfn.BITRSHIFT(U17,8)</f>
        <v>#NUM!</v>
      </c>
      <c r="W18" s="242"/>
      <c r="X18" s="242"/>
      <c r="Y18" s="242"/>
      <c r="Z18" s="242"/>
      <c r="AA18" s="242">
        <f>_xlfn.BITRSHIFT(Z17,8)</f>
        <v>63</v>
      </c>
      <c r="AC18" s="738"/>
      <c r="AD18" s="738"/>
      <c r="AE18" s="738"/>
      <c r="AF18" s="738">
        <f>_xlfn.BITRSHIFT(AE17,8)</f>
        <v>144</v>
      </c>
    </row>
    <row r="19" spans="1:32" ht="16.5" customHeight="1">
      <c r="A19" s="241">
        <v>144</v>
      </c>
      <c r="B19" s="192" t="s">
        <v>24</v>
      </c>
      <c r="C19" s="824" t="s">
        <v>219</v>
      </c>
      <c r="D19" s="789" t="s">
        <v>4492</v>
      </c>
      <c r="E19" s="265" t="s">
        <v>26</v>
      </c>
      <c r="F19" s="249"/>
      <c r="G19" s="250" t="str">
        <f t="shared" si="0"/>
        <v>C5</v>
      </c>
      <c r="H19" s="508">
        <v>197</v>
      </c>
      <c r="I19" s="246" t="s">
        <v>27</v>
      </c>
      <c r="J19" s="242"/>
      <c r="K19" s="242">
        <f>H20*256+H19</f>
        <v>37061</v>
      </c>
      <c r="L19" s="242">
        <f>2.5*K19/65535</f>
        <v>1.4137865262836653</v>
      </c>
      <c r="M19" s="272"/>
      <c r="N19" s="223">
        <f>-1.19*22/15-22/30*L19</f>
        <v>-2.7821101192746882</v>
      </c>
      <c r="O19" s="223">
        <f>3.405-0.145*L19</f>
        <v>3.2000009536888685</v>
      </c>
      <c r="P19" s="207"/>
      <c r="Q19" s="242"/>
      <c r="R19" s="242"/>
      <c r="S19" s="224">
        <v>-3.3140000000000001</v>
      </c>
      <c r="T19" s="242">
        <f>(S19-$P$17)/$O$17</f>
        <v>-1.0356246913550813</v>
      </c>
      <c r="U19" s="242">
        <f>ROUND(T19/2.5*65535,0)</f>
        <v>-27148</v>
      </c>
      <c r="V19" s="242" t="e">
        <f>_xlfn.BITAND(U19,255)</f>
        <v>#NUM!</v>
      </c>
      <c r="W19" s="242"/>
      <c r="X19" s="224">
        <v>-2.2000000000000002</v>
      </c>
      <c r="Y19" s="242">
        <f>(-X19-1.19*22/15)/22*30</f>
        <v>0.62000000000000011</v>
      </c>
      <c r="Z19" s="242">
        <f>ROUND(Y19/2.5*65535,0)</f>
        <v>16253</v>
      </c>
      <c r="AA19" s="242">
        <f>_xlfn.BITAND(Z19,255)</f>
        <v>125</v>
      </c>
      <c r="AC19" s="224">
        <v>3.2</v>
      </c>
      <c r="AD19" s="738">
        <f>(3.405-AC19)/0.145</f>
        <v>1.4137931034482734</v>
      </c>
      <c r="AE19" s="738">
        <f>ROUND(AD19/2.5*65535,0)</f>
        <v>37061</v>
      </c>
      <c r="AF19" s="738">
        <f>_xlfn.BITAND(AE19,255)</f>
        <v>197</v>
      </c>
    </row>
    <row r="20" spans="1:32" ht="86.4" customHeight="1" thickBot="1">
      <c r="A20" s="241">
        <v>145</v>
      </c>
      <c r="B20" s="192" t="s">
        <v>24</v>
      </c>
      <c r="C20" s="751"/>
      <c r="D20" s="751"/>
      <c r="E20" s="265" t="s">
        <v>26</v>
      </c>
      <c r="F20" s="249"/>
      <c r="G20" s="250" t="str">
        <f t="shared" si="0"/>
        <v>90</v>
      </c>
      <c r="H20" s="508">
        <v>144</v>
      </c>
      <c r="I20" s="246" t="s">
        <v>27</v>
      </c>
      <c r="J20" s="208"/>
      <c r="K20" s="208"/>
      <c r="L20" s="208"/>
      <c r="M20" s="208"/>
      <c r="N20" s="208"/>
      <c r="O20" s="208"/>
      <c r="P20" s="209"/>
      <c r="Q20" s="242"/>
      <c r="R20" s="242"/>
      <c r="S20" s="242"/>
      <c r="T20" s="242"/>
      <c r="U20" s="242"/>
      <c r="V20" s="242" t="e">
        <f>_xlfn.BITRSHIFT(U19,8)</f>
        <v>#NUM!</v>
      </c>
      <c r="W20" s="242"/>
      <c r="X20" s="242"/>
      <c r="Y20" s="242"/>
      <c r="Z20" s="242"/>
      <c r="AA20" s="242">
        <f>_xlfn.BITRSHIFT(Z19,8)</f>
        <v>63</v>
      </c>
      <c r="AC20" s="738"/>
      <c r="AD20" s="738"/>
      <c r="AE20" s="738"/>
      <c r="AF20" s="738">
        <f>_xlfn.BITRSHIFT(AE19,8)</f>
        <v>144</v>
      </c>
    </row>
    <row r="21" spans="1:32" ht="16.5" customHeight="1">
      <c r="A21" s="241">
        <v>146</v>
      </c>
      <c r="B21" s="192" t="s">
        <v>24</v>
      </c>
      <c r="C21" s="825" t="s">
        <v>4252</v>
      </c>
      <c r="D21" s="789" t="s">
        <v>4490</v>
      </c>
      <c r="E21" s="265" t="s">
        <v>26</v>
      </c>
      <c r="F21" s="249"/>
      <c r="G21" s="250" t="str">
        <f t="shared" si="0"/>
        <v>80</v>
      </c>
      <c r="H21" s="523">
        <v>128</v>
      </c>
      <c r="I21" s="246" t="s">
        <v>27</v>
      </c>
      <c r="J21" s="206"/>
      <c r="K21" s="206">
        <f>H22*256+H21</f>
        <v>48000</v>
      </c>
      <c r="L21" s="206">
        <f>K21</f>
        <v>48000</v>
      </c>
      <c r="M21" s="273">
        <f>TRUNC(L21/2^6)*0.002</f>
        <v>1.5</v>
      </c>
      <c r="N21" s="642">
        <v>1.5</v>
      </c>
      <c r="O21" s="643">
        <f>ROUND((N21*2^6)/0.002,0)</f>
        <v>48000</v>
      </c>
      <c r="P21" s="284">
        <f>_xlfn.BITAND(O21,255)</f>
        <v>128</v>
      </c>
      <c r="R21" s="242">
        <v>0.85</v>
      </c>
      <c r="S21" s="242">
        <v>0.95</v>
      </c>
      <c r="T21" s="242">
        <v>0.875</v>
      </c>
    </row>
    <row r="22" spans="1:32" ht="16.5" customHeight="1" thickBot="1">
      <c r="A22" s="241">
        <v>147</v>
      </c>
      <c r="B22" s="192" t="s">
        <v>24</v>
      </c>
      <c r="C22" s="751"/>
      <c r="D22" s="751"/>
      <c r="E22" s="265" t="s">
        <v>26</v>
      </c>
      <c r="F22" s="249"/>
      <c r="G22" s="250" t="str">
        <f t="shared" si="0"/>
        <v>BB</v>
      </c>
      <c r="H22" s="523">
        <v>187</v>
      </c>
      <c r="I22" s="246" t="s">
        <v>27</v>
      </c>
      <c r="J22" s="242"/>
      <c r="K22" s="242"/>
      <c r="L22" s="242"/>
      <c r="M22" s="242"/>
      <c r="N22" s="421"/>
      <c r="O22" s="421"/>
      <c r="P22" s="284">
        <f>_xlfn.BITRSHIFT(O21,8)</f>
        <v>187</v>
      </c>
      <c r="R22" s="242">
        <f>ROUND(R21/0.0012,0)</f>
        <v>708</v>
      </c>
      <c r="S22" s="242">
        <f>ROUND(S21/0.0012,0)</f>
        <v>792</v>
      </c>
      <c r="T22" s="242">
        <f>ROUND(T21/0.0012,0)</f>
        <v>729</v>
      </c>
    </row>
    <row r="23" spans="1:32" ht="16.5" customHeight="1">
      <c r="A23" s="241">
        <v>148</v>
      </c>
      <c r="B23" s="192" t="s">
        <v>24</v>
      </c>
      <c r="C23" s="825" t="s">
        <v>4253</v>
      </c>
      <c r="D23" s="789" t="s">
        <v>4264</v>
      </c>
      <c r="E23" s="265" t="s">
        <v>26</v>
      </c>
      <c r="F23" s="249"/>
      <c r="G23" s="250" t="str">
        <f t="shared" si="0"/>
        <v>80</v>
      </c>
      <c r="H23" s="526">
        <v>128</v>
      </c>
      <c r="I23" s="246" t="s">
        <v>27</v>
      </c>
      <c r="J23" s="242"/>
      <c r="K23" s="242">
        <f>H24*256+H23</f>
        <v>48000</v>
      </c>
      <c r="L23" s="242">
        <f>K23</f>
        <v>48000</v>
      </c>
      <c r="M23" s="273">
        <f>TRUNC(L23/2^6)*0.002</f>
        <v>1.5</v>
      </c>
      <c r="N23" s="642">
        <v>1.5</v>
      </c>
      <c r="O23" s="643">
        <f>ROUND((N23*2^6)/0.002,0)</f>
        <v>48000</v>
      </c>
      <c r="P23" s="284">
        <f>_xlfn.BITAND(O23,255)</f>
        <v>128</v>
      </c>
      <c r="R23" s="242">
        <f>R22*2^6</f>
        <v>45312</v>
      </c>
      <c r="S23" s="242">
        <f>S22*2^6</f>
        <v>50688</v>
      </c>
      <c r="T23" s="242">
        <f>T22*2^6</f>
        <v>46656</v>
      </c>
    </row>
    <row r="24" spans="1:32" ht="16.5" customHeight="1" thickBot="1">
      <c r="A24" s="241">
        <v>149</v>
      </c>
      <c r="B24" s="192" t="s">
        <v>24</v>
      </c>
      <c r="C24" s="751"/>
      <c r="D24" s="751"/>
      <c r="E24" s="265" t="s">
        <v>26</v>
      </c>
      <c r="F24" s="249"/>
      <c r="G24" s="250" t="str">
        <f t="shared" si="0"/>
        <v>BB</v>
      </c>
      <c r="H24" s="526">
        <v>187</v>
      </c>
      <c r="I24" s="246" t="s">
        <v>27</v>
      </c>
      <c r="J24" s="242"/>
      <c r="K24" s="242"/>
      <c r="L24" s="242"/>
      <c r="M24" s="242"/>
      <c r="N24" s="421"/>
      <c r="O24" s="421"/>
      <c r="P24" s="284">
        <f>_xlfn.BITRSHIFT(O23,8)</f>
        <v>187</v>
      </c>
    </row>
    <row r="25" spans="1:32" ht="16.5" customHeight="1">
      <c r="A25" s="241">
        <v>150</v>
      </c>
      <c r="B25" s="192" t="s">
        <v>24</v>
      </c>
      <c r="C25" s="825" t="s">
        <v>4254</v>
      </c>
      <c r="D25" s="789" t="s">
        <v>4265</v>
      </c>
      <c r="E25" s="265" t="s">
        <v>26</v>
      </c>
      <c r="F25" s="249"/>
      <c r="G25" s="250" t="str">
        <f t="shared" si="0"/>
        <v>80</v>
      </c>
      <c r="H25" s="526">
        <v>128</v>
      </c>
      <c r="I25" s="246" t="s">
        <v>27</v>
      </c>
      <c r="J25" s="242"/>
      <c r="K25" s="242">
        <f>H26*256+H25</f>
        <v>48000</v>
      </c>
      <c r="L25" s="242">
        <f>K25</f>
        <v>48000</v>
      </c>
      <c r="M25" s="273">
        <f>TRUNC(L25/2^6)*0.002</f>
        <v>1.5</v>
      </c>
      <c r="N25" s="642">
        <v>1.5</v>
      </c>
      <c r="O25" s="643">
        <f>ROUND((N25*2^6)/0.002,0)</f>
        <v>48000</v>
      </c>
      <c r="P25" s="284">
        <f>_xlfn.BITAND(O25,255)</f>
        <v>128</v>
      </c>
    </row>
    <row r="26" spans="1:32" ht="17.25" customHeight="1" thickBot="1">
      <c r="A26" s="241">
        <v>151</v>
      </c>
      <c r="B26" s="192" t="s">
        <v>24</v>
      </c>
      <c r="C26" s="751"/>
      <c r="D26" s="751"/>
      <c r="E26" s="265" t="s">
        <v>26</v>
      </c>
      <c r="F26" s="249"/>
      <c r="G26" s="250" t="str">
        <f t="shared" si="0"/>
        <v>BB</v>
      </c>
      <c r="H26" s="526">
        <v>187</v>
      </c>
      <c r="I26" s="246" t="s">
        <v>27</v>
      </c>
      <c r="J26" s="208"/>
      <c r="K26" s="208"/>
      <c r="L26" s="208"/>
      <c r="M26" s="208"/>
      <c r="N26" s="421"/>
      <c r="O26" s="421"/>
      <c r="P26" s="284">
        <f>_xlfn.BITRSHIFT(O25,8)</f>
        <v>187</v>
      </c>
    </row>
    <row r="27" spans="1:32" ht="16.5" customHeight="1">
      <c r="A27" s="241">
        <v>152</v>
      </c>
      <c r="B27" s="192" t="s">
        <v>24</v>
      </c>
      <c r="C27" s="825" t="s">
        <v>4255</v>
      </c>
      <c r="D27" s="789" t="s">
        <v>4266</v>
      </c>
      <c r="E27" s="265" t="s">
        <v>26</v>
      </c>
      <c r="F27" s="249"/>
      <c r="G27" s="250" t="str">
        <f t="shared" si="0"/>
        <v>55</v>
      </c>
      <c r="H27" s="526">
        <v>85</v>
      </c>
      <c r="I27" s="246" t="s">
        <v>27</v>
      </c>
      <c r="J27" s="206"/>
      <c r="K27" s="206">
        <f>H28*256+H27</f>
        <v>46933</v>
      </c>
      <c r="L27" s="206">
        <f>K27</f>
        <v>46933</v>
      </c>
      <c r="M27" s="273">
        <f>(L27/2^6)*0.0012</f>
        <v>0.87999374999999991</v>
      </c>
      <c r="N27" s="642">
        <v>0.88</v>
      </c>
      <c r="O27" s="643">
        <f>ROUND((N27*2^6)/0.0012,0)</f>
        <v>46933</v>
      </c>
      <c r="P27" s="284">
        <f>_xlfn.BITAND(O27,255)</f>
        <v>85</v>
      </c>
      <c r="R27" s="242">
        <v>1.7</v>
      </c>
      <c r="S27" s="242">
        <v>1.9</v>
      </c>
      <c r="T27" s="242">
        <v>1.75</v>
      </c>
    </row>
    <row r="28" spans="1:32" ht="16.5" customHeight="1" thickBot="1">
      <c r="A28" s="241">
        <v>153</v>
      </c>
      <c r="B28" s="192" t="s">
        <v>24</v>
      </c>
      <c r="C28" s="751"/>
      <c r="D28" s="751"/>
      <c r="E28" s="265" t="s">
        <v>26</v>
      </c>
      <c r="F28" s="249"/>
      <c r="G28" s="250" t="str">
        <f t="shared" si="0"/>
        <v>B7</v>
      </c>
      <c r="H28" s="526">
        <v>183</v>
      </c>
      <c r="I28" s="246" t="s">
        <v>27</v>
      </c>
      <c r="J28" s="242"/>
      <c r="K28" s="242"/>
      <c r="L28" s="242"/>
      <c r="M28" s="242"/>
      <c r="N28" s="421"/>
      <c r="O28" s="421"/>
      <c r="P28" s="284">
        <f>_xlfn.BITRSHIFT(O27,8)</f>
        <v>183</v>
      </c>
      <c r="R28" s="242">
        <f>ROUND(R27/0.002,0)</f>
        <v>850</v>
      </c>
      <c r="S28" s="242">
        <f>ROUND(S27/0.002,0)</f>
        <v>950</v>
      </c>
      <c r="T28" s="242">
        <f>ROUND(T27/0.002,0)</f>
        <v>875</v>
      </c>
    </row>
    <row r="29" spans="1:32" ht="16.5" customHeight="1">
      <c r="A29" s="241">
        <v>154</v>
      </c>
      <c r="B29" s="192" t="s">
        <v>24</v>
      </c>
      <c r="C29" s="825" t="s">
        <v>4256</v>
      </c>
      <c r="D29" s="789" t="s">
        <v>4268</v>
      </c>
      <c r="E29" s="265" t="s">
        <v>26</v>
      </c>
      <c r="F29" s="249"/>
      <c r="G29" s="250" t="str">
        <f t="shared" si="0"/>
        <v>55</v>
      </c>
      <c r="H29" s="526">
        <v>85</v>
      </c>
      <c r="I29" s="246" t="s">
        <v>27</v>
      </c>
      <c r="J29" s="242"/>
      <c r="K29" s="242">
        <f>H30*256+H29</f>
        <v>46933</v>
      </c>
      <c r="L29" s="242">
        <f>K29</f>
        <v>46933</v>
      </c>
      <c r="M29" s="273">
        <f>(L29/2^6)*0.0012</f>
        <v>0.87999374999999991</v>
      </c>
      <c r="N29" s="642">
        <v>0.88</v>
      </c>
      <c r="O29" s="643">
        <f>ROUND((N29*2^6)/0.0012,0)</f>
        <v>46933</v>
      </c>
      <c r="P29" s="284">
        <f>_xlfn.BITAND(O29,255)</f>
        <v>85</v>
      </c>
      <c r="R29" s="242">
        <f>R28*2^6</f>
        <v>54400</v>
      </c>
      <c r="S29" s="242">
        <f>S28*2^6</f>
        <v>60800</v>
      </c>
      <c r="T29" s="242">
        <f>T28*2^6</f>
        <v>56000</v>
      </c>
    </row>
    <row r="30" spans="1:32" ht="16.5" customHeight="1" thickBot="1">
      <c r="A30" s="241">
        <v>155</v>
      </c>
      <c r="B30" s="192" t="s">
        <v>24</v>
      </c>
      <c r="C30" s="751"/>
      <c r="D30" s="751"/>
      <c r="E30" s="265" t="s">
        <v>26</v>
      </c>
      <c r="F30" s="249"/>
      <c r="G30" s="250" t="str">
        <f t="shared" si="0"/>
        <v>B7</v>
      </c>
      <c r="H30" s="526">
        <v>183</v>
      </c>
      <c r="I30" s="246" t="s">
        <v>27</v>
      </c>
      <c r="J30" s="242"/>
      <c r="K30" s="242"/>
      <c r="L30" s="242"/>
      <c r="M30" s="242"/>
      <c r="N30" s="421"/>
      <c r="O30" s="421"/>
      <c r="P30" s="284">
        <f>_xlfn.BITRSHIFT(O29,8)</f>
        <v>183</v>
      </c>
    </row>
    <row r="31" spans="1:32" ht="16.5" customHeight="1">
      <c r="A31" s="241">
        <v>156</v>
      </c>
      <c r="B31" s="192" t="s">
        <v>24</v>
      </c>
      <c r="C31" s="825" t="s">
        <v>4257</v>
      </c>
      <c r="D31" s="789" t="s">
        <v>4267</v>
      </c>
      <c r="E31" s="265" t="s">
        <v>26</v>
      </c>
      <c r="F31" s="249"/>
      <c r="G31" s="250" t="str">
        <f t="shared" si="0"/>
        <v>55</v>
      </c>
      <c r="H31" s="526">
        <v>85</v>
      </c>
      <c r="I31" s="246" t="s">
        <v>27</v>
      </c>
      <c r="J31" s="242"/>
      <c r="K31" s="242">
        <f>H32*256+H31</f>
        <v>46933</v>
      </c>
      <c r="L31" s="242">
        <f>K31</f>
        <v>46933</v>
      </c>
      <c r="M31" s="273">
        <f>(L31/2^6)*0.0012</f>
        <v>0.87999374999999991</v>
      </c>
      <c r="N31" s="642">
        <v>0.88</v>
      </c>
      <c r="O31" s="643">
        <f>ROUND((N31*2^6)/0.0012,0)</f>
        <v>46933</v>
      </c>
      <c r="P31" s="284">
        <f>_xlfn.BITAND(O31,255)</f>
        <v>85</v>
      </c>
    </row>
    <row r="32" spans="1:32" ht="17.25" customHeight="1" thickBot="1">
      <c r="A32" s="241">
        <v>157</v>
      </c>
      <c r="B32" s="192" t="s">
        <v>24</v>
      </c>
      <c r="C32" s="751"/>
      <c r="D32" s="751"/>
      <c r="E32" s="265" t="s">
        <v>26</v>
      </c>
      <c r="F32" s="249"/>
      <c r="G32" s="250" t="str">
        <f t="shared" si="0"/>
        <v>B7</v>
      </c>
      <c r="H32" s="526">
        <v>183</v>
      </c>
      <c r="I32" s="246" t="s">
        <v>27</v>
      </c>
      <c r="J32" s="208"/>
      <c r="K32" s="208"/>
      <c r="L32" s="208"/>
      <c r="M32" s="208"/>
      <c r="N32" s="421"/>
      <c r="O32" s="421"/>
      <c r="P32" s="284">
        <f>_xlfn.BITRSHIFT(O31,8)</f>
        <v>183</v>
      </c>
    </row>
    <row r="33" spans="1:20" ht="16.5" customHeight="1">
      <c r="A33" s="241">
        <v>158</v>
      </c>
      <c r="B33" s="192" t="s">
        <v>24</v>
      </c>
      <c r="C33" s="825" t="s">
        <v>4258</v>
      </c>
      <c r="D33" s="789" t="s">
        <v>4269</v>
      </c>
      <c r="E33" s="265" t="s">
        <v>26</v>
      </c>
      <c r="F33" s="249"/>
      <c r="G33" s="250" t="str">
        <f t="shared" si="0"/>
        <v>0</v>
      </c>
      <c r="H33" s="523">
        <v>0</v>
      </c>
      <c r="I33" s="246" t="s">
        <v>27</v>
      </c>
      <c r="J33" s="206"/>
      <c r="K33" s="206">
        <f>H34*256+H33</f>
        <v>38400</v>
      </c>
      <c r="L33" s="206">
        <f>K33</f>
        <v>38400</v>
      </c>
      <c r="M33" s="206">
        <f>(L33/2^6)*0.0012</f>
        <v>0.72</v>
      </c>
      <c r="N33" s="642">
        <v>0.72</v>
      </c>
      <c r="O33" s="643">
        <f>ROUND((N33*2^6)/0.0012,0)</f>
        <v>38400</v>
      </c>
      <c r="P33" s="284">
        <f>_xlfn.BITAND(O33,255)</f>
        <v>0</v>
      </c>
      <c r="R33" s="242">
        <v>0.7</v>
      </c>
      <c r="S33" s="242">
        <v>0.82</v>
      </c>
      <c r="T33" s="242">
        <v>0.75</v>
      </c>
    </row>
    <row r="34" spans="1:20" ht="16.5" customHeight="1" thickBot="1">
      <c r="A34" s="241">
        <v>159</v>
      </c>
      <c r="B34" s="192" t="s">
        <v>24</v>
      </c>
      <c r="C34" s="751"/>
      <c r="D34" s="751"/>
      <c r="E34" s="265" t="s">
        <v>26</v>
      </c>
      <c r="F34" s="249"/>
      <c r="G34" s="250" t="str">
        <f t="shared" si="0"/>
        <v>96</v>
      </c>
      <c r="H34" s="523">
        <v>150</v>
      </c>
      <c r="I34" s="246" t="s">
        <v>27</v>
      </c>
      <c r="J34" s="242"/>
      <c r="K34" s="242"/>
      <c r="L34" s="242"/>
      <c r="M34" s="242"/>
      <c r="N34" s="421"/>
      <c r="O34" s="421"/>
      <c r="P34" s="284">
        <f>_xlfn.BITRSHIFT(O33,8)</f>
        <v>150</v>
      </c>
      <c r="R34" s="242">
        <f>ROUND(R33/0.0012,0)</f>
        <v>583</v>
      </c>
      <c r="S34" s="242">
        <f>ROUND(S33/0.0012,0)</f>
        <v>683</v>
      </c>
      <c r="T34" s="242">
        <f>ROUND(T33/0.0012,0)</f>
        <v>625</v>
      </c>
    </row>
    <row r="35" spans="1:20" ht="16.5" customHeight="1">
      <c r="A35" s="241">
        <v>160</v>
      </c>
      <c r="B35" s="192" t="s">
        <v>24</v>
      </c>
      <c r="C35" s="825" t="s">
        <v>4259</v>
      </c>
      <c r="D35" s="789" t="s">
        <v>4270</v>
      </c>
      <c r="E35" s="265" t="s">
        <v>26</v>
      </c>
      <c r="F35" s="249"/>
      <c r="G35" s="250" t="str">
        <f t="shared" ref="G35:G66" si="1">DEC2HEX(H35)</f>
        <v>0</v>
      </c>
      <c r="H35" s="526">
        <v>0</v>
      </c>
      <c r="I35" s="246" t="s">
        <v>27</v>
      </c>
      <c r="J35" s="242"/>
      <c r="K35" s="242">
        <f>H36*256+H35</f>
        <v>38400</v>
      </c>
      <c r="L35" s="242">
        <f>K35</f>
        <v>38400</v>
      </c>
      <c r="M35" s="274">
        <f>(L35/2^6)*0.0012</f>
        <v>0.72</v>
      </c>
      <c r="N35" s="642">
        <v>0.72</v>
      </c>
      <c r="O35" s="643">
        <f>ROUND((N35*2^6)/0.0012,0)</f>
        <v>38400</v>
      </c>
      <c r="P35" s="284">
        <f>_xlfn.BITAND(O35,255)</f>
        <v>0</v>
      </c>
      <c r="R35" s="242">
        <f>R34*2^6</f>
        <v>37312</v>
      </c>
      <c r="S35" s="242">
        <f>S34*2^6</f>
        <v>43712</v>
      </c>
      <c r="T35" s="242">
        <f>T34*2^6</f>
        <v>40000</v>
      </c>
    </row>
    <row r="36" spans="1:20" ht="16.5" customHeight="1" thickBot="1">
      <c r="A36" s="241">
        <v>161</v>
      </c>
      <c r="B36" s="192" t="s">
        <v>24</v>
      </c>
      <c r="C36" s="751"/>
      <c r="D36" s="751"/>
      <c r="E36" s="265" t="s">
        <v>26</v>
      </c>
      <c r="F36" s="249"/>
      <c r="G36" s="250" t="str">
        <f t="shared" si="1"/>
        <v>96</v>
      </c>
      <c r="H36" s="526">
        <v>150</v>
      </c>
      <c r="I36" s="246" t="s">
        <v>27</v>
      </c>
      <c r="J36" s="242"/>
      <c r="K36" s="242"/>
      <c r="L36" s="242"/>
      <c r="M36" s="242"/>
      <c r="N36" s="421"/>
      <c r="O36" s="421"/>
      <c r="P36" s="284">
        <f>_xlfn.BITRSHIFT(O35,8)</f>
        <v>150</v>
      </c>
    </row>
    <row r="37" spans="1:20" ht="16.5" customHeight="1">
      <c r="A37" s="241">
        <v>162</v>
      </c>
      <c r="B37" s="192" t="s">
        <v>24</v>
      </c>
      <c r="C37" s="825" t="s">
        <v>4260</v>
      </c>
      <c r="D37" s="789" t="s">
        <v>4271</v>
      </c>
      <c r="E37" s="265" t="s">
        <v>26</v>
      </c>
      <c r="F37" s="249"/>
      <c r="G37" s="250" t="str">
        <f t="shared" si="1"/>
        <v>0</v>
      </c>
      <c r="H37" s="526">
        <v>0</v>
      </c>
      <c r="I37" s="246" t="s">
        <v>27</v>
      </c>
      <c r="J37" s="242"/>
      <c r="K37" s="242">
        <f>H38*256+H37</f>
        <v>38400</v>
      </c>
      <c r="L37" s="242">
        <f>K37</f>
        <v>38400</v>
      </c>
      <c r="M37" s="274">
        <f>(L37/2^6)*0.0012</f>
        <v>0.72</v>
      </c>
      <c r="N37" s="642">
        <v>0.72</v>
      </c>
      <c r="O37" s="643">
        <f>ROUND((N37*2^6)/0.0012,0)</f>
        <v>38400</v>
      </c>
      <c r="P37" s="284">
        <f>_xlfn.BITAND(O37,255)</f>
        <v>0</v>
      </c>
    </row>
    <row r="38" spans="1:20" ht="17.25" customHeight="1" thickBot="1">
      <c r="A38" s="241">
        <v>163</v>
      </c>
      <c r="B38" s="192" t="s">
        <v>24</v>
      </c>
      <c r="C38" s="751"/>
      <c r="D38" s="751"/>
      <c r="E38" s="265" t="s">
        <v>26</v>
      </c>
      <c r="F38" s="249"/>
      <c r="G38" s="250" t="str">
        <f t="shared" si="1"/>
        <v>96</v>
      </c>
      <c r="H38" s="526">
        <v>150</v>
      </c>
      <c r="I38" s="246" t="s">
        <v>27</v>
      </c>
      <c r="J38" s="208"/>
      <c r="K38" s="208"/>
      <c r="L38" s="208"/>
      <c r="M38" s="208"/>
      <c r="N38" s="421"/>
      <c r="O38" s="421"/>
      <c r="P38" s="284">
        <f>_xlfn.BITRSHIFT(O37,8)</f>
        <v>150</v>
      </c>
    </row>
    <row r="39" spans="1:20" ht="16.5" customHeight="1">
      <c r="A39" s="241">
        <v>164</v>
      </c>
      <c r="B39" s="192" t="s">
        <v>24</v>
      </c>
      <c r="C39" s="825" t="s">
        <v>4261</v>
      </c>
      <c r="D39" s="789" t="s">
        <v>220</v>
      </c>
      <c r="E39" s="265" t="s">
        <v>26</v>
      </c>
      <c r="F39" s="249"/>
      <c r="G39" s="250" t="str">
        <f t="shared" si="1"/>
        <v>55</v>
      </c>
      <c r="H39" s="638">
        <v>85</v>
      </c>
      <c r="I39" s="246" t="s">
        <v>27</v>
      </c>
      <c r="J39" s="206"/>
      <c r="K39" s="206">
        <f>H40*256+H39</f>
        <v>46933</v>
      </c>
      <c r="L39" s="206">
        <f>K39</f>
        <v>46933</v>
      </c>
      <c r="M39" s="273">
        <f>(L39/2^6)*0.0012</f>
        <v>0.87999374999999991</v>
      </c>
      <c r="N39" s="642">
        <v>0.88</v>
      </c>
      <c r="O39" s="643">
        <f>ROUND((N39*2^6)/0.0012,0)</f>
        <v>46933</v>
      </c>
      <c r="P39" s="284">
        <f>_xlfn.BITAND(O39,255)</f>
        <v>85</v>
      </c>
      <c r="R39" s="242">
        <v>0.85</v>
      </c>
      <c r="S39" s="242">
        <v>0.95</v>
      </c>
      <c r="T39" s="242">
        <v>0.875</v>
      </c>
    </row>
    <row r="40" spans="1:20" ht="16.5" customHeight="1" thickBot="1">
      <c r="A40" s="241">
        <v>165</v>
      </c>
      <c r="B40" s="192" t="s">
        <v>24</v>
      </c>
      <c r="C40" s="751"/>
      <c r="D40" s="751"/>
      <c r="E40" s="265" t="s">
        <v>26</v>
      </c>
      <c r="F40" s="249"/>
      <c r="G40" s="250" t="str">
        <f t="shared" si="1"/>
        <v>B7</v>
      </c>
      <c r="H40" s="638">
        <v>183</v>
      </c>
      <c r="I40" s="246" t="s">
        <v>27</v>
      </c>
      <c r="J40" s="242"/>
      <c r="K40" s="242"/>
      <c r="L40" s="242"/>
      <c r="M40" s="242"/>
      <c r="N40" s="421"/>
      <c r="O40" s="421"/>
      <c r="P40" s="284">
        <f>_xlfn.BITRSHIFT(O39,8)</f>
        <v>183</v>
      </c>
      <c r="R40" s="242">
        <f>ROUND(R39/0.0012,0)</f>
        <v>708</v>
      </c>
      <c r="S40" s="242">
        <f>ROUND(S39/0.0012,0)</f>
        <v>792</v>
      </c>
      <c r="T40" s="242">
        <f>ROUND(T39/0.0012,0)</f>
        <v>729</v>
      </c>
    </row>
    <row r="41" spans="1:20" ht="16.5" customHeight="1">
      <c r="A41" s="241">
        <v>166</v>
      </c>
      <c r="B41" s="192" t="s">
        <v>24</v>
      </c>
      <c r="C41" s="825" t="s">
        <v>4262</v>
      </c>
      <c r="D41" s="789" t="s">
        <v>221</v>
      </c>
      <c r="E41" s="265" t="s">
        <v>26</v>
      </c>
      <c r="F41" s="249"/>
      <c r="G41" s="250" t="str">
        <f t="shared" si="1"/>
        <v>55</v>
      </c>
      <c r="H41" s="638">
        <v>85</v>
      </c>
      <c r="I41" s="246" t="s">
        <v>27</v>
      </c>
      <c r="J41" s="242"/>
      <c r="K41" s="242">
        <f>H42*256+H41</f>
        <v>46933</v>
      </c>
      <c r="L41" s="242">
        <f>K41</f>
        <v>46933</v>
      </c>
      <c r="M41" s="274">
        <f>(L41/2^6)*0.0012</f>
        <v>0.87999374999999991</v>
      </c>
      <c r="N41" s="642">
        <v>0.88</v>
      </c>
      <c r="O41" s="643">
        <f>ROUND((N41*2^6)/0.0012,0)</f>
        <v>46933</v>
      </c>
      <c r="P41" s="284">
        <f>_xlfn.BITAND(O41,255)</f>
        <v>85</v>
      </c>
      <c r="R41" s="242">
        <f>R40*2^6</f>
        <v>45312</v>
      </c>
      <c r="S41" s="242">
        <f>S40*2^6</f>
        <v>50688</v>
      </c>
      <c r="T41" s="242">
        <f>T40*2^6</f>
        <v>46656</v>
      </c>
    </row>
    <row r="42" spans="1:20" ht="16.5" customHeight="1" thickBot="1">
      <c r="A42" s="241">
        <v>167</v>
      </c>
      <c r="B42" s="192" t="s">
        <v>24</v>
      </c>
      <c r="C42" s="751"/>
      <c r="D42" s="751"/>
      <c r="E42" s="265" t="s">
        <v>26</v>
      </c>
      <c r="F42" s="249"/>
      <c r="G42" s="250" t="str">
        <f t="shared" si="1"/>
        <v>B7</v>
      </c>
      <c r="H42" s="638">
        <v>183</v>
      </c>
      <c r="I42" s="246" t="s">
        <v>27</v>
      </c>
      <c r="J42" s="242"/>
      <c r="K42" s="242"/>
      <c r="L42" s="242"/>
      <c r="M42" s="242"/>
      <c r="N42" s="421"/>
      <c r="O42" s="421"/>
      <c r="P42" s="284">
        <f>_xlfn.BITRSHIFT(O41,8)</f>
        <v>183</v>
      </c>
    </row>
    <row r="43" spans="1:20" ht="16.5" customHeight="1">
      <c r="A43" s="241">
        <v>168</v>
      </c>
      <c r="B43" s="192" t="s">
        <v>24</v>
      </c>
      <c r="C43" s="825" t="s">
        <v>4263</v>
      </c>
      <c r="D43" s="789" t="s">
        <v>222</v>
      </c>
      <c r="E43" s="265" t="s">
        <v>26</v>
      </c>
      <c r="F43" s="249"/>
      <c r="G43" s="250" t="str">
        <f t="shared" si="1"/>
        <v>55</v>
      </c>
      <c r="H43" s="638">
        <v>85</v>
      </c>
      <c r="I43" s="246" t="s">
        <v>27</v>
      </c>
      <c r="J43" s="242"/>
      <c r="K43" s="242">
        <f>H44*256+H43</f>
        <v>46933</v>
      </c>
      <c r="L43" s="242">
        <f>K43</f>
        <v>46933</v>
      </c>
      <c r="M43" s="274">
        <f>(L43/2^6)*0.0012</f>
        <v>0.87999374999999991</v>
      </c>
      <c r="N43" s="642">
        <v>0.88</v>
      </c>
      <c r="O43" s="643">
        <f>ROUND((N43*2^6)/0.0012,0)</f>
        <v>46933</v>
      </c>
      <c r="P43" s="284">
        <f>_xlfn.BITAND(O43,255)</f>
        <v>85</v>
      </c>
    </row>
    <row r="44" spans="1:20" ht="17.25" customHeight="1" thickBot="1">
      <c r="A44" s="241">
        <v>169</v>
      </c>
      <c r="B44" s="192" t="s">
        <v>24</v>
      </c>
      <c r="C44" s="751"/>
      <c r="D44" s="751"/>
      <c r="E44" s="265" t="s">
        <v>26</v>
      </c>
      <c r="F44" s="249"/>
      <c r="G44" s="250" t="str">
        <f t="shared" si="1"/>
        <v>B7</v>
      </c>
      <c r="H44" s="638">
        <v>183</v>
      </c>
      <c r="I44" s="246" t="s">
        <v>27</v>
      </c>
      <c r="J44" s="208"/>
      <c r="K44" s="208"/>
      <c r="L44" s="208"/>
      <c r="M44" s="208"/>
      <c r="N44" s="421"/>
      <c r="O44" s="421"/>
      <c r="P44" s="284">
        <f>_xlfn.BITRSHIFT(O43,8)</f>
        <v>183</v>
      </c>
    </row>
    <row r="45" spans="1:20" ht="16.5" customHeight="1">
      <c r="A45" s="193">
        <v>170</v>
      </c>
      <c r="B45" s="194" t="s">
        <v>24</v>
      </c>
      <c r="C45" s="826" t="s">
        <v>223</v>
      </c>
      <c r="D45" s="196" t="s">
        <v>224</v>
      </c>
      <c r="E45" s="259" t="s">
        <v>26</v>
      </c>
      <c r="F45" s="249"/>
      <c r="G45" s="250" t="str">
        <f t="shared" si="1"/>
        <v>E1</v>
      </c>
      <c r="H45" s="523">
        <v>225</v>
      </c>
      <c r="I45" s="246">
        <v>0</v>
      </c>
      <c r="J45" s="206"/>
      <c r="K45" s="206">
        <f>H46*256+H45</f>
        <v>64225</v>
      </c>
      <c r="L45" s="206">
        <f>K45</f>
        <v>64225</v>
      </c>
      <c r="M45" s="273">
        <f>-0.34*2.5/65520*K45+2.443</f>
        <v>1.6098002136752136</v>
      </c>
      <c r="N45" s="642">
        <v>1.6097999999999999</v>
      </c>
      <c r="O45" s="643">
        <f>ROUND((2.443-N45)/0.34/2.5*65520,0)</f>
        <v>64225</v>
      </c>
      <c r="P45" s="284">
        <f>_xlfn.BITAND(O45,255)</f>
        <v>225</v>
      </c>
    </row>
    <row r="46" spans="1:20" ht="16.5" customHeight="1" thickBot="1">
      <c r="A46" s="193">
        <v>171</v>
      </c>
      <c r="B46" s="194" t="s">
        <v>24</v>
      </c>
      <c r="C46" s="751"/>
      <c r="D46" s="196"/>
      <c r="E46" s="259" t="s">
        <v>26</v>
      </c>
      <c r="F46" s="249"/>
      <c r="G46" s="250" t="str">
        <f t="shared" si="1"/>
        <v>FA</v>
      </c>
      <c r="H46" s="523">
        <v>250</v>
      </c>
      <c r="I46" s="246">
        <v>0</v>
      </c>
      <c r="J46" s="527"/>
      <c r="K46" s="527"/>
      <c r="L46" s="527"/>
      <c r="M46" s="527"/>
      <c r="N46" s="421"/>
      <c r="O46" s="421"/>
      <c r="P46" s="284">
        <f>_xlfn.BITRSHIFT(O45,8)</f>
        <v>250</v>
      </c>
    </row>
    <row r="47" spans="1:20" ht="16.5" customHeight="1">
      <c r="A47" s="193">
        <v>172</v>
      </c>
      <c r="B47" s="194" t="s">
        <v>24</v>
      </c>
      <c r="C47" s="826" t="s">
        <v>225</v>
      </c>
      <c r="D47" s="196"/>
      <c r="E47" s="259" t="s">
        <v>26</v>
      </c>
      <c r="F47" s="249"/>
      <c r="G47" s="250" t="str">
        <f t="shared" si="1"/>
        <v>E0</v>
      </c>
      <c r="H47" s="523">
        <v>224</v>
      </c>
      <c r="I47" s="246">
        <v>0</v>
      </c>
      <c r="J47" s="527"/>
      <c r="K47" s="527">
        <f>H48*256+H47</f>
        <v>64224</v>
      </c>
      <c r="L47" s="527">
        <f>K47</f>
        <v>64224</v>
      </c>
      <c r="M47" s="274">
        <f>-0.34*2.5/65520*K47+2.443</f>
        <v>1.6098131868131866</v>
      </c>
      <c r="N47" s="642">
        <v>1.6097999999999999</v>
      </c>
      <c r="O47" s="643">
        <f>ROUND((2.443-N47)/0.34/2.5*65520,0)</f>
        <v>64225</v>
      </c>
      <c r="P47" s="284">
        <f>_xlfn.BITAND(O47,255)</f>
        <v>225</v>
      </c>
    </row>
    <row r="48" spans="1:20" ht="16.5" customHeight="1" thickBot="1">
      <c r="A48" s="193">
        <v>173</v>
      </c>
      <c r="B48" s="194" t="s">
        <v>24</v>
      </c>
      <c r="C48" s="751"/>
      <c r="D48" s="196"/>
      <c r="E48" s="259" t="s">
        <v>26</v>
      </c>
      <c r="F48" s="249"/>
      <c r="G48" s="250" t="str">
        <f t="shared" si="1"/>
        <v>FA</v>
      </c>
      <c r="H48" s="523">
        <v>250</v>
      </c>
      <c r="I48" s="246">
        <v>0</v>
      </c>
      <c r="J48" s="527"/>
      <c r="K48" s="527"/>
      <c r="L48" s="527"/>
      <c r="M48" s="527"/>
      <c r="N48" s="421"/>
      <c r="O48" s="421"/>
      <c r="P48" s="284">
        <f>_xlfn.BITRSHIFT(O47,8)</f>
        <v>250</v>
      </c>
    </row>
    <row r="49" spans="1:16" ht="16.5" customHeight="1">
      <c r="A49" s="193">
        <v>174</v>
      </c>
      <c r="B49" s="194" t="s">
        <v>24</v>
      </c>
      <c r="C49" s="826" t="s">
        <v>226</v>
      </c>
      <c r="D49" s="196"/>
      <c r="E49" s="259" t="s">
        <v>26</v>
      </c>
      <c r="F49" s="249"/>
      <c r="G49" s="250" t="str">
        <f t="shared" si="1"/>
        <v>E0</v>
      </c>
      <c r="H49" s="523">
        <v>224</v>
      </c>
      <c r="I49" s="246">
        <v>0</v>
      </c>
      <c r="J49" s="527"/>
      <c r="K49" s="527">
        <f>H50*256+H49</f>
        <v>64224</v>
      </c>
      <c r="L49" s="527">
        <f>K49</f>
        <v>64224</v>
      </c>
      <c r="M49" s="274">
        <f>-0.34*2.5/65520*K49+2.443</f>
        <v>1.6098131868131866</v>
      </c>
      <c r="N49" s="642">
        <v>1.6097999999999999</v>
      </c>
      <c r="O49" s="643">
        <f>ROUND((2.443-N49)/0.34/2.5*65520,0)</f>
        <v>64225</v>
      </c>
      <c r="P49" s="284">
        <f>_xlfn.BITAND(O49,255)</f>
        <v>225</v>
      </c>
    </row>
    <row r="50" spans="1:16" ht="16.5" customHeight="1" thickBot="1">
      <c r="A50" s="193">
        <v>175</v>
      </c>
      <c r="B50" s="194" t="s">
        <v>24</v>
      </c>
      <c r="C50" s="751"/>
      <c r="D50" s="196"/>
      <c r="E50" s="259" t="s">
        <v>26</v>
      </c>
      <c r="F50" s="249"/>
      <c r="G50" s="250" t="str">
        <f t="shared" si="1"/>
        <v>FA</v>
      </c>
      <c r="H50" s="523">
        <v>250</v>
      </c>
      <c r="I50" s="246">
        <v>0</v>
      </c>
      <c r="J50" s="208"/>
      <c r="K50" s="208"/>
      <c r="L50" s="208"/>
      <c r="M50" s="208"/>
      <c r="N50" s="421"/>
      <c r="O50" s="421"/>
      <c r="P50" s="284">
        <f>_xlfn.BITRSHIFT(O49,8)</f>
        <v>250</v>
      </c>
    </row>
    <row r="51" spans="1:16" ht="16.5" customHeight="1">
      <c r="A51" s="193">
        <v>176</v>
      </c>
      <c r="B51" s="194" t="s">
        <v>24</v>
      </c>
      <c r="C51" s="827" t="s">
        <v>4249</v>
      </c>
      <c r="D51" s="196"/>
      <c r="E51" s="259" t="s">
        <v>26</v>
      </c>
      <c r="F51" s="249"/>
      <c r="G51" s="250" t="str">
        <f t="shared" si="1"/>
        <v>5B</v>
      </c>
      <c r="H51" s="526">
        <v>91</v>
      </c>
      <c r="I51" s="246">
        <v>0</v>
      </c>
      <c r="J51" s="206"/>
      <c r="K51" s="206">
        <f>H52*256+H51</f>
        <v>30043</v>
      </c>
      <c r="L51" s="206">
        <f>K51</f>
        <v>30043</v>
      </c>
      <c r="M51" s="273">
        <f>4.1*2.5/65520*L51</f>
        <v>4.6999503968253968</v>
      </c>
      <c r="N51" s="223">
        <v>4.7</v>
      </c>
      <c r="O51" s="206">
        <f>ROUND(65520*N51/2.5/4.1,0)</f>
        <v>30043</v>
      </c>
      <c r="P51" s="284">
        <f>_xlfn.BITAND(O51,255)</f>
        <v>91</v>
      </c>
    </row>
    <row r="52" spans="1:16" ht="16.5" customHeight="1" thickBot="1">
      <c r="A52" s="193">
        <v>177</v>
      </c>
      <c r="B52" s="194" t="s">
        <v>24</v>
      </c>
      <c r="C52" s="751"/>
      <c r="D52" s="196"/>
      <c r="E52" s="259" t="s">
        <v>26</v>
      </c>
      <c r="F52" s="249"/>
      <c r="G52" s="250" t="str">
        <f t="shared" si="1"/>
        <v>75</v>
      </c>
      <c r="H52" s="526">
        <v>117</v>
      </c>
      <c r="I52" s="246">
        <v>0</v>
      </c>
      <c r="J52" s="527"/>
      <c r="K52" s="527"/>
      <c r="L52" s="527"/>
      <c r="M52" s="527"/>
      <c r="N52" s="527"/>
      <c r="O52" s="527"/>
      <c r="P52" s="284">
        <f>_xlfn.BITRSHIFT(O51,8)</f>
        <v>117</v>
      </c>
    </row>
    <row r="53" spans="1:16" ht="16.5" customHeight="1">
      <c r="A53" s="193">
        <v>178</v>
      </c>
      <c r="B53" s="194" t="s">
        <v>24</v>
      </c>
      <c r="C53" s="827" t="s">
        <v>4250</v>
      </c>
      <c r="D53" s="196"/>
      <c r="E53" s="259" t="s">
        <v>26</v>
      </c>
      <c r="F53" s="249"/>
      <c r="G53" s="250" t="str">
        <f t="shared" si="1"/>
        <v>5B</v>
      </c>
      <c r="H53" s="537">
        <v>91</v>
      </c>
      <c r="I53" s="246">
        <v>0</v>
      </c>
      <c r="J53" s="527"/>
      <c r="K53" s="527">
        <f>H54*256+H53</f>
        <v>30043</v>
      </c>
      <c r="L53" s="527">
        <f>K53</f>
        <v>30043</v>
      </c>
      <c r="M53" s="274">
        <f>4.1*2.5/65520*L53</f>
        <v>4.6999503968253968</v>
      </c>
      <c r="N53" s="223">
        <v>4.7</v>
      </c>
      <c r="O53" s="206">
        <f>ROUND(65520*N53/2.5/4.1,0)</f>
        <v>30043</v>
      </c>
      <c r="P53" s="284">
        <f>_xlfn.BITAND(O53,255)</f>
        <v>91</v>
      </c>
    </row>
    <row r="54" spans="1:16" ht="16.5" customHeight="1" thickBot="1">
      <c r="A54" s="193">
        <v>179</v>
      </c>
      <c r="B54" s="194" t="s">
        <v>24</v>
      </c>
      <c r="C54" s="751"/>
      <c r="D54" s="196"/>
      <c r="E54" s="259" t="s">
        <v>26</v>
      </c>
      <c r="F54" s="249"/>
      <c r="G54" s="250" t="str">
        <f t="shared" si="1"/>
        <v>75</v>
      </c>
      <c r="H54" s="537">
        <v>117</v>
      </c>
      <c r="I54" s="246">
        <v>0</v>
      </c>
      <c r="J54" s="527"/>
      <c r="K54" s="527"/>
      <c r="L54" s="527"/>
      <c r="M54" s="527"/>
      <c r="N54" s="527"/>
      <c r="O54" s="527"/>
      <c r="P54" s="284">
        <f>_xlfn.BITRSHIFT(O53,8)</f>
        <v>117</v>
      </c>
    </row>
    <row r="55" spans="1:16" ht="16.5" customHeight="1">
      <c r="A55" s="193">
        <v>180</v>
      </c>
      <c r="B55" s="194" t="s">
        <v>24</v>
      </c>
      <c r="C55" s="827" t="s">
        <v>4251</v>
      </c>
      <c r="D55" s="196"/>
      <c r="E55" s="259" t="s">
        <v>26</v>
      </c>
      <c r="F55" s="249"/>
      <c r="G55" s="250" t="str">
        <f t="shared" si="1"/>
        <v>5B</v>
      </c>
      <c r="H55" s="537">
        <v>91</v>
      </c>
      <c r="I55" s="246">
        <v>0</v>
      </c>
      <c r="J55" s="527"/>
      <c r="K55" s="527">
        <f>H56*256+H55</f>
        <v>30043</v>
      </c>
      <c r="L55" s="527">
        <f>K55</f>
        <v>30043</v>
      </c>
      <c r="M55" s="274">
        <f>4.1*2.5/65520*L55</f>
        <v>4.6999503968253968</v>
      </c>
      <c r="N55" s="223">
        <v>4.7</v>
      </c>
      <c r="O55" s="206">
        <f>ROUND(65520*N55/2.5/4.1,0)</f>
        <v>30043</v>
      </c>
      <c r="P55" s="284">
        <f>_xlfn.BITAND(O55,255)</f>
        <v>91</v>
      </c>
    </row>
    <row r="56" spans="1:16" ht="16.5" customHeight="1" thickBot="1">
      <c r="A56" s="193">
        <v>181</v>
      </c>
      <c r="B56" s="194" t="s">
        <v>24</v>
      </c>
      <c r="C56" s="751"/>
      <c r="D56" s="196"/>
      <c r="E56" s="259" t="s">
        <v>26</v>
      </c>
      <c r="F56" s="249"/>
      <c r="G56" s="250" t="str">
        <f t="shared" si="1"/>
        <v>75</v>
      </c>
      <c r="H56" s="537">
        <v>117</v>
      </c>
      <c r="I56" s="246">
        <v>0</v>
      </c>
      <c r="J56" s="208"/>
      <c r="K56" s="208"/>
      <c r="L56" s="208"/>
      <c r="M56" s="208"/>
      <c r="N56" s="208"/>
      <c r="O56" s="208"/>
      <c r="P56" s="284">
        <f>_xlfn.BITRSHIFT(O55,8)</f>
        <v>117</v>
      </c>
    </row>
    <row r="57" spans="1:16" ht="16.5" customHeight="1">
      <c r="A57" s="249">
        <v>182</v>
      </c>
      <c r="B57" s="198" t="s">
        <v>24</v>
      </c>
      <c r="C57" s="780" t="s">
        <v>4813</v>
      </c>
      <c r="D57" s="244" t="s">
        <v>2095</v>
      </c>
      <c r="E57" s="259" t="s">
        <v>26</v>
      </c>
      <c r="F57" s="249"/>
      <c r="G57" s="250" t="str">
        <f t="shared" si="1"/>
        <v>C6</v>
      </c>
      <c r="H57" s="508">
        <v>198</v>
      </c>
      <c r="I57" s="246">
        <v>0</v>
      </c>
      <c r="K57" s="284">
        <f>H57+H58*256</f>
        <v>27846</v>
      </c>
      <c r="L57" s="421">
        <f>10*K57/65520</f>
        <v>4.25</v>
      </c>
      <c r="M57" s="421"/>
      <c r="N57" s="575">
        <v>4.25</v>
      </c>
      <c r="O57" s="284">
        <f>ROUND(N57*65520/10,0)</f>
        <v>27846</v>
      </c>
      <c r="P57" s="284">
        <f>_xlfn.BITAND(O57,255)</f>
        <v>198</v>
      </c>
    </row>
    <row r="58" spans="1:16" ht="16.5" customHeight="1">
      <c r="A58" s="249">
        <v>183</v>
      </c>
      <c r="B58" s="198" t="s">
        <v>24</v>
      </c>
      <c r="C58" s="751"/>
      <c r="D58" s="244"/>
      <c r="E58" s="259" t="s">
        <v>26</v>
      </c>
      <c r="F58" s="249"/>
      <c r="G58" s="250" t="str">
        <f t="shared" si="1"/>
        <v>6C</v>
      </c>
      <c r="H58" s="508">
        <v>108</v>
      </c>
      <c r="I58" s="246">
        <v>0</v>
      </c>
      <c r="K58" s="421"/>
      <c r="L58" s="421"/>
      <c r="M58" s="421"/>
      <c r="N58" s="284"/>
      <c r="O58" s="284"/>
      <c r="P58" s="284">
        <f>_xlfn.BITRSHIFT(O57,8)</f>
        <v>108</v>
      </c>
    </row>
    <row r="59" spans="1:16" ht="16.5" customHeight="1">
      <c r="A59" s="249">
        <v>184</v>
      </c>
      <c r="B59" s="198" t="s">
        <v>24</v>
      </c>
      <c r="C59" s="780" t="s">
        <v>2090</v>
      </c>
      <c r="D59" s="244"/>
      <c r="E59" s="259" t="s">
        <v>26</v>
      </c>
      <c r="F59" s="249"/>
      <c r="G59" s="250" t="str">
        <f t="shared" si="1"/>
        <v>90</v>
      </c>
      <c r="H59" s="508">
        <v>144</v>
      </c>
      <c r="I59" s="246">
        <v>0</v>
      </c>
      <c r="K59" s="284">
        <f>H59+H60*256</f>
        <v>39312</v>
      </c>
      <c r="L59" s="421">
        <f>10*K59/65520</f>
        <v>6</v>
      </c>
      <c r="M59" s="421"/>
      <c r="N59" s="575">
        <v>6</v>
      </c>
      <c r="O59" s="284">
        <f>ROUND(N59*65520/10,0)</f>
        <v>39312</v>
      </c>
      <c r="P59" s="284">
        <f>_xlfn.BITAND(O59,255)</f>
        <v>144</v>
      </c>
    </row>
    <row r="60" spans="1:16" ht="16.5" customHeight="1">
      <c r="A60" s="249">
        <v>185</v>
      </c>
      <c r="B60" s="198" t="s">
        <v>24</v>
      </c>
      <c r="C60" s="751"/>
      <c r="D60" s="244"/>
      <c r="E60" s="259" t="s">
        <v>26</v>
      </c>
      <c r="F60" s="249"/>
      <c r="G60" s="250" t="str">
        <f t="shared" si="1"/>
        <v>99</v>
      </c>
      <c r="H60" s="508">
        <v>153</v>
      </c>
      <c r="I60" s="246">
        <v>0</v>
      </c>
      <c r="K60" s="421"/>
      <c r="L60" s="421"/>
      <c r="M60" s="421"/>
      <c r="N60" s="284"/>
      <c r="O60" s="284"/>
      <c r="P60" s="284">
        <f>_xlfn.BITRSHIFT(O59,8)</f>
        <v>153</v>
      </c>
    </row>
    <row r="61" spans="1:16" ht="16.5" customHeight="1">
      <c r="A61" s="249">
        <v>186</v>
      </c>
      <c r="B61" s="198" t="s">
        <v>24</v>
      </c>
      <c r="C61" s="780" t="s">
        <v>2091</v>
      </c>
      <c r="D61" s="244"/>
      <c r="E61" s="259" t="s">
        <v>26</v>
      </c>
      <c r="F61" s="249"/>
      <c r="G61" s="250" t="str">
        <f t="shared" si="1"/>
        <v>F0</v>
      </c>
      <c r="H61" s="508">
        <v>240</v>
      </c>
      <c r="I61" s="246">
        <v>0</v>
      </c>
      <c r="K61" s="284">
        <f>H61+H62*256</f>
        <v>65520</v>
      </c>
      <c r="L61" s="421">
        <f>10*K61/65520</f>
        <v>10</v>
      </c>
      <c r="M61" s="421"/>
      <c r="N61" s="575">
        <v>10</v>
      </c>
      <c r="O61" s="284">
        <f>ROUND(N61*65520/10,0)</f>
        <v>65520</v>
      </c>
      <c r="P61" s="284">
        <f>_xlfn.BITAND(O61,255)</f>
        <v>240</v>
      </c>
    </row>
    <row r="62" spans="1:16" ht="16.5" customHeight="1">
      <c r="A62" s="249">
        <v>187</v>
      </c>
      <c r="B62" s="198" t="s">
        <v>24</v>
      </c>
      <c r="C62" s="751"/>
      <c r="D62" s="244"/>
      <c r="E62" s="259" t="s">
        <v>26</v>
      </c>
      <c r="F62" s="249"/>
      <c r="G62" s="250" t="str">
        <f t="shared" si="1"/>
        <v>FF</v>
      </c>
      <c r="H62" s="508">
        <v>255</v>
      </c>
      <c r="I62" s="246">
        <v>0</v>
      </c>
      <c r="K62" s="421"/>
      <c r="L62" s="421"/>
      <c r="M62" s="421"/>
      <c r="N62" s="284"/>
      <c r="O62" s="284"/>
      <c r="P62" s="284">
        <f>_xlfn.BITRSHIFT(O61,8)</f>
        <v>255</v>
      </c>
    </row>
    <row r="63" spans="1:16" ht="16.5" customHeight="1">
      <c r="A63" s="249">
        <v>188</v>
      </c>
      <c r="B63" s="198" t="s">
        <v>24</v>
      </c>
      <c r="C63" s="780" t="s">
        <v>2092</v>
      </c>
      <c r="D63" s="244" t="s">
        <v>227</v>
      </c>
      <c r="E63" s="259" t="s">
        <v>26</v>
      </c>
      <c r="F63" s="249"/>
      <c r="G63" s="250" t="str">
        <f t="shared" si="1"/>
        <v>C6</v>
      </c>
      <c r="H63" s="508">
        <v>198</v>
      </c>
      <c r="I63" s="246">
        <v>0</v>
      </c>
      <c r="K63" s="284">
        <f>H63+H64*256</f>
        <v>27846</v>
      </c>
      <c r="L63" s="421">
        <f>10*K63/65520</f>
        <v>4.25</v>
      </c>
      <c r="M63" s="421"/>
      <c r="N63" s="575">
        <v>4.25</v>
      </c>
      <c r="O63" s="284">
        <f>ROUND(N63*65520/10,0)</f>
        <v>27846</v>
      </c>
      <c r="P63" s="284">
        <f>_xlfn.BITAND(O63,255)</f>
        <v>198</v>
      </c>
    </row>
    <row r="64" spans="1:16" ht="16.5" customHeight="1">
      <c r="A64" s="249">
        <v>189</v>
      </c>
      <c r="B64" s="198" t="s">
        <v>24</v>
      </c>
      <c r="C64" s="751"/>
      <c r="D64" s="244"/>
      <c r="E64" s="259" t="s">
        <v>26</v>
      </c>
      <c r="F64" s="249"/>
      <c r="G64" s="250" t="str">
        <f t="shared" si="1"/>
        <v>6C</v>
      </c>
      <c r="H64" s="508">
        <v>108</v>
      </c>
      <c r="I64" s="246">
        <v>0</v>
      </c>
      <c r="K64" s="421"/>
      <c r="L64" s="421"/>
      <c r="M64" s="421"/>
      <c r="N64" s="284"/>
      <c r="O64" s="284"/>
      <c r="P64" s="284">
        <f>_xlfn.BITRSHIFT(O63,8)</f>
        <v>108</v>
      </c>
    </row>
    <row r="65" spans="1:22" ht="16.5" customHeight="1">
      <c r="A65" s="249">
        <v>190</v>
      </c>
      <c r="B65" s="198" t="s">
        <v>24</v>
      </c>
      <c r="C65" s="780" t="s">
        <v>2093</v>
      </c>
      <c r="D65" s="244"/>
      <c r="E65" s="259" t="s">
        <v>26</v>
      </c>
      <c r="F65" s="249"/>
      <c r="G65" s="250" t="str">
        <f t="shared" si="1"/>
        <v>90</v>
      </c>
      <c r="H65" s="508">
        <v>144</v>
      </c>
      <c r="I65" s="246">
        <v>0</v>
      </c>
      <c r="K65" s="284">
        <f>H65+H66*256</f>
        <v>39312</v>
      </c>
      <c r="L65" s="421">
        <f>10*K65/65520</f>
        <v>6</v>
      </c>
      <c r="M65" s="421"/>
      <c r="N65" s="575">
        <v>6</v>
      </c>
      <c r="O65" s="284">
        <f>ROUND(N65*65520/10,0)</f>
        <v>39312</v>
      </c>
      <c r="P65" s="284">
        <f>_xlfn.BITAND(O65,255)</f>
        <v>144</v>
      </c>
    </row>
    <row r="66" spans="1:22" ht="16.5" customHeight="1">
      <c r="A66" s="249">
        <v>191</v>
      </c>
      <c r="B66" s="198" t="s">
        <v>24</v>
      </c>
      <c r="C66" s="751"/>
      <c r="D66" s="244"/>
      <c r="E66" s="259" t="s">
        <v>26</v>
      </c>
      <c r="F66" s="249"/>
      <c r="G66" s="250" t="str">
        <f t="shared" si="1"/>
        <v>99</v>
      </c>
      <c r="H66" s="508">
        <v>153</v>
      </c>
      <c r="I66" s="246">
        <v>0</v>
      </c>
      <c r="K66" s="421"/>
      <c r="L66" s="421"/>
      <c r="M66" s="421"/>
      <c r="N66" s="284"/>
      <c r="O66" s="284"/>
      <c r="P66" s="284">
        <f>_xlfn.BITRSHIFT(O65,8)</f>
        <v>153</v>
      </c>
    </row>
    <row r="67" spans="1:22" ht="16.5" customHeight="1">
      <c r="A67" s="249">
        <v>192</v>
      </c>
      <c r="B67" s="198" t="s">
        <v>24</v>
      </c>
      <c r="C67" s="780" t="s">
        <v>2094</v>
      </c>
      <c r="D67" s="244"/>
      <c r="E67" s="259" t="s">
        <v>26</v>
      </c>
      <c r="F67" s="249"/>
      <c r="G67" s="250" t="str">
        <f t="shared" ref="G67:G98" si="2">DEC2HEX(H67)</f>
        <v>F0</v>
      </c>
      <c r="H67" s="508">
        <v>240</v>
      </c>
      <c r="I67" s="246">
        <v>0</v>
      </c>
      <c r="K67" s="284">
        <f>H67+H68*256</f>
        <v>65520</v>
      </c>
      <c r="L67" s="421">
        <f>10*K67/65520</f>
        <v>10</v>
      </c>
      <c r="M67" s="421"/>
      <c r="N67" s="575">
        <v>10</v>
      </c>
      <c r="O67" s="284">
        <f>ROUND(N67*65520/10,0)</f>
        <v>65520</v>
      </c>
      <c r="P67" s="284">
        <f>_xlfn.BITAND(O67,255)</f>
        <v>240</v>
      </c>
    </row>
    <row r="68" spans="1:22" ht="16.5" customHeight="1">
      <c r="A68" s="249">
        <v>193</v>
      </c>
      <c r="B68" s="198" t="s">
        <v>24</v>
      </c>
      <c r="C68" s="751"/>
      <c r="D68" s="244"/>
      <c r="E68" s="259" t="s">
        <v>26</v>
      </c>
      <c r="F68" s="249"/>
      <c r="G68" s="250" t="str">
        <f t="shared" si="2"/>
        <v>FF</v>
      </c>
      <c r="H68" s="508">
        <v>255</v>
      </c>
      <c r="I68" s="246">
        <v>0</v>
      </c>
      <c r="N68" s="283"/>
      <c r="O68" s="283"/>
      <c r="P68" s="283">
        <f>_xlfn.BITRSHIFT(O67,8)</f>
        <v>255</v>
      </c>
    </row>
    <row r="69" spans="1:22" ht="16.5" customHeight="1">
      <c r="A69" s="249">
        <v>194</v>
      </c>
      <c r="B69" s="198" t="s">
        <v>24</v>
      </c>
      <c r="C69" s="780"/>
      <c r="D69" s="244" t="s">
        <v>227</v>
      </c>
      <c r="E69" s="259" t="s">
        <v>26</v>
      </c>
      <c r="F69" s="249"/>
      <c r="G69" s="250" t="str">
        <f t="shared" si="2"/>
        <v>FF</v>
      </c>
      <c r="H69" s="508">
        <v>255</v>
      </c>
      <c r="I69" s="246">
        <v>0</v>
      </c>
    </row>
    <row r="70" spans="1:22" ht="16.5" customHeight="1">
      <c r="A70" s="249">
        <v>195</v>
      </c>
      <c r="B70" s="198" t="s">
        <v>24</v>
      </c>
      <c r="C70" s="751"/>
      <c r="D70" s="244"/>
      <c r="E70" s="259" t="s">
        <v>26</v>
      </c>
      <c r="F70" s="249"/>
      <c r="G70" s="250" t="str">
        <f t="shared" si="2"/>
        <v>FF</v>
      </c>
      <c r="H70" s="508">
        <v>255</v>
      </c>
      <c r="I70" s="246">
        <v>0</v>
      </c>
    </row>
    <row r="71" spans="1:22" ht="16.5" customHeight="1">
      <c r="A71" s="249">
        <v>196</v>
      </c>
      <c r="B71" s="198" t="s">
        <v>24</v>
      </c>
      <c r="C71" s="780"/>
      <c r="D71" s="244"/>
      <c r="E71" s="259" t="s">
        <v>26</v>
      </c>
      <c r="F71" s="249"/>
      <c r="G71" s="250" t="str">
        <f t="shared" si="2"/>
        <v>FF</v>
      </c>
      <c r="H71" s="508">
        <v>255</v>
      </c>
      <c r="I71" s="246">
        <v>0</v>
      </c>
    </row>
    <row r="72" spans="1:22" ht="16.5" customHeight="1">
      <c r="A72" s="249">
        <v>197</v>
      </c>
      <c r="B72" s="198" t="s">
        <v>24</v>
      </c>
      <c r="C72" s="751"/>
      <c r="D72" s="244"/>
      <c r="E72" s="259" t="s">
        <v>26</v>
      </c>
      <c r="F72" s="249"/>
      <c r="G72" s="250" t="str">
        <f t="shared" si="2"/>
        <v>FF</v>
      </c>
      <c r="H72" s="508">
        <v>255</v>
      </c>
      <c r="I72" s="246">
        <v>0</v>
      </c>
    </row>
    <row r="73" spans="1:22" ht="16.5" customHeight="1">
      <c r="A73" s="249">
        <v>198</v>
      </c>
      <c r="B73" s="198" t="s">
        <v>24</v>
      </c>
      <c r="C73" s="780"/>
      <c r="D73" s="244"/>
      <c r="E73" s="259" t="s">
        <v>26</v>
      </c>
      <c r="F73" s="249"/>
      <c r="G73" s="250" t="str">
        <f t="shared" si="2"/>
        <v>FF</v>
      </c>
      <c r="H73" s="508">
        <v>255</v>
      </c>
      <c r="I73" s="246">
        <v>0</v>
      </c>
    </row>
    <row r="74" spans="1:22" ht="16.5" customHeight="1">
      <c r="A74" s="249">
        <v>199</v>
      </c>
      <c r="B74" s="198" t="s">
        <v>24</v>
      </c>
      <c r="C74" s="751"/>
      <c r="D74" s="244"/>
      <c r="E74" s="259" t="s">
        <v>26</v>
      </c>
      <c r="F74" s="249"/>
      <c r="G74" s="250" t="str">
        <f t="shared" si="2"/>
        <v>FF</v>
      </c>
      <c r="H74" s="508">
        <v>255</v>
      </c>
      <c r="I74" s="246">
        <v>0</v>
      </c>
    </row>
    <row r="75" spans="1:22" ht="16.5" customHeight="1">
      <c r="A75" s="249">
        <v>200</v>
      </c>
      <c r="B75" s="198" t="s">
        <v>24</v>
      </c>
      <c r="C75" s="780"/>
      <c r="D75" s="244"/>
      <c r="E75" s="259" t="s">
        <v>26</v>
      </c>
      <c r="F75" s="249"/>
      <c r="G75" s="250" t="str">
        <f t="shared" si="2"/>
        <v>FF</v>
      </c>
      <c r="H75" s="508">
        <v>255</v>
      </c>
      <c r="I75" s="246">
        <v>0</v>
      </c>
    </row>
    <row r="76" spans="1:22" ht="16.5" customHeight="1">
      <c r="A76" s="249">
        <v>201</v>
      </c>
      <c r="B76" s="198" t="s">
        <v>24</v>
      </c>
      <c r="C76" s="751"/>
      <c r="D76" s="244"/>
      <c r="E76" s="259" t="s">
        <v>26</v>
      </c>
      <c r="F76" s="249"/>
      <c r="G76" s="250" t="str">
        <f t="shared" si="2"/>
        <v>FF</v>
      </c>
      <c r="H76" s="508">
        <v>255</v>
      </c>
      <c r="I76" s="246">
        <v>0</v>
      </c>
    </row>
    <row r="77" spans="1:22" ht="16.2" customHeight="1">
      <c r="A77" s="249">
        <v>202</v>
      </c>
      <c r="B77" s="198" t="s">
        <v>24</v>
      </c>
      <c r="C77" s="780"/>
      <c r="D77" s="244"/>
      <c r="E77" s="259" t="s">
        <v>26</v>
      </c>
      <c r="F77" s="249"/>
      <c r="G77" s="250" t="str">
        <f t="shared" si="2"/>
        <v>FF</v>
      </c>
      <c r="H77" s="508">
        <v>255</v>
      </c>
      <c r="I77" s="246">
        <v>0</v>
      </c>
    </row>
    <row r="78" spans="1:22" ht="16.2" customHeight="1">
      <c r="A78" s="249">
        <v>203</v>
      </c>
      <c r="B78" s="198" t="s">
        <v>24</v>
      </c>
      <c r="C78" s="751"/>
      <c r="D78" s="244"/>
      <c r="E78" s="259" t="s">
        <v>26</v>
      </c>
      <c r="F78" s="249"/>
      <c r="G78" s="250" t="str">
        <f t="shared" si="2"/>
        <v>FF</v>
      </c>
      <c r="H78" s="508">
        <v>255</v>
      </c>
      <c r="I78" s="246">
        <v>0</v>
      </c>
    </row>
    <row r="79" spans="1:22" ht="63" customHeight="1">
      <c r="A79" s="249">
        <v>204</v>
      </c>
      <c r="B79" s="198" t="s">
        <v>24</v>
      </c>
      <c r="C79" s="244"/>
      <c r="D79" s="244"/>
      <c r="E79" s="259" t="s">
        <v>26</v>
      </c>
      <c r="F79" s="249"/>
      <c r="G79" s="250" t="str">
        <f t="shared" si="2"/>
        <v>FF</v>
      </c>
      <c r="H79" s="508">
        <v>255</v>
      </c>
      <c r="I79" s="246">
        <v>0</v>
      </c>
      <c r="K79" s="593" t="s">
        <v>4500</v>
      </c>
      <c r="O79" s="593" t="s">
        <v>4501</v>
      </c>
      <c r="S79" s="593" t="s">
        <v>4840</v>
      </c>
      <c r="T79" s="665"/>
      <c r="U79" s="665"/>
      <c r="V79" s="665"/>
    </row>
    <row r="80" spans="1:22" ht="66.599999999999994" customHeight="1">
      <c r="A80" s="241">
        <v>205</v>
      </c>
      <c r="B80" s="192" t="s">
        <v>24</v>
      </c>
      <c r="C80" s="251" t="s">
        <v>228</v>
      </c>
      <c r="D80" s="252" t="s">
        <v>229</v>
      </c>
      <c r="E80" s="265" t="s">
        <v>26</v>
      </c>
      <c r="F80" s="249"/>
      <c r="G80" s="250" t="str">
        <f t="shared" si="2"/>
        <v>FF</v>
      </c>
      <c r="H80" s="508">
        <v>255</v>
      </c>
      <c r="I80" s="246">
        <v>0</v>
      </c>
      <c r="K80" s="594" t="s">
        <v>4512</v>
      </c>
      <c r="L80" s="423">
        <f>_xlfn.BITRSHIFT(H80,4)</f>
        <v>15</v>
      </c>
      <c r="M80" s="594" t="s">
        <v>4513</v>
      </c>
      <c r="N80" s="423">
        <f>_xlfn.BITAND(H80,15)</f>
        <v>15</v>
      </c>
      <c r="O80" s="594" t="s">
        <v>4510</v>
      </c>
      <c r="P80" s="423">
        <f>_xlfn.BITAND(_xlfn.BITRSHIFT(H80,4),3)</f>
        <v>3</v>
      </c>
      <c r="Q80" s="594" t="s">
        <v>4511</v>
      </c>
      <c r="R80" s="423">
        <f>_xlfn.BITAND(H80,3)</f>
        <v>3</v>
      </c>
      <c r="S80" s="594" t="s">
        <v>4841</v>
      </c>
      <c r="T80" s="423">
        <f>_xlfn.BITAND(_xlfn.BITRSHIFT(H80,4),3)</f>
        <v>3</v>
      </c>
      <c r="U80" s="594" t="s">
        <v>4842</v>
      </c>
      <c r="V80" s="423">
        <f>_xlfn.BITAND(H80,3)</f>
        <v>3</v>
      </c>
    </row>
    <row r="81" spans="1:22" ht="84.6" customHeight="1">
      <c r="A81" s="241">
        <v>206</v>
      </c>
      <c r="B81" s="192" t="s">
        <v>24</v>
      </c>
      <c r="C81" s="251" t="s">
        <v>230</v>
      </c>
      <c r="D81" s="252" t="s">
        <v>231</v>
      </c>
      <c r="E81" s="265" t="s">
        <v>26</v>
      </c>
      <c r="F81" s="249"/>
      <c r="G81" s="250" t="str">
        <f t="shared" si="2"/>
        <v>FF</v>
      </c>
      <c r="H81" s="508">
        <v>255</v>
      </c>
      <c r="I81" s="246">
        <v>0</v>
      </c>
      <c r="K81" s="594" t="s">
        <v>4506</v>
      </c>
      <c r="L81" s="423">
        <f>_xlfn.BITRSHIFT(H81,4)</f>
        <v>15</v>
      </c>
      <c r="M81" s="594" t="s">
        <v>4505</v>
      </c>
      <c r="N81" s="423">
        <f>_xlfn.BITAND(H81,15)</f>
        <v>15</v>
      </c>
      <c r="O81" s="594" t="s">
        <v>4502</v>
      </c>
      <c r="P81" s="423">
        <f>_xlfn.BITAND(_xlfn.BITRSHIFT(H81,4),3)</f>
        <v>3</v>
      </c>
      <c r="Q81" s="594" t="s">
        <v>4508</v>
      </c>
      <c r="R81" s="423">
        <f>_xlfn.BITAND(H81,3)</f>
        <v>3</v>
      </c>
      <c r="S81" s="594" t="s">
        <v>4843</v>
      </c>
      <c r="T81" s="423">
        <f>_xlfn.BITAND(_xlfn.BITRSHIFT(H81,4),3)</f>
        <v>3</v>
      </c>
      <c r="U81" s="594" t="s">
        <v>4846</v>
      </c>
      <c r="V81" s="423">
        <f>_xlfn.BITAND(H81,3)</f>
        <v>3</v>
      </c>
    </row>
    <row r="82" spans="1:22" ht="79.2" customHeight="1">
      <c r="A82" s="241">
        <v>207</v>
      </c>
      <c r="B82" s="192" t="s">
        <v>24</v>
      </c>
      <c r="C82" s="251" t="s">
        <v>232</v>
      </c>
      <c r="D82" s="252" t="s">
        <v>233</v>
      </c>
      <c r="E82" s="265" t="s">
        <v>26</v>
      </c>
      <c r="F82" s="249"/>
      <c r="G82" s="250" t="str">
        <f t="shared" si="2"/>
        <v>FF</v>
      </c>
      <c r="H82" s="508">
        <v>255</v>
      </c>
      <c r="I82" s="246">
        <v>0</v>
      </c>
      <c r="K82" s="595" t="s">
        <v>4507</v>
      </c>
      <c r="L82" s="590">
        <f>_xlfn.BITRSHIFT(H82,4)</f>
        <v>15</v>
      </c>
      <c r="M82" s="595" t="s">
        <v>4504</v>
      </c>
      <c r="N82" s="423">
        <f>_xlfn.BITAND(H82,15)</f>
        <v>15</v>
      </c>
      <c r="O82" s="595" t="s">
        <v>4503</v>
      </c>
      <c r="P82" s="423">
        <f>_xlfn.BITAND(_xlfn.BITRSHIFT(H82,4),3)</f>
        <v>3</v>
      </c>
      <c r="Q82" s="595" t="s">
        <v>4509</v>
      </c>
      <c r="R82" s="423">
        <f>_xlfn.BITAND(H82,3)</f>
        <v>3</v>
      </c>
      <c r="S82" s="595" t="s">
        <v>4844</v>
      </c>
      <c r="T82" s="423">
        <f>_xlfn.BITAND(_xlfn.BITRSHIFT(H82,4),3)</f>
        <v>3</v>
      </c>
      <c r="U82" s="595" t="s">
        <v>4845</v>
      </c>
      <c r="V82" s="423">
        <f>_xlfn.BITAND(H82,3)</f>
        <v>3</v>
      </c>
    </row>
    <row r="83" spans="1:22" ht="39" customHeight="1">
      <c r="A83" s="241">
        <v>208</v>
      </c>
      <c r="B83" s="192" t="s">
        <v>24</v>
      </c>
      <c r="C83" s="824" t="s">
        <v>2781</v>
      </c>
      <c r="D83" s="251" t="s">
        <v>4496</v>
      </c>
      <c r="E83" s="265" t="s">
        <v>26</v>
      </c>
      <c r="F83" s="249"/>
      <c r="G83" s="250" t="str">
        <f t="shared" si="2"/>
        <v>0</v>
      </c>
      <c r="H83" s="508">
        <v>0</v>
      </c>
      <c r="I83" s="589">
        <v>0</v>
      </c>
      <c r="J83" s="592"/>
      <c r="K83" s="593" t="s">
        <v>4498</v>
      </c>
      <c r="L83" s="593" t="s">
        <v>4499</v>
      </c>
      <c r="M83" s="593" t="s">
        <v>4695</v>
      </c>
      <c r="N83" t="s">
        <v>4524</v>
      </c>
      <c r="O83" s="593">
        <f>_xlfn.BITRSHIFT(N84,8)</f>
        <v>0</v>
      </c>
      <c r="P83" s="593"/>
    </row>
    <row r="84" spans="1:22" ht="46.8" customHeight="1">
      <c r="A84" s="241">
        <v>209</v>
      </c>
      <c r="B84" s="192" t="s">
        <v>24</v>
      </c>
      <c r="C84" s="751"/>
      <c r="D84" s="586" t="s">
        <v>4497</v>
      </c>
      <c r="E84" s="265" t="s">
        <v>26</v>
      </c>
      <c r="F84" s="249"/>
      <c r="G84" s="250" t="str">
        <f t="shared" si="2"/>
        <v>6E</v>
      </c>
      <c r="H84" s="508">
        <v>110</v>
      </c>
      <c r="I84" s="246">
        <v>0</v>
      </c>
      <c r="K84" s="591">
        <f>H84</f>
        <v>110</v>
      </c>
      <c r="L84" s="591">
        <f>_xlfn.BITAND((_xlfn.BITLSHIFT(H83,8)+H84), 1023)</f>
        <v>110</v>
      </c>
      <c r="M84" s="591">
        <f>_xlfn.BITAND(H84,15)</f>
        <v>14</v>
      </c>
      <c r="N84">
        <v>110</v>
      </c>
      <c r="O84">
        <f>_xlfn.BITAND(N84,255)</f>
        <v>110</v>
      </c>
      <c r="P84" s="597"/>
    </row>
    <row r="85" spans="1:22" ht="16.5" customHeight="1">
      <c r="A85" s="241">
        <v>210</v>
      </c>
      <c r="B85" s="192" t="s">
        <v>24</v>
      </c>
      <c r="C85" s="824" t="s">
        <v>2782</v>
      </c>
      <c r="D85" s="585" t="s">
        <v>4496</v>
      </c>
      <c r="E85" s="265" t="s">
        <v>26</v>
      </c>
      <c r="F85" s="249"/>
      <c r="G85" s="250" t="str">
        <f t="shared" si="2"/>
        <v>0</v>
      </c>
      <c r="H85" s="508">
        <v>0</v>
      </c>
      <c r="I85" s="246">
        <v>0</v>
      </c>
      <c r="K85" s="588"/>
      <c r="L85" s="588"/>
      <c r="N85" s="597"/>
      <c r="O85" s="593">
        <f>_xlfn.BITRSHIFT(N86,8)</f>
        <v>0</v>
      </c>
    </row>
    <row r="86" spans="1:22" ht="39.6" customHeight="1">
      <c r="A86" s="241">
        <v>211</v>
      </c>
      <c r="B86" s="192" t="s">
        <v>24</v>
      </c>
      <c r="C86" s="751"/>
      <c r="D86" s="586" t="s">
        <v>4497</v>
      </c>
      <c r="E86" s="265" t="s">
        <v>26</v>
      </c>
      <c r="F86" s="249"/>
      <c r="G86" s="250" t="str">
        <f t="shared" si="2"/>
        <v>6E</v>
      </c>
      <c r="H86" s="508">
        <v>110</v>
      </c>
      <c r="I86" s="246">
        <v>0</v>
      </c>
      <c r="K86" s="410">
        <f>H86</f>
        <v>110</v>
      </c>
      <c r="L86" s="410">
        <f>_xlfn.BITAND((_xlfn.BITLSHIFT(H85,8)+H86), 1023)</f>
        <v>110</v>
      </c>
      <c r="M86" s="591">
        <f>_xlfn.BITAND(H86,15)</f>
        <v>14</v>
      </c>
      <c r="N86" s="597">
        <v>110</v>
      </c>
      <c r="O86" s="597">
        <f>_xlfn.BITAND(N86,255)</f>
        <v>110</v>
      </c>
    </row>
    <row r="87" spans="1:22" ht="16.5" customHeight="1">
      <c r="A87" s="241">
        <v>212</v>
      </c>
      <c r="B87" s="192" t="s">
        <v>24</v>
      </c>
      <c r="C87" s="824" t="s">
        <v>2783</v>
      </c>
      <c r="D87" s="585" t="s">
        <v>4496</v>
      </c>
      <c r="E87" s="265" t="s">
        <v>26</v>
      </c>
      <c r="F87" s="249"/>
      <c r="G87" s="250" t="str">
        <f t="shared" si="2"/>
        <v>0</v>
      </c>
      <c r="H87" s="508">
        <v>0</v>
      </c>
      <c r="I87" s="246">
        <v>0</v>
      </c>
      <c r="K87" s="588"/>
      <c r="L87" s="588"/>
      <c r="N87" s="597"/>
      <c r="O87" s="593">
        <f>_xlfn.BITRSHIFT(N88,8)</f>
        <v>0</v>
      </c>
    </row>
    <row r="88" spans="1:22" ht="41.4" customHeight="1">
      <c r="A88" s="241">
        <v>213</v>
      </c>
      <c r="B88" s="192" t="s">
        <v>24</v>
      </c>
      <c r="C88" s="751"/>
      <c r="D88" s="586" t="s">
        <v>4497</v>
      </c>
      <c r="E88" s="265" t="s">
        <v>26</v>
      </c>
      <c r="F88" s="249"/>
      <c r="G88" s="250" t="str">
        <f t="shared" si="2"/>
        <v>6E</v>
      </c>
      <c r="H88" s="508">
        <v>110</v>
      </c>
      <c r="I88" s="246">
        <v>0</v>
      </c>
      <c r="K88" s="410">
        <f>H88</f>
        <v>110</v>
      </c>
      <c r="L88" s="410">
        <f>_xlfn.BITAND((_xlfn.BITLSHIFT(H87,8)+H88), 1023)</f>
        <v>110</v>
      </c>
      <c r="M88" s="591">
        <f>_xlfn.BITAND(H88,15)</f>
        <v>14</v>
      </c>
      <c r="N88" s="597">
        <v>110</v>
      </c>
      <c r="O88" s="597">
        <f>_xlfn.BITAND(N88,255)</f>
        <v>110</v>
      </c>
    </row>
    <row r="89" spans="1:22" ht="16.5" customHeight="1">
      <c r="A89" s="241">
        <v>214</v>
      </c>
      <c r="B89" s="192" t="s">
        <v>24</v>
      </c>
      <c r="C89" s="824" t="s">
        <v>2784</v>
      </c>
      <c r="D89" s="251" t="s">
        <v>234</v>
      </c>
      <c r="E89" s="265" t="s">
        <v>26</v>
      </c>
      <c r="F89" s="249"/>
      <c r="G89" s="250" t="str">
        <f t="shared" si="2"/>
        <v>0</v>
      </c>
      <c r="H89" s="508">
        <v>0</v>
      </c>
      <c r="I89" s="246">
        <v>0</v>
      </c>
      <c r="K89" s="588"/>
      <c r="L89" s="588"/>
      <c r="N89" s="597"/>
      <c r="O89" s="593">
        <f>_xlfn.BITRSHIFT(N90,8)</f>
        <v>0</v>
      </c>
    </row>
    <row r="90" spans="1:22" ht="25.8" customHeight="1">
      <c r="A90" s="241">
        <v>215</v>
      </c>
      <c r="B90" s="192" t="s">
        <v>24</v>
      </c>
      <c r="C90" s="751"/>
      <c r="D90" s="251"/>
      <c r="E90" s="265" t="s">
        <v>26</v>
      </c>
      <c r="F90" s="249"/>
      <c r="G90" s="250" t="str">
        <f t="shared" si="2"/>
        <v>6E</v>
      </c>
      <c r="H90" s="508">
        <v>110</v>
      </c>
      <c r="I90" s="246">
        <v>0</v>
      </c>
      <c r="K90" s="410">
        <f>H90</f>
        <v>110</v>
      </c>
      <c r="L90" s="410">
        <f>_xlfn.BITAND((_xlfn.BITLSHIFT(H89,8)+H90), 1023)</f>
        <v>110</v>
      </c>
      <c r="M90" s="591">
        <f>_xlfn.BITAND(H90,15)</f>
        <v>14</v>
      </c>
      <c r="N90" s="597">
        <v>110</v>
      </c>
      <c r="O90" s="597">
        <f>_xlfn.BITAND(N90,255)</f>
        <v>110</v>
      </c>
    </row>
    <row r="91" spans="1:22" ht="16.5" customHeight="1">
      <c r="A91" s="241">
        <v>216</v>
      </c>
      <c r="B91" s="192" t="s">
        <v>24</v>
      </c>
      <c r="C91" s="824" t="s">
        <v>2785</v>
      </c>
      <c r="D91" s="251"/>
      <c r="E91" s="265" t="s">
        <v>26</v>
      </c>
      <c r="F91" s="249"/>
      <c r="G91" s="250" t="str">
        <f t="shared" si="2"/>
        <v>0</v>
      </c>
      <c r="H91" s="508">
        <v>0</v>
      </c>
      <c r="I91" s="246">
        <v>0</v>
      </c>
      <c r="K91" s="588"/>
      <c r="L91" s="588"/>
      <c r="N91" s="597"/>
      <c r="O91" s="593">
        <f>_xlfn.BITRSHIFT(N92,8)</f>
        <v>0</v>
      </c>
    </row>
    <row r="92" spans="1:22" ht="16.5" customHeight="1">
      <c r="A92" s="241">
        <v>217</v>
      </c>
      <c r="B92" s="192" t="s">
        <v>24</v>
      </c>
      <c r="C92" s="751"/>
      <c r="D92" s="251"/>
      <c r="E92" s="265" t="s">
        <v>26</v>
      </c>
      <c r="F92" s="249"/>
      <c r="G92" s="250" t="str">
        <f t="shared" si="2"/>
        <v>6E</v>
      </c>
      <c r="H92" s="508">
        <v>110</v>
      </c>
      <c r="I92" s="246">
        <v>0</v>
      </c>
      <c r="K92" s="410">
        <f>H92</f>
        <v>110</v>
      </c>
      <c r="L92" s="410">
        <f>_xlfn.BITAND((_xlfn.BITLSHIFT(H91,8)+H92), 1023)</f>
        <v>110</v>
      </c>
      <c r="M92" s="591">
        <f>_xlfn.BITAND(H92,15)</f>
        <v>14</v>
      </c>
      <c r="N92" s="597">
        <v>110</v>
      </c>
      <c r="O92" s="597">
        <f>_xlfn.BITAND(N92,255)</f>
        <v>110</v>
      </c>
    </row>
    <row r="93" spans="1:22" ht="16.5" customHeight="1">
      <c r="A93" s="241">
        <v>218</v>
      </c>
      <c r="B93" s="192" t="s">
        <v>24</v>
      </c>
      <c r="C93" s="824" t="s">
        <v>2786</v>
      </c>
      <c r="D93" s="251"/>
      <c r="E93" s="265" t="s">
        <v>26</v>
      </c>
      <c r="F93" s="249"/>
      <c r="G93" s="250" t="str">
        <f t="shared" si="2"/>
        <v>0</v>
      </c>
      <c r="H93" s="508">
        <v>0</v>
      </c>
      <c r="I93" s="246">
        <v>0</v>
      </c>
      <c r="K93" s="588"/>
      <c r="L93" s="588"/>
      <c r="N93" s="597"/>
      <c r="O93" s="593">
        <f>_xlfn.BITRSHIFT(N94,8)</f>
        <v>0</v>
      </c>
    </row>
    <row r="94" spans="1:22" ht="16.5" customHeight="1">
      <c r="A94" s="241">
        <v>219</v>
      </c>
      <c r="B94" s="192" t="s">
        <v>24</v>
      </c>
      <c r="C94" s="751"/>
      <c r="D94" s="251"/>
      <c r="E94" s="265" t="s">
        <v>26</v>
      </c>
      <c r="F94" s="249"/>
      <c r="G94" s="250" t="str">
        <f t="shared" si="2"/>
        <v>6E</v>
      </c>
      <c r="H94" s="508">
        <v>110</v>
      </c>
      <c r="I94" s="246">
        <v>0</v>
      </c>
      <c r="K94" s="410">
        <f>H94</f>
        <v>110</v>
      </c>
      <c r="L94" s="410">
        <f>_xlfn.BITAND((_xlfn.BITLSHIFT(H93,8)+H94), 1023)</f>
        <v>110</v>
      </c>
      <c r="M94" s="591">
        <f>_xlfn.BITAND(H94,15)</f>
        <v>14</v>
      </c>
      <c r="N94" s="597">
        <v>110</v>
      </c>
      <c r="O94" s="597">
        <f>_xlfn.BITAND(N94,255)</f>
        <v>110</v>
      </c>
    </row>
    <row r="95" spans="1:22" ht="16.5" customHeight="1">
      <c r="A95" s="241">
        <v>220</v>
      </c>
      <c r="B95" s="192" t="s">
        <v>24</v>
      </c>
      <c r="C95" s="824" t="s">
        <v>2787</v>
      </c>
      <c r="D95" s="251" t="s">
        <v>235</v>
      </c>
      <c r="E95" s="265" t="s">
        <v>26</v>
      </c>
      <c r="F95" s="249"/>
      <c r="G95" s="250" t="str">
        <f t="shared" si="2"/>
        <v>0</v>
      </c>
      <c r="H95" s="508">
        <v>0</v>
      </c>
      <c r="I95" s="246">
        <v>0</v>
      </c>
      <c r="K95" s="588"/>
      <c r="L95" s="588"/>
      <c r="N95" s="597"/>
      <c r="O95" s="593">
        <f>_xlfn.BITRSHIFT(N96,8)</f>
        <v>0</v>
      </c>
    </row>
    <row r="96" spans="1:22" ht="16.5" customHeight="1">
      <c r="A96" s="241">
        <v>221</v>
      </c>
      <c r="B96" s="192" t="s">
        <v>24</v>
      </c>
      <c r="C96" s="751"/>
      <c r="D96" s="251"/>
      <c r="E96" s="265" t="s">
        <v>26</v>
      </c>
      <c r="F96" s="249"/>
      <c r="G96" s="250" t="str">
        <f t="shared" si="2"/>
        <v>6E</v>
      </c>
      <c r="H96" s="508">
        <v>110</v>
      </c>
      <c r="I96" s="246">
        <v>0</v>
      </c>
      <c r="K96" s="410">
        <f>H96</f>
        <v>110</v>
      </c>
      <c r="L96" s="410">
        <f>_xlfn.BITAND((_xlfn.BITLSHIFT(H95,8)+H96), 1023)</f>
        <v>110</v>
      </c>
      <c r="M96" s="591">
        <f>_xlfn.BITAND(H96,15)</f>
        <v>14</v>
      </c>
      <c r="N96" s="597">
        <v>110</v>
      </c>
      <c r="O96" s="597">
        <f>_xlfn.BITAND(N96,255)</f>
        <v>110</v>
      </c>
    </row>
    <row r="97" spans="1:15" ht="16.5" customHeight="1">
      <c r="A97" s="241">
        <v>222</v>
      </c>
      <c r="B97" s="192" t="s">
        <v>24</v>
      </c>
      <c r="C97" s="824" t="s">
        <v>2788</v>
      </c>
      <c r="D97" s="251"/>
      <c r="E97" s="265" t="s">
        <v>26</v>
      </c>
      <c r="F97" s="249"/>
      <c r="G97" s="250" t="str">
        <f t="shared" si="2"/>
        <v>0</v>
      </c>
      <c r="H97" s="508">
        <v>0</v>
      </c>
      <c r="I97" s="246">
        <v>0</v>
      </c>
      <c r="K97" s="588"/>
      <c r="L97" s="588"/>
      <c r="M97" s="637"/>
      <c r="N97" s="597"/>
      <c r="O97" s="593">
        <f>_xlfn.BITRSHIFT(N98,8)</f>
        <v>0</v>
      </c>
    </row>
    <row r="98" spans="1:15" ht="16.5" customHeight="1">
      <c r="A98" s="241">
        <v>223</v>
      </c>
      <c r="B98" s="192" t="s">
        <v>24</v>
      </c>
      <c r="C98" s="751"/>
      <c r="D98" s="251"/>
      <c r="E98" s="265" t="s">
        <v>26</v>
      </c>
      <c r="F98" s="249"/>
      <c r="G98" s="250" t="str">
        <f t="shared" si="2"/>
        <v>6E</v>
      </c>
      <c r="H98" s="508">
        <v>110</v>
      </c>
      <c r="I98" s="246">
        <v>0</v>
      </c>
      <c r="K98" s="410">
        <f>H98</f>
        <v>110</v>
      </c>
      <c r="L98" s="410">
        <f>_xlfn.BITAND((_xlfn.BITLSHIFT(H97,8)+H98), 1023)</f>
        <v>110</v>
      </c>
      <c r="M98" s="591">
        <f>_xlfn.BITAND(H98,15)</f>
        <v>14</v>
      </c>
      <c r="N98" s="597">
        <v>110</v>
      </c>
      <c r="O98" s="597">
        <f>_xlfn.BITAND(N98,255)</f>
        <v>110</v>
      </c>
    </row>
    <row r="99" spans="1:15" ht="16.5" customHeight="1">
      <c r="A99" s="241">
        <v>224</v>
      </c>
      <c r="B99" s="192" t="s">
        <v>24</v>
      </c>
      <c r="C99" s="824" t="s">
        <v>2789</v>
      </c>
      <c r="D99" s="251"/>
      <c r="E99" s="265" t="s">
        <v>26</v>
      </c>
      <c r="F99" s="249"/>
      <c r="G99" s="250" t="str">
        <f t="shared" ref="G99:G130" si="3">DEC2HEX(H99)</f>
        <v>0</v>
      </c>
      <c r="H99" s="508">
        <v>0</v>
      </c>
      <c r="I99" s="246">
        <v>0</v>
      </c>
      <c r="K99" s="588"/>
      <c r="L99" s="588"/>
      <c r="M99" s="637"/>
      <c r="N99" s="597"/>
      <c r="O99" s="593">
        <f>_xlfn.BITRSHIFT(N100,8)</f>
        <v>0</v>
      </c>
    </row>
    <row r="100" spans="1:15" ht="16.5" customHeight="1">
      <c r="A100" s="241">
        <v>225</v>
      </c>
      <c r="B100" s="192" t="s">
        <v>24</v>
      </c>
      <c r="C100" s="751"/>
      <c r="D100" s="251"/>
      <c r="E100" s="265" t="s">
        <v>26</v>
      </c>
      <c r="F100" s="249"/>
      <c r="G100" s="250" t="str">
        <f t="shared" si="3"/>
        <v>6E</v>
      </c>
      <c r="H100" s="508">
        <v>110</v>
      </c>
      <c r="I100" s="246">
        <v>0</v>
      </c>
      <c r="K100" s="410">
        <f>H100</f>
        <v>110</v>
      </c>
      <c r="L100" s="410">
        <f>_xlfn.BITAND((_xlfn.BITLSHIFT(H99,8)+H100), 1023)</f>
        <v>110</v>
      </c>
      <c r="M100" s="591">
        <f>_xlfn.BITAND(H100,15)</f>
        <v>14</v>
      </c>
      <c r="N100" s="597">
        <v>110</v>
      </c>
      <c r="O100" s="597">
        <f>_xlfn.BITAND(N100,255)</f>
        <v>110</v>
      </c>
    </row>
    <row r="101" spans="1:15" ht="16.5" customHeight="1">
      <c r="A101" s="241">
        <v>226</v>
      </c>
      <c r="B101" s="192" t="s">
        <v>24</v>
      </c>
      <c r="C101" s="824" t="s">
        <v>2790</v>
      </c>
      <c r="D101" s="251" t="s">
        <v>236</v>
      </c>
      <c r="E101" s="265" t="s">
        <v>26</v>
      </c>
      <c r="F101" s="249"/>
      <c r="G101" s="250" t="str">
        <f t="shared" si="3"/>
        <v>0</v>
      </c>
      <c r="H101" s="508">
        <v>0</v>
      </c>
      <c r="I101" s="246">
        <v>0</v>
      </c>
      <c r="K101" s="588"/>
      <c r="L101" s="588"/>
      <c r="M101" s="637"/>
      <c r="N101" s="597"/>
      <c r="O101" s="593">
        <f>_xlfn.BITRSHIFT(N102,8)</f>
        <v>0</v>
      </c>
    </row>
    <row r="102" spans="1:15" ht="16.5" customHeight="1">
      <c r="A102" s="241">
        <v>227</v>
      </c>
      <c r="B102" s="192" t="s">
        <v>24</v>
      </c>
      <c r="C102" s="751"/>
      <c r="D102" s="251"/>
      <c r="E102" s="265" t="s">
        <v>26</v>
      </c>
      <c r="F102" s="249"/>
      <c r="G102" s="250" t="str">
        <f t="shared" si="3"/>
        <v>6E</v>
      </c>
      <c r="H102" s="508">
        <v>110</v>
      </c>
      <c r="I102" s="246">
        <v>0</v>
      </c>
      <c r="K102" s="410">
        <f>H102</f>
        <v>110</v>
      </c>
      <c r="L102" s="410">
        <f>_xlfn.BITAND((_xlfn.BITLSHIFT(H101,8)+H102), 1023)</f>
        <v>110</v>
      </c>
      <c r="M102" s="591">
        <f>_xlfn.BITAND(H102,15)</f>
        <v>14</v>
      </c>
      <c r="N102" s="597">
        <v>110</v>
      </c>
      <c r="O102" s="597">
        <f>_xlfn.BITAND(N102,255)</f>
        <v>110</v>
      </c>
    </row>
    <row r="103" spans="1:15" ht="16.5" customHeight="1">
      <c r="A103" s="241">
        <v>228</v>
      </c>
      <c r="B103" s="192" t="s">
        <v>24</v>
      </c>
      <c r="C103" s="824" t="s">
        <v>2791</v>
      </c>
      <c r="D103" s="251"/>
      <c r="E103" s="265" t="s">
        <v>26</v>
      </c>
      <c r="F103" s="249"/>
      <c r="G103" s="250" t="str">
        <f t="shared" si="3"/>
        <v>0</v>
      </c>
      <c r="H103" s="508">
        <v>0</v>
      </c>
      <c r="I103" s="246">
        <v>0</v>
      </c>
      <c r="K103" s="588"/>
      <c r="L103" s="588"/>
      <c r="M103" s="637"/>
      <c r="N103" s="597"/>
      <c r="O103" s="593">
        <f>_xlfn.BITRSHIFT(N104,8)</f>
        <v>0</v>
      </c>
    </row>
    <row r="104" spans="1:15" ht="16.5" customHeight="1">
      <c r="A104" s="241">
        <v>229</v>
      </c>
      <c r="B104" s="192" t="s">
        <v>24</v>
      </c>
      <c r="C104" s="751"/>
      <c r="D104" s="251"/>
      <c r="E104" s="265" t="s">
        <v>26</v>
      </c>
      <c r="F104" s="249"/>
      <c r="G104" s="250" t="str">
        <f t="shared" si="3"/>
        <v>6E</v>
      </c>
      <c r="H104" s="508">
        <v>110</v>
      </c>
      <c r="I104" s="246">
        <v>0</v>
      </c>
      <c r="K104" s="410">
        <f>H104</f>
        <v>110</v>
      </c>
      <c r="L104" s="410">
        <f>_xlfn.BITAND((_xlfn.BITLSHIFT(H103,8)+H104), 1023)</f>
        <v>110</v>
      </c>
      <c r="M104" s="591">
        <f>_xlfn.BITAND(H104,15)</f>
        <v>14</v>
      </c>
      <c r="N104" s="597">
        <v>110</v>
      </c>
      <c r="O104" s="597">
        <f>_xlfn.BITAND(N104,255)</f>
        <v>110</v>
      </c>
    </row>
    <row r="105" spans="1:15" ht="16.5" customHeight="1">
      <c r="A105" s="241">
        <v>230</v>
      </c>
      <c r="B105" s="192" t="s">
        <v>24</v>
      </c>
      <c r="C105" s="824" t="s">
        <v>2792</v>
      </c>
      <c r="D105" s="251"/>
      <c r="E105" s="265" t="s">
        <v>26</v>
      </c>
      <c r="F105" s="249"/>
      <c r="G105" s="250" t="str">
        <f t="shared" si="3"/>
        <v>0</v>
      </c>
      <c r="H105" s="508">
        <v>0</v>
      </c>
      <c r="I105" s="246">
        <v>0</v>
      </c>
      <c r="K105" s="588"/>
      <c r="L105" s="588"/>
      <c r="M105" s="637"/>
      <c r="N105" s="597"/>
      <c r="O105" s="593">
        <f>_xlfn.BITRSHIFT(N106,8)</f>
        <v>0</v>
      </c>
    </row>
    <row r="106" spans="1:15" ht="16.5" customHeight="1">
      <c r="A106" s="241">
        <v>231</v>
      </c>
      <c r="B106" s="192" t="s">
        <v>24</v>
      </c>
      <c r="C106" s="751"/>
      <c r="D106" s="251"/>
      <c r="E106" s="265" t="s">
        <v>26</v>
      </c>
      <c r="F106" s="249"/>
      <c r="G106" s="250" t="str">
        <f t="shared" si="3"/>
        <v>6E</v>
      </c>
      <c r="H106" s="508">
        <v>110</v>
      </c>
      <c r="I106" s="246">
        <v>0</v>
      </c>
      <c r="K106" s="410">
        <f>H106</f>
        <v>110</v>
      </c>
      <c r="L106" s="410">
        <f>_xlfn.BITAND((_xlfn.BITLSHIFT(H105,8)+H106), 1023)</f>
        <v>110</v>
      </c>
      <c r="M106" s="591">
        <f>_xlfn.BITAND(H106,15)</f>
        <v>14</v>
      </c>
      <c r="N106" s="597">
        <v>110</v>
      </c>
      <c r="O106" s="597">
        <f>_xlfn.BITAND(N106,255)</f>
        <v>110</v>
      </c>
    </row>
    <row r="107" spans="1:15" ht="16.5" customHeight="1">
      <c r="A107" s="241">
        <v>232</v>
      </c>
      <c r="B107" s="192" t="s">
        <v>24</v>
      </c>
      <c r="C107" s="824" t="s">
        <v>2793</v>
      </c>
      <c r="D107" s="251" t="s">
        <v>237</v>
      </c>
      <c r="E107" s="265" t="s">
        <v>26</v>
      </c>
      <c r="F107" s="249"/>
      <c r="G107" s="250" t="str">
        <f t="shared" si="3"/>
        <v>0</v>
      </c>
      <c r="H107" s="508">
        <v>0</v>
      </c>
      <c r="I107" s="246">
        <v>0</v>
      </c>
      <c r="K107" s="588"/>
      <c r="L107" s="588"/>
      <c r="N107" s="597"/>
      <c r="O107" s="593">
        <f>_xlfn.BITRSHIFT(N108,8)</f>
        <v>0</v>
      </c>
    </row>
    <row r="108" spans="1:15" ht="16.5" customHeight="1">
      <c r="A108" s="241">
        <v>233</v>
      </c>
      <c r="B108" s="192" t="s">
        <v>24</v>
      </c>
      <c r="C108" s="751"/>
      <c r="D108" s="251"/>
      <c r="E108" s="265" t="s">
        <v>26</v>
      </c>
      <c r="F108" s="249"/>
      <c r="G108" s="250" t="str">
        <f t="shared" si="3"/>
        <v>6E</v>
      </c>
      <c r="H108" s="508">
        <v>110</v>
      </c>
      <c r="I108" s="246">
        <v>0</v>
      </c>
      <c r="K108" s="410">
        <f>H108</f>
        <v>110</v>
      </c>
      <c r="L108" s="410">
        <f>_xlfn.BITAND((_xlfn.BITLSHIFT(H107,8)+H108), 1023)</f>
        <v>110</v>
      </c>
      <c r="M108" s="591">
        <f>_xlfn.BITAND(H108,15)</f>
        <v>14</v>
      </c>
      <c r="N108" s="597">
        <v>110</v>
      </c>
      <c r="O108" s="597">
        <f>_xlfn.BITAND(N108,255)</f>
        <v>110</v>
      </c>
    </row>
    <row r="109" spans="1:15" ht="16.5" customHeight="1">
      <c r="A109" s="241">
        <v>234</v>
      </c>
      <c r="B109" s="192" t="s">
        <v>24</v>
      </c>
      <c r="C109" s="824" t="s">
        <v>2794</v>
      </c>
      <c r="D109" s="251"/>
      <c r="E109" s="265" t="s">
        <v>26</v>
      </c>
      <c r="F109" s="249"/>
      <c r="G109" s="250" t="str">
        <f t="shared" si="3"/>
        <v>0</v>
      </c>
      <c r="H109" s="508">
        <v>0</v>
      </c>
      <c r="I109" s="246">
        <v>0</v>
      </c>
      <c r="K109" s="588"/>
      <c r="L109" s="588"/>
      <c r="M109" s="637"/>
      <c r="N109" s="597"/>
      <c r="O109" s="593">
        <f>_xlfn.BITRSHIFT(N110,8)</f>
        <v>0</v>
      </c>
    </row>
    <row r="110" spans="1:15" ht="16.5" customHeight="1">
      <c r="A110" s="241">
        <v>235</v>
      </c>
      <c r="B110" s="192" t="s">
        <v>24</v>
      </c>
      <c r="C110" s="751"/>
      <c r="D110" s="251"/>
      <c r="E110" s="265" t="s">
        <v>26</v>
      </c>
      <c r="F110" s="249"/>
      <c r="G110" s="250" t="str">
        <f t="shared" si="3"/>
        <v>6E</v>
      </c>
      <c r="H110" s="508">
        <v>110</v>
      </c>
      <c r="I110" s="246">
        <v>0</v>
      </c>
      <c r="K110" s="410">
        <f>H110</f>
        <v>110</v>
      </c>
      <c r="L110" s="410">
        <f>_xlfn.BITAND((_xlfn.BITLSHIFT(H109,8)+H110), 1023)</f>
        <v>110</v>
      </c>
      <c r="M110" s="591">
        <f>_xlfn.BITAND(H110,15)</f>
        <v>14</v>
      </c>
      <c r="N110" s="597">
        <v>110</v>
      </c>
      <c r="O110" s="597">
        <f>_xlfn.BITAND(N110,255)</f>
        <v>110</v>
      </c>
    </row>
    <row r="111" spans="1:15" ht="16.5" customHeight="1">
      <c r="A111" s="241">
        <v>236</v>
      </c>
      <c r="B111" s="192" t="s">
        <v>24</v>
      </c>
      <c r="C111" s="824" t="s">
        <v>2795</v>
      </c>
      <c r="D111" s="251"/>
      <c r="E111" s="265" t="s">
        <v>26</v>
      </c>
      <c r="F111" s="249"/>
      <c r="G111" s="250" t="str">
        <f t="shared" si="3"/>
        <v>0</v>
      </c>
      <c r="H111" s="508">
        <v>0</v>
      </c>
      <c r="I111" s="246">
        <v>0</v>
      </c>
      <c r="K111" s="588"/>
      <c r="L111" s="588"/>
      <c r="M111" s="637"/>
      <c r="N111" s="597"/>
      <c r="O111" s="593">
        <f>_xlfn.BITRSHIFT(N112,8)</f>
        <v>0</v>
      </c>
    </row>
    <row r="112" spans="1:15" ht="16.5" customHeight="1">
      <c r="A112" s="241">
        <v>237</v>
      </c>
      <c r="B112" s="192" t="s">
        <v>24</v>
      </c>
      <c r="C112" s="751"/>
      <c r="D112" s="251"/>
      <c r="E112" s="265" t="s">
        <v>26</v>
      </c>
      <c r="F112" s="249"/>
      <c r="G112" s="250" t="str">
        <f t="shared" si="3"/>
        <v>6E</v>
      </c>
      <c r="H112" s="508">
        <v>110</v>
      </c>
      <c r="I112" s="246">
        <v>0</v>
      </c>
      <c r="K112" s="410">
        <f>H112</f>
        <v>110</v>
      </c>
      <c r="L112" s="410">
        <f>_xlfn.BITAND((_xlfn.BITLSHIFT(H111,8)+H112), 1023)</f>
        <v>110</v>
      </c>
      <c r="M112" s="591">
        <f>_xlfn.BITAND(H112,15)</f>
        <v>14</v>
      </c>
      <c r="N112" s="597">
        <v>110</v>
      </c>
      <c r="O112" s="597">
        <f>_xlfn.BITAND(N112,255)</f>
        <v>110</v>
      </c>
    </row>
    <row r="113" spans="1:15" ht="16.5" customHeight="1">
      <c r="A113" s="241">
        <v>238</v>
      </c>
      <c r="B113" s="192" t="s">
        <v>24</v>
      </c>
      <c r="C113" s="824" t="s">
        <v>2796</v>
      </c>
      <c r="D113" s="251" t="s">
        <v>238</v>
      </c>
      <c r="E113" s="265" t="s">
        <v>26</v>
      </c>
      <c r="F113" s="249"/>
      <c r="G113" s="250" t="str">
        <f t="shared" si="3"/>
        <v>0</v>
      </c>
      <c r="H113" s="508">
        <v>0</v>
      </c>
      <c r="I113" s="246">
        <v>0</v>
      </c>
      <c r="K113" s="588"/>
      <c r="L113" s="588"/>
      <c r="M113" s="637"/>
      <c r="N113" s="597"/>
      <c r="O113" s="593">
        <f>_xlfn.BITRSHIFT(N114,8)</f>
        <v>0</v>
      </c>
    </row>
    <row r="114" spans="1:15" ht="16.5" customHeight="1">
      <c r="A114" s="241">
        <v>239</v>
      </c>
      <c r="B114" s="192" t="s">
        <v>24</v>
      </c>
      <c r="C114" s="751"/>
      <c r="D114" s="251"/>
      <c r="E114" s="265" t="s">
        <v>26</v>
      </c>
      <c r="F114" s="249"/>
      <c r="G114" s="250" t="str">
        <f t="shared" si="3"/>
        <v>6E</v>
      </c>
      <c r="H114" s="508">
        <v>110</v>
      </c>
      <c r="I114" s="246">
        <v>0</v>
      </c>
      <c r="K114" s="410">
        <f>H114</f>
        <v>110</v>
      </c>
      <c r="L114" s="410">
        <f>_xlfn.BITAND((_xlfn.BITLSHIFT(H113,8)+H114), 1023)</f>
        <v>110</v>
      </c>
      <c r="M114" s="591">
        <f>_xlfn.BITAND(H114,15)</f>
        <v>14</v>
      </c>
      <c r="N114" s="597">
        <v>110</v>
      </c>
      <c r="O114" s="597">
        <f>_xlfn.BITAND(N114,255)</f>
        <v>110</v>
      </c>
    </row>
    <row r="115" spans="1:15" ht="16.5" customHeight="1">
      <c r="A115" s="241">
        <v>240</v>
      </c>
      <c r="B115" s="192" t="s">
        <v>24</v>
      </c>
      <c r="C115" s="824" t="s">
        <v>2797</v>
      </c>
      <c r="D115" s="251"/>
      <c r="E115" s="265" t="s">
        <v>26</v>
      </c>
      <c r="F115" s="249"/>
      <c r="G115" s="250" t="str">
        <f t="shared" si="3"/>
        <v>0</v>
      </c>
      <c r="H115" s="508">
        <v>0</v>
      </c>
      <c r="I115" s="246">
        <v>0</v>
      </c>
      <c r="K115" s="588"/>
      <c r="L115" s="588"/>
      <c r="M115" s="637"/>
      <c r="N115" s="597"/>
      <c r="O115" s="593">
        <f>_xlfn.BITRSHIFT(N116,8)</f>
        <v>0</v>
      </c>
    </row>
    <row r="116" spans="1:15" ht="16.5" customHeight="1">
      <c r="A116" s="241">
        <v>241</v>
      </c>
      <c r="B116" s="192" t="s">
        <v>24</v>
      </c>
      <c r="C116" s="751"/>
      <c r="D116" s="251"/>
      <c r="E116" s="265" t="s">
        <v>26</v>
      </c>
      <c r="F116" s="249"/>
      <c r="G116" s="250" t="str">
        <f t="shared" si="3"/>
        <v>6E</v>
      </c>
      <c r="H116" s="508">
        <v>110</v>
      </c>
      <c r="I116" s="246">
        <v>0</v>
      </c>
      <c r="K116" s="410">
        <f>H116</f>
        <v>110</v>
      </c>
      <c r="L116" s="410">
        <f>_xlfn.BITAND((_xlfn.BITLSHIFT(H115,8)+H116), 1023)</f>
        <v>110</v>
      </c>
      <c r="M116" s="591">
        <f>_xlfn.BITAND(H116,15)</f>
        <v>14</v>
      </c>
      <c r="N116" s="597">
        <v>110</v>
      </c>
      <c r="O116" s="597">
        <f>_xlfn.BITAND(N116,255)</f>
        <v>110</v>
      </c>
    </row>
    <row r="117" spans="1:15" ht="16.5" customHeight="1">
      <c r="A117" s="241">
        <v>242</v>
      </c>
      <c r="B117" s="192" t="s">
        <v>24</v>
      </c>
      <c r="C117" s="824" t="s">
        <v>2798</v>
      </c>
      <c r="D117" s="251"/>
      <c r="E117" s="265" t="s">
        <v>26</v>
      </c>
      <c r="F117" s="249"/>
      <c r="G117" s="250" t="str">
        <f t="shared" si="3"/>
        <v>0</v>
      </c>
      <c r="H117" s="508">
        <v>0</v>
      </c>
      <c r="I117" s="246">
        <v>0</v>
      </c>
      <c r="K117" s="588"/>
      <c r="L117" s="588"/>
      <c r="M117" s="637"/>
      <c r="N117" s="597"/>
      <c r="O117" s="593">
        <f>_xlfn.BITRSHIFT(N118,8)</f>
        <v>0</v>
      </c>
    </row>
    <row r="118" spans="1:15" ht="16.5" customHeight="1">
      <c r="A118" s="241">
        <v>243</v>
      </c>
      <c r="B118" s="192" t="s">
        <v>24</v>
      </c>
      <c r="C118" s="751"/>
      <c r="D118" s="251"/>
      <c r="E118" s="265" t="s">
        <v>26</v>
      </c>
      <c r="F118" s="249"/>
      <c r="G118" s="250" t="str">
        <f t="shared" si="3"/>
        <v>6E</v>
      </c>
      <c r="H118" s="508">
        <v>110</v>
      </c>
      <c r="I118" s="246">
        <v>0</v>
      </c>
      <c r="K118" s="410">
        <f>H118</f>
        <v>110</v>
      </c>
      <c r="L118" s="410">
        <f>_xlfn.BITAND((_xlfn.BITLSHIFT(H117,8)+H118), 1023)</f>
        <v>110</v>
      </c>
      <c r="M118" s="591">
        <f>_xlfn.BITAND(H118,15)</f>
        <v>14</v>
      </c>
      <c r="N118" s="597">
        <v>110</v>
      </c>
      <c r="O118" s="597">
        <f>_xlfn.BITAND(N118,255)</f>
        <v>110</v>
      </c>
    </row>
    <row r="119" spans="1:15" ht="16.5" customHeight="1">
      <c r="A119" s="241">
        <v>244</v>
      </c>
      <c r="B119" s="192" t="s">
        <v>24</v>
      </c>
      <c r="C119" s="824" t="s">
        <v>2799</v>
      </c>
      <c r="D119" s="251" t="s">
        <v>239</v>
      </c>
      <c r="E119" s="265" t="s">
        <v>26</v>
      </c>
      <c r="F119" s="249"/>
      <c r="G119" s="250" t="str">
        <f t="shared" si="3"/>
        <v>0</v>
      </c>
      <c r="H119" s="508">
        <v>0</v>
      </c>
      <c r="I119" s="246">
        <v>0</v>
      </c>
      <c r="K119" s="588"/>
      <c r="L119" s="588"/>
      <c r="N119" s="597"/>
      <c r="O119" s="593">
        <f>_xlfn.BITRSHIFT(N120,8)</f>
        <v>0</v>
      </c>
    </row>
    <row r="120" spans="1:15" ht="16.5" customHeight="1">
      <c r="A120" s="241">
        <v>245</v>
      </c>
      <c r="B120" s="192" t="s">
        <v>24</v>
      </c>
      <c r="C120" s="751"/>
      <c r="D120" s="251"/>
      <c r="E120" s="265" t="s">
        <v>26</v>
      </c>
      <c r="F120" s="249"/>
      <c r="G120" s="250" t="str">
        <f t="shared" si="3"/>
        <v>6E</v>
      </c>
      <c r="H120" s="508">
        <v>110</v>
      </c>
      <c r="I120" s="246">
        <v>0</v>
      </c>
      <c r="K120" s="410">
        <f>H120</f>
        <v>110</v>
      </c>
      <c r="L120" s="410">
        <f>_xlfn.BITAND((_xlfn.BITLSHIFT(H119,8)+H120), 1023)</f>
        <v>110</v>
      </c>
      <c r="M120" s="591">
        <f>_xlfn.BITAND(H120,15)</f>
        <v>14</v>
      </c>
      <c r="N120" s="597">
        <v>110</v>
      </c>
      <c r="O120" s="597">
        <f>_xlfn.BITAND(N120,255)</f>
        <v>110</v>
      </c>
    </row>
    <row r="121" spans="1:15" ht="16.5" customHeight="1">
      <c r="A121" s="241">
        <v>246</v>
      </c>
      <c r="B121" s="192" t="s">
        <v>24</v>
      </c>
      <c r="C121" s="824" t="s">
        <v>2800</v>
      </c>
      <c r="D121" s="251"/>
      <c r="E121" s="265" t="s">
        <v>26</v>
      </c>
      <c r="F121" s="249"/>
      <c r="G121" s="250" t="str">
        <f t="shared" si="3"/>
        <v>0</v>
      </c>
      <c r="H121" s="508">
        <v>0</v>
      </c>
      <c r="I121" s="246">
        <v>0</v>
      </c>
      <c r="K121" s="588"/>
      <c r="L121" s="588"/>
      <c r="M121" s="637"/>
      <c r="N121" s="597"/>
      <c r="O121" s="593">
        <f>_xlfn.BITRSHIFT(N122,8)</f>
        <v>0</v>
      </c>
    </row>
    <row r="122" spans="1:15" ht="16.5" customHeight="1">
      <c r="A122" s="241">
        <v>247</v>
      </c>
      <c r="B122" s="192" t="s">
        <v>24</v>
      </c>
      <c r="C122" s="751"/>
      <c r="D122" s="251"/>
      <c r="E122" s="265" t="s">
        <v>26</v>
      </c>
      <c r="F122" s="249"/>
      <c r="G122" s="250" t="str">
        <f t="shared" si="3"/>
        <v>6E</v>
      </c>
      <c r="H122" s="508">
        <v>110</v>
      </c>
      <c r="I122" s="246">
        <v>0</v>
      </c>
      <c r="K122" s="410">
        <f>H122</f>
        <v>110</v>
      </c>
      <c r="L122" s="410">
        <f>_xlfn.BITAND((_xlfn.BITLSHIFT(H121,8)+H122), 1023)</f>
        <v>110</v>
      </c>
      <c r="M122" s="591">
        <f>_xlfn.BITAND(H122,15)</f>
        <v>14</v>
      </c>
      <c r="N122" s="597">
        <v>110</v>
      </c>
      <c r="O122" s="597">
        <f>_xlfn.BITAND(N122,255)</f>
        <v>110</v>
      </c>
    </row>
    <row r="123" spans="1:15" ht="16.5" customHeight="1">
      <c r="A123" s="241">
        <v>248</v>
      </c>
      <c r="B123" s="192" t="s">
        <v>24</v>
      </c>
      <c r="C123" s="824" t="s">
        <v>2801</v>
      </c>
      <c r="D123" s="251"/>
      <c r="E123" s="265" t="s">
        <v>26</v>
      </c>
      <c r="F123" s="249"/>
      <c r="G123" s="250" t="str">
        <f t="shared" si="3"/>
        <v>0</v>
      </c>
      <c r="H123" s="508">
        <v>0</v>
      </c>
      <c r="I123" s="246">
        <v>0</v>
      </c>
      <c r="K123" s="588"/>
      <c r="L123" s="588"/>
      <c r="M123" s="637"/>
      <c r="N123" s="597"/>
      <c r="O123" s="593">
        <f>_xlfn.BITRSHIFT(N124,8)</f>
        <v>0</v>
      </c>
    </row>
    <row r="124" spans="1:15" ht="16.5" customHeight="1">
      <c r="A124" s="241">
        <v>249</v>
      </c>
      <c r="B124" s="192" t="s">
        <v>24</v>
      </c>
      <c r="C124" s="751"/>
      <c r="D124" s="251"/>
      <c r="E124" s="265" t="s">
        <v>26</v>
      </c>
      <c r="F124" s="249"/>
      <c r="G124" s="250" t="str">
        <f t="shared" si="3"/>
        <v>6E</v>
      </c>
      <c r="H124" s="508">
        <v>110</v>
      </c>
      <c r="I124" s="246">
        <v>0</v>
      </c>
      <c r="K124" s="410">
        <f>H124</f>
        <v>110</v>
      </c>
      <c r="L124" s="410">
        <f>_xlfn.BITAND((_xlfn.BITLSHIFT(H123,8)+H124), 1023)</f>
        <v>110</v>
      </c>
      <c r="M124" s="591">
        <f>_xlfn.BITAND(H124,15)</f>
        <v>14</v>
      </c>
      <c r="N124" s="597">
        <v>110</v>
      </c>
      <c r="O124" s="597">
        <f>_xlfn.BITAND(N124,255)</f>
        <v>110</v>
      </c>
    </row>
    <row r="125" spans="1:15" ht="16.5" customHeight="1">
      <c r="A125" s="241">
        <v>250</v>
      </c>
      <c r="B125" s="192" t="s">
        <v>24</v>
      </c>
      <c r="C125" s="824" t="s">
        <v>2802</v>
      </c>
      <c r="D125" s="251" t="s">
        <v>240</v>
      </c>
      <c r="E125" s="265" t="s">
        <v>26</v>
      </c>
      <c r="F125" s="249"/>
      <c r="G125" s="250" t="str">
        <f t="shared" si="3"/>
        <v>0</v>
      </c>
      <c r="H125" s="508">
        <v>0</v>
      </c>
      <c r="I125" s="246">
        <v>0</v>
      </c>
      <c r="K125" s="588"/>
      <c r="L125" s="588"/>
      <c r="M125" s="637"/>
      <c r="N125" s="597"/>
      <c r="O125" s="593">
        <f>_xlfn.BITRSHIFT(N126,8)</f>
        <v>0</v>
      </c>
    </row>
    <row r="126" spans="1:15" ht="16.5" customHeight="1">
      <c r="A126" s="241">
        <v>251</v>
      </c>
      <c r="B126" s="192" t="s">
        <v>24</v>
      </c>
      <c r="C126" s="751"/>
      <c r="D126" s="251"/>
      <c r="E126" s="265" t="s">
        <v>26</v>
      </c>
      <c r="F126" s="249"/>
      <c r="G126" s="250" t="str">
        <f t="shared" si="3"/>
        <v>6E</v>
      </c>
      <c r="H126" s="508">
        <v>110</v>
      </c>
      <c r="I126" s="246">
        <v>0</v>
      </c>
      <c r="K126" s="410">
        <f>H126</f>
        <v>110</v>
      </c>
      <c r="L126" s="410">
        <f>_xlfn.BITAND((_xlfn.BITLSHIFT(H125,8)+H126), 1023)</f>
        <v>110</v>
      </c>
      <c r="M126" s="591">
        <f>_xlfn.BITAND(H126,15)</f>
        <v>14</v>
      </c>
      <c r="N126" s="597">
        <v>110</v>
      </c>
      <c r="O126" s="597">
        <f>_xlfn.BITAND(N126,255)</f>
        <v>110</v>
      </c>
    </row>
    <row r="127" spans="1:15" ht="16.5" customHeight="1">
      <c r="A127" s="241">
        <v>252</v>
      </c>
      <c r="B127" s="192" t="s">
        <v>24</v>
      </c>
      <c r="C127" s="824" t="s">
        <v>2803</v>
      </c>
      <c r="D127" s="251"/>
      <c r="E127" s="265" t="s">
        <v>26</v>
      </c>
      <c r="F127" s="249"/>
      <c r="G127" s="250" t="str">
        <f t="shared" si="3"/>
        <v>0</v>
      </c>
      <c r="H127" s="508">
        <v>0</v>
      </c>
      <c r="I127" s="246">
        <v>0</v>
      </c>
      <c r="K127" s="588"/>
      <c r="L127" s="588"/>
      <c r="M127" s="637"/>
      <c r="N127" s="597"/>
      <c r="O127" s="593">
        <f>_xlfn.BITRSHIFT(N128,8)</f>
        <v>0</v>
      </c>
    </row>
    <row r="128" spans="1:15" ht="16.5" customHeight="1">
      <c r="A128" s="241">
        <v>253</v>
      </c>
      <c r="B128" s="192" t="s">
        <v>24</v>
      </c>
      <c r="C128" s="751"/>
      <c r="D128" s="251"/>
      <c r="E128" s="265" t="s">
        <v>26</v>
      </c>
      <c r="F128" s="249"/>
      <c r="G128" s="250" t="str">
        <f t="shared" si="3"/>
        <v>6E</v>
      </c>
      <c r="H128" s="508">
        <v>110</v>
      </c>
      <c r="I128" s="246">
        <v>0</v>
      </c>
      <c r="K128" s="410">
        <f>H128</f>
        <v>110</v>
      </c>
      <c r="L128" s="410">
        <f>_xlfn.BITAND((_xlfn.BITLSHIFT(H127,8)+H128), 1023)</f>
        <v>110</v>
      </c>
      <c r="M128" s="591">
        <f>_xlfn.BITAND(H128,15)</f>
        <v>14</v>
      </c>
      <c r="N128" s="597">
        <v>110</v>
      </c>
      <c r="O128" s="597">
        <f>_xlfn.BITAND(N128,255)</f>
        <v>110</v>
      </c>
    </row>
    <row r="129" spans="1:15" ht="16.5" customHeight="1">
      <c r="A129" s="241">
        <v>254</v>
      </c>
      <c r="B129" s="192" t="s">
        <v>24</v>
      </c>
      <c r="C129" s="824" t="s">
        <v>2804</v>
      </c>
      <c r="D129" s="251"/>
      <c r="E129" s="265" t="s">
        <v>26</v>
      </c>
      <c r="F129" s="249"/>
      <c r="G129" s="250" t="str">
        <f t="shared" si="3"/>
        <v>0</v>
      </c>
      <c r="H129" s="508">
        <v>0</v>
      </c>
      <c r="I129" s="246">
        <v>0</v>
      </c>
      <c r="K129" s="588"/>
      <c r="L129" s="588"/>
      <c r="M129" s="637"/>
      <c r="N129" s="597"/>
      <c r="O129" s="593">
        <f>_xlfn.BITRSHIFT(N130,8)</f>
        <v>0</v>
      </c>
    </row>
    <row r="130" spans="1:15" ht="16.5" customHeight="1">
      <c r="A130" s="241">
        <v>255</v>
      </c>
      <c r="B130" s="192" t="s">
        <v>24</v>
      </c>
      <c r="C130" s="751"/>
      <c r="D130" s="251"/>
      <c r="E130" s="265" t="s">
        <v>26</v>
      </c>
      <c r="F130" s="249"/>
      <c r="G130" s="250" t="str">
        <f t="shared" si="3"/>
        <v>6E</v>
      </c>
      <c r="H130" s="508">
        <v>110</v>
      </c>
      <c r="I130" s="246">
        <v>0</v>
      </c>
      <c r="K130" s="410">
        <f>H130</f>
        <v>110</v>
      </c>
      <c r="L130" s="410">
        <f>_xlfn.BITAND((_xlfn.BITLSHIFT(H129,8)+H130), 1023)</f>
        <v>110</v>
      </c>
      <c r="M130" s="591">
        <f>_xlfn.BITAND(H130,15)</f>
        <v>14</v>
      </c>
      <c r="N130" s="597">
        <v>110</v>
      </c>
      <c r="O130" s="597">
        <f>_xlfn.BITAND(N130,255)</f>
        <v>110</v>
      </c>
    </row>
  </sheetData>
  <mergeCells count="79">
    <mergeCell ref="D7:D8"/>
    <mergeCell ref="C13:C14"/>
    <mergeCell ref="D13:D14"/>
    <mergeCell ref="A1:H1"/>
    <mergeCell ref="D27:D28"/>
    <mergeCell ref="C9:C10"/>
    <mergeCell ref="D9:D10"/>
    <mergeCell ref="C11:C12"/>
    <mergeCell ref="D11:D12"/>
    <mergeCell ref="C15:C16"/>
    <mergeCell ref="D15:D16"/>
    <mergeCell ref="C17:C18"/>
    <mergeCell ref="D17:D18"/>
    <mergeCell ref="C19:C20"/>
    <mergeCell ref="D19:D20"/>
    <mergeCell ref="D21:D22"/>
    <mergeCell ref="D23:D24"/>
    <mergeCell ref="D25:D26"/>
    <mergeCell ref="C45:C46"/>
    <mergeCell ref="D41:D42"/>
    <mergeCell ref="D43:D44"/>
    <mergeCell ref="C31:C32"/>
    <mergeCell ref="C33:C34"/>
    <mergeCell ref="D29:D30"/>
    <mergeCell ref="D31:D32"/>
    <mergeCell ref="D33:D34"/>
    <mergeCell ref="D35:D36"/>
    <mergeCell ref="D37:D38"/>
    <mergeCell ref="D39:D40"/>
    <mergeCell ref="C35:C36"/>
    <mergeCell ref="C37:C38"/>
    <mergeCell ref="C39:C40"/>
    <mergeCell ref="C21:C22"/>
    <mergeCell ref="C23:C24"/>
    <mergeCell ref="C25:C26"/>
    <mergeCell ref="C27:C28"/>
    <mergeCell ref="C29:C30"/>
    <mergeCell ref="C41:C42"/>
    <mergeCell ref="C43:C44"/>
    <mergeCell ref="C69:C70"/>
    <mergeCell ref="C47:C48"/>
    <mergeCell ref="C49:C50"/>
    <mergeCell ref="C51:C52"/>
    <mergeCell ref="C53:C54"/>
    <mergeCell ref="C55:C56"/>
    <mergeCell ref="C57:C58"/>
    <mergeCell ref="C59:C60"/>
    <mergeCell ref="C61:C62"/>
    <mergeCell ref="C63:C64"/>
    <mergeCell ref="C65:C66"/>
    <mergeCell ref="C67:C68"/>
    <mergeCell ref="C93:C94"/>
    <mergeCell ref="C71:C72"/>
    <mergeCell ref="C73:C74"/>
    <mergeCell ref="C75:C76"/>
    <mergeCell ref="C77:C78"/>
    <mergeCell ref="C83:C84"/>
    <mergeCell ref="C85:C86"/>
    <mergeCell ref="C87:C88"/>
    <mergeCell ref="C89:C90"/>
    <mergeCell ref="C91:C92"/>
    <mergeCell ref="C127:C128"/>
    <mergeCell ref="C129:C130"/>
    <mergeCell ref="C119:C120"/>
    <mergeCell ref="C121:C122"/>
    <mergeCell ref="C123:C124"/>
    <mergeCell ref="C103:C104"/>
    <mergeCell ref="C105:C106"/>
    <mergeCell ref="C95:C96"/>
    <mergeCell ref="C97:C98"/>
    <mergeCell ref="C125:C126"/>
    <mergeCell ref="C113:C114"/>
    <mergeCell ref="C115:C116"/>
    <mergeCell ref="C99:C100"/>
    <mergeCell ref="C117:C118"/>
    <mergeCell ref="C107:C108"/>
    <mergeCell ref="C109:C110"/>
    <mergeCell ref="C111:C112"/>
    <mergeCell ref="C101:C102"/>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46D20-A6CE-43C7-AAA9-83BE42BBD498}">
  <sheetPr>
    <tabColor theme="6" tint="0.79998168889431442"/>
  </sheetPr>
  <dimension ref="A1:AC130"/>
  <sheetViews>
    <sheetView topLeftCell="A24" zoomScaleNormal="100" workbookViewId="0">
      <selection activeCell="D4" sqref="D4:G4"/>
    </sheetView>
  </sheetViews>
  <sheetFormatPr defaultColWidth="8.88671875" defaultRowHeight="14.4"/>
  <cols>
    <col min="1" max="1" width="15.44140625" style="334" customWidth="1"/>
    <col min="2" max="2" width="5.88671875" style="334" bestFit="1" customWidth="1"/>
    <col min="3" max="3" width="31.44140625" style="334" customWidth="1"/>
    <col min="4" max="4" width="50.6640625" style="334" customWidth="1"/>
    <col min="5" max="5" width="8.88671875" style="335"/>
    <col min="6" max="6" width="8.88671875" style="334"/>
    <col min="7" max="7" width="8.88671875" style="441"/>
    <col min="8" max="8" width="8.88671875" style="334"/>
    <col min="9" max="9" width="8.88671875" style="441"/>
    <col min="10" max="29" width="8.88671875" style="284"/>
    <col min="30" max="16384" width="8.88671875" style="334"/>
  </cols>
  <sheetData>
    <row r="1" spans="1:16" ht="15.6">
      <c r="A1" s="756" t="s">
        <v>2184</v>
      </c>
      <c r="B1" s="756"/>
      <c r="C1" s="756"/>
      <c r="D1" s="756"/>
      <c r="E1" s="756"/>
      <c r="F1" s="756"/>
      <c r="G1" s="756"/>
      <c r="H1" s="756"/>
      <c r="I1" s="215"/>
    </row>
    <row r="2" spans="1:16" ht="38.4">
      <c r="A2" s="177" t="s">
        <v>2063</v>
      </c>
      <c r="B2" s="178" t="s">
        <v>2064</v>
      </c>
      <c r="C2" s="179" t="s">
        <v>2065</v>
      </c>
      <c r="D2" s="179" t="s">
        <v>2066</v>
      </c>
      <c r="E2" s="179" t="s">
        <v>2067</v>
      </c>
      <c r="F2" s="179" t="s">
        <v>2068</v>
      </c>
      <c r="G2" s="179" t="s">
        <v>2069</v>
      </c>
      <c r="H2" s="179" t="s">
        <v>2061</v>
      </c>
      <c r="I2" s="179" t="s">
        <v>2070</v>
      </c>
    </row>
    <row r="3" spans="1:16">
      <c r="A3" s="336">
        <v>128</v>
      </c>
      <c r="B3" s="292" t="s">
        <v>24</v>
      </c>
      <c r="C3" s="329" t="s">
        <v>203</v>
      </c>
      <c r="D3" s="329" t="s">
        <v>204</v>
      </c>
      <c r="E3" s="337" t="s">
        <v>26</v>
      </c>
      <c r="F3" s="285"/>
      <c r="G3" s="321" t="str">
        <f>DEC2HEX(H3)</f>
        <v>1</v>
      </c>
      <c r="H3" s="447">
        <v>1</v>
      </c>
      <c r="I3" s="321" t="s">
        <v>2075</v>
      </c>
    </row>
    <row r="4" spans="1:16" ht="28.8">
      <c r="A4" s="285">
        <v>129</v>
      </c>
      <c r="B4" s="318" t="s">
        <v>24</v>
      </c>
      <c r="C4" s="339" t="s">
        <v>2185</v>
      </c>
      <c r="D4" s="339" t="s">
        <v>2186</v>
      </c>
      <c r="E4" s="295" t="s">
        <v>26</v>
      </c>
      <c r="F4" s="285"/>
      <c r="G4" s="321" t="str">
        <f t="shared" ref="G4:G67" si="0">DEC2HEX(H4)</f>
        <v>FF</v>
      </c>
      <c r="H4" s="447">
        <v>255</v>
      </c>
      <c r="I4" s="321" t="s">
        <v>2075</v>
      </c>
    </row>
    <row r="5" spans="1:16">
      <c r="A5" s="285">
        <v>130</v>
      </c>
      <c r="B5" s="318" t="s">
        <v>24</v>
      </c>
      <c r="C5" s="339" t="s">
        <v>74</v>
      </c>
      <c r="D5" s="339"/>
      <c r="E5" s="295" t="s">
        <v>26</v>
      </c>
      <c r="F5" s="285"/>
      <c r="G5" s="321" t="str">
        <f t="shared" si="0"/>
        <v>FF</v>
      </c>
      <c r="H5" s="447">
        <v>255</v>
      </c>
      <c r="I5" s="321">
        <v>0</v>
      </c>
    </row>
    <row r="6" spans="1:16">
      <c r="A6" s="285">
        <v>131</v>
      </c>
      <c r="B6" s="318" t="s">
        <v>24</v>
      </c>
      <c r="C6" s="339" t="s">
        <v>74</v>
      </c>
      <c r="D6" s="339"/>
      <c r="E6" s="295" t="s">
        <v>26</v>
      </c>
      <c r="F6" s="285"/>
      <c r="G6" s="321" t="str">
        <f t="shared" si="0"/>
        <v>FF</v>
      </c>
      <c r="H6" s="447">
        <v>255</v>
      </c>
      <c r="I6" s="321">
        <v>0</v>
      </c>
    </row>
    <row r="7" spans="1:16">
      <c r="A7" s="336">
        <v>132</v>
      </c>
      <c r="B7" s="292" t="s">
        <v>24</v>
      </c>
      <c r="C7" s="796" t="s">
        <v>2187</v>
      </c>
      <c r="D7" s="796" t="s">
        <v>2188</v>
      </c>
      <c r="E7" s="337" t="s">
        <v>26</v>
      </c>
      <c r="F7" s="285"/>
      <c r="G7" s="321" t="str">
        <f t="shared" si="0"/>
        <v>99</v>
      </c>
      <c r="H7" s="447">
        <v>153</v>
      </c>
      <c r="I7" s="321" t="s">
        <v>27</v>
      </c>
      <c r="J7" s="284" t="s">
        <v>2189</v>
      </c>
    </row>
    <row r="8" spans="1:16">
      <c r="A8" s="336">
        <v>133</v>
      </c>
      <c r="B8" s="292" t="s">
        <v>24</v>
      </c>
      <c r="C8" s="797"/>
      <c r="D8" s="797"/>
      <c r="E8" s="337" t="s">
        <v>26</v>
      </c>
      <c r="F8" s="285"/>
      <c r="G8" s="321" t="str">
        <f t="shared" si="0"/>
        <v>99</v>
      </c>
      <c r="H8" s="447">
        <v>153</v>
      </c>
      <c r="I8" s="321" t="s">
        <v>2075</v>
      </c>
    </row>
    <row r="9" spans="1:16">
      <c r="A9" s="285">
        <v>134</v>
      </c>
      <c r="B9" s="318" t="s">
        <v>24</v>
      </c>
      <c r="C9" s="339" t="s">
        <v>74</v>
      </c>
      <c r="D9" s="339"/>
      <c r="E9" s="337" t="s">
        <v>26</v>
      </c>
      <c r="F9" s="285"/>
      <c r="G9" s="321" t="str">
        <f t="shared" si="0"/>
        <v>FF</v>
      </c>
      <c r="H9" s="447">
        <v>255</v>
      </c>
      <c r="I9" s="321">
        <v>0</v>
      </c>
    </row>
    <row r="10" spans="1:16">
      <c r="A10" s="285">
        <v>135</v>
      </c>
      <c r="B10" s="318" t="s">
        <v>24</v>
      </c>
      <c r="C10" s="339" t="s">
        <v>74</v>
      </c>
      <c r="D10" s="339"/>
      <c r="E10" s="337" t="s">
        <v>26</v>
      </c>
      <c r="F10" s="285"/>
      <c r="G10" s="321" t="str">
        <f t="shared" si="0"/>
        <v>FF</v>
      </c>
      <c r="H10" s="447">
        <v>255</v>
      </c>
      <c r="I10" s="321">
        <v>0</v>
      </c>
    </row>
    <row r="11" spans="1:16">
      <c r="A11" s="336">
        <v>136</v>
      </c>
      <c r="B11" s="292" t="s">
        <v>24</v>
      </c>
      <c r="C11" s="293" t="s">
        <v>2190</v>
      </c>
      <c r="D11" s="841" t="s">
        <v>2191</v>
      </c>
      <c r="E11" s="337" t="s">
        <v>26</v>
      </c>
      <c r="F11" s="285"/>
      <c r="G11" s="321" t="str">
        <f t="shared" si="0"/>
        <v>0</v>
      </c>
      <c r="H11" s="447">
        <v>0</v>
      </c>
      <c r="I11" s="321" t="s">
        <v>2075</v>
      </c>
      <c r="J11" s="284" t="s">
        <v>2192</v>
      </c>
    </row>
    <row r="12" spans="1:16">
      <c r="A12" s="336">
        <v>137</v>
      </c>
      <c r="B12" s="292" t="s">
        <v>24</v>
      </c>
      <c r="C12" s="293" t="s">
        <v>2193</v>
      </c>
      <c r="D12" s="842"/>
      <c r="E12" s="337" t="s">
        <v>26</v>
      </c>
      <c r="F12" s="285"/>
      <c r="G12" s="321" t="str">
        <f t="shared" si="0"/>
        <v>0</v>
      </c>
      <c r="H12" s="447">
        <v>0</v>
      </c>
      <c r="I12" s="321" t="s">
        <v>2075</v>
      </c>
    </row>
    <row r="13" spans="1:16">
      <c r="A13" s="336">
        <v>138</v>
      </c>
      <c r="B13" s="292" t="s">
        <v>24</v>
      </c>
      <c r="C13" s="293" t="s">
        <v>2194</v>
      </c>
      <c r="D13" s="843"/>
      <c r="E13" s="337" t="s">
        <v>26</v>
      </c>
      <c r="F13" s="285"/>
      <c r="G13" s="321" t="str">
        <f t="shared" si="0"/>
        <v>0</v>
      </c>
      <c r="H13" s="447">
        <v>0</v>
      </c>
      <c r="I13" s="321" t="s">
        <v>2075</v>
      </c>
    </row>
    <row r="14" spans="1:16">
      <c r="A14" s="336">
        <v>139</v>
      </c>
      <c r="B14" s="292" t="s">
        <v>24</v>
      </c>
      <c r="C14" s="293" t="s">
        <v>2195</v>
      </c>
      <c r="D14" s="841" t="s">
        <v>2196</v>
      </c>
      <c r="E14" s="337" t="s">
        <v>26</v>
      </c>
      <c r="F14" s="285"/>
      <c r="G14" s="321" t="str">
        <f t="shared" si="0"/>
        <v>0</v>
      </c>
      <c r="H14" s="447">
        <v>0</v>
      </c>
      <c r="I14" s="321" t="s">
        <v>2075</v>
      </c>
    </row>
    <row r="15" spans="1:16">
      <c r="A15" s="336">
        <v>140</v>
      </c>
      <c r="B15" s="292" t="s">
        <v>24</v>
      </c>
      <c r="C15" s="293" t="s">
        <v>2197</v>
      </c>
      <c r="D15" s="842"/>
      <c r="E15" s="337" t="s">
        <v>26</v>
      </c>
      <c r="F15" s="285"/>
      <c r="G15" s="321" t="str">
        <f t="shared" si="0"/>
        <v>0</v>
      </c>
      <c r="H15" s="447">
        <v>0</v>
      </c>
      <c r="I15" s="321" t="s">
        <v>2075</v>
      </c>
      <c r="M15" s="451"/>
      <c r="P15" s="452"/>
    </row>
    <row r="16" spans="1:16">
      <c r="A16" s="336">
        <v>141</v>
      </c>
      <c r="B16" s="292" t="s">
        <v>24</v>
      </c>
      <c r="C16" s="293" t="s">
        <v>2198</v>
      </c>
      <c r="D16" s="843"/>
      <c r="E16" s="337" t="s">
        <v>26</v>
      </c>
      <c r="F16" s="285"/>
      <c r="G16" s="321" t="str">
        <f t="shared" si="0"/>
        <v>0</v>
      </c>
      <c r="H16" s="447">
        <v>0</v>
      </c>
      <c r="I16" s="321" t="s">
        <v>2075</v>
      </c>
      <c r="P16" s="452"/>
    </row>
    <row r="17" spans="1:19" ht="14.4" customHeight="1">
      <c r="A17" s="336">
        <v>142</v>
      </c>
      <c r="B17" s="292" t="s">
        <v>24</v>
      </c>
      <c r="C17" s="293" t="s">
        <v>2199</v>
      </c>
      <c r="D17" s="841" t="s">
        <v>2200</v>
      </c>
      <c r="E17" s="337" t="s">
        <v>26</v>
      </c>
      <c r="F17" s="285"/>
      <c r="G17" s="321" t="str">
        <f t="shared" si="0"/>
        <v>0</v>
      </c>
      <c r="H17" s="447">
        <v>0</v>
      </c>
      <c r="I17" s="321" t="s">
        <v>2075</v>
      </c>
      <c r="M17" s="451"/>
    </row>
    <row r="18" spans="1:19">
      <c r="A18" s="336">
        <v>143</v>
      </c>
      <c r="B18" s="292" t="s">
        <v>24</v>
      </c>
      <c r="C18" s="293" t="s">
        <v>2201</v>
      </c>
      <c r="D18" s="842"/>
      <c r="E18" s="337" t="s">
        <v>26</v>
      </c>
      <c r="F18" s="285"/>
      <c r="G18" s="321" t="str">
        <f t="shared" si="0"/>
        <v>0</v>
      </c>
      <c r="H18" s="447">
        <v>0</v>
      </c>
      <c r="I18" s="321" t="s">
        <v>2075</v>
      </c>
    </row>
    <row r="19" spans="1:19" ht="14.4" customHeight="1">
      <c r="A19" s="336">
        <v>144</v>
      </c>
      <c r="B19" s="292" t="s">
        <v>24</v>
      </c>
      <c r="C19" s="293" t="s">
        <v>2202</v>
      </c>
      <c r="D19" s="843"/>
      <c r="E19" s="337" t="s">
        <v>26</v>
      </c>
      <c r="F19" s="285"/>
      <c r="G19" s="321" t="str">
        <f t="shared" si="0"/>
        <v>0</v>
      </c>
      <c r="H19" s="447">
        <v>0</v>
      </c>
      <c r="I19" s="321" t="s">
        <v>2075</v>
      </c>
      <c r="M19" s="451"/>
    </row>
    <row r="20" spans="1:19" ht="16.5" customHeight="1">
      <c r="A20" s="336">
        <v>145</v>
      </c>
      <c r="B20" s="292" t="s">
        <v>24</v>
      </c>
      <c r="C20" s="293" t="s">
        <v>2203</v>
      </c>
      <c r="D20" s="841" t="s">
        <v>2204</v>
      </c>
      <c r="E20" s="337" t="s">
        <v>26</v>
      </c>
      <c r="F20" s="285"/>
      <c r="G20" s="321" t="str">
        <f t="shared" si="0"/>
        <v>0</v>
      </c>
      <c r="H20" s="447">
        <v>0</v>
      </c>
      <c r="I20" s="321" t="s">
        <v>2075</v>
      </c>
    </row>
    <row r="21" spans="1:19" ht="14.4" customHeight="1">
      <c r="A21" s="336">
        <v>146</v>
      </c>
      <c r="B21" s="292" t="s">
        <v>24</v>
      </c>
      <c r="C21" s="293" t="s">
        <v>2205</v>
      </c>
      <c r="D21" s="842"/>
      <c r="E21" s="337" t="s">
        <v>26</v>
      </c>
      <c r="F21" s="285"/>
      <c r="G21" s="321" t="str">
        <f t="shared" si="0"/>
        <v>0</v>
      </c>
      <c r="H21" s="447">
        <v>0</v>
      </c>
      <c r="I21" s="321" t="s">
        <v>2075</v>
      </c>
      <c r="M21" s="451"/>
      <c r="P21" s="452"/>
      <c r="R21" s="284">
        <v>0.85</v>
      </c>
      <c r="S21" s="284">
        <v>0.95</v>
      </c>
    </row>
    <row r="22" spans="1:19">
      <c r="A22" s="336">
        <v>147</v>
      </c>
      <c r="B22" s="292" t="s">
        <v>24</v>
      </c>
      <c r="C22" s="293" t="s">
        <v>2206</v>
      </c>
      <c r="D22" s="843"/>
      <c r="E22" s="337" t="s">
        <v>26</v>
      </c>
      <c r="F22" s="285"/>
      <c r="G22" s="321" t="str">
        <f t="shared" si="0"/>
        <v>0</v>
      </c>
      <c r="H22" s="447">
        <v>0</v>
      </c>
      <c r="I22" s="321" t="s">
        <v>2075</v>
      </c>
      <c r="P22" s="452"/>
      <c r="R22" s="284">
        <f>ROUND(R21/0.0012,0)</f>
        <v>708</v>
      </c>
      <c r="S22" s="284">
        <f>ROUND(S21/0.0012,0)</f>
        <v>792</v>
      </c>
    </row>
    <row r="23" spans="1:19" ht="16.5" customHeight="1">
      <c r="A23" s="336">
        <v>148</v>
      </c>
      <c r="B23" s="292" t="s">
        <v>24</v>
      </c>
      <c r="C23" s="293" t="s">
        <v>2207</v>
      </c>
      <c r="D23" s="841" t="s">
        <v>2208</v>
      </c>
      <c r="E23" s="337" t="s">
        <v>26</v>
      </c>
      <c r="F23" s="285"/>
      <c r="G23" s="321" t="str">
        <f t="shared" si="0"/>
        <v>0</v>
      </c>
      <c r="H23" s="447">
        <v>0</v>
      </c>
      <c r="I23" s="321" t="s">
        <v>2075</v>
      </c>
      <c r="M23" s="451"/>
      <c r="R23" s="284">
        <f>R22*2^6</f>
        <v>45312</v>
      </c>
      <c r="S23" s="284">
        <f>S22*2^6</f>
        <v>50688</v>
      </c>
    </row>
    <row r="24" spans="1:19">
      <c r="A24" s="336">
        <v>149</v>
      </c>
      <c r="B24" s="292" t="s">
        <v>24</v>
      </c>
      <c r="C24" s="293" t="s">
        <v>2209</v>
      </c>
      <c r="D24" s="842"/>
      <c r="E24" s="337" t="s">
        <v>26</v>
      </c>
      <c r="F24" s="285"/>
      <c r="G24" s="321" t="str">
        <f t="shared" si="0"/>
        <v>0</v>
      </c>
      <c r="H24" s="447">
        <v>0</v>
      </c>
      <c r="I24" s="321" t="s">
        <v>2075</v>
      </c>
    </row>
    <row r="25" spans="1:19" ht="14.4" customHeight="1">
      <c r="A25" s="336">
        <v>150</v>
      </c>
      <c r="B25" s="292" t="s">
        <v>24</v>
      </c>
      <c r="C25" s="293" t="s">
        <v>2210</v>
      </c>
      <c r="D25" s="843"/>
      <c r="E25" s="337" t="s">
        <v>26</v>
      </c>
      <c r="F25" s="285"/>
      <c r="G25" s="321" t="str">
        <f t="shared" si="0"/>
        <v>0</v>
      </c>
      <c r="H25" s="447">
        <v>0</v>
      </c>
      <c r="I25" s="321" t="s">
        <v>2075</v>
      </c>
      <c r="M25" s="451"/>
    </row>
    <row r="26" spans="1:19">
      <c r="A26" s="336">
        <v>151</v>
      </c>
      <c r="B26" s="292" t="s">
        <v>24</v>
      </c>
      <c r="C26" s="293" t="s">
        <v>2211</v>
      </c>
      <c r="D26" s="841" t="s">
        <v>2212</v>
      </c>
      <c r="E26" s="337" t="s">
        <v>26</v>
      </c>
      <c r="F26" s="285"/>
      <c r="G26" s="321" t="str">
        <f t="shared" si="0"/>
        <v>0</v>
      </c>
      <c r="H26" s="447">
        <v>0</v>
      </c>
      <c r="I26" s="321" t="s">
        <v>2075</v>
      </c>
    </row>
    <row r="27" spans="1:19" ht="14.4" customHeight="1">
      <c r="A27" s="336">
        <v>152</v>
      </c>
      <c r="B27" s="292" t="s">
        <v>24</v>
      </c>
      <c r="C27" s="293" t="s">
        <v>2213</v>
      </c>
      <c r="D27" s="842"/>
      <c r="E27" s="337" t="s">
        <v>26</v>
      </c>
      <c r="F27" s="285"/>
      <c r="G27" s="321" t="str">
        <f t="shared" si="0"/>
        <v>0</v>
      </c>
      <c r="H27" s="447">
        <v>0</v>
      </c>
      <c r="I27" s="321" t="s">
        <v>2075</v>
      </c>
      <c r="M27" s="451"/>
      <c r="P27" s="452"/>
      <c r="R27" s="284">
        <v>1.7</v>
      </c>
      <c r="S27" s="284">
        <v>1.9</v>
      </c>
    </row>
    <row r="28" spans="1:19">
      <c r="A28" s="336">
        <v>153</v>
      </c>
      <c r="B28" s="292" t="s">
        <v>24</v>
      </c>
      <c r="C28" s="293" t="s">
        <v>2214</v>
      </c>
      <c r="D28" s="843"/>
      <c r="E28" s="337" t="s">
        <v>26</v>
      </c>
      <c r="F28" s="285"/>
      <c r="G28" s="321" t="str">
        <f t="shared" si="0"/>
        <v>0</v>
      </c>
      <c r="H28" s="447">
        <v>0</v>
      </c>
      <c r="I28" s="321" t="s">
        <v>2075</v>
      </c>
      <c r="P28" s="452"/>
      <c r="R28" s="284">
        <f>ROUND(R27/0.002,0)</f>
        <v>850</v>
      </c>
      <c r="S28" s="284">
        <f>ROUND(S27/0.002,0)</f>
        <v>950</v>
      </c>
    </row>
    <row r="29" spans="1:19" ht="14.4" customHeight="1">
      <c r="A29" s="336">
        <v>154</v>
      </c>
      <c r="B29" s="292" t="s">
        <v>24</v>
      </c>
      <c r="C29" s="293" t="s">
        <v>2215</v>
      </c>
      <c r="D29" s="841" t="s">
        <v>2216</v>
      </c>
      <c r="E29" s="337" t="s">
        <v>26</v>
      </c>
      <c r="F29" s="285"/>
      <c r="G29" s="321" t="str">
        <f t="shared" si="0"/>
        <v>0</v>
      </c>
      <c r="H29" s="447">
        <v>0</v>
      </c>
      <c r="I29" s="321" t="s">
        <v>2075</v>
      </c>
      <c r="M29" s="451"/>
      <c r="R29" s="284">
        <f>R28*2^6</f>
        <v>54400</v>
      </c>
      <c r="S29" s="284">
        <f>S28*2^6</f>
        <v>60800</v>
      </c>
    </row>
    <row r="30" spans="1:19">
      <c r="A30" s="336">
        <v>155</v>
      </c>
      <c r="B30" s="292" t="s">
        <v>24</v>
      </c>
      <c r="C30" s="293" t="s">
        <v>2217</v>
      </c>
      <c r="D30" s="842"/>
      <c r="E30" s="337" t="s">
        <v>26</v>
      </c>
      <c r="F30" s="285"/>
      <c r="G30" s="321" t="str">
        <f t="shared" si="0"/>
        <v>0</v>
      </c>
      <c r="H30" s="447">
        <v>0</v>
      </c>
      <c r="I30" s="321" t="s">
        <v>2075</v>
      </c>
    </row>
    <row r="31" spans="1:19" ht="14.4" customHeight="1">
      <c r="A31" s="336">
        <v>156</v>
      </c>
      <c r="B31" s="292" t="s">
        <v>24</v>
      </c>
      <c r="C31" s="293" t="s">
        <v>2218</v>
      </c>
      <c r="D31" s="843"/>
      <c r="E31" s="337" t="s">
        <v>26</v>
      </c>
      <c r="F31" s="285"/>
      <c r="G31" s="321" t="str">
        <f t="shared" si="0"/>
        <v>0</v>
      </c>
      <c r="H31" s="447">
        <v>0</v>
      </c>
      <c r="I31" s="321" t="s">
        <v>2075</v>
      </c>
      <c r="M31" s="451"/>
    </row>
    <row r="32" spans="1:19">
      <c r="A32" s="336">
        <v>157</v>
      </c>
      <c r="B32" s="292" t="s">
        <v>24</v>
      </c>
      <c r="C32" s="293" t="s">
        <v>2219</v>
      </c>
      <c r="D32" s="841" t="s">
        <v>2220</v>
      </c>
      <c r="E32" s="337" t="s">
        <v>26</v>
      </c>
      <c r="F32" s="285"/>
      <c r="G32" s="321" t="str">
        <f t="shared" si="0"/>
        <v>0</v>
      </c>
      <c r="H32" s="447">
        <v>0</v>
      </c>
      <c r="I32" s="321" t="s">
        <v>2075</v>
      </c>
    </row>
    <row r="33" spans="1:19" ht="14.4" customHeight="1">
      <c r="A33" s="336">
        <v>158</v>
      </c>
      <c r="B33" s="292" t="s">
        <v>24</v>
      </c>
      <c r="C33" s="293" t="s">
        <v>2221</v>
      </c>
      <c r="D33" s="842"/>
      <c r="E33" s="337" t="s">
        <v>26</v>
      </c>
      <c r="F33" s="285"/>
      <c r="G33" s="321" t="str">
        <f t="shared" si="0"/>
        <v>0</v>
      </c>
      <c r="H33" s="447">
        <v>0</v>
      </c>
      <c r="I33" s="321" t="s">
        <v>2075</v>
      </c>
      <c r="P33" s="452"/>
      <c r="R33" s="284">
        <v>0.7</v>
      </c>
      <c r="S33" s="284">
        <v>0.82</v>
      </c>
    </row>
    <row r="34" spans="1:19">
      <c r="A34" s="336">
        <v>159</v>
      </c>
      <c r="B34" s="292" t="s">
        <v>24</v>
      </c>
      <c r="C34" s="293" t="s">
        <v>2222</v>
      </c>
      <c r="D34" s="843"/>
      <c r="E34" s="337" t="s">
        <v>26</v>
      </c>
      <c r="F34" s="285"/>
      <c r="G34" s="321" t="str">
        <f t="shared" si="0"/>
        <v>0</v>
      </c>
      <c r="H34" s="447">
        <v>0</v>
      </c>
      <c r="I34" s="321" t="s">
        <v>2075</v>
      </c>
      <c r="P34" s="452"/>
      <c r="R34" s="284">
        <f>ROUND(R33/0.0012,0)</f>
        <v>583</v>
      </c>
      <c r="S34" s="284">
        <f>ROUND(S33/0.0012,0)</f>
        <v>683</v>
      </c>
    </row>
    <row r="35" spans="1:19" ht="14.4" customHeight="1">
      <c r="A35" s="340">
        <v>160</v>
      </c>
      <c r="B35" s="341" t="s">
        <v>24</v>
      </c>
      <c r="C35" s="342" t="s">
        <v>2223</v>
      </c>
      <c r="D35" s="833" t="s">
        <v>2224</v>
      </c>
      <c r="E35" s="343" t="s">
        <v>26</v>
      </c>
      <c r="F35" s="285"/>
      <c r="G35" s="321" t="str">
        <f t="shared" si="0"/>
        <v>0</v>
      </c>
      <c r="H35" s="447">
        <v>0</v>
      </c>
      <c r="I35" s="321" t="s">
        <v>2075</v>
      </c>
      <c r="J35" s="284" t="s">
        <v>2192</v>
      </c>
      <c r="M35" s="451"/>
      <c r="R35" s="284">
        <f>R34*2^6</f>
        <v>37312</v>
      </c>
      <c r="S35" s="284">
        <f>S34*2^6</f>
        <v>43712</v>
      </c>
    </row>
    <row r="36" spans="1:19">
      <c r="A36" s="340">
        <v>161</v>
      </c>
      <c r="B36" s="341" t="s">
        <v>24</v>
      </c>
      <c r="C36" s="342" t="s">
        <v>2225</v>
      </c>
      <c r="D36" s="834"/>
      <c r="E36" s="343" t="s">
        <v>26</v>
      </c>
      <c r="F36" s="285"/>
      <c r="G36" s="321" t="str">
        <f t="shared" si="0"/>
        <v>0</v>
      </c>
      <c r="H36" s="447">
        <v>0</v>
      </c>
      <c r="I36" s="321" t="s">
        <v>2075</v>
      </c>
    </row>
    <row r="37" spans="1:19" ht="14.4" customHeight="1">
      <c r="A37" s="340">
        <v>162</v>
      </c>
      <c r="B37" s="341" t="s">
        <v>24</v>
      </c>
      <c r="C37" s="342" t="s">
        <v>2226</v>
      </c>
      <c r="D37" s="835"/>
      <c r="E37" s="343" t="s">
        <v>26</v>
      </c>
      <c r="F37" s="285"/>
      <c r="G37" s="321" t="str">
        <f t="shared" si="0"/>
        <v>0</v>
      </c>
      <c r="H37" s="447">
        <v>0</v>
      </c>
      <c r="I37" s="321" t="s">
        <v>2075</v>
      </c>
      <c r="M37" s="451"/>
    </row>
    <row r="38" spans="1:19">
      <c r="A38" s="340">
        <v>163</v>
      </c>
      <c r="B38" s="341" t="s">
        <v>24</v>
      </c>
      <c r="C38" s="342" t="s">
        <v>2227</v>
      </c>
      <c r="D38" s="833" t="s">
        <v>2228</v>
      </c>
      <c r="E38" s="343" t="s">
        <v>26</v>
      </c>
      <c r="F38" s="285"/>
      <c r="G38" s="321" t="str">
        <f t="shared" si="0"/>
        <v>0</v>
      </c>
      <c r="H38" s="447">
        <v>0</v>
      </c>
      <c r="I38" s="321" t="s">
        <v>2075</v>
      </c>
    </row>
    <row r="39" spans="1:19" ht="14.4" customHeight="1">
      <c r="A39" s="340">
        <v>164</v>
      </c>
      <c r="B39" s="341" t="s">
        <v>24</v>
      </c>
      <c r="C39" s="342" t="s">
        <v>2229</v>
      </c>
      <c r="D39" s="834"/>
      <c r="E39" s="343" t="s">
        <v>26</v>
      </c>
      <c r="F39" s="285"/>
      <c r="G39" s="321" t="str">
        <f t="shared" si="0"/>
        <v>0</v>
      </c>
      <c r="H39" s="447">
        <v>0</v>
      </c>
      <c r="I39" s="321" t="s">
        <v>2075</v>
      </c>
      <c r="M39" s="451"/>
      <c r="P39" s="452"/>
    </row>
    <row r="40" spans="1:19">
      <c r="A40" s="340">
        <v>165</v>
      </c>
      <c r="B40" s="341" t="s">
        <v>24</v>
      </c>
      <c r="C40" s="342" t="s">
        <v>2230</v>
      </c>
      <c r="D40" s="835"/>
      <c r="E40" s="343" t="s">
        <v>26</v>
      </c>
      <c r="F40" s="285"/>
      <c r="G40" s="321" t="str">
        <f t="shared" si="0"/>
        <v>0</v>
      </c>
      <c r="H40" s="447">
        <v>0</v>
      </c>
      <c r="I40" s="321" t="s">
        <v>2075</v>
      </c>
      <c r="P40" s="452"/>
    </row>
    <row r="41" spans="1:19" ht="14.4" customHeight="1">
      <c r="A41" s="340">
        <v>166</v>
      </c>
      <c r="B41" s="341" t="s">
        <v>24</v>
      </c>
      <c r="C41" s="342" t="s">
        <v>2231</v>
      </c>
      <c r="D41" s="833" t="s">
        <v>2232</v>
      </c>
      <c r="E41" s="343" t="s">
        <v>26</v>
      </c>
      <c r="F41" s="285"/>
      <c r="G41" s="321" t="str">
        <f t="shared" si="0"/>
        <v>0</v>
      </c>
      <c r="H41" s="447">
        <v>0</v>
      </c>
      <c r="I41" s="321" t="s">
        <v>2075</v>
      </c>
      <c r="M41" s="451"/>
    </row>
    <row r="42" spans="1:19">
      <c r="A42" s="340">
        <v>167</v>
      </c>
      <c r="B42" s="341" t="s">
        <v>24</v>
      </c>
      <c r="C42" s="342" t="s">
        <v>2233</v>
      </c>
      <c r="D42" s="834"/>
      <c r="E42" s="343" t="s">
        <v>26</v>
      </c>
      <c r="F42" s="285"/>
      <c r="G42" s="321" t="str">
        <f t="shared" si="0"/>
        <v>0</v>
      </c>
      <c r="H42" s="447">
        <v>0</v>
      </c>
      <c r="I42" s="321" t="s">
        <v>2075</v>
      </c>
    </row>
    <row r="43" spans="1:19" ht="14.4" customHeight="1">
      <c r="A43" s="340">
        <v>168</v>
      </c>
      <c r="B43" s="341" t="s">
        <v>24</v>
      </c>
      <c r="C43" s="342" t="s">
        <v>2234</v>
      </c>
      <c r="D43" s="835"/>
      <c r="E43" s="343" t="s">
        <v>26</v>
      </c>
      <c r="F43" s="285"/>
      <c r="G43" s="321" t="str">
        <f t="shared" si="0"/>
        <v>0</v>
      </c>
      <c r="H43" s="447">
        <v>0</v>
      </c>
      <c r="I43" s="321" t="s">
        <v>2075</v>
      </c>
      <c r="M43" s="451"/>
    </row>
    <row r="44" spans="1:19">
      <c r="A44" s="340">
        <v>169</v>
      </c>
      <c r="B44" s="341" t="s">
        <v>24</v>
      </c>
      <c r="C44" s="342" t="s">
        <v>2235</v>
      </c>
      <c r="D44" s="833" t="s">
        <v>2236</v>
      </c>
      <c r="E44" s="343" t="s">
        <v>26</v>
      </c>
      <c r="F44" s="285"/>
      <c r="G44" s="321" t="str">
        <f t="shared" si="0"/>
        <v>0</v>
      </c>
      <c r="H44" s="447">
        <v>0</v>
      </c>
      <c r="I44" s="321" t="s">
        <v>2075</v>
      </c>
    </row>
    <row r="45" spans="1:19">
      <c r="A45" s="340">
        <v>170</v>
      </c>
      <c r="B45" s="341" t="s">
        <v>24</v>
      </c>
      <c r="C45" s="342" t="s">
        <v>2237</v>
      </c>
      <c r="D45" s="834"/>
      <c r="E45" s="343" t="s">
        <v>26</v>
      </c>
      <c r="F45" s="285"/>
      <c r="G45" s="321" t="str">
        <f t="shared" si="0"/>
        <v>0</v>
      </c>
      <c r="H45" s="447">
        <v>0</v>
      </c>
      <c r="I45" s="321" t="s">
        <v>2075</v>
      </c>
    </row>
    <row r="46" spans="1:19">
      <c r="A46" s="340">
        <v>171</v>
      </c>
      <c r="B46" s="341" t="s">
        <v>24</v>
      </c>
      <c r="C46" s="342" t="s">
        <v>2238</v>
      </c>
      <c r="D46" s="835"/>
      <c r="E46" s="343" t="s">
        <v>26</v>
      </c>
      <c r="F46" s="285"/>
      <c r="G46" s="321" t="str">
        <f t="shared" si="0"/>
        <v>0</v>
      </c>
      <c r="H46" s="447">
        <v>0</v>
      </c>
      <c r="I46" s="321" t="s">
        <v>2075</v>
      </c>
    </row>
    <row r="47" spans="1:19">
      <c r="A47" s="340">
        <v>172</v>
      </c>
      <c r="B47" s="341" t="s">
        <v>24</v>
      </c>
      <c r="C47" s="342" t="s">
        <v>2239</v>
      </c>
      <c r="D47" s="833" t="s">
        <v>2240</v>
      </c>
      <c r="E47" s="343" t="s">
        <v>26</v>
      </c>
      <c r="F47" s="285"/>
      <c r="G47" s="321" t="str">
        <f t="shared" si="0"/>
        <v>0</v>
      </c>
      <c r="H47" s="447">
        <v>0</v>
      </c>
      <c r="I47" s="321" t="s">
        <v>2075</v>
      </c>
    </row>
    <row r="48" spans="1:19">
      <c r="A48" s="340">
        <v>173</v>
      </c>
      <c r="B48" s="341" t="s">
        <v>24</v>
      </c>
      <c r="C48" s="342" t="s">
        <v>2241</v>
      </c>
      <c r="D48" s="834"/>
      <c r="E48" s="343" t="s">
        <v>26</v>
      </c>
      <c r="F48" s="285"/>
      <c r="G48" s="321" t="str">
        <f t="shared" si="0"/>
        <v>0</v>
      </c>
      <c r="H48" s="447">
        <v>0</v>
      </c>
      <c r="I48" s="321" t="s">
        <v>2075</v>
      </c>
    </row>
    <row r="49" spans="1:14">
      <c r="A49" s="340">
        <v>174</v>
      </c>
      <c r="B49" s="341" t="s">
        <v>24</v>
      </c>
      <c r="C49" s="342" t="s">
        <v>2242</v>
      </c>
      <c r="D49" s="835"/>
      <c r="E49" s="343" t="s">
        <v>26</v>
      </c>
      <c r="F49" s="285"/>
      <c r="G49" s="321" t="str">
        <f t="shared" si="0"/>
        <v>0</v>
      </c>
      <c r="H49" s="447">
        <v>0</v>
      </c>
      <c r="I49" s="321" t="s">
        <v>2075</v>
      </c>
    </row>
    <row r="50" spans="1:14">
      <c r="A50" s="340">
        <v>175</v>
      </c>
      <c r="B50" s="341" t="s">
        <v>24</v>
      </c>
      <c r="C50" s="342" t="s">
        <v>2243</v>
      </c>
      <c r="D50" s="833" t="s">
        <v>2244</v>
      </c>
      <c r="E50" s="343" t="s">
        <v>26</v>
      </c>
      <c r="F50" s="285"/>
      <c r="G50" s="321" t="str">
        <f t="shared" si="0"/>
        <v>0</v>
      </c>
      <c r="H50" s="447">
        <v>0</v>
      </c>
      <c r="I50" s="321" t="s">
        <v>2075</v>
      </c>
    </row>
    <row r="51" spans="1:14">
      <c r="A51" s="340">
        <v>176</v>
      </c>
      <c r="B51" s="341" t="s">
        <v>24</v>
      </c>
      <c r="C51" s="342" t="s">
        <v>2245</v>
      </c>
      <c r="D51" s="834"/>
      <c r="E51" s="343" t="s">
        <v>26</v>
      </c>
      <c r="F51" s="285"/>
      <c r="G51" s="321" t="str">
        <f t="shared" si="0"/>
        <v>0</v>
      </c>
      <c r="H51" s="447">
        <v>0</v>
      </c>
      <c r="I51" s="321" t="s">
        <v>2075</v>
      </c>
    </row>
    <row r="52" spans="1:14">
      <c r="A52" s="340">
        <v>177</v>
      </c>
      <c r="B52" s="341" t="s">
        <v>24</v>
      </c>
      <c r="C52" s="342" t="s">
        <v>2246</v>
      </c>
      <c r="D52" s="835"/>
      <c r="E52" s="343" t="s">
        <v>26</v>
      </c>
      <c r="F52" s="285"/>
      <c r="G52" s="321" t="str">
        <f t="shared" si="0"/>
        <v>0</v>
      </c>
      <c r="H52" s="447">
        <v>0</v>
      </c>
      <c r="I52" s="321" t="s">
        <v>2075</v>
      </c>
    </row>
    <row r="53" spans="1:14">
      <c r="A53" s="340">
        <v>178</v>
      </c>
      <c r="B53" s="341" t="s">
        <v>24</v>
      </c>
      <c r="C53" s="342" t="s">
        <v>2247</v>
      </c>
      <c r="D53" s="833" t="s">
        <v>2248</v>
      </c>
      <c r="E53" s="343" t="s">
        <v>26</v>
      </c>
      <c r="F53" s="285"/>
      <c r="G53" s="321" t="str">
        <f t="shared" si="0"/>
        <v>0</v>
      </c>
      <c r="H53" s="447">
        <v>0</v>
      </c>
      <c r="I53" s="321" t="s">
        <v>2075</v>
      </c>
    </row>
    <row r="54" spans="1:14">
      <c r="A54" s="340">
        <v>179</v>
      </c>
      <c r="B54" s="341" t="s">
        <v>24</v>
      </c>
      <c r="C54" s="342" t="s">
        <v>2249</v>
      </c>
      <c r="D54" s="834"/>
      <c r="E54" s="343" t="s">
        <v>26</v>
      </c>
      <c r="F54" s="285"/>
      <c r="G54" s="321" t="str">
        <f t="shared" si="0"/>
        <v>0</v>
      </c>
      <c r="H54" s="447">
        <v>0</v>
      </c>
      <c r="I54" s="321" t="s">
        <v>2075</v>
      </c>
    </row>
    <row r="55" spans="1:14">
      <c r="A55" s="340">
        <v>180</v>
      </c>
      <c r="B55" s="341" t="s">
        <v>24</v>
      </c>
      <c r="C55" s="342" t="s">
        <v>2250</v>
      </c>
      <c r="D55" s="835"/>
      <c r="E55" s="343" t="s">
        <v>26</v>
      </c>
      <c r="F55" s="285"/>
      <c r="G55" s="321" t="str">
        <f t="shared" si="0"/>
        <v>0</v>
      </c>
      <c r="H55" s="447">
        <v>0</v>
      </c>
      <c r="I55" s="321" t="s">
        <v>2075</v>
      </c>
    </row>
    <row r="56" spans="1:14">
      <c r="A56" s="340">
        <v>181</v>
      </c>
      <c r="B56" s="341" t="s">
        <v>24</v>
      </c>
      <c r="C56" s="342" t="s">
        <v>2251</v>
      </c>
      <c r="D56" s="833" t="s">
        <v>2252</v>
      </c>
      <c r="E56" s="343" t="s">
        <v>26</v>
      </c>
      <c r="F56" s="285"/>
      <c r="G56" s="321" t="str">
        <f t="shared" si="0"/>
        <v>0</v>
      </c>
      <c r="H56" s="447">
        <v>0</v>
      </c>
      <c r="I56" s="321" t="s">
        <v>2075</v>
      </c>
    </row>
    <row r="57" spans="1:14">
      <c r="A57" s="340">
        <v>182</v>
      </c>
      <c r="B57" s="341" t="s">
        <v>24</v>
      </c>
      <c r="C57" s="342" t="s">
        <v>2253</v>
      </c>
      <c r="D57" s="834"/>
      <c r="E57" s="343" t="s">
        <v>26</v>
      </c>
      <c r="F57" s="285"/>
      <c r="G57" s="321" t="str">
        <f t="shared" si="0"/>
        <v>0</v>
      </c>
      <c r="H57" s="447">
        <v>0</v>
      </c>
      <c r="I57" s="321" t="s">
        <v>2075</v>
      </c>
    </row>
    <row r="58" spans="1:14">
      <c r="A58" s="340">
        <v>183</v>
      </c>
      <c r="B58" s="341" t="s">
        <v>24</v>
      </c>
      <c r="C58" s="342" t="s">
        <v>2254</v>
      </c>
      <c r="D58" s="835"/>
      <c r="E58" s="343" t="s">
        <v>26</v>
      </c>
      <c r="F58" s="285"/>
      <c r="G58" s="321" t="str">
        <f t="shared" si="0"/>
        <v>0</v>
      </c>
      <c r="H58" s="447">
        <v>0</v>
      </c>
      <c r="I58" s="321" t="s">
        <v>2075</v>
      </c>
      <c r="K58" s="284" t="s">
        <v>23</v>
      </c>
      <c r="L58" s="575" t="s">
        <v>22</v>
      </c>
    </row>
    <row r="59" spans="1:14">
      <c r="A59" s="311">
        <v>184</v>
      </c>
      <c r="B59" s="312" t="s">
        <v>24</v>
      </c>
      <c r="C59" s="829" t="s">
        <v>2255</v>
      </c>
      <c r="D59" s="831" t="s">
        <v>2256</v>
      </c>
      <c r="E59" s="316" t="s">
        <v>26</v>
      </c>
      <c r="F59" s="285"/>
      <c r="G59" s="321" t="str">
        <f t="shared" si="0"/>
        <v>A4</v>
      </c>
      <c r="H59" s="447">
        <v>164</v>
      </c>
      <c r="I59" s="321" t="s">
        <v>2075</v>
      </c>
      <c r="L59" s="575"/>
      <c r="N59" s="284">
        <f>_xlfn.BITAND(M60,255)</f>
        <v>164</v>
      </c>
    </row>
    <row r="60" spans="1:14">
      <c r="A60" s="311">
        <v>185</v>
      </c>
      <c r="B60" s="312" t="s">
        <v>24</v>
      </c>
      <c r="C60" s="830"/>
      <c r="D60" s="832"/>
      <c r="E60" s="316" t="s">
        <v>26</v>
      </c>
      <c r="F60" s="285"/>
      <c r="G60" s="321" t="str">
        <f t="shared" si="0"/>
        <v>8</v>
      </c>
      <c r="H60" s="447">
        <v>8</v>
      </c>
      <c r="I60" s="321" t="s">
        <v>2075</v>
      </c>
      <c r="K60" s="284">
        <f>(_xlfn.BITLSHIFT(H60,8)+H59)/4096</f>
        <v>0.5400390625</v>
      </c>
      <c r="L60" s="575">
        <v>0.54</v>
      </c>
      <c r="M60" s="284">
        <f>ROUND(L60*4096,0)</f>
        <v>2212</v>
      </c>
      <c r="N60" s="284">
        <f>_xlfn.BITRSHIFT(M60,8)</f>
        <v>8</v>
      </c>
    </row>
    <row r="61" spans="1:14">
      <c r="A61" s="311">
        <v>186</v>
      </c>
      <c r="B61" s="312" t="s">
        <v>24</v>
      </c>
      <c r="C61" s="829" t="s">
        <v>2257</v>
      </c>
      <c r="D61" s="832"/>
      <c r="E61" s="316" t="s">
        <v>26</v>
      </c>
      <c r="F61" s="285"/>
      <c r="G61" s="321" t="str">
        <f t="shared" si="0"/>
        <v>A4</v>
      </c>
      <c r="H61" s="447">
        <v>164</v>
      </c>
      <c r="I61" s="321" t="s">
        <v>2075</v>
      </c>
      <c r="L61" s="575"/>
      <c r="N61" s="284">
        <f>_xlfn.BITAND(M62,255)</f>
        <v>164</v>
      </c>
    </row>
    <row r="62" spans="1:14">
      <c r="A62" s="311">
        <v>187</v>
      </c>
      <c r="B62" s="312" t="s">
        <v>24</v>
      </c>
      <c r="C62" s="830"/>
      <c r="D62" s="832"/>
      <c r="E62" s="316" t="s">
        <v>26</v>
      </c>
      <c r="F62" s="285"/>
      <c r="G62" s="321" t="str">
        <f t="shared" si="0"/>
        <v>8</v>
      </c>
      <c r="H62" s="447">
        <v>8</v>
      </c>
      <c r="I62" s="321" t="s">
        <v>2075</v>
      </c>
      <c r="K62" s="284">
        <f>(_xlfn.BITLSHIFT(H62,8)+H61)/4096</f>
        <v>0.5400390625</v>
      </c>
      <c r="L62" s="575">
        <v>0.54</v>
      </c>
      <c r="M62" s="284">
        <f>ROUND(L62*4096,0)</f>
        <v>2212</v>
      </c>
      <c r="N62" s="284">
        <f>_xlfn.BITRSHIFT(M62,8)</f>
        <v>8</v>
      </c>
    </row>
    <row r="63" spans="1:14">
      <c r="A63" s="311">
        <v>188</v>
      </c>
      <c r="B63" s="312" t="s">
        <v>24</v>
      </c>
      <c r="C63" s="829" t="s">
        <v>2258</v>
      </c>
      <c r="D63" s="832"/>
      <c r="E63" s="316" t="s">
        <v>26</v>
      </c>
      <c r="F63" s="285"/>
      <c r="G63" s="321" t="str">
        <f t="shared" si="0"/>
        <v>A4</v>
      </c>
      <c r="H63" s="447">
        <v>164</v>
      </c>
      <c r="I63" s="321" t="s">
        <v>2075</v>
      </c>
      <c r="L63" s="575"/>
      <c r="N63" s="284">
        <f>_xlfn.BITAND(M64,255)</f>
        <v>164</v>
      </c>
    </row>
    <row r="64" spans="1:14">
      <c r="A64" s="311">
        <v>189</v>
      </c>
      <c r="B64" s="312" t="s">
        <v>24</v>
      </c>
      <c r="C64" s="830"/>
      <c r="D64" s="830"/>
      <c r="E64" s="316" t="s">
        <v>26</v>
      </c>
      <c r="F64" s="285"/>
      <c r="G64" s="321" t="str">
        <f t="shared" si="0"/>
        <v>8</v>
      </c>
      <c r="H64" s="447">
        <v>8</v>
      </c>
      <c r="I64" s="321" t="s">
        <v>2075</v>
      </c>
      <c r="K64" s="284">
        <f>(_xlfn.BITLSHIFT(H64,8)+H63)/4096</f>
        <v>0.5400390625</v>
      </c>
      <c r="L64" s="575">
        <v>0.54</v>
      </c>
      <c r="M64" s="284">
        <f>ROUND(L64*4096,0)</f>
        <v>2212</v>
      </c>
      <c r="N64" s="284">
        <f>_xlfn.BITRSHIFT(M64,8)</f>
        <v>8</v>
      </c>
    </row>
    <row r="65" spans="1:14">
      <c r="A65" s="311">
        <v>190</v>
      </c>
      <c r="B65" s="312" t="s">
        <v>24</v>
      </c>
      <c r="C65" s="829" t="s">
        <v>2259</v>
      </c>
      <c r="D65" s="831" t="s">
        <v>2260</v>
      </c>
      <c r="E65" s="316" t="s">
        <v>26</v>
      </c>
      <c r="F65" s="285"/>
      <c r="G65" s="321" t="str">
        <f t="shared" si="0"/>
        <v>A4</v>
      </c>
      <c r="H65" s="447">
        <v>164</v>
      </c>
      <c r="I65" s="321" t="s">
        <v>2075</v>
      </c>
      <c r="L65" s="575"/>
      <c r="N65" s="284">
        <f>_xlfn.BITAND(M66,255)</f>
        <v>164</v>
      </c>
    </row>
    <row r="66" spans="1:14">
      <c r="A66" s="311">
        <v>191</v>
      </c>
      <c r="B66" s="312" t="s">
        <v>24</v>
      </c>
      <c r="C66" s="830"/>
      <c r="D66" s="832"/>
      <c r="E66" s="316" t="s">
        <v>26</v>
      </c>
      <c r="F66" s="285"/>
      <c r="G66" s="321" t="str">
        <f t="shared" si="0"/>
        <v>8</v>
      </c>
      <c r="H66" s="447">
        <v>8</v>
      </c>
      <c r="I66" s="321" t="s">
        <v>2075</v>
      </c>
      <c r="K66" s="284">
        <f>(_xlfn.BITLSHIFT(H66,8)+H65)/4096</f>
        <v>0.5400390625</v>
      </c>
      <c r="L66" s="575">
        <v>0.54</v>
      </c>
      <c r="M66" s="284">
        <f>ROUND(L66*4096,0)</f>
        <v>2212</v>
      </c>
      <c r="N66" s="284">
        <f>_xlfn.BITRSHIFT(M66,8)</f>
        <v>8</v>
      </c>
    </row>
    <row r="67" spans="1:14">
      <c r="A67" s="311">
        <v>192</v>
      </c>
      <c r="B67" s="312" t="s">
        <v>24</v>
      </c>
      <c r="C67" s="829" t="s">
        <v>2261</v>
      </c>
      <c r="D67" s="832"/>
      <c r="E67" s="316" t="s">
        <v>26</v>
      </c>
      <c r="F67" s="285"/>
      <c r="G67" s="321" t="str">
        <f t="shared" si="0"/>
        <v>A4</v>
      </c>
      <c r="H67" s="447">
        <v>164</v>
      </c>
      <c r="I67" s="321" t="s">
        <v>2075</v>
      </c>
      <c r="L67" s="575"/>
      <c r="N67" s="284">
        <f>_xlfn.BITAND(M68,255)</f>
        <v>164</v>
      </c>
    </row>
    <row r="68" spans="1:14">
      <c r="A68" s="311">
        <v>193</v>
      </c>
      <c r="B68" s="312" t="s">
        <v>24</v>
      </c>
      <c r="C68" s="830"/>
      <c r="D68" s="832"/>
      <c r="E68" s="316" t="s">
        <v>26</v>
      </c>
      <c r="F68" s="285"/>
      <c r="G68" s="321" t="str">
        <f t="shared" ref="G68:G130" si="1">DEC2HEX(H68)</f>
        <v>8</v>
      </c>
      <c r="H68" s="447">
        <v>8</v>
      </c>
      <c r="I68" s="321" t="s">
        <v>2075</v>
      </c>
      <c r="K68" s="284">
        <f>(_xlfn.BITLSHIFT(H68,8)+H67)/4096</f>
        <v>0.5400390625</v>
      </c>
      <c r="L68" s="575">
        <v>0.54</v>
      </c>
      <c r="M68" s="284">
        <f>ROUND(L68*4096,0)</f>
        <v>2212</v>
      </c>
      <c r="N68" s="284">
        <f>_xlfn.BITRSHIFT(M68,8)</f>
        <v>8</v>
      </c>
    </row>
    <row r="69" spans="1:14">
      <c r="A69" s="311">
        <v>194</v>
      </c>
      <c r="B69" s="312" t="s">
        <v>24</v>
      </c>
      <c r="C69" s="829" t="s">
        <v>2262</v>
      </c>
      <c r="D69" s="832"/>
      <c r="E69" s="316" t="s">
        <v>26</v>
      </c>
      <c r="F69" s="285"/>
      <c r="G69" s="321" t="str">
        <f t="shared" si="1"/>
        <v>A4</v>
      </c>
      <c r="H69" s="447">
        <v>164</v>
      </c>
      <c r="I69" s="321" t="s">
        <v>2075</v>
      </c>
      <c r="L69" s="575"/>
      <c r="N69" s="284">
        <f>_xlfn.BITAND(M70,255)</f>
        <v>164</v>
      </c>
    </row>
    <row r="70" spans="1:14">
      <c r="A70" s="311">
        <v>195</v>
      </c>
      <c r="B70" s="312" t="s">
        <v>24</v>
      </c>
      <c r="C70" s="830"/>
      <c r="D70" s="830"/>
      <c r="E70" s="316" t="s">
        <v>26</v>
      </c>
      <c r="F70" s="285"/>
      <c r="G70" s="321" t="str">
        <f t="shared" si="1"/>
        <v>8</v>
      </c>
      <c r="H70" s="447">
        <v>8</v>
      </c>
      <c r="I70" s="321" t="s">
        <v>2075</v>
      </c>
      <c r="K70" s="284">
        <f>(_xlfn.BITLSHIFT(H70,8)+H69)/4096</f>
        <v>0.5400390625</v>
      </c>
      <c r="L70" s="575">
        <v>0.54</v>
      </c>
      <c r="M70" s="284">
        <f>ROUND(L70*4096,0)</f>
        <v>2212</v>
      </c>
      <c r="N70" s="284">
        <f>_xlfn.BITRSHIFT(M70,8)</f>
        <v>8</v>
      </c>
    </row>
    <row r="71" spans="1:14">
      <c r="A71" s="311">
        <v>196</v>
      </c>
      <c r="B71" s="312" t="s">
        <v>24</v>
      </c>
      <c r="C71" s="829" t="s">
        <v>2263</v>
      </c>
      <c r="D71" s="831" t="s">
        <v>2264</v>
      </c>
      <c r="E71" s="316" t="s">
        <v>26</v>
      </c>
      <c r="F71" s="285"/>
      <c r="G71" s="321" t="str">
        <f t="shared" si="1"/>
        <v>A4</v>
      </c>
      <c r="H71" s="447">
        <v>164</v>
      </c>
      <c r="I71" s="321" t="s">
        <v>2075</v>
      </c>
      <c r="L71" s="575"/>
      <c r="N71" s="284">
        <f>_xlfn.BITAND(M72,255)</f>
        <v>164</v>
      </c>
    </row>
    <row r="72" spans="1:14">
      <c r="A72" s="311">
        <v>197</v>
      </c>
      <c r="B72" s="312" t="s">
        <v>24</v>
      </c>
      <c r="C72" s="830"/>
      <c r="D72" s="832"/>
      <c r="E72" s="316" t="s">
        <v>26</v>
      </c>
      <c r="F72" s="285"/>
      <c r="G72" s="321" t="str">
        <f t="shared" si="1"/>
        <v>8</v>
      </c>
      <c r="H72" s="447">
        <v>8</v>
      </c>
      <c r="I72" s="321" t="s">
        <v>2075</v>
      </c>
      <c r="K72" s="284">
        <f>(_xlfn.BITLSHIFT(H72,8)+H71)/4096</f>
        <v>0.5400390625</v>
      </c>
      <c r="L72" s="575">
        <v>0.54</v>
      </c>
      <c r="M72" s="284">
        <f>ROUND(L72*4096,0)</f>
        <v>2212</v>
      </c>
      <c r="N72" s="284">
        <f>_xlfn.BITRSHIFT(M72,8)</f>
        <v>8</v>
      </c>
    </row>
    <row r="73" spans="1:14">
      <c r="A73" s="311">
        <v>198</v>
      </c>
      <c r="B73" s="312" t="s">
        <v>24</v>
      </c>
      <c r="C73" s="829" t="s">
        <v>2265</v>
      </c>
      <c r="D73" s="832"/>
      <c r="E73" s="316" t="s">
        <v>26</v>
      </c>
      <c r="F73" s="285"/>
      <c r="G73" s="321" t="str">
        <f t="shared" si="1"/>
        <v>A4</v>
      </c>
      <c r="H73" s="447">
        <v>164</v>
      </c>
      <c r="I73" s="321" t="s">
        <v>2075</v>
      </c>
      <c r="L73" s="575"/>
      <c r="N73" s="284">
        <f>_xlfn.BITAND(M74,255)</f>
        <v>164</v>
      </c>
    </row>
    <row r="74" spans="1:14">
      <c r="A74" s="311">
        <v>199</v>
      </c>
      <c r="B74" s="312" t="s">
        <v>24</v>
      </c>
      <c r="C74" s="830"/>
      <c r="D74" s="832"/>
      <c r="E74" s="316" t="s">
        <v>26</v>
      </c>
      <c r="F74" s="285"/>
      <c r="G74" s="321" t="str">
        <f t="shared" si="1"/>
        <v>8</v>
      </c>
      <c r="H74" s="447">
        <v>8</v>
      </c>
      <c r="I74" s="321" t="s">
        <v>2075</v>
      </c>
      <c r="K74" s="284">
        <f>(_xlfn.BITLSHIFT(H74,8)+H73)/4096</f>
        <v>0.5400390625</v>
      </c>
      <c r="L74" s="575">
        <v>0.54</v>
      </c>
      <c r="M74" s="284">
        <f>ROUND(L74*4096,0)</f>
        <v>2212</v>
      </c>
      <c r="N74" s="284">
        <f>_xlfn.BITRSHIFT(M74,8)</f>
        <v>8</v>
      </c>
    </row>
    <row r="75" spans="1:14">
      <c r="A75" s="311">
        <v>200</v>
      </c>
      <c r="B75" s="312" t="s">
        <v>24</v>
      </c>
      <c r="C75" s="829" t="s">
        <v>2266</v>
      </c>
      <c r="D75" s="832"/>
      <c r="E75" s="316" t="s">
        <v>26</v>
      </c>
      <c r="F75" s="285"/>
      <c r="G75" s="321" t="str">
        <f t="shared" si="1"/>
        <v>A4</v>
      </c>
      <c r="H75" s="447">
        <v>164</v>
      </c>
      <c r="I75" s="321" t="s">
        <v>2075</v>
      </c>
      <c r="L75" s="575"/>
      <c r="N75" s="284">
        <f>_xlfn.BITAND(M76,255)</f>
        <v>164</v>
      </c>
    </row>
    <row r="76" spans="1:14">
      <c r="A76" s="311">
        <v>201</v>
      </c>
      <c r="B76" s="312" t="s">
        <v>24</v>
      </c>
      <c r="C76" s="830"/>
      <c r="D76" s="830"/>
      <c r="E76" s="316" t="s">
        <v>26</v>
      </c>
      <c r="F76" s="285"/>
      <c r="G76" s="321" t="str">
        <f t="shared" si="1"/>
        <v>8</v>
      </c>
      <c r="H76" s="447">
        <v>8</v>
      </c>
      <c r="I76" s="321" t="s">
        <v>2075</v>
      </c>
      <c r="K76" s="284">
        <f>(_xlfn.BITLSHIFT(H76,8)+H75)/4096</f>
        <v>0.5400390625</v>
      </c>
      <c r="L76" s="575">
        <v>0.54</v>
      </c>
      <c r="M76" s="284">
        <f>ROUND(L76*4096,0)</f>
        <v>2212</v>
      </c>
      <c r="N76" s="284">
        <f>_xlfn.BITRSHIFT(M76,8)</f>
        <v>8</v>
      </c>
    </row>
    <row r="77" spans="1:14">
      <c r="A77" s="311">
        <v>202</v>
      </c>
      <c r="B77" s="312" t="s">
        <v>24</v>
      </c>
      <c r="C77" s="829" t="s">
        <v>2267</v>
      </c>
      <c r="D77" s="831" t="s">
        <v>2268</v>
      </c>
      <c r="E77" s="316" t="s">
        <v>26</v>
      </c>
      <c r="F77" s="285"/>
      <c r="G77" s="321" t="str">
        <f t="shared" si="1"/>
        <v>A4</v>
      </c>
      <c r="H77" s="447">
        <v>164</v>
      </c>
      <c r="I77" s="321" t="s">
        <v>2075</v>
      </c>
      <c r="L77" s="575"/>
      <c r="N77" s="284">
        <f>_xlfn.BITAND(M78,255)</f>
        <v>164</v>
      </c>
    </row>
    <row r="78" spans="1:14">
      <c r="A78" s="311">
        <v>203</v>
      </c>
      <c r="B78" s="312" t="s">
        <v>24</v>
      </c>
      <c r="C78" s="830"/>
      <c r="D78" s="832"/>
      <c r="E78" s="316" t="s">
        <v>26</v>
      </c>
      <c r="F78" s="285"/>
      <c r="G78" s="321" t="str">
        <f t="shared" si="1"/>
        <v>8</v>
      </c>
      <c r="H78" s="447">
        <v>8</v>
      </c>
      <c r="I78" s="321" t="s">
        <v>2075</v>
      </c>
      <c r="K78" s="284">
        <f>(_xlfn.BITLSHIFT(H78,8)+H77)/4096</f>
        <v>0.5400390625</v>
      </c>
      <c r="L78" s="575">
        <v>0.54</v>
      </c>
      <c r="M78" s="284">
        <f>ROUND(L78*4096,0)</f>
        <v>2212</v>
      </c>
      <c r="N78" s="284">
        <f>_xlfn.BITRSHIFT(M78,8)</f>
        <v>8</v>
      </c>
    </row>
    <row r="79" spans="1:14">
      <c r="A79" s="311">
        <v>204</v>
      </c>
      <c r="B79" s="312" t="s">
        <v>24</v>
      </c>
      <c r="C79" s="829" t="s">
        <v>2269</v>
      </c>
      <c r="D79" s="832"/>
      <c r="E79" s="316" t="s">
        <v>26</v>
      </c>
      <c r="F79" s="285"/>
      <c r="G79" s="321" t="str">
        <f t="shared" si="1"/>
        <v>A4</v>
      </c>
      <c r="H79" s="447">
        <v>164</v>
      </c>
      <c r="I79" s="321" t="s">
        <v>2075</v>
      </c>
      <c r="L79" s="575"/>
      <c r="N79" s="284">
        <f>_xlfn.BITAND(M80,255)</f>
        <v>164</v>
      </c>
    </row>
    <row r="80" spans="1:14">
      <c r="A80" s="311">
        <v>205</v>
      </c>
      <c r="B80" s="312" t="s">
        <v>24</v>
      </c>
      <c r="C80" s="830"/>
      <c r="D80" s="832"/>
      <c r="E80" s="316" t="s">
        <v>26</v>
      </c>
      <c r="F80" s="285"/>
      <c r="G80" s="321" t="str">
        <f t="shared" si="1"/>
        <v>8</v>
      </c>
      <c r="H80" s="447">
        <v>8</v>
      </c>
      <c r="I80" s="321" t="s">
        <v>2075</v>
      </c>
      <c r="K80" s="284">
        <f>(_xlfn.BITLSHIFT(H80,8)+H79)/4096</f>
        <v>0.5400390625</v>
      </c>
      <c r="L80" s="575">
        <v>0.54</v>
      </c>
      <c r="M80" s="284">
        <f>ROUND(L80*4096,0)</f>
        <v>2212</v>
      </c>
      <c r="N80" s="284">
        <f>_xlfn.BITRSHIFT(M80,8)</f>
        <v>8</v>
      </c>
    </row>
    <row r="81" spans="1:14">
      <c r="A81" s="311">
        <v>206</v>
      </c>
      <c r="B81" s="312" t="s">
        <v>24</v>
      </c>
      <c r="C81" s="829" t="s">
        <v>2270</v>
      </c>
      <c r="D81" s="832"/>
      <c r="E81" s="316" t="s">
        <v>26</v>
      </c>
      <c r="F81" s="285"/>
      <c r="G81" s="321" t="str">
        <f t="shared" si="1"/>
        <v>A4</v>
      </c>
      <c r="H81" s="447">
        <v>164</v>
      </c>
      <c r="I81" s="321" t="s">
        <v>2075</v>
      </c>
      <c r="L81" s="575"/>
      <c r="N81" s="284">
        <f>_xlfn.BITAND(M82,255)</f>
        <v>164</v>
      </c>
    </row>
    <row r="82" spans="1:14">
      <c r="A82" s="311">
        <v>207</v>
      </c>
      <c r="B82" s="312" t="s">
        <v>24</v>
      </c>
      <c r="C82" s="830"/>
      <c r="D82" s="830"/>
      <c r="E82" s="316" t="s">
        <v>26</v>
      </c>
      <c r="F82" s="285"/>
      <c r="G82" s="321" t="str">
        <f t="shared" si="1"/>
        <v>8</v>
      </c>
      <c r="H82" s="447">
        <v>8</v>
      </c>
      <c r="I82" s="321" t="s">
        <v>2075</v>
      </c>
      <c r="K82" s="284">
        <f>(_xlfn.BITLSHIFT(H82,8)+H81)/4096</f>
        <v>0.5400390625</v>
      </c>
      <c r="L82" s="575">
        <v>0.54</v>
      </c>
      <c r="M82" s="284">
        <f>ROUND(L82*4096,0)</f>
        <v>2212</v>
      </c>
      <c r="N82" s="284">
        <f>_xlfn.BITRSHIFT(M82,8)</f>
        <v>8</v>
      </c>
    </row>
    <row r="83" spans="1:14">
      <c r="A83" s="311">
        <v>208</v>
      </c>
      <c r="B83" s="312" t="s">
        <v>24</v>
      </c>
      <c r="C83" s="829" t="s">
        <v>2271</v>
      </c>
      <c r="D83" s="831" t="s">
        <v>2272</v>
      </c>
      <c r="E83" s="316" t="s">
        <v>26</v>
      </c>
      <c r="F83" s="285"/>
      <c r="G83" s="321" t="str">
        <f t="shared" si="1"/>
        <v>A4</v>
      </c>
      <c r="H83" s="447">
        <v>164</v>
      </c>
      <c r="I83" s="321" t="s">
        <v>2075</v>
      </c>
      <c r="L83" s="575"/>
      <c r="N83" s="284">
        <f>_xlfn.BITAND(M84,255)</f>
        <v>164</v>
      </c>
    </row>
    <row r="84" spans="1:14">
      <c r="A84" s="311">
        <v>209</v>
      </c>
      <c r="B84" s="312" t="s">
        <v>24</v>
      </c>
      <c r="C84" s="830"/>
      <c r="D84" s="832"/>
      <c r="E84" s="316" t="s">
        <v>26</v>
      </c>
      <c r="F84" s="285"/>
      <c r="G84" s="321" t="str">
        <f t="shared" si="1"/>
        <v>8</v>
      </c>
      <c r="H84" s="447">
        <v>8</v>
      </c>
      <c r="I84" s="321" t="s">
        <v>2075</v>
      </c>
      <c r="K84" s="284">
        <f>(_xlfn.BITLSHIFT(H84,8)+H83)/4096</f>
        <v>0.5400390625</v>
      </c>
      <c r="L84" s="575">
        <v>0.54</v>
      </c>
      <c r="M84" s="284">
        <f>ROUND(L84*4096,0)</f>
        <v>2212</v>
      </c>
      <c r="N84" s="284">
        <f>_xlfn.BITRSHIFT(M84,8)</f>
        <v>8</v>
      </c>
    </row>
    <row r="85" spans="1:14">
      <c r="A85" s="311">
        <v>210</v>
      </c>
      <c r="B85" s="312" t="s">
        <v>24</v>
      </c>
      <c r="C85" s="829" t="s">
        <v>2273</v>
      </c>
      <c r="D85" s="832"/>
      <c r="E85" s="316" t="s">
        <v>26</v>
      </c>
      <c r="F85" s="285"/>
      <c r="G85" s="321" t="str">
        <f t="shared" si="1"/>
        <v>A4</v>
      </c>
      <c r="H85" s="447">
        <v>164</v>
      </c>
      <c r="I85" s="321" t="s">
        <v>2075</v>
      </c>
      <c r="L85" s="575"/>
      <c r="N85" s="284">
        <f>_xlfn.BITAND(M86,255)</f>
        <v>164</v>
      </c>
    </row>
    <row r="86" spans="1:14">
      <c r="A86" s="311">
        <v>211</v>
      </c>
      <c r="B86" s="312" t="s">
        <v>24</v>
      </c>
      <c r="C86" s="830"/>
      <c r="D86" s="832"/>
      <c r="E86" s="316" t="s">
        <v>26</v>
      </c>
      <c r="F86" s="285"/>
      <c r="G86" s="321" t="str">
        <f t="shared" si="1"/>
        <v>8</v>
      </c>
      <c r="H86" s="447">
        <v>8</v>
      </c>
      <c r="I86" s="321" t="s">
        <v>2075</v>
      </c>
      <c r="K86" s="284">
        <f>(_xlfn.BITLSHIFT(H86,8)+H85)/4096</f>
        <v>0.5400390625</v>
      </c>
      <c r="L86" s="575">
        <v>0.54</v>
      </c>
      <c r="M86" s="284">
        <f>ROUND(L86*4096,0)</f>
        <v>2212</v>
      </c>
      <c r="N86" s="284">
        <f>_xlfn.BITRSHIFT(M86,8)</f>
        <v>8</v>
      </c>
    </row>
    <row r="87" spans="1:14">
      <c r="A87" s="311">
        <v>212</v>
      </c>
      <c r="B87" s="312" t="s">
        <v>24</v>
      </c>
      <c r="C87" s="829" t="s">
        <v>2274</v>
      </c>
      <c r="D87" s="832"/>
      <c r="E87" s="316" t="s">
        <v>26</v>
      </c>
      <c r="F87" s="285"/>
      <c r="G87" s="321" t="str">
        <f t="shared" si="1"/>
        <v>A4</v>
      </c>
      <c r="H87" s="447">
        <v>164</v>
      </c>
      <c r="I87" s="321" t="s">
        <v>2075</v>
      </c>
      <c r="L87" s="575"/>
      <c r="N87" s="284">
        <f>_xlfn.BITAND(M88,255)</f>
        <v>164</v>
      </c>
    </row>
    <row r="88" spans="1:14">
      <c r="A88" s="311">
        <v>213</v>
      </c>
      <c r="B88" s="312" t="s">
        <v>24</v>
      </c>
      <c r="C88" s="830"/>
      <c r="D88" s="830"/>
      <c r="E88" s="316" t="s">
        <v>26</v>
      </c>
      <c r="F88" s="285"/>
      <c r="G88" s="321" t="str">
        <f t="shared" si="1"/>
        <v>8</v>
      </c>
      <c r="H88" s="447">
        <v>8</v>
      </c>
      <c r="I88" s="321" t="s">
        <v>2075</v>
      </c>
      <c r="K88" s="284">
        <f>(_xlfn.BITLSHIFT(H88,8)+H87)/4096</f>
        <v>0.5400390625</v>
      </c>
      <c r="L88" s="575">
        <v>0.54</v>
      </c>
      <c r="M88" s="284">
        <f>ROUND(L88*4096,0)</f>
        <v>2212</v>
      </c>
      <c r="N88" s="284">
        <f>_xlfn.BITRSHIFT(M88,8)</f>
        <v>8</v>
      </c>
    </row>
    <row r="89" spans="1:14">
      <c r="A89" s="311">
        <v>214</v>
      </c>
      <c r="B89" s="312" t="s">
        <v>24</v>
      </c>
      <c r="C89" s="829" t="s">
        <v>2275</v>
      </c>
      <c r="D89" s="831" t="s">
        <v>2276</v>
      </c>
      <c r="E89" s="316" t="s">
        <v>26</v>
      </c>
      <c r="F89" s="285"/>
      <c r="G89" s="321" t="str">
        <f t="shared" si="1"/>
        <v>A4</v>
      </c>
      <c r="H89" s="447">
        <v>164</v>
      </c>
      <c r="I89" s="321" t="s">
        <v>2075</v>
      </c>
      <c r="L89" s="575"/>
      <c r="N89" s="284">
        <f>_xlfn.BITAND(M90,255)</f>
        <v>164</v>
      </c>
    </row>
    <row r="90" spans="1:14">
      <c r="A90" s="311">
        <v>215</v>
      </c>
      <c r="B90" s="312" t="s">
        <v>24</v>
      </c>
      <c r="C90" s="830"/>
      <c r="D90" s="832"/>
      <c r="E90" s="316" t="s">
        <v>26</v>
      </c>
      <c r="F90" s="285"/>
      <c r="G90" s="321" t="str">
        <f t="shared" si="1"/>
        <v>8</v>
      </c>
      <c r="H90" s="447">
        <v>8</v>
      </c>
      <c r="I90" s="321" t="s">
        <v>2075</v>
      </c>
      <c r="K90" s="284">
        <f>(_xlfn.BITLSHIFT(H90,8)+H89)/4096</f>
        <v>0.5400390625</v>
      </c>
      <c r="L90" s="575">
        <v>0.54</v>
      </c>
      <c r="M90" s="284">
        <f>ROUND(L90*4096,0)</f>
        <v>2212</v>
      </c>
      <c r="N90" s="284">
        <f>_xlfn.BITRSHIFT(M90,8)</f>
        <v>8</v>
      </c>
    </row>
    <row r="91" spans="1:14">
      <c r="A91" s="311">
        <v>216</v>
      </c>
      <c r="B91" s="312" t="s">
        <v>24</v>
      </c>
      <c r="C91" s="829" t="s">
        <v>2277</v>
      </c>
      <c r="D91" s="832"/>
      <c r="E91" s="316" t="s">
        <v>26</v>
      </c>
      <c r="F91" s="285"/>
      <c r="G91" s="321" t="str">
        <f t="shared" si="1"/>
        <v>A4</v>
      </c>
      <c r="H91" s="447">
        <v>164</v>
      </c>
      <c r="I91" s="321" t="s">
        <v>2075</v>
      </c>
      <c r="L91" s="575"/>
      <c r="N91" s="284">
        <f>_xlfn.BITAND(M92,255)</f>
        <v>164</v>
      </c>
    </row>
    <row r="92" spans="1:14">
      <c r="A92" s="311">
        <v>217</v>
      </c>
      <c r="B92" s="312" t="s">
        <v>24</v>
      </c>
      <c r="C92" s="830"/>
      <c r="D92" s="832"/>
      <c r="E92" s="316" t="s">
        <v>26</v>
      </c>
      <c r="F92" s="285"/>
      <c r="G92" s="321" t="str">
        <f t="shared" si="1"/>
        <v>8</v>
      </c>
      <c r="H92" s="447">
        <v>8</v>
      </c>
      <c r="I92" s="321" t="s">
        <v>2075</v>
      </c>
      <c r="K92" s="284">
        <f>(_xlfn.BITLSHIFT(H92,8)+H91)/4096</f>
        <v>0.5400390625</v>
      </c>
      <c r="L92" s="575">
        <v>0.54</v>
      </c>
      <c r="M92" s="284">
        <f>ROUND(L92*4096,0)</f>
        <v>2212</v>
      </c>
      <c r="N92" s="284">
        <f>_xlfn.BITRSHIFT(M92,8)</f>
        <v>8</v>
      </c>
    </row>
    <row r="93" spans="1:14">
      <c r="A93" s="311">
        <v>218</v>
      </c>
      <c r="B93" s="312" t="s">
        <v>24</v>
      </c>
      <c r="C93" s="829" t="s">
        <v>2278</v>
      </c>
      <c r="D93" s="832"/>
      <c r="E93" s="316" t="s">
        <v>26</v>
      </c>
      <c r="F93" s="285"/>
      <c r="G93" s="321" t="str">
        <f t="shared" si="1"/>
        <v>A4</v>
      </c>
      <c r="H93" s="447">
        <v>164</v>
      </c>
      <c r="I93" s="321" t="s">
        <v>2075</v>
      </c>
      <c r="L93" s="575"/>
      <c r="N93" s="284">
        <f>_xlfn.BITAND(M94,255)</f>
        <v>164</v>
      </c>
    </row>
    <row r="94" spans="1:14">
      <c r="A94" s="311">
        <v>219</v>
      </c>
      <c r="B94" s="312" t="s">
        <v>24</v>
      </c>
      <c r="C94" s="830"/>
      <c r="D94" s="830"/>
      <c r="E94" s="316" t="s">
        <v>26</v>
      </c>
      <c r="F94" s="285"/>
      <c r="G94" s="321" t="str">
        <f t="shared" si="1"/>
        <v>8</v>
      </c>
      <c r="H94" s="447">
        <v>8</v>
      </c>
      <c r="I94" s="321" t="s">
        <v>2075</v>
      </c>
      <c r="K94" s="284">
        <f>(_xlfn.BITLSHIFT(H94,8)+H93)/4096</f>
        <v>0.5400390625</v>
      </c>
      <c r="L94" s="575">
        <v>0.54</v>
      </c>
      <c r="M94" s="284">
        <f>ROUND(L94*4096,0)</f>
        <v>2212</v>
      </c>
      <c r="N94" s="284">
        <f>_xlfn.BITRSHIFT(M94,8)</f>
        <v>8</v>
      </c>
    </row>
    <row r="95" spans="1:14">
      <c r="A95" s="311">
        <v>220</v>
      </c>
      <c r="B95" s="312" t="s">
        <v>24</v>
      </c>
      <c r="C95" s="829" t="s">
        <v>2279</v>
      </c>
      <c r="D95" s="831" t="s">
        <v>2280</v>
      </c>
      <c r="E95" s="316" t="s">
        <v>26</v>
      </c>
      <c r="F95" s="285"/>
      <c r="G95" s="321" t="str">
        <f t="shared" si="1"/>
        <v>A4</v>
      </c>
      <c r="H95" s="447">
        <v>164</v>
      </c>
      <c r="I95" s="321" t="s">
        <v>2075</v>
      </c>
      <c r="L95" s="575"/>
      <c r="N95" s="284">
        <f>_xlfn.BITAND(M96,255)</f>
        <v>164</v>
      </c>
    </row>
    <row r="96" spans="1:14">
      <c r="A96" s="311">
        <v>221</v>
      </c>
      <c r="B96" s="312" t="s">
        <v>24</v>
      </c>
      <c r="C96" s="830"/>
      <c r="D96" s="832"/>
      <c r="E96" s="316" t="s">
        <v>26</v>
      </c>
      <c r="F96" s="285"/>
      <c r="G96" s="321" t="str">
        <f t="shared" si="1"/>
        <v>8</v>
      </c>
      <c r="H96" s="447">
        <v>8</v>
      </c>
      <c r="I96" s="321" t="s">
        <v>2075</v>
      </c>
      <c r="K96" s="284">
        <f>(_xlfn.BITLSHIFT(H96,8)+H95)/4096</f>
        <v>0.5400390625</v>
      </c>
      <c r="L96" s="575">
        <v>0.54</v>
      </c>
      <c r="M96" s="284">
        <f>ROUND(L96*4096,0)</f>
        <v>2212</v>
      </c>
      <c r="N96" s="284">
        <f>_xlfn.BITRSHIFT(M96,8)</f>
        <v>8</v>
      </c>
    </row>
    <row r="97" spans="1:14">
      <c r="A97" s="311">
        <v>222</v>
      </c>
      <c r="B97" s="312" t="s">
        <v>24</v>
      </c>
      <c r="C97" s="829" t="s">
        <v>2281</v>
      </c>
      <c r="D97" s="832"/>
      <c r="E97" s="316" t="s">
        <v>26</v>
      </c>
      <c r="F97" s="285"/>
      <c r="G97" s="321" t="str">
        <f t="shared" si="1"/>
        <v>A4</v>
      </c>
      <c r="H97" s="447">
        <v>164</v>
      </c>
      <c r="I97" s="321" t="s">
        <v>2075</v>
      </c>
      <c r="L97" s="575"/>
      <c r="N97" s="284">
        <f>_xlfn.BITAND(M98,255)</f>
        <v>164</v>
      </c>
    </row>
    <row r="98" spans="1:14">
      <c r="A98" s="311">
        <v>223</v>
      </c>
      <c r="B98" s="312" t="s">
        <v>24</v>
      </c>
      <c r="C98" s="830"/>
      <c r="D98" s="832"/>
      <c r="E98" s="316" t="s">
        <v>26</v>
      </c>
      <c r="F98" s="285"/>
      <c r="G98" s="321" t="str">
        <f t="shared" si="1"/>
        <v>8</v>
      </c>
      <c r="H98" s="447">
        <v>8</v>
      </c>
      <c r="I98" s="321" t="s">
        <v>2075</v>
      </c>
      <c r="K98" s="284">
        <f>(_xlfn.BITLSHIFT(H98,8)+H97)/4096</f>
        <v>0.5400390625</v>
      </c>
      <c r="L98" s="575">
        <v>0.54</v>
      </c>
      <c r="M98" s="284">
        <f>ROUND(L98*4096,0)</f>
        <v>2212</v>
      </c>
      <c r="N98" s="284">
        <f>_xlfn.BITRSHIFT(M98,8)</f>
        <v>8</v>
      </c>
    </row>
    <row r="99" spans="1:14">
      <c r="A99" s="311">
        <v>224</v>
      </c>
      <c r="B99" s="312" t="s">
        <v>24</v>
      </c>
      <c r="C99" s="829" t="s">
        <v>2282</v>
      </c>
      <c r="D99" s="832"/>
      <c r="E99" s="316" t="s">
        <v>26</v>
      </c>
      <c r="F99" s="285"/>
      <c r="G99" s="321" t="str">
        <f t="shared" si="1"/>
        <v>A4</v>
      </c>
      <c r="H99" s="447">
        <v>164</v>
      </c>
      <c r="I99" s="321" t="s">
        <v>2075</v>
      </c>
      <c r="L99" s="575"/>
      <c r="N99" s="284">
        <f>_xlfn.BITAND(M100,255)</f>
        <v>164</v>
      </c>
    </row>
    <row r="100" spans="1:14">
      <c r="A100" s="311">
        <v>225</v>
      </c>
      <c r="B100" s="312" t="s">
        <v>24</v>
      </c>
      <c r="C100" s="830"/>
      <c r="D100" s="830"/>
      <c r="E100" s="316" t="s">
        <v>26</v>
      </c>
      <c r="F100" s="285"/>
      <c r="G100" s="321" t="str">
        <f t="shared" si="1"/>
        <v>8</v>
      </c>
      <c r="H100" s="447">
        <v>8</v>
      </c>
      <c r="I100" s="321" t="s">
        <v>2075</v>
      </c>
      <c r="K100" s="284">
        <f>(_xlfn.BITLSHIFT(H100,8)+H99)/4096</f>
        <v>0.5400390625</v>
      </c>
      <c r="L100" s="575">
        <v>0.54</v>
      </c>
      <c r="M100" s="284">
        <f>ROUND(L100*4096,0)</f>
        <v>2212</v>
      </c>
      <c r="N100" s="284">
        <f>_xlfn.BITRSHIFT(M100,8)</f>
        <v>8</v>
      </c>
    </row>
    <row r="101" spans="1:14">
      <c r="A101" s="311">
        <v>226</v>
      </c>
      <c r="B101" s="312" t="s">
        <v>24</v>
      </c>
      <c r="C101" s="829" t="s">
        <v>2283</v>
      </c>
      <c r="D101" s="831" t="s">
        <v>2284</v>
      </c>
      <c r="E101" s="316" t="s">
        <v>26</v>
      </c>
      <c r="F101" s="285"/>
      <c r="G101" s="321" t="str">
        <f t="shared" si="1"/>
        <v>A4</v>
      </c>
      <c r="H101" s="447">
        <v>164</v>
      </c>
      <c r="I101" s="321" t="s">
        <v>2075</v>
      </c>
      <c r="L101" s="575"/>
      <c r="N101" s="284">
        <f>_xlfn.BITAND(M102,255)</f>
        <v>164</v>
      </c>
    </row>
    <row r="102" spans="1:14">
      <c r="A102" s="311">
        <v>227</v>
      </c>
      <c r="B102" s="312" t="s">
        <v>24</v>
      </c>
      <c r="C102" s="830"/>
      <c r="D102" s="832"/>
      <c r="E102" s="316" t="s">
        <v>26</v>
      </c>
      <c r="F102" s="285"/>
      <c r="G102" s="321" t="str">
        <f t="shared" si="1"/>
        <v>8</v>
      </c>
      <c r="H102" s="447">
        <v>8</v>
      </c>
      <c r="I102" s="321" t="s">
        <v>2075</v>
      </c>
      <c r="K102" s="284">
        <f>(_xlfn.BITLSHIFT(H102,8)+H101)/4096</f>
        <v>0.5400390625</v>
      </c>
      <c r="L102" s="575">
        <v>0.54</v>
      </c>
      <c r="M102" s="284">
        <f>ROUND(L102*4096,0)</f>
        <v>2212</v>
      </c>
      <c r="N102" s="284">
        <f>_xlfn.BITRSHIFT(M102,8)</f>
        <v>8</v>
      </c>
    </row>
    <row r="103" spans="1:14">
      <c r="A103" s="311">
        <v>228</v>
      </c>
      <c r="B103" s="312" t="s">
        <v>24</v>
      </c>
      <c r="C103" s="829" t="s">
        <v>2285</v>
      </c>
      <c r="D103" s="832"/>
      <c r="E103" s="316" t="s">
        <v>26</v>
      </c>
      <c r="F103" s="285"/>
      <c r="G103" s="321" t="str">
        <f t="shared" si="1"/>
        <v>A4</v>
      </c>
      <c r="H103" s="447">
        <v>164</v>
      </c>
      <c r="I103" s="321" t="s">
        <v>2075</v>
      </c>
      <c r="L103" s="575"/>
      <c r="N103" s="284">
        <f>_xlfn.BITAND(M104,255)</f>
        <v>164</v>
      </c>
    </row>
    <row r="104" spans="1:14">
      <c r="A104" s="311">
        <v>229</v>
      </c>
      <c r="B104" s="312" t="s">
        <v>24</v>
      </c>
      <c r="C104" s="830"/>
      <c r="D104" s="832"/>
      <c r="E104" s="316" t="s">
        <v>26</v>
      </c>
      <c r="F104" s="285"/>
      <c r="G104" s="321" t="str">
        <f t="shared" si="1"/>
        <v>8</v>
      </c>
      <c r="H104" s="447">
        <v>8</v>
      </c>
      <c r="I104" s="321" t="s">
        <v>2075</v>
      </c>
      <c r="K104" s="284">
        <f>(_xlfn.BITLSHIFT(H104,8)+H103)/4096</f>
        <v>0.5400390625</v>
      </c>
      <c r="L104" s="575">
        <v>0.54</v>
      </c>
      <c r="M104" s="284">
        <f>ROUND(L104*4096,0)</f>
        <v>2212</v>
      </c>
      <c r="N104" s="284">
        <f>_xlfn.BITRSHIFT(M104,8)</f>
        <v>8</v>
      </c>
    </row>
    <row r="105" spans="1:14">
      <c r="A105" s="311">
        <v>230</v>
      </c>
      <c r="B105" s="312" t="s">
        <v>24</v>
      </c>
      <c r="C105" s="829" t="s">
        <v>2286</v>
      </c>
      <c r="D105" s="832"/>
      <c r="E105" s="316" t="s">
        <v>26</v>
      </c>
      <c r="F105" s="285"/>
      <c r="G105" s="321" t="str">
        <f t="shared" si="1"/>
        <v>A4</v>
      </c>
      <c r="H105" s="447">
        <v>164</v>
      </c>
      <c r="I105" s="321" t="s">
        <v>2075</v>
      </c>
      <c r="L105" s="575"/>
      <c r="N105" s="284">
        <f>_xlfn.BITAND(M106,255)</f>
        <v>164</v>
      </c>
    </row>
    <row r="106" spans="1:14">
      <c r="A106" s="311">
        <v>231</v>
      </c>
      <c r="B106" s="312" t="s">
        <v>24</v>
      </c>
      <c r="C106" s="830"/>
      <c r="D106" s="830"/>
      <c r="E106" s="316" t="s">
        <v>26</v>
      </c>
      <c r="F106" s="285"/>
      <c r="G106" s="321" t="str">
        <f t="shared" si="1"/>
        <v>8</v>
      </c>
      <c r="H106" s="447">
        <v>8</v>
      </c>
      <c r="I106" s="321" t="s">
        <v>2075</v>
      </c>
      <c r="K106" s="284">
        <f>(_xlfn.BITLSHIFT(H106,8)+H105)/4096</f>
        <v>0.5400390625</v>
      </c>
      <c r="L106" s="575">
        <v>0.54</v>
      </c>
      <c r="M106" s="284">
        <f>ROUND(L106*4096,0)</f>
        <v>2212</v>
      </c>
      <c r="N106" s="284">
        <f>_xlfn.BITRSHIFT(M106,8)</f>
        <v>8</v>
      </c>
    </row>
    <row r="107" spans="1:14">
      <c r="A107" s="285">
        <v>232</v>
      </c>
      <c r="B107" s="318" t="s">
        <v>24</v>
      </c>
      <c r="C107" s="339" t="s">
        <v>4213</v>
      </c>
      <c r="D107" s="319" t="s">
        <v>4216</v>
      </c>
      <c r="E107" s="295" t="s">
        <v>26</v>
      </c>
      <c r="F107" s="285"/>
      <c r="G107" s="321" t="str">
        <f t="shared" si="1"/>
        <v>FF</v>
      </c>
      <c r="H107" s="447">
        <v>255</v>
      </c>
      <c r="I107" s="321">
        <v>0</v>
      </c>
      <c r="L107" s="575"/>
    </row>
    <row r="108" spans="1:14">
      <c r="A108" s="285">
        <v>233</v>
      </c>
      <c r="B108" s="318" t="s">
        <v>24</v>
      </c>
      <c r="C108" s="339" t="s">
        <v>4214</v>
      </c>
      <c r="D108" s="319" t="s">
        <v>4217</v>
      </c>
      <c r="E108" s="295" t="s">
        <v>26</v>
      </c>
      <c r="F108" s="285"/>
      <c r="G108" s="321" t="str">
        <f t="shared" si="1"/>
        <v>FF</v>
      </c>
      <c r="H108" s="447">
        <v>255</v>
      </c>
      <c r="I108" s="321">
        <v>0</v>
      </c>
    </row>
    <row r="109" spans="1:14">
      <c r="A109" s="285">
        <v>234</v>
      </c>
      <c r="B109" s="318" t="s">
        <v>24</v>
      </c>
      <c r="C109" s="836" t="s">
        <v>4215</v>
      </c>
      <c r="D109" s="838" t="s">
        <v>4218</v>
      </c>
      <c r="E109" s="295" t="s">
        <v>26</v>
      </c>
      <c r="F109" s="285"/>
      <c r="G109" s="321" t="str">
        <f t="shared" si="1"/>
        <v>FF</v>
      </c>
      <c r="H109" s="447">
        <v>255</v>
      </c>
      <c r="I109" s="321">
        <v>0</v>
      </c>
      <c r="K109" s="283">
        <f>H109+H110*256</f>
        <v>65535</v>
      </c>
    </row>
    <row r="110" spans="1:14">
      <c r="A110" s="285">
        <v>235</v>
      </c>
      <c r="B110" s="318" t="s">
        <v>24</v>
      </c>
      <c r="C110" s="837"/>
      <c r="D110" s="839"/>
      <c r="E110" s="295" t="s">
        <v>26</v>
      </c>
      <c r="F110" s="285"/>
      <c r="G110" s="321" t="str">
        <f t="shared" si="1"/>
        <v>FF</v>
      </c>
      <c r="H110" s="447">
        <v>255</v>
      </c>
      <c r="I110" s="321">
        <v>0</v>
      </c>
    </row>
    <row r="111" spans="1:14">
      <c r="A111" s="285">
        <v>236</v>
      </c>
      <c r="B111" s="318" t="s">
        <v>24</v>
      </c>
      <c r="C111" s="339" t="s">
        <v>4219</v>
      </c>
      <c r="D111" s="838" t="s">
        <v>4227</v>
      </c>
      <c r="E111" s="295" t="s">
        <v>26</v>
      </c>
      <c r="F111" s="285"/>
      <c r="G111" s="321" t="str">
        <f t="shared" si="1"/>
        <v>FF</v>
      </c>
      <c r="H111" s="447">
        <v>255</v>
      </c>
      <c r="I111" s="321">
        <v>0</v>
      </c>
    </row>
    <row r="112" spans="1:14">
      <c r="A112" s="285">
        <v>237</v>
      </c>
      <c r="B112" s="318" t="s">
        <v>24</v>
      </c>
      <c r="C112" s="339" t="s">
        <v>4220</v>
      </c>
      <c r="D112" s="840"/>
      <c r="E112" s="295" t="s">
        <v>26</v>
      </c>
      <c r="F112" s="285"/>
      <c r="G112" s="321" t="str">
        <f t="shared" si="1"/>
        <v>FF</v>
      </c>
      <c r="H112" s="447">
        <v>255</v>
      </c>
      <c r="I112" s="321">
        <v>0</v>
      </c>
    </row>
    <row r="113" spans="1:9">
      <c r="A113" s="285">
        <v>238</v>
      </c>
      <c r="B113" s="318" t="s">
        <v>24</v>
      </c>
      <c r="C113" s="525" t="s">
        <v>4221</v>
      </c>
      <c r="D113" s="840"/>
      <c r="E113" s="295" t="s">
        <v>26</v>
      </c>
      <c r="F113" s="285"/>
      <c r="G113" s="321" t="str">
        <f t="shared" si="1"/>
        <v>FF</v>
      </c>
      <c r="H113" s="447">
        <v>255</v>
      </c>
      <c r="I113" s="321">
        <v>0</v>
      </c>
    </row>
    <row r="114" spans="1:9">
      <c r="A114" s="285">
        <v>239</v>
      </c>
      <c r="B114" s="318" t="s">
        <v>24</v>
      </c>
      <c r="C114" s="525" t="s">
        <v>4222</v>
      </c>
      <c r="D114" s="840"/>
      <c r="E114" s="295" t="s">
        <v>26</v>
      </c>
      <c r="F114" s="285"/>
      <c r="G114" s="321" t="str">
        <f t="shared" si="1"/>
        <v>FF</v>
      </c>
      <c r="H114" s="447">
        <v>255</v>
      </c>
      <c r="I114" s="321">
        <v>0</v>
      </c>
    </row>
    <row r="115" spans="1:9">
      <c r="A115" s="285">
        <v>240</v>
      </c>
      <c r="B115" s="318" t="s">
        <v>24</v>
      </c>
      <c r="C115" s="525" t="s">
        <v>4223</v>
      </c>
      <c r="D115" s="840"/>
      <c r="E115" s="295" t="s">
        <v>26</v>
      </c>
      <c r="F115" s="285"/>
      <c r="G115" s="321" t="str">
        <f t="shared" si="1"/>
        <v>FF</v>
      </c>
      <c r="H115" s="447">
        <v>255</v>
      </c>
      <c r="I115" s="321">
        <v>0</v>
      </c>
    </row>
    <row r="116" spans="1:9">
      <c r="A116" s="285">
        <v>241</v>
      </c>
      <c r="B116" s="318" t="s">
        <v>24</v>
      </c>
      <c r="C116" s="525" t="s">
        <v>4224</v>
      </c>
      <c r="D116" s="840"/>
      <c r="E116" s="295" t="s">
        <v>26</v>
      </c>
      <c r="F116" s="285"/>
      <c r="G116" s="321" t="str">
        <f t="shared" si="1"/>
        <v>FF</v>
      </c>
      <c r="H116" s="447">
        <v>255</v>
      </c>
      <c r="I116" s="321">
        <v>0</v>
      </c>
    </row>
    <row r="117" spans="1:9">
      <c r="A117" s="285">
        <v>242</v>
      </c>
      <c r="B117" s="318" t="s">
        <v>24</v>
      </c>
      <c r="C117" s="525" t="s">
        <v>4225</v>
      </c>
      <c r="D117" s="840"/>
      <c r="E117" s="295" t="s">
        <v>26</v>
      </c>
      <c r="F117" s="285"/>
      <c r="G117" s="321" t="str">
        <f t="shared" si="1"/>
        <v>FF</v>
      </c>
      <c r="H117" s="447">
        <v>255</v>
      </c>
      <c r="I117" s="321">
        <v>0</v>
      </c>
    </row>
    <row r="118" spans="1:9">
      <c r="A118" s="285">
        <v>243</v>
      </c>
      <c r="B118" s="318" t="s">
        <v>24</v>
      </c>
      <c r="C118" s="525" t="s">
        <v>4226</v>
      </c>
      <c r="D118" s="839"/>
      <c r="E118" s="295" t="s">
        <v>26</v>
      </c>
      <c r="F118" s="285"/>
      <c r="G118" s="321" t="str">
        <f t="shared" si="1"/>
        <v>FF</v>
      </c>
      <c r="H118" s="447">
        <v>255</v>
      </c>
      <c r="I118" s="321">
        <v>0</v>
      </c>
    </row>
    <row r="119" spans="1:9">
      <c r="A119" s="285">
        <v>244</v>
      </c>
      <c r="B119" s="318" t="s">
        <v>24</v>
      </c>
      <c r="C119" s="339" t="s">
        <v>74</v>
      </c>
      <c r="D119" s="319"/>
      <c r="E119" s="295" t="s">
        <v>26</v>
      </c>
      <c r="F119" s="285"/>
      <c r="G119" s="321" t="str">
        <f t="shared" si="1"/>
        <v>FF</v>
      </c>
      <c r="H119" s="447">
        <v>255</v>
      </c>
      <c r="I119" s="321">
        <v>0</v>
      </c>
    </row>
    <row r="120" spans="1:9">
      <c r="A120" s="285">
        <v>245</v>
      </c>
      <c r="B120" s="318" t="s">
        <v>24</v>
      </c>
      <c r="C120" s="339" t="s">
        <v>74</v>
      </c>
      <c r="D120" s="319"/>
      <c r="E120" s="295" t="s">
        <v>26</v>
      </c>
      <c r="F120" s="285"/>
      <c r="G120" s="321" t="str">
        <f t="shared" si="1"/>
        <v>FF</v>
      </c>
      <c r="H120" s="447">
        <v>255</v>
      </c>
      <c r="I120" s="321">
        <v>0</v>
      </c>
    </row>
    <row r="121" spans="1:9">
      <c r="A121" s="285">
        <v>246</v>
      </c>
      <c r="B121" s="318" t="s">
        <v>24</v>
      </c>
      <c r="C121" s="339" t="s">
        <v>74</v>
      </c>
      <c r="D121" s="319"/>
      <c r="E121" s="295" t="s">
        <v>26</v>
      </c>
      <c r="F121" s="285"/>
      <c r="G121" s="321" t="str">
        <f t="shared" si="1"/>
        <v>FF</v>
      </c>
      <c r="H121" s="447">
        <v>255</v>
      </c>
      <c r="I121" s="321">
        <v>0</v>
      </c>
    </row>
    <row r="122" spans="1:9">
      <c r="A122" s="285">
        <v>247</v>
      </c>
      <c r="B122" s="318" t="s">
        <v>24</v>
      </c>
      <c r="C122" s="339" t="s">
        <v>74</v>
      </c>
      <c r="D122" s="319"/>
      <c r="E122" s="295" t="s">
        <v>26</v>
      </c>
      <c r="F122" s="285"/>
      <c r="G122" s="321" t="str">
        <f t="shared" si="1"/>
        <v>FF</v>
      </c>
      <c r="H122" s="447">
        <v>255</v>
      </c>
      <c r="I122" s="321">
        <v>0</v>
      </c>
    </row>
    <row r="123" spans="1:9">
      <c r="A123" s="285">
        <v>248</v>
      </c>
      <c r="B123" s="318" t="s">
        <v>24</v>
      </c>
      <c r="C123" s="339" t="s">
        <v>74</v>
      </c>
      <c r="D123" s="319"/>
      <c r="E123" s="295" t="s">
        <v>26</v>
      </c>
      <c r="F123" s="285"/>
      <c r="G123" s="321" t="str">
        <f t="shared" si="1"/>
        <v>FF</v>
      </c>
      <c r="H123" s="447">
        <v>255</v>
      </c>
      <c r="I123" s="321">
        <v>0</v>
      </c>
    </row>
    <row r="124" spans="1:9">
      <c r="A124" s="285">
        <v>249</v>
      </c>
      <c r="B124" s="318" t="s">
        <v>24</v>
      </c>
      <c r="C124" s="339" t="s">
        <v>74</v>
      </c>
      <c r="D124" s="319"/>
      <c r="E124" s="295" t="s">
        <v>26</v>
      </c>
      <c r="F124" s="285"/>
      <c r="G124" s="321" t="str">
        <f t="shared" si="1"/>
        <v>FF</v>
      </c>
      <c r="H124" s="447">
        <v>255</v>
      </c>
      <c r="I124" s="321">
        <v>0</v>
      </c>
    </row>
    <row r="125" spans="1:9">
      <c r="A125" s="285">
        <v>250</v>
      </c>
      <c r="B125" s="318" t="s">
        <v>24</v>
      </c>
      <c r="C125" s="339" t="s">
        <v>74</v>
      </c>
      <c r="D125" s="319"/>
      <c r="E125" s="295" t="s">
        <v>26</v>
      </c>
      <c r="F125" s="285"/>
      <c r="G125" s="321" t="str">
        <f t="shared" si="1"/>
        <v>FF</v>
      </c>
      <c r="H125" s="447">
        <v>255</v>
      </c>
      <c r="I125" s="321">
        <v>0</v>
      </c>
    </row>
    <row r="126" spans="1:9">
      <c r="A126" s="285">
        <v>251</v>
      </c>
      <c r="B126" s="318" t="s">
        <v>24</v>
      </c>
      <c r="C126" s="339" t="s">
        <v>74</v>
      </c>
      <c r="D126" s="319"/>
      <c r="E126" s="295" t="s">
        <v>26</v>
      </c>
      <c r="F126" s="285"/>
      <c r="G126" s="321" t="str">
        <f t="shared" si="1"/>
        <v>FF</v>
      </c>
      <c r="H126" s="447">
        <v>255</v>
      </c>
      <c r="I126" s="321">
        <v>0</v>
      </c>
    </row>
    <row r="127" spans="1:9">
      <c r="A127" s="285">
        <v>252</v>
      </c>
      <c r="B127" s="318" t="s">
        <v>24</v>
      </c>
      <c r="C127" s="339" t="s">
        <v>74</v>
      </c>
      <c r="D127" s="319"/>
      <c r="E127" s="295" t="s">
        <v>26</v>
      </c>
      <c r="F127" s="285"/>
      <c r="G127" s="321" t="str">
        <f t="shared" si="1"/>
        <v>FF</v>
      </c>
      <c r="H127" s="447">
        <v>255</v>
      </c>
      <c r="I127" s="321">
        <v>0</v>
      </c>
    </row>
    <row r="128" spans="1:9">
      <c r="A128" s="285">
        <v>253</v>
      </c>
      <c r="B128" s="318" t="s">
        <v>24</v>
      </c>
      <c r="C128" s="339" t="s">
        <v>74</v>
      </c>
      <c r="D128" s="319"/>
      <c r="E128" s="295" t="s">
        <v>26</v>
      </c>
      <c r="F128" s="285"/>
      <c r="G128" s="321" t="str">
        <f t="shared" si="1"/>
        <v>FF</v>
      </c>
      <c r="H128" s="447">
        <v>255</v>
      </c>
      <c r="I128" s="321">
        <v>0</v>
      </c>
    </row>
    <row r="129" spans="1:9">
      <c r="A129" s="285">
        <v>254</v>
      </c>
      <c r="B129" s="318" t="s">
        <v>24</v>
      </c>
      <c r="C129" s="339" t="s">
        <v>74</v>
      </c>
      <c r="D129" s="319"/>
      <c r="E129" s="295" t="s">
        <v>26</v>
      </c>
      <c r="F129" s="285"/>
      <c r="G129" s="321" t="str">
        <f t="shared" si="1"/>
        <v>FF</v>
      </c>
      <c r="H129" s="447">
        <v>255</v>
      </c>
      <c r="I129" s="321">
        <v>0</v>
      </c>
    </row>
    <row r="130" spans="1:9">
      <c r="A130" s="285">
        <v>255</v>
      </c>
      <c r="B130" s="318" t="s">
        <v>24</v>
      </c>
      <c r="C130" s="339" t="s">
        <v>74</v>
      </c>
      <c r="D130" s="319"/>
      <c r="E130" s="295" t="s">
        <v>26</v>
      </c>
      <c r="F130" s="285"/>
      <c r="G130" s="321" t="str">
        <f t="shared" si="1"/>
        <v>FF</v>
      </c>
      <c r="H130" s="447">
        <v>255</v>
      </c>
      <c r="I130" s="321">
        <v>0</v>
      </c>
    </row>
  </sheetData>
  <mergeCells count="54">
    <mergeCell ref="C109:C110"/>
    <mergeCell ref="D109:D110"/>
    <mergeCell ref="D111:D118"/>
    <mergeCell ref="D35:D37"/>
    <mergeCell ref="A1:H1"/>
    <mergeCell ref="C7:C8"/>
    <mergeCell ref="D7:D8"/>
    <mergeCell ref="D11:D13"/>
    <mergeCell ref="D14:D16"/>
    <mergeCell ref="D17:D19"/>
    <mergeCell ref="D20:D22"/>
    <mergeCell ref="D23:D25"/>
    <mergeCell ref="D26:D28"/>
    <mergeCell ref="D29:D31"/>
    <mergeCell ref="D32:D34"/>
    <mergeCell ref="C65:C66"/>
    <mergeCell ref="D65:D70"/>
    <mergeCell ref="C67:C68"/>
    <mergeCell ref="C69:C70"/>
    <mergeCell ref="D38:D40"/>
    <mergeCell ref="D41:D43"/>
    <mergeCell ref="D44:D46"/>
    <mergeCell ref="D47:D49"/>
    <mergeCell ref="D50:D52"/>
    <mergeCell ref="D53:D55"/>
    <mergeCell ref="D56:D58"/>
    <mergeCell ref="C59:C60"/>
    <mergeCell ref="D59:D64"/>
    <mergeCell ref="C61:C62"/>
    <mergeCell ref="C63:C64"/>
    <mergeCell ref="C71:C72"/>
    <mergeCell ref="D71:D76"/>
    <mergeCell ref="C73:C74"/>
    <mergeCell ref="C75:C76"/>
    <mergeCell ref="C77:C78"/>
    <mergeCell ref="D77:D82"/>
    <mergeCell ref="C79:C80"/>
    <mergeCell ref="C81:C82"/>
    <mergeCell ref="C83:C84"/>
    <mergeCell ref="D83:D88"/>
    <mergeCell ref="C85:C86"/>
    <mergeCell ref="C87:C88"/>
    <mergeCell ref="C89:C90"/>
    <mergeCell ref="D89:D94"/>
    <mergeCell ref="C91:C92"/>
    <mergeCell ref="C93:C94"/>
    <mergeCell ref="C95:C96"/>
    <mergeCell ref="D95:D100"/>
    <mergeCell ref="C97:C98"/>
    <mergeCell ref="C99:C100"/>
    <mergeCell ref="C101:C102"/>
    <mergeCell ref="D101:D106"/>
    <mergeCell ref="C103:C104"/>
    <mergeCell ref="C105:C106"/>
  </mergeCells>
  <phoneticPr fontId="5" type="noConversion"/>
  <pageMargins left="0.7" right="0.7" top="0.75" bottom="0.75" header="0.3" footer="0.3"/>
  <pageSetup paperSize="9" orientation="portrait" r:id="rId1"/>
  <headerFooter>
    <oddHeader>&amp;L&amp;G&amp;R&amp;F</oddHeader>
    <oddFooter>&amp;LLumentum Confidential and Proprietary&amp;R&amp;A - Page &amp;P or &amp;N</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86592-0269-49E5-AF7E-FDF212982E6F}">
  <sheetPr>
    <tabColor theme="9" tint="0.79998168889431442"/>
  </sheetPr>
  <dimension ref="A1:BM230"/>
  <sheetViews>
    <sheetView topLeftCell="A2" zoomScaleNormal="100" workbookViewId="0">
      <pane xSplit="2" ySplit="2" topLeftCell="C72" activePane="bottomRight" state="frozen"/>
      <selection activeCell="H10" sqref="H10:H25"/>
      <selection pane="topRight" activeCell="H10" sqref="H10:H25"/>
      <selection pane="bottomLeft" activeCell="H10" sqref="H10:H25"/>
      <selection pane="bottomRight" activeCell="H130" sqref="H130"/>
    </sheetView>
  </sheetViews>
  <sheetFormatPr defaultColWidth="9" defaultRowHeight="17.399999999999999"/>
  <cols>
    <col min="1" max="1" width="5.44140625" style="184" bestFit="1" customWidth="1"/>
    <col min="2" max="2" width="4.88671875" style="184" bestFit="1" customWidth="1"/>
    <col min="3" max="3" width="38.109375" style="227" bestFit="1" customWidth="1"/>
    <col min="4" max="4" width="48.44140625" style="227" customWidth="1"/>
    <col min="5" max="5" width="14" style="227" bestFit="1" customWidth="1"/>
    <col min="6" max="6" width="6.44140625" style="184" bestFit="1" customWidth="1"/>
    <col min="7" max="7" width="6.109375" style="227" customWidth="1"/>
    <col min="8" max="8" width="5.109375" style="184" bestFit="1" customWidth="1"/>
    <col min="9" max="9" width="6.44140625" style="227" bestFit="1" customWidth="1"/>
    <col min="10" max="10" width="9" style="227"/>
    <col min="11" max="11" width="9" style="718"/>
    <col min="12" max="20" width="9" style="227"/>
    <col min="21" max="21" width="9" style="369"/>
    <col min="22" max="16384" width="9" style="227"/>
  </cols>
  <sheetData>
    <row r="1" spans="1:65" s="359" customFormat="1">
      <c r="A1" s="871" t="s">
        <v>2287</v>
      </c>
      <c r="B1" s="871"/>
      <c r="C1" s="871"/>
      <c r="D1" s="871"/>
      <c r="E1" s="871"/>
      <c r="F1" s="871"/>
      <c r="G1" s="871"/>
      <c r="H1" s="871"/>
      <c r="I1" s="183"/>
      <c r="K1" s="717"/>
      <c r="U1" s="369"/>
    </row>
    <row r="2" spans="1:65" s="359" customFormat="1">
      <c r="A2" s="872" t="s">
        <v>2288</v>
      </c>
      <c r="B2" s="872"/>
      <c r="C2" s="872"/>
      <c r="D2" s="872"/>
      <c r="E2" s="872"/>
      <c r="F2" s="872"/>
      <c r="G2" s="872"/>
      <c r="H2" s="872"/>
      <c r="I2" s="183"/>
      <c r="J2" s="717"/>
      <c r="K2" s="717"/>
      <c r="L2" s="717"/>
      <c r="U2" s="369"/>
    </row>
    <row r="3" spans="1:65" s="359" customFormat="1" ht="31.8" thickBot="1">
      <c r="A3" s="185" t="s">
        <v>2289</v>
      </c>
      <c r="B3" s="186" t="s">
        <v>2064</v>
      </c>
      <c r="C3" s="187" t="s">
        <v>2065</v>
      </c>
      <c r="D3" s="187" t="s">
        <v>2066</v>
      </c>
      <c r="E3" s="187" t="s">
        <v>2067</v>
      </c>
      <c r="F3" s="187" t="s">
        <v>2068</v>
      </c>
      <c r="G3" s="187" t="s">
        <v>2069</v>
      </c>
      <c r="H3" s="187" t="s">
        <v>20</v>
      </c>
      <c r="I3" s="187" t="s">
        <v>2070</v>
      </c>
      <c r="J3" s="717"/>
      <c r="K3" s="717"/>
      <c r="L3" s="717"/>
      <c r="M3" s="717"/>
      <c r="N3" s="717"/>
      <c r="U3" s="369"/>
    </row>
    <row r="4" spans="1:65" ht="30.6" thickBot="1">
      <c r="A4" s="360">
        <v>0</v>
      </c>
      <c r="B4" s="360" t="s">
        <v>24</v>
      </c>
      <c r="C4" s="181" t="s">
        <v>2290</v>
      </c>
      <c r="D4" s="182" t="s">
        <v>241</v>
      </c>
      <c r="E4" s="361" t="s">
        <v>2291</v>
      </c>
      <c r="F4" s="360"/>
      <c r="G4" s="360" t="str">
        <f>DEC2HEX(H4)</f>
        <v>19</v>
      </c>
      <c r="H4" s="465">
        <v>25</v>
      </c>
      <c r="I4" s="712">
        <v>0</v>
      </c>
      <c r="J4" s="718"/>
      <c r="K4" s="719"/>
      <c r="L4" s="718"/>
      <c r="M4" s="718"/>
      <c r="N4" s="718"/>
      <c r="U4" s="369" t="str">
        <f>DEC2HEX(H4)&amp;"h"</f>
        <v>19h</v>
      </c>
      <c r="BM4" s="227">
        <v>57</v>
      </c>
    </row>
    <row r="5" spans="1:65">
      <c r="A5" s="360">
        <v>1</v>
      </c>
      <c r="B5" s="360" t="s">
        <v>24</v>
      </c>
      <c r="C5" s="361" t="s">
        <v>2292</v>
      </c>
      <c r="D5" s="361" t="s">
        <v>4923</v>
      </c>
      <c r="E5" s="361" t="s">
        <v>2291</v>
      </c>
      <c r="F5" s="362"/>
      <c r="G5" s="360" t="str">
        <f t="shared" ref="G5:G68" si="0">DEC2HEX(H5)</f>
        <v>53</v>
      </c>
      <c r="H5" s="465">
        <v>83</v>
      </c>
      <c r="I5" s="712">
        <v>0</v>
      </c>
      <c r="J5" s="718"/>
      <c r="K5" s="719"/>
      <c r="L5" s="718"/>
      <c r="M5" s="718"/>
      <c r="N5" s="718"/>
      <c r="U5" s="369" t="str">
        <f t="shared" ref="U5:U56" si="1">DEC2HEX(H5)&amp;"h"</f>
        <v>53h</v>
      </c>
    </row>
    <row r="6" spans="1:65">
      <c r="A6" s="852">
        <v>2</v>
      </c>
      <c r="B6" s="360">
        <v>7</v>
      </c>
      <c r="C6" s="361" t="s">
        <v>2293</v>
      </c>
      <c r="D6" s="361" t="s">
        <v>2294</v>
      </c>
      <c r="E6" s="873" t="s">
        <v>2291</v>
      </c>
      <c r="F6" s="363">
        <f>_xlfn.BITAND(_xlfn.BITRSHIFT($H$6,B6),1)</f>
        <v>0</v>
      </c>
      <c r="G6" s="853" t="str">
        <f t="shared" si="0"/>
        <v>4</v>
      </c>
      <c r="H6" s="855">
        <v>4</v>
      </c>
      <c r="I6" s="870">
        <v>0</v>
      </c>
      <c r="K6" s="857"/>
      <c r="U6" s="369" t="str">
        <f t="shared" si="1"/>
        <v>4h</v>
      </c>
    </row>
    <row r="7" spans="1:65" ht="30">
      <c r="A7" s="852"/>
      <c r="B7" s="360">
        <v>6</v>
      </c>
      <c r="C7" s="361" t="s">
        <v>2295</v>
      </c>
      <c r="D7" s="361" t="s">
        <v>2296</v>
      </c>
      <c r="E7" s="873"/>
      <c r="F7" s="363">
        <f>_xlfn.BITAND(_xlfn.BITRSHIFT($H$6,B7),1)</f>
        <v>0</v>
      </c>
      <c r="G7" s="862"/>
      <c r="H7" s="754"/>
      <c r="I7" s="856"/>
      <c r="K7" s="857"/>
      <c r="O7" s="227">
        <v>57</v>
      </c>
      <c r="U7" s="369" t="str">
        <f t="shared" si="1"/>
        <v>0h</v>
      </c>
    </row>
    <row r="8" spans="1:65">
      <c r="A8" s="852"/>
      <c r="B8" s="364" t="s">
        <v>2297</v>
      </c>
      <c r="C8" s="361" t="s">
        <v>74</v>
      </c>
      <c r="D8" s="361"/>
      <c r="E8" s="361"/>
      <c r="F8" s="363">
        <f>_xlfn.BITAND(_xlfn.BITRSHIFT($H$6,4),3)</f>
        <v>0</v>
      </c>
      <c r="G8" s="862"/>
      <c r="H8" s="754"/>
      <c r="I8" s="856"/>
      <c r="K8" s="857"/>
      <c r="O8" s="227">
        <v>3</v>
      </c>
      <c r="P8" s="227">
        <v>57</v>
      </c>
      <c r="U8" s="369" t="str">
        <f t="shared" si="1"/>
        <v>0h</v>
      </c>
    </row>
    <row r="9" spans="1:65" ht="45">
      <c r="A9" s="852"/>
      <c r="B9" s="362" t="s">
        <v>2298</v>
      </c>
      <c r="C9" s="361" t="s">
        <v>2299</v>
      </c>
      <c r="D9" s="361" t="s">
        <v>2300</v>
      </c>
      <c r="E9" s="361" t="s">
        <v>2291</v>
      </c>
      <c r="F9" s="363">
        <f>_xlfn.BITAND(_xlfn.BITRSHIFT($H$6,2),3)</f>
        <v>1</v>
      </c>
      <c r="G9" s="862"/>
      <c r="H9" s="754"/>
      <c r="I9" s="856"/>
      <c r="K9" s="857"/>
      <c r="O9" s="227">
        <v>4</v>
      </c>
      <c r="P9" s="227">
        <v>4</v>
      </c>
      <c r="U9" s="369" t="str">
        <f t="shared" si="1"/>
        <v>0h</v>
      </c>
    </row>
    <row r="10" spans="1:65" ht="14.25" customHeight="1">
      <c r="A10" s="852"/>
      <c r="B10" s="360" t="s">
        <v>154</v>
      </c>
      <c r="C10" s="361" t="s">
        <v>4881</v>
      </c>
      <c r="D10" s="361" t="s">
        <v>4882</v>
      </c>
      <c r="E10" s="361"/>
      <c r="F10" s="363">
        <f>_xlfn.BITAND(_xlfn.BITRSHIFT($H$6,0),3)</f>
        <v>0</v>
      </c>
      <c r="G10" s="854"/>
      <c r="H10" s="751"/>
      <c r="I10" s="856"/>
      <c r="K10" s="857"/>
      <c r="O10" s="227">
        <v>5</v>
      </c>
      <c r="P10" s="227">
        <v>5</v>
      </c>
      <c r="U10" s="369" t="str">
        <f t="shared" si="1"/>
        <v>0h</v>
      </c>
    </row>
    <row r="11" spans="1:65">
      <c r="A11" s="869">
        <v>3</v>
      </c>
      <c r="B11" s="362" t="s">
        <v>2301</v>
      </c>
      <c r="C11" s="361" t="s">
        <v>74</v>
      </c>
      <c r="D11" s="361"/>
      <c r="E11" s="361"/>
      <c r="F11" s="362">
        <f>_xlfn.BITAND(_xlfn.BITRSHIFT($H$11,4),15)</f>
        <v>0</v>
      </c>
      <c r="G11" s="853" t="str">
        <f t="shared" si="0"/>
        <v>1</v>
      </c>
      <c r="H11" s="855">
        <v>1</v>
      </c>
      <c r="I11" s="856">
        <v>0</v>
      </c>
      <c r="K11" s="857"/>
      <c r="O11" s="227">
        <v>10</v>
      </c>
      <c r="P11" s="227">
        <v>10</v>
      </c>
      <c r="U11" s="369" t="str">
        <f t="shared" si="1"/>
        <v>1h</v>
      </c>
    </row>
    <row r="12" spans="1:65">
      <c r="A12" s="869"/>
      <c r="B12" s="362" t="s">
        <v>2302</v>
      </c>
      <c r="C12" s="361" t="s">
        <v>2303</v>
      </c>
      <c r="D12" s="518" t="s">
        <v>4147</v>
      </c>
      <c r="E12" s="869" t="s">
        <v>2291</v>
      </c>
      <c r="F12" s="365">
        <f>_xlfn.BITAND(_xlfn.BITRSHIFT($H$11,1),7)</f>
        <v>0</v>
      </c>
      <c r="G12" s="862"/>
      <c r="H12" s="754"/>
      <c r="I12" s="856"/>
      <c r="K12" s="857"/>
      <c r="O12" s="227">
        <v>13</v>
      </c>
      <c r="P12" s="227">
        <v>13</v>
      </c>
      <c r="U12" s="369" t="str">
        <f t="shared" si="1"/>
        <v>0h</v>
      </c>
    </row>
    <row r="13" spans="1:65" ht="30">
      <c r="A13" s="869"/>
      <c r="B13" s="360">
        <v>0</v>
      </c>
      <c r="C13" s="361" t="s">
        <v>2304</v>
      </c>
      <c r="D13" s="361" t="s">
        <v>2305</v>
      </c>
      <c r="E13" s="869"/>
      <c r="F13" s="366">
        <f>_xlfn.BITAND(_xlfn.BITRSHIFT($H$11,0),1)</f>
        <v>1</v>
      </c>
      <c r="G13" s="854"/>
      <c r="H13" s="751"/>
      <c r="I13" s="856"/>
      <c r="K13" s="857"/>
      <c r="U13" s="369" t="str">
        <f t="shared" si="1"/>
        <v>0h</v>
      </c>
    </row>
    <row r="14" spans="1:65">
      <c r="A14" s="852">
        <v>4</v>
      </c>
      <c r="B14" s="686">
        <v>7</v>
      </c>
      <c r="C14" s="687" t="s">
        <v>2158</v>
      </c>
      <c r="D14" s="687"/>
      <c r="E14" s="361"/>
      <c r="F14" s="285">
        <f>_xlfn.BITAND(_xlfn.BITRSHIFT(H14,B14),1)</f>
        <v>0</v>
      </c>
      <c r="G14" s="853" t="str">
        <f t="shared" si="0"/>
        <v>0</v>
      </c>
      <c r="H14" s="855">
        <v>0</v>
      </c>
      <c r="I14" s="863">
        <v>0</v>
      </c>
      <c r="K14" s="857"/>
      <c r="U14" s="369" t="str">
        <f t="shared" si="1"/>
        <v>0h</v>
      </c>
    </row>
    <row r="15" spans="1:65">
      <c r="A15" s="852"/>
      <c r="B15" s="686">
        <v>6</v>
      </c>
      <c r="C15" s="687" t="s">
        <v>2158</v>
      </c>
      <c r="D15" s="687"/>
      <c r="E15" s="361"/>
      <c r="F15" s="285">
        <f>_xlfn.BITAND(_xlfn.BITRSHIFT(H14,B15),1)</f>
        <v>0</v>
      </c>
      <c r="G15" s="862"/>
      <c r="H15" s="754"/>
      <c r="I15" s="863"/>
      <c r="K15" s="857"/>
      <c r="U15" s="369" t="str">
        <f t="shared" si="1"/>
        <v>0h</v>
      </c>
    </row>
    <row r="16" spans="1:65">
      <c r="A16" s="852"/>
      <c r="B16" s="686">
        <v>5</v>
      </c>
      <c r="C16" s="687" t="s">
        <v>2158</v>
      </c>
      <c r="D16" s="687"/>
      <c r="E16" s="361"/>
      <c r="F16" s="285">
        <f>_xlfn.BITAND(_xlfn.BITRSHIFT(H14,B16),1)</f>
        <v>0</v>
      </c>
      <c r="G16" s="862"/>
      <c r="H16" s="754"/>
      <c r="I16" s="863"/>
      <c r="K16" s="857"/>
      <c r="U16" s="369" t="str">
        <f t="shared" si="1"/>
        <v>0h</v>
      </c>
    </row>
    <row r="17" spans="1:21">
      <c r="A17" s="852"/>
      <c r="B17" s="686">
        <v>4</v>
      </c>
      <c r="C17" s="687" t="s">
        <v>2158</v>
      </c>
      <c r="D17" s="687"/>
      <c r="E17" s="361"/>
      <c r="F17" s="285">
        <f>_xlfn.BITAND(_xlfn.BITRSHIFT(H14,B17),1)</f>
        <v>0</v>
      </c>
      <c r="G17" s="862"/>
      <c r="H17" s="754"/>
      <c r="I17" s="863"/>
      <c r="K17" s="857"/>
      <c r="U17" s="369" t="str">
        <f t="shared" si="1"/>
        <v>0h</v>
      </c>
    </row>
    <row r="18" spans="1:21">
      <c r="A18" s="852"/>
      <c r="B18" s="686">
        <v>3</v>
      </c>
      <c r="C18" s="687" t="s">
        <v>2306</v>
      </c>
      <c r="D18" s="687"/>
      <c r="E18" s="361" t="s">
        <v>2307</v>
      </c>
      <c r="F18" s="285">
        <f>_xlfn.BITAND(_xlfn.BITRSHIFT(H14,B18),1)</f>
        <v>0</v>
      </c>
      <c r="G18" s="862"/>
      <c r="H18" s="754"/>
      <c r="I18" s="863"/>
      <c r="K18" s="857"/>
      <c r="U18" s="369" t="str">
        <f t="shared" si="1"/>
        <v>0h</v>
      </c>
    </row>
    <row r="19" spans="1:21">
      <c r="A19" s="852"/>
      <c r="B19" s="686">
        <v>2</v>
      </c>
      <c r="C19" s="687" t="s">
        <v>2308</v>
      </c>
      <c r="D19" s="687"/>
      <c r="E19" s="361" t="s">
        <v>2307</v>
      </c>
      <c r="F19" s="285">
        <f>_xlfn.BITAND(_xlfn.BITRSHIFT(H14,B19),1)</f>
        <v>0</v>
      </c>
      <c r="G19" s="862"/>
      <c r="H19" s="754"/>
      <c r="I19" s="863"/>
      <c r="K19" s="857"/>
      <c r="U19" s="369" t="str">
        <f t="shared" si="1"/>
        <v>0h</v>
      </c>
    </row>
    <row r="20" spans="1:21">
      <c r="A20" s="852"/>
      <c r="B20" s="686">
        <v>1</v>
      </c>
      <c r="C20" s="687" t="s">
        <v>2309</v>
      </c>
      <c r="D20" s="687"/>
      <c r="E20" s="361" t="s">
        <v>2307</v>
      </c>
      <c r="F20" s="285">
        <f>_xlfn.BITAND(_xlfn.BITRSHIFT(H14,B20),1)</f>
        <v>0</v>
      </c>
      <c r="G20" s="862"/>
      <c r="H20" s="754"/>
      <c r="I20" s="863"/>
      <c r="K20" s="857"/>
      <c r="U20" s="369" t="str">
        <f t="shared" si="1"/>
        <v>0h</v>
      </c>
    </row>
    <row r="21" spans="1:21">
      <c r="A21" s="852"/>
      <c r="B21" s="686">
        <v>0</v>
      </c>
      <c r="C21" s="687" t="s">
        <v>2310</v>
      </c>
      <c r="D21" s="687"/>
      <c r="E21" s="361" t="s">
        <v>2307</v>
      </c>
      <c r="F21" s="285">
        <f>_xlfn.BITAND(_xlfn.BITRSHIFT(H14,B21),1)</f>
        <v>0</v>
      </c>
      <c r="G21" s="854"/>
      <c r="H21" s="751"/>
      <c r="I21" s="863"/>
      <c r="K21" s="857"/>
      <c r="U21" s="369" t="str">
        <f t="shared" si="1"/>
        <v>0h</v>
      </c>
    </row>
    <row r="22" spans="1:21">
      <c r="A22" s="852">
        <v>5</v>
      </c>
      <c r="B22" s="686">
        <v>7</v>
      </c>
      <c r="C22" s="687" t="s">
        <v>2158</v>
      </c>
      <c r="D22" s="687"/>
      <c r="E22" s="361"/>
      <c r="F22" s="285">
        <f>_xlfn.BITAND(_xlfn.BITRSHIFT(H22,B22),1)</f>
        <v>0</v>
      </c>
      <c r="G22" s="853" t="str">
        <f t="shared" si="0"/>
        <v>0</v>
      </c>
      <c r="H22" s="855">
        <v>0</v>
      </c>
      <c r="I22" s="863">
        <v>0</v>
      </c>
      <c r="K22" s="857"/>
      <c r="U22" s="369" t="str">
        <f t="shared" si="1"/>
        <v>0h</v>
      </c>
    </row>
    <row r="23" spans="1:21">
      <c r="A23" s="852"/>
      <c r="B23" s="686">
        <v>6</v>
      </c>
      <c r="C23" s="687" t="s">
        <v>2158</v>
      </c>
      <c r="D23" s="687"/>
      <c r="E23" s="361"/>
      <c r="F23" s="285">
        <f>_xlfn.BITAND(_xlfn.BITRSHIFT(H22,B23),1)</f>
        <v>0</v>
      </c>
      <c r="G23" s="862"/>
      <c r="H23" s="754"/>
      <c r="I23" s="863"/>
      <c r="K23" s="857"/>
      <c r="U23" s="369" t="str">
        <f t="shared" si="1"/>
        <v>0h</v>
      </c>
    </row>
    <row r="24" spans="1:21">
      <c r="A24" s="852"/>
      <c r="B24" s="686">
        <v>5</v>
      </c>
      <c r="C24" s="687" t="s">
        <v>2158</v>
      </c>
      <c r="D24" s="687"/>
      <c r="E24" s="361"/>
      <c r="F24" s="285">
        <f>_xlfn.BITAND(_xlfn.BITRSHIFT(H22,B24),1)</f>
        <v>0</v>
      </c>
      <c r="G24" s="862"/>
      <c r="H24" s="754"/>
      <c r="I24" s="863"/>
      <c r="K24" s="857"/>
      <c r="U24" s="369" t="str">
        <f t="shared" si="1"/>
        <v>0h</v>
      </c>
    </row>
    <row r="25" spans="1:21">
      <c r="A25" s="852"/>
      <c r="B25" s="686">
        <v>4</v>
      </c>
      <c r="C25" s="687" t="s">
        <v>2158</v>
      </c>
      <c r="D25" s="687"/>
      <c r="E25" s="361"/>
      <c r="F25" s="285">
        <f>_xlfn.BITAND(_xlfn.BITRSHIFT(H22,B25),1)</f>
        <v>0</v>
      </c>
      <c r="G25" s="862"/>
      <c r="H25" s="754"/>
      <c r="I25" s="863"/>
      <c r="K25" s="857"/>
      <c r="U25" s="369" t="str">
        <f t="shared" si="1"/>
        <v>0h</v>
      </c>
    </row>
    <row r="26" spans="1:21">
      <c r="A26" s="852"/>
      <c r="B26" s="686">
        <v>3</v>
      </c>
      <c r="C26" s="687" t="s">
        <v>2311</v>
      </c>
      <c r="D26" s="687"/>
      <c r="E26" s="361" t="s">
        <v>2291</v>
      </c>
      <c r="F26" s="285">
        <f>_xlfn.BITAND(_xlfn.BITRSHIFT(H22,B26),1)</f>
        <v>0</v>
      </c>
      <c r="G26" s="862"/>
      <c r="H26" s="754"/>
      <c r="I26" s="863"/>
      <c r="K26" s="857"/>
      <c r="U26" s="369" t="str">
        <f t="shared" si="1"/>
        <v>0h</v>
      </c>
    </row>
    <row r="27" spans="1:21">
      <c r="A27" s="852"/>
      <c r="B27" s="686">
        <v>2</v>
      </c>
      <c r="C27" s="687" t="s">
        <v>2312</v>
      </c>
      <c r="D27" s="687"/>
      <c r="E27" s="361" t="s">
        <v>2291</v>
      </c>
      <c r="F27" s="285">
        <f>_xlfn.BITAND(_xlfn.BITRSHIFT(H22,B27),1)</f>
        <v>0</v>
      </c>
      <c r="G27" s="862"/>
      <c r="H27" s="754"/>
      <c r="I27" s="863"/>
      <c r="K27" s="857"/>
      <c r="U27" s="369" t="str">
        <f t="shared" si="1"/>
        <v>0h</v>
      </c>
    </row>
    <row r="28" spans="1:21">
      <c r="A28" s="852"/>
      <c r="B28" s="686">
        <v>1</v>
      </c>
      <c r="C28" s="687" t="s">
        <v>2313</v>
      </c>
      <c r="D28" s="687"/>
      <c r="E28" s="361" t="s">
        <v>2291</v>
      </c>
      <c r="F28" s="285">
        <f>_xlfn.BITAND(_xlfn.BITRSHIFT(H22,B28),1)</f>
        <v>0</v>
      </c>
      <c r="G28" s="862"/>
      <c r="H28" s="754"/>
      <c r="I28" s="863"/>
      <c r="K28" s="857"/>
      <c r="U28" s="369" t="str">
        <f t="shared" si="1"/>
        <v>0h</v>
      </c>
    </row>
    <row r="29" spans="1:21">
      <c r="A29" s="852"/>
      <c r="B29" s="686">
        <v>0</v>
      </c>
      <c r="C29" s="687" t="s">
        <v>2314</v>
      </c>
      <c r="D29" s="687"/>
      <c r="E29" s="361" t="s">
        <v>2291</v>
      </c>
      <c r="F29" s="285">
        <f>_xlfn.BITAND(_xlfn.BITRSHIFT(H22,B29),1)</f>
        <v>0</v>
      </c>
      <c r="G29" s="854"/>
      <c r="H29" s="751"/>
      <c r="I29" s="863"/>
      <c r="K29" s="857"/>
      <c r="U29" s="369" t="str">
        <f t="shared" si="1"/>
        <v>0h</v>
      </c>
    </row>
    <row r="30" spans="1:21">
      <c r="A30" s="852">
        <v>6</v>
      </c>
      <c r="B30" s="686">
        <v>7</v>
      </c>
      <c r="C30" s="687" t="s">
        <v>2158</v>
      </c>
      <c r="D30" s="687"/>
      <c r="E30" s="361"/>
      <c r="F30" s="285">
        <f>_xlfn.BITAND(_xlfn.BITRSHIFT(H30,B30),1)</f>
        <v>0</v>
      </c>
      <c r="G30" s="853" t="str">
        <f t="shared" si="0"/>
        <v>0</v>
      </c>
      <c r="H30" s="855">
        <v>0</v>
      </c>
      <c r="I30" s="863">
        <v>0</v>
      </c>
      <c r="K30" s="857"/>
      <c r="U30" s="369" t="str">
        <f t="shared" si="1"/>
        <v>0h</v>
      </c>
    </row>
    <row r="31" spans="1:21">
      <c r="A31" s="852"/>
      <c r="B31" s="686">
        <v>6</v>
      </c>
      <c r="C31" s="687" t="s">
        <v>2158</v>
      </c>
      <c r="D31" s="687"/>
      <c r="E31" s="361"/>
      <c r="F31" s="285">
        <f>_xlfn.BITAND(_xlfn.BITRSHIFT(H30,B31),1)</f>
        <v>0</v>
      </c>
      <c r="G31" s="862"/>
      <c r="H31" s="754"/>
      <c r="I31" s="863"/>
      <c r="K31" s="857"/>
      <c r="U31" s="369" t="str">
        <f t="shared" si="1"/>
        <v>0h</v>
      </c>
    </row>
    <row r="32" spans="1:21">
      <c r="A32" s="852"/>
      <c r="B32" s="686">
        <v>5</v>
      </c>
      <c r="C32" s="687" t="s">
        <v>2158</v>
      </c>
      <c r="D32" s="687"/>
      <c r="E32" s="361"/>
      <c r="F32" s="285">
        <f>_xlfn.BITAND(_xlfn.BITRSHIFT(H30,B32),1)</f>
        <v>0</v>
      </c>
      <c r="G32" s="862"/>
      <c r="H32" s="754"/>
      <c r="I32" s="863"/>
      <c r="K32" s="857"/>
      <c r="U32" s="369" t="str">
        <f t="shared" si="1"/>
        <v>0h</v>
      </c>
    </row>
    <row r="33" spans="1:21">
      <c r="A33" s="852"/>
      <c r="B33" s="686">
        <v>4</v>
      </c>
      <c r="C33" s="687" t="s">
        <v>2158</v>
      </c>
      <c r="D33" s="687"/>
      <c r="E33" s="361"/>
      <c r="F33" s="285">
        <f>_xlfn.BITAND(_xlfn.BITRSHIFT(H30,B33),1)</f>
        <v>0</v>
      </c>
      <c r="G33" s="862"/>
      <c r="H33" s="754"/>
      <c r="I33" s="863"/>
      <c r="K33" s="857"/>
      <c r="U33" s="369" t="str">
        <f t="shared" si="1"/>
        <v>0h</v>
      </c>
    </row>
    <row r="34" spans="1:21">
      <c r="A34" s="852"/>
      <c r="B34" s="686">
        <v>3</v>
      </c>
      <c r="C34" s="687" t="s">
        <v>2315</v>
      </c>
      <c r="D34" s="687"/>
      <c r="E34" s="361" t="s">
        <v>2291</v>
      </c>
      <c r="F34" s="285">
        <f>_xlfn.BITAND(_xlfn.BITRSHIFT(H30,B34),1)</f>
        <v>0</v>
      </c>
      <c r="G34" s="862"/>
      <c r="H34" s="754"/>
      <c r="I34" s="863"/>
      <c r="K34" s="857"/>
      <c r="U34" s="369" t="str">
        <f t="shared" si="1"/>
        <v>0h</v>
      </c>
    </row>
    <row r="35" spans="1:21">
      <c r="A35" s="852"/>
      <c r="B35" s="686">
        <v>2</v>
      </c>
      <c r="C35" s="687" t="s">
        <v>2316</v>
      </c>
      <c r="D35" s="687"/>
      <c r="E35" s="361" t="s">
        <v>2291</v>
      </c>
      <c r="F35" s="285">
        <f>_xlfn.BITAND(_xlfn.BITRSHIFT(H30,B35),1)</f>
        <v>0</v>
      </c>
      <c r="G35" s="862"/>
      <c r="H35" s="754"/>
      <c r="I35" s="863"/>
      <c r="K35" s="857"/>
      <c r="U35" s="369" t="str">
        <f t="shared" si="1"/>
        <v>0h</v>
      </c>
    </row>
    <row r="36" spans="1:21">
      <c r="A36" s="852"/>
      <c r="B36" s="686">
        <v>1</v>
      </c>
      <c r="C36" s="687" t="s">
        <v>2317</v>
      </c>
      <c r="D36" s="687"/>
      <c r="E36" s="361" t="s">
        <v>2291</v>
      </c>
      <c r="F36" s="285">
        <f>_xlfn.BITAND(_xlfn.BITRSHIFT(H30,B36),1)</f>
        <v>0</v>
      </c>
      <c r="G36" s="862"/>
      <c r="H36" s="754"/>
      <c r="I36" s="863"/>
      <c r="K36" s="857"/>
      <c r="U36" s="369" t="str">
        <f t="shared" si="1"/>
        <v>0h</v>
      </c>
    </row>
    <row r="37" spans="1:21">
      <c r="A37" s="852"/>
      <c r="B37" s="686">
        <v>0</v>
      </c>
      <c r="C37" s="687" t="s">
        <v>2318</v>
      </c>
      <c r="D37" s="687"/>
      <c r="E37" s="361" t="s">
        <v>2291</v>
      </c>
      <c r="F37" s="285">
        <f>_xlfn.BITAND(_xlfn.BITRSHIFT(H30,B37),1)</f>
        <v>0</v>
      </c>
      <c r="G37" s="854"/>
      <c r="H37" s="751"/>
      <c r="I37" s="863"/>
      <c r="K37" s="857"/>
      <c r="U37" s="369" t="str">
        <f t="shared" si="1"/>
        <v>0h</v>
      </c>
    </row>
    <row r="38" spans="1:21">
      <c r="A38" s="852">
        <v>7</v>
      </c>
      <c r="B38" s="686">
        <v>7</v>
      </c>
      <c r="C38" s="687" t="s">
        <v>2158</v>
      </c>
      <c r="D38" s="687"/>
      <c r="E38" s="361"/>
      <c r="F38" s="285">
        <f>_xlfn.BITAND(_xlfn.BITRSHIFT(H38,B38),1)</f>
        <v>0</v>
      </c>
      <c r="G38" s="853" t="str">
        <f t="shared" si="0"/>
        <v>0</v>
      </c>
      <c r="H38" s="855">
        <v>0</v>
      </c>
      <c r="I38" s="863">
        <v>0</v>
      </c>
      <c r="K38" s="857"/>
      <c r="U38" s="369" t="str">
        <f t="shared" si="1"/>
        <v>0h</v>
      </c>
    </row>
    <row r="39" spans="1:21">
      <c r="A39" s="852"/>
      <c r="B39" s="686">
        <v>6</v>
      </c>
      <c r="C39" s="687" t="s">
        <v>2158</v>
      </c>
      <c r="D39" s="687"/>
      <c r="E39" s="361"/>
      <c r="F39" s="285">
        <f>_xlfn.BITAND(_xlfn.BITRSHIFT(H38,B39),1)</f>
        <v>0</v>
      </c>
      <c r="G39" s="862"/>
      <c r="H39" s="754"/>
      <c r="I39" s="863"/>
      <c r="K39" s="857"/>
      <c r="U39" s="369" t="str">
        <f t="shared" si="1"/>
        <v>0h</v>
      </c>
    </row>
    <row r="40" spans="1:21">
      <c r="A40" s="852"/>
      <c r="B40" s="686">
        <v>5</v>
      </c>
      <c r="C40" s="687" t="s">
        <v>2158</v>
      </c>
      <c r="D40" s="687"/>
      <c r="E40" s="361"/>
      <c r="F40" s="285">
        <f>_xlfn.BITAND(_xlfn.BITRSHIFT(H38,B40),1)</f>
        <v>0</v>
      </c>
      <c r="G40" s="862"/>
      <c r="H40" s="754"/>
      <c r="I40" s="863"/>
      <c r="K40" s="857"/>
      <c r="U40" s="369" t="str">
        <f t="shared" si="1"/>
        <v>0h</v>
      </c>
    </row>
    <row r="41" spans="1:21">
      <c r="A41" s="852"/>
      <c r="B41" s="686">
        <v>4</v>
      </c>
      <c r="C41" s="687" t="s">
        <v>2158</v>
      </c>
      <c r="D41" s="687"/>
      <c r="E41" s="361"/>
      <c r="F41" s="285">
        <f>_xlfn.BITAND(_xlfn.BITRSHIFT(H38,B41),1)</f>
        <v>0</v>
      </c>
      <c r="G41" s="862"/>
      <c r="H41" s="754"/>
      <c r="I41" s="863"/>
      <c r="K41" s="857"/>
      <c r="U41" s="369" t="str">
        <f t="shared" si="1"/>
        <v>0h</v>
      </c>
    </row>
    <row r="42" spans="1:21">
      <c r="A42" s="852"/>
      <c r="B42" s="686">
        <v>3</v>
      </c>
      <c r="C42" s="687" t="s">
        <v>2319</v>
      </c>
      <c r="D42" s="687"/>
      <c r="E42" s="361" t="s">
        <v>2291</v>
      </c>
      <c r="F42" s="285">
        <f>_xlfn.BITAND(_xlfn.BITRSHIFT(H38,B42),1)</f>
        <v>0</v>
      </c>
      <c r="G42" s="862"/>
      <c r="H42" s="754"/>
      <c r="I42" s="863"/>
      <c r="K42" s="857"/>
      <c r="U42" s="369" t="str">
        <f t="shared" si="1"/>
        <v>0h</v>
      </c>
    </row>
    <row r="43" spans="1:21">
      <c r="A43" s="852"/>
      <c r="B43" s="686">
        <v>2</v>
      </c>
      <c r="C43" s="687" t="s">
        <v>2320</v>
      </c>
      <c r="D43" s="687"/>
      <c r="E43" s="361" t="s">
        <v>2291</v>
      </c>
      <c r="F43" s="285">
        <f>_xlfn.BITAND(_xlfn.BITRSHIFT(H38,B43),1)</f>
        <v>0</v>
      </c>
      <c r="G43" s="862"/>
      <c r="H43" s="754"/>
      <c r="I43" s="863"/>
      <c r="K43" s="857"/>
      <c r="U43" s="369" t="str">
        <f t="shared" si="1"/>
        <v>0h</v>
      </c>
    </row>
    <row r="44" spans="1:21">
      <c r="A44" s="852"/>
      <c r="B44" s="686">
        <v>1</v>
      </c>
      <c r="C44" s="687" t="s">
        <v>2321</v>
      </c>
      <c r="D44" s="687"/>
      <c r="E44" s="361" t="s">
        <v>2291</v>
      </c>
      <c r="F44" s="285">
        <f>_xlfn.BITAND(_xlfn.BITRSHIFT(H38,B44),1)</f>
        <v>0</v>
      </c>
      <c r="G44" s="862"/>
      <c r="H44" s="754"/>
      <c r="I44" s="863"/>
      <c r="K44" s="857"/>
      <c r="U44" s="369" t="str">
        <f t="shared" si="1"/>
        <v>0h</v>
      </c>
    </row>
    <row r="45" spans="1:21" ht="18" thickBot="1">
      <c r="A45" s="852"/>
      <c r="B45" s="686">
        <v>0</v>
      </c>
      <c r="C45" s="687" t="s">
        <v>2322</v>
      </c>
      <c r="D45" s="687"/>
      <c r="E45" s="361" t="s">
        <v>2291</v>
      </c>
      <c r="F45" s="285">
        <f>_xlfn.BITAND(_xlfn.BITRSHIFT(H38,B45),1)</f>
        <v>0</v>
      </c>
      <c r="G45" s="854"/>
      <c r="H45" s="751"/>
      <c r="I45" s="863"/>
      <c r="K45" s="857"/>
      <c r="U45" s="369" t="str">
        <f t="shared" si="1"/>
        <v>0h</v>
      </c>
    </row>
    <row r="46" spans="1:21" ht="18" thickBot="1">
      <c r="A46" s="852">
        <v>8</v>
      </c>
      <c r="B46" s="688">
        <v>7</v>
      </c>
      <c r="C46" s="689" t="s">
        <v>4924</v>
      </c>
      <c r="D46" s="689"/>
      <c r="E46" s="361" t="s">
        <v>2323</v>
      </c>
      <c r="F46" s="285">
        <f>_xlfn.BITAND(_xlfn.BITRSHIFT(H46,B46),1)</f>
        <v>0</v>
      </c>
      <c r="G46" s="853" t="str">
        <f t="shared" si="0"/>
        <v>0</v>
      </c>
      <c r="H46" s="855">
        <v>0</v>
      </c>
      <c r="I46" s="856">
        <v>0</v>
      </c>
      <c r="K46" s="857"/>
      <c r="U46" s="369" t="str">
        <f t="shared" si="1"/>
        <v>0h</v>
      </c>
    </row>
    <row r="47" spans="1:21" ht="18" thickBot="1">
      <c r="A47" s="852"/>
      <c r="B47" s="690">
        <v>6</v>
      </c>
      <c r="C47" s="691" t="s">
        <v>2324</v>
      </c>
      <c r="D47" s="691"/>
      <c r="E47" s="361" t="s">
        <v>2323</v>
      </c>
      <c r="F47" s="285">
        <f>_xlfn.BITAND(_xlfn.BITRSHIFT(H46,B47),1)</f>
        <v>0</v>
      </c>
      <c r="G47" s="862"/>
      <c r="H47" s="754"/>
      <c r="I47" s="856"/>
      <c r="K47" s="857"/>
      <c r="U47" s="369" t="str">
        <f t="shared" si="1"/>
        <v>0h</v>
      </c>
    </row>
    <row r="48" spans="1:21" ht="18" thickBot="1">
      <c r="A48" s="852"/>
      <c r="B48" s="692" t="s">
        <v>2325</v>
      </c>
      <c r="C48" s="691" t="s">
        <v>74</v>
      </c>
      <c r="D48" s="691"/>
      <c r="E48" s="361"/>
      <c r="F48" s="360">
        <f>_xlfn.BITAND(_xlfn.BITRSHIFT(H46,3),7)</f>
        <v>0</v>
      </c>
      <c r="G48" s="862"/>
      <c r="H48" s="754"/>
      <c r="I48" s="856"/>
      <c r="K48" s="857"/>
      <c r="U48" s="369" t="str">
        <f t="shared" si="1"/>
        <v>0h</v>
      </c>
    </row>
    <row r="49" spans="1:21" ht="18" thickBot="1">
      <c r="A49" s="852"/>
      <c r="B49" s="690">
        <v>2</v>
      </c>
      <c r="C49" s="691" t="s">
        <v>2326</v>
      </c>
      <c r="D49" s="691"/>
      <c r="E49" s="361" t="s">
        <v>2323</v>
      </c>
      <c r="F49" s="285">
        <f>_xlfn.BITAND(_xlfn.BITRSHIFT(H46,B49),1)</f>
        <v>0</v>
      </c>
      <c r="G49" s="862"/>
      <c r="H49" s="754"/>
      <c r="I49" s="856"/>
      <c r="K49" s="857"/>
      <c r="U49" s="369" t="str">
        <f t="shared" si="1"/>
        <v>0h</v>
      </c>
    </row>
    <row r="50" spans="1:21" ht="18" thickBot="1">
      <c r="A50" s="852"/>
      <c r="B50" s="690">
        <v>1</v>
      </c>
      <c r="C50" s="691" t="s">
        <v>2327</v>
      </c>
      <c r="D50" s="691"/>
      <c r="E50" s="361" t="s">
        <v>2323</v>
      </c>
      <c r="F50" s="285">
        <f>_xlfn.BITAND(_xlfn.BITRSHIFT(H46,B50),1)</f>
        <v>0</v>
      </c>
      <c r="G50" s="862"/>
      <c r="H50" s="754"/>
      <c r="I50" s="856"/>
      <c r="K50" s="857"/>
      <c r="U50" s="369" t="str">
        <f t="shared" si="1"/>
        <v>0h</v>
      </c>
    </row>
    <row r="51" spans="1:21" ht="18" thickBot="1">
      <c r="A51" s="852"/>
      <c r="B51" s="690">
        <v>0</v>
      </c>
      <c r="C51" s="691" t="s">
        <v>2328</v>
      </c>
      <c r="D51" s="691"/>
      <c r="E51" s="361" t="s">
        <v>2323</v>
      </c>
      <c r="F51" s="285">
        <f>_xlfn.BITAND(_xlfn.BITRSHIFT(H46,B51),1)</f>
        <v>0</v>
      </c>
      <c r="G51" s="854"/>
      <c r="H51" s="751"/>
      <c r="I51" s="856"/>
      <c r="K51" s="857"/>
      <c r="U51" s="369" t="str">
        <f t="shared" si="1"/>
        <v>0h</v>
      </c>
    </row>
    <row r="52" spans="1:21">
      <c r="A52" s="852">
        <v>9</v>
      </c>
      <c r="B52" s="686">
        <v>7</v>
      </c>
      <c r="C52" s="687" t="s">
        <v>2329</v>
      </c>
      <c r="D52" s="693"/>
      <c r="E52" s="361" t="s">
        <v>2323</v>
      </c>
      <c r="F52" s="285">
        <f>_xlfn.BITAND(_xlfn.BITRSHIFT(H52,B52),1)</f>
        <v>0</v>
      </c>
      <c r="G52" s="853" t="str">
        <f t="shared" si="0"/>
        <v>0</v>
      </c>
      <c r="H52" s="855">
        <v>0</v>
      </c>
      <c r="I52" s="863">
        <v>0</v>
      </c>
      <c r="K52" s="857"/>
      <c r="U52" s="369" t="str">
        <f t="shared" si="1"/>
        <v>0h</v>
      </c>
    </row>
    <row r="53" spans="1:21">
      <c r="A53" s="852"/>
      <c r="B53" s="686">
        <v>6</v>
      </c>
      <c r="C53" s="687" t="s">
        <v>2330</v>
      </c>
      <c r="D53" s="687"/>
      <c r="E53" s="361" t="s">
        <v>2323</v>
      </c>
      <c r="F53" s="285">
        <f>_xlfn.BITAND(_xlfn.BITRSHIFT(H52,B53),1)</f>
        <v>0</v>
      </c>
      <c r="G53" s="862"/>
      <c r="H53" s="754"/>
      <c r="I53" s="863"/>
      <c r="K53" s="857"/>
      <c r="U53" s="369" t="str">
        <f t="shared" si="1"/>
        <v>0h</v>
      </c>
    </row>
    <row r="54" spans="1:21">
      <c r="A54" s="852"/>
      <c r="B54" s="686">
        <v>5</v>
      </c>
      <c r="C54" s="687" t="s">
        <v>2331</v>
      </c>
      <c r="D54" s="687"/>
      <c r="E54" s="361" t="s">
        <v>2323</v>
      </c>
      <c r="F54" s="285">
        <f>_xlfn.BITAND(_xlfn.BITRSHIFT(H52,B54),1)</f>
        <v>0</v>
      </c>
      <c r="G54" s="862"/>
      <c r="H54" s="754"/>
      <c r="I54" s="863"/>
      <c r="K54" s="857"/>
      <c r="U54" s="369" t="str">
        <f t="shared" si="1"/>
        <v>0h</v>
      </c>
    </row>
    <row r="55" spans="1:21">
      <c r="A55" s="852"/>
      <c r="B55" s="686">
        <v>4</v>
      </c>
      <c r="C55" s="687" t="s">
        <v>2332</v>
      </c>
      <c r="D55" s="687"/>
      <c r="E55" s="361" t="s">
        <v>2323</v>
      </c>
      <c r="F55" s="285">
        <f>_xlfn.BITAND(_xlfn.BITRSHIFT(H52,B55),1)</f>
        <v>0</v>
      </c>
      <c r="G55" s="862"/>
      <c r="H55" s="754"/>
      <c r="I55" s="863"/>
      <c r="K55" s="857"/>
      <c r="U55" s="369" t="str">
        <f t="shared" si="1"/>
        <v>0h</v>
      </c>
    </row>
    <row r="56" spans="1:21">
      <c r="A56" s="852"/>
      <c r="B56" s="686">
        <v>3</v>
      </c>
      <c r="C56" s="687" t="s">
        <v>2333</v>
      </c>
      <c r="D56" s="687"/>
      <c r="E56" s="361" t="s">
        <v>2323</v>
      </c>
      <c r="F56" s="285">
        <f>_xlfn.BITAND(_xlfn.BITRSHIFT(H52,B56),1)</f>
        <v>0</v>
      </c>
      <c r="G56" s="862"/>
      <c r="H56" s="754"/>
      <c r="I56" s="863"/>
      <c r="K56" s="857"/>
      <c r="U56" s="369" t="str">
        <f t="shared" si="1"/>
        <v>0h</v>
      </c>
    </row>
    <row r="57" spans="1:21">
      <c r="A57" s="852"/>
      <c r="B57" s="686">
        <v>2</v>
      </c>
      <c r="C57" s="687" t="s">
        <v>2334</v>
      </c>
      <c r="D57" s="687"/>
      <c r="E57" s="361" t="s">
        <v>2323</v>
      </c>
      <c r="F57" s="285">
        <f>_xlfn.BITAND(_xlfn.BITRSHIFT(H52,B57),1)</f>
        <v>0</v>
      </c>
      <c r="G57" s="862"/>
      <c r="H57" s="754"/>
      <c r="I57" s="863"/>
      <c r="K57" s="857"/>
    </row>
    <row r="58" spans="1:21">
      <c r="A58" s="852"/>
      <c r="B58" s="686">
        <v>1</v>
      </c>
      <c r="C58" s="687" t="s">
        <v>2335</v>
      </c>
      <c r="D58" s="687"/>
      <c r="E58" s="361" t="s">
        <v>2323</v>
      </c>
      <c r="F58" s="285">
        <f>_xlfn.BITAND(_xlfn.BITRSHIFT(H52,B58),1)</f>
        <v>0</v>
      </c>
      <c r="G58" s="862"/>
      <c r="H58" s="754"/>
      <c r="I58" s="863"/>
      <c r="K58" s="857"/>
    </row>
    <row r="59" spans="1:21">
      <c r="A59" s="852"/>
      <c r="B59" s="686">
        <v>0</v>
      </c>
      <c r="C59" s="687" t="s">
        <v>2336</v>
      </c>
      <c r="D59" s="687"/>
      <c r="E59" s="361" t="s">
        <v>2323</v>
      </c>
      <c r="F59" s="285">
        <f>_xlfn.BITAND(_xlfn.BITRSHIFT(H52,B59),1)</f>
        <v>0</v>
      </c>
      <c r="G59" s="854"/>
      <c r="H59" s="751"/>
      <c r="I59" s="863"/>
      <c r="K59" s="857"/>
    </row>
    <row r="60" spans="1:21">
      <c r="A60" s="852">
        <v>10</v>
      </c>
      <c r="B60" s="686">
        <v>7</v>
      </c>
      <c r="C60" s="687" t="s">
        <v>2337</v>
      </c>
      <c r="D60" s="687" t="s">
        <v>2338</v>
      </c>
      <c r="E60" s="361" t="s">
        <v>2323</v>
      </c>
      <c r="F60" s="285">
        <f>_xlfn.BITAND(_xlfn.BITRSHIFT(H60,B60),1)</f>
        <v>0</v>
      </c>
      <c r="G60" s="853" t="str">
        <f t="shared" si="0"/>
        <v>0</v>
      </c>
      <c r="H60" s="855">
        <v>0</v>
      </c>
      <c r="I60" s="863">
        <v>0</v>
      </c>
      <c r="K60" s="857"/>
    </row>
    <row r="61" spans="1:21">
      <c r="A61" s="852"/>
      <c r="B61" s="686">
        <v>6</v>
      </c>
      <c r="C61" s="687" t="s">
        <v>2339</v>
      </c>
      <c r="D61" s="687"/>
      <c r="E61" s="361" t="s">
        <v>2323</v>
      </c>
      <c r="F61" s="285">
        <f>_xlfn.BITAND(_xlfn.BITRSHIFT(H60,B61),1)</f>
        <v>0</v>
      </c>
      <c r="G61" s="862"/>
      <c r="H61" s="754"/>
      <c r="I61" s="863"/>
      <c r="K61" s="857"/>
    </row>
    <row r="62" spans="1:21">
      <c r="A62" s="852"/>
      <c r="B62" s="686">
        <v>5</v>
      </c>
      <c r="C62" s="687" t="s">
        <v>2340</v>
      </c>
      <c r="D62" s="687"/>
      <c r="E62" s="361" t="s">
        <v>2323</v>
      </c>
      <c r="F62" s="285">
        <f>_xlfn.BITAND(_xlfn.BITRSHIFT(H60,B62),1)</f>
        <v>0</v>
      </c>
      <c r="G62" s="862"/>
      <c r="H62" s="754"/>
      <c r="I62" s="863"/>
      <c r="K62" s="857"/>
      <c r="O62" s="227">
        <v>57</v>
      </c>
    </row>
    <row r="63" spans="1:21">
      <c r="A63" s="852"/>
      <c r="B63" s="686">
        <v>4</v>
      </c>
      <c r="C63" s="687" t="s">
        <v>2341</v>
      </c>
      <c r="D63" s="687"/>
      <c r="E63" s="361" t="s">
        <v>2323</v>
      </c>
      <c r="F63" s="285">
        <f>_xlfn.BITAND(_xlfn.BITRSHIFT(H60,B63),1)</f>
        <v>0</v>
      </c>
      <c r="G63" s="862"/>
      <c r="H63" s="754"/>
      <c r="I63" s="863"/>
      <c r="K63" s="857"/>
      <c r="O63" s="227">
        <v>57</v>
      </c>
    </row>
    <row r="64" spans="1:21">
      <c r="A64" s="852"/>
      <c r="B64" s="686">
        <v>3</v>
      </c>
      <c r="C64" s="687" t="s">
        <v>2342</v>
      </c>
      <c r="D64" s="687" t="s">
        <v>2343</v>
      </c>
      <c r="E64" s="361" t="s">
        <v>2323</v>
      </c>
      <c r="F64" s="285">
        <f>_xlfn.BITAND(_xlfn.BITRSHIFT(H60,B64),1)</f>
        <v>0</v>
      </c>
      <c r="G64" s="862"/>
      <c r="H64" s="754"/>
      <c r="I64" s="863"/>
      <c r="K64" s="857"/>
    </row>
    <row r="65" spans="1:11">
      <c r="A65" s="852"/>
      <c r="B65" s="686">
        <v>2</v>
      </c>
      <c r="C65" s="687" t="s">
        <v>2344</v>
      </c>
      <c r="D65" s="687"/>
      <c r="E65" s="361" t="s">
        <v>2323</v>
      </c>
      <c r="F65" s="285">
        <f>_xlfn.BITAND(_xlfn.BITRSHIFT(H60,B65),1)</f>
        <v>0</v>
      </c>
      <c r="G65" s="862"/>
      <c r="H65" s="754"/>
      <c r="I65" s="863"/>
      <c r="K65" s="857"/>
    </row>
    <row r="66" spans="1:11">
      <c r="A66" s="852"/>
      <c r="B66" s="686">
        <v>1</v>
      </c>
      <c r="C66" s="687" t="s">
        <v>2345</v>
      </c>
      <c r="D66" s="687"/>
      <c r="E66" s="361" t="s">
        <v>2323</v>
      </c>
      <c r="F66" s="285">
        <f>_xlfn.BITAND(_xlfn.BITRSHIFT(H60,B66),1)</f>
        <v>0</v>
      </c>
      <c r="G66" s="862"/>
      <c r="H66" s="754"/>
      <c r="I66" s="863"/>
      <c r="K66" s="857"/>
    </row>
    <row r="67" spans="1:11">
      <c r="A67" s="852"/>
      <c r="B67" s="686">
        <v>0</v>
      </c>
      <c r="C67" s="687" t="s">
        <v>2346</v>
      </c>
      <c r="D67" s="687"/>
      <c r="E67" s="361" t="s">
        <v>2323</v>
      </c>
      <c r="F67" s="285">
        <f>_xlfn.BITAND(_xlfn.BITRSHIFT(H60,B67),1)</f>
        <v>0</v>
      </c>
      <c r="G67" s="854"/>
      <c r="H67" s="751"/>
      <c r="I67" s="863"/>
      <c r="K67" s="857"/>
    </row>
    <row r="68" spans="1:11">
      <c r="A68" s="852">
        <v>11</v>
      </c>
      <c r="B68" s="686">
        <v>7</v>
      </c>
      <c r="C68" s="687" t="s">
        <v>2347</v>
      </c>
      <c r="D68" s="687" t="s">
        <v>2348</v>
      </c>
      <c r="E68" s="361" t="s">
        <v>2323</v>
      </c>
      <c r="F68" s="285">
        <f>_xlfn.BITAND(_xlfn.BITRSHIFT(H68,B68),1)</f>
        <v>0</v>
      </c>
      <c r="G68" s="853" t="str">
        <f t="shared" si="0"/>
        <v>0</v>
      </c>
      <c r="H68" s="855">
        <v>0</v>
      </c>
      <c r="I68" s="863">
        <v>0</v>
      </c>
      <c r="K68" s="857"/>
    </row>
    <row r="69" spans="1:11">
      <c r="A69" s="852"/>
      <c r="B69" s="686">
        <v>6</v>
      </c>
      <c r="C69" s="687" t="s">
        <v>2349</v>
      </c>
      <c r="D69" s="687"/>
      <c r="E69" s="361" t="s">
        <v>2323</v>
      </c>
      <c r="F69" s="285">
        <f>_xlfn.BITAND(_xlfn.BITRSHIFT(H68,B69),1)</f>
        <v>0</v>
      </c>
      <c r="G69" s="862"/>
      <c r="H69" s="754"/>
      <c r="I69" s="863"/>
      <c r="K69" s="857"/>
    </row>
    <row r="70" spans="1:11">
      <c r="A70" s="852"/>
      <c r="B70" s="686">
        <v>5</v>
      </c>
      <c r="C70" s="687" t="s">
        <v>2350</v>
      </c>
      <c r="D70" s="687"/>
      <c r="E70" s="361" t="s">
        <v>2323</v>
      </c>
      <c r="F70" s="285">
        <f>_xlfn.BITAND(_xlfn.BITRSHIFT(H68,B70),1)</f>
        <v>0</v>
      </c>
      <c r="G70" s="862"/>
      <c r="H70" s="754"/>
      <c r="I70" s="863"/>
      <c r="K70" s="857"/>
    </row>
    <row r="71" spans="1:11">
      <c r="A71" s="852"/>
      <c r="B71" s="686">
        <v>4</v>
      </c>
      <c r="C71" s="687" t="s">
        <v>2351</v>
      </c>
      <c r="D71" s="687"/>
      <c r="E71" s="361" t="s">
        <v>2323</v>
      </c>
      <c r="F71" s="285">
        <f>_xlfn.BITAND(_xlfn.BITRSHIFT(H68,B71),1)</f>
        <v>0</v>
      </c>
      <c r="G71" s="862"/>
      <c r="H71" s="754"/>
      <c r="I71" s="863"/>
      <c r="K71" s="857"/>
    </row>
    <row r="72" spans="1:11">
      <c r="A72" s="852"/>
      <c r="B72" s="686">
        <v>3</v>
      </c>
      <c r="C72" s="687" t="s">
        <v>2352</v>
      </c>
      <c r="D72" s="687" t="s">
        <v>2353</v>
      </c>
      <c r="E72" s="361" t="s">
        <v>2323</v>
      </c>
      <c r="F72" s="285">
        <f>_xlfn.BITAND(_xlfn.BITRSHIFT(H68,B72),1)</f>
        <v>0</v>
      </c>
      <c r="G72" s="862"/>
      <c r="H72" s="754"/>
      <c r="I72" s="863"/>
      <c r="K72" s="857"/>
    </row>
    <row r="73" spans="1:11">
      <c r="A73" s="852"/>
      <c r="B73" s="686">
        <v>2</v>
      </c>
      <c r="C73" s="687" t="s">
        <v>2354</v>
      </c>
      <c r="D73" s="687"/>
      <c r="E73" s="361" t="s">
        <v>2323</v>
      </c>
      <c r="F73" s="285">
        <f>_xlfn.BITAND(_xlfn.BITRSHIFT(H68,B73),1)</f>
        <v>0</v>
      </c>
      <c r="G73" s="862"/>
      <c r="H73" s="754"/>
      <c r="I73" s="863"/>
      <c r="K73" s="857"/>
    </row>
    <row r="74" spans="1:11">
      <c r="A74" s="852"/>
      <c r="B74" s="686">
        <v>1</v>
      </c>
      <c r="C74" s="687" t="s">
        <v>2355</v>
      </c>
      <c r="D74" s="687"/>
      <c r="E74" s="361" t="s">
        <v>2323</v>
      </c>
      <c r="F74" s="285">
        <f>_xlfn.BITAND(_xlfn.BITRSHIFT(H68,B74),1)</f>
        <v>0</v>
      </c>
      <c r="G74" s="862"/>
      <c r="H74" s="754"/>
      <c r="I74" s="863"/>
      <c r="K74" s="857"/>
    </row>
    <row r="75" spans="1:11">
      <c r="A75" s="852"/>
      <c r="B75" s="686">
        <v>0</v>
      </c>
      <c r="C75" s="687" t="s">
        <v>2356</v>
      </c>
      <c r="D75" s="687"/>
      <c r="E75" s="361" t="s">
        <v>2323</v>
      </c>
      <c r="F75" s="285">
        <f>_xlfn.BITAND(_xlfn.BITRSHIFT(H68,B75),1)</f>
        <v>0</v>
      </c>
      <c r="G75" s="854"/>
      <c r="H75" s="751"/>
      <c r="I75" s="863"/>
      <c r="K75" s="857"/>
    </row>
    <row r="76" spans="1:11">
      <c r="A76" s="686">
        <v>12</v>
      </c>
      <c r="B76" s="686" t="s">
        <v>24</v>
      </c>
      <c r="C76" s="687" t="s">
        <v>74</v>
      </c>
      <c r="D76" s="687"/>
      <c r="E76" s="361"/>
      <c r="F76" s="360"/>
      <c r="G76" s="360" t="str">
        <f t="shared" ref="G76:G139" si="2">DEC2HEX(H76)</f>
        <v>0</v>
      </c>
      <c r="H76" s="465">
        <v>0</v>
      </c>
      <c r="I76" s="367">
        <v>0</v>
      </c>
      <c r="K76" s="719"/>
    </row>
    <row r="77" spans="1:11">
      <c r="A77" s="686">
        <v>13</v>
      </c>
      <c r="B77" s="686" t="s">
        <v>2097</v>
      </c>
      <c r="C77" s="687" t="s">
        <v>242</v>
      </c>
      <c r="D77" s="687"/>
      <c r="E77" s="361"/>
      <c r="F77" s="360"/>
      <c r="G77" s="360" t="str">
        <f t="shared" si="2"/>
        <v>0</v>
      </c>
      <c r="H77" s="465">
        <v>0</v>
      </c>
      <c r="I77" s="367">
        <v>0</v>
      </c>
      <c r="K77" s="719"/>
    </row>
    <row r="78" spans="1:11">
      <c r="A78" s="686">
        <v>14</v>
      </c>
      <c r="B78" s="694" t="s">
        <v>24</v>
      </c>
      <c r="C78" s="687" t="s">
        <v>2357</v>
      </c>
      <c r="D78" s="868" t="s">
        <v>2358</v>
      </c>
      <c r="E78" s="869" t="s">
        <v>2307</v>
      </c>
      <c r="F78" s="360"/>
      <c r="G78" s="360" t="str">
        <f t="shared" si="2"/>
        <v>0</v>
      </c>
      <c r="H78" s="465">
        <v>0</v>
      </c>
      <c r="I78" s="367">
        <v>0</v>
      </c>
      <c r="K78" s="719"/>
    </row>
    <row r="79" spans="1:11">
      <c r="A79" s="686">
        <v>15</v>
      </c>
      <c r="B79" s="694" t="s">
        <v>24</v>
      </c>
      <c r="C79" s="687" t="s">
        <v>2359</v>
      </c>
      <c r="D79" s="868"/>
      <c r="E79" s="869"/>
      <c r="F79" s="360"/>
      <c r="G79" s="360" t="str">
        <f t="shared" si="2"/>
        <v>0</v>
      </c>
      <c r="H79" s="465">
        <v>0</v>
      </c>
      <c r="I79" s="367">
        <v>0</v>
      </c>
      <c r="K79" s="719"/>
    </row>
    <row r="80" spans="1:11">
      <c r="A80" s="686">
        <v>16</v>
      </c>
      <c r="B80" s="694" t="s">
        <v>24</v>
      </c>
      <c r="C80" s="687" t="s">
        <v>2360</v>
      </c>
      <c r="D80" s="868" t="s">
        <v>2361</v>
      </c>
      <c r="E80" s="869" t="s">
        <v>2307</v>
      </c>
      <c r="F80" s="360"/>
      <c r="G80" s="360" t="str">
        <f t="shared" si="2"/>
        <v>0</v>
      </c>
      <c r="H80" s="465">
        <v>0</v>
      </c>
      <c r="I80" s="367">
        <v>0</v>
      </c>
      <c r="K80" s="719"/>
    </row>
    <row r="81" spans="1:11">
      <c r="A81" s="686">
        <v>17</v>
      </c>
      <c r="B81" s="694" t="s">
        <v>24</v>
      </c>
      <c r="C81" s="687" t="s">
        <v>2362</v>
      </c>
      <c r="D81" s="868"/>
      <c r="E81" s="869"/>
      <c r="F81" s="360"/>
      <c r="G81" s="360" t="str">
        <f t="shared" si="2"/>
        <v>0</v>
      </c>
      <c r="H81" s="465">
        <v>0</v>
      </c>
      <c r="I81" s="367">
        <v>0</v>
      </c>
      <c r="K81" s="719"/>
    </row>
    <row r="82" spans="1:11">
      <c r="A82" s="686">
        <v>18</v>
      </c>
      <c r="B82" s="694" t="s">
        <v>24</v>
      </c>
      <c r="C82" s="687" t="s">
        <v>2363</v>
      </c>
      <c r="D82" s="868" t="s">
        <v>2364</v>
      </c>
      <c r="E82" s="869" t="s">
        <v>2307</v>
      </c>
      <c r="F82" s="360"/>
      <c r="G82" s="360" t="str">
        <f t="shared" si="2"/>
        <v>0</v>
      </c>
      <c r="H82" s="465">
        <v>0</v>
      </c>
      <c r="I82" s="367">
        <v>0</v>
      </c>
      <c r="K82" s="719"/>
    </row>
    <row r="83" spans="1:11">
      <c r="A83" s="686">
        <v>19</v>
      </c>
      <c r="B83" s="694" t="s">
        <v>24</v>
      </c>
      <c r="C83" s="687" t="s">
        <v>2365</v>
      </c>
      <c r="D83" s="868"/>
      <c r="E83" s="869"/>
      <c r="F83" s="360"/>
      <c r="G83" s="360" t="str">
        <f t="shared" si="2"/>
        <v>0</v>
      </c>
      <c r="H83" s="465">
        <v>0</v>
      </c>
      <c r="I83" s="367">
        <v>0</v>
      </c>
      <c r="K83" s="719"/>
    </row>
    <row r="84" spans="1:11">
      <c r="A84" s="686">
        <v>20</v>
      </c>
      <c r="B84" s="694" t="s">
        <v>24</v>
      </c>
      <c r="C84" s="687" t="s">
        <v>2366</v>
      </c>
      <c r="D84" s="868" t="s">
        <v>2367</v>
      </c>
      <c r="E84" s="869" t="s">
        <v>2307</v>
      </c>
      <c r="F84" s="360"/>
      <c r="G84" s="360" t="str">
        <f t="shared" si="2"/>
        <v>0</v>
      </c>
      <c r="H84" s="465">
        <v>0</v>
      </c>
      <c r="I84" s="367">
        <v>0</v>
      </c>
      <c r="K84" s="719"/>
    </row>
    <row r="85" spans="1:11">
      <c r="A85" s="686">
        <v>21</v>
      </c>
      <c r="B85" s="694" t="s">
        <v>24</v>
      </c>
      <c r="C85" s="687" t="s">
        <v>2368</v>
      </c>
      <c r="D85" s="868"/>
      <c r="E85" s="869"/>
      <c r="F85" s="360"/>
      <c r="G85" s="360" t="str">
        <f t="shared" si="2"/>
        <v>0</v>
      </c>
      <c r="H85" s="465">
        <v>0</v>
      </c>
      <c r="I85" s="367">
        <v>0</v>
      </c>
      <c r="K85" s="719"/>
    </row>
    <row r="86" spans="1:11">
      <c r="A86" s="686">
        <v>22</v>
      </c>
      <c r="B86" s="694" t="s">
        <v>24</v>
      </c>
      <c r="C86" s="687" t="s">
        <v>2369</v>
      </c>
      <c r="D86" s="844" t="s">
        <v>2370</v>
      </c>
      <c r="E86" s="869" t="s">
        <v>2307</v>
      </c>
      <c r="F86" s="360"/>
      <c r="G86" s="360" t="str">
        <f t="shared" si="2"/>
        <v>0</v>
      </c>
      <c r="H86" s="465">
        <v>0</v>
      </c>
      <c r="I86" s="367">
        <v>0</v>
      </c>
      <c r="K86" s="719"/>
    </row>
    <row r="87" spans="1:11">
      <c r="A87" s="686">
        <v>23</v>
      </c>
      <c r="B87" s="686" t="s">
        <v>24</v>
      </c>
      <c r="C87" s="687" t="s">
        <v>2371</v>
      </c>
      <c r="D87" s="846"/>
      <c r="E87" s="869"/>
      <c r="F87" s="360"/>
      <c r="G87" s="360" t="str">
        <f t="shared" si="2"/>
        <v>0</v>
      </c>
      <c r="H87" s="465">
        <v>0</v>
      </c>
      <c r="I87" s="367">
        <v>0</v>
      </c>
      <c r="K87" s="719"/>
    </row>
    <row r="88" spans="1:11">
      <c r="A88" s="686">
        <v>24</v>
      </c>
      <c r="B88" s="686" t="s">
        <v>24</v>
      </c>
      <c r="C88" s="687" t="s">
        <v>2372</v>
      </c>
      <c r="D88" s="844" t="s">
        <v>2373</v>
      </c>
      <c r="E88" s="869" t="s">
        <v>2307</v>
      </c>
      <c r="F88" s="360"/>
      <c r="G88" s="360" t="str">
        <f t="shared" si="2"/>
        <v>0</v>
      </c>
      <c r="H88" s="465">
        <v>0</v>
      </c>
      <c r="I88" s="367">
        <v>0</v>
      </c>
      <c r="K88" s="719"/>
    </row>
    <row r="89" spans="1:11">
      <c r="A89" s="686">
        <v>25</v>
      </c>
      <c r="B89" s="686" t="s">
        <v>24</v>
      </c>
      <c r="C89" s="687" t="s">
        <v>2374</v>
      </c>
      <c r="D89" s="846"/>
      <c r="E89" s="869"/>
      <c r="F89" s="360"/>
      <c r="G89" s="360" t="str">
        <f t="shared" si="2"/>
        <v>0</v>
      </c>
      <c r="H89" s="465">
        <v>0</v>
      </c>
      <c r="I89" s="367">
        <v>0</v>
      </c>
      <c r="K89" s="719"/>
    </row>
    <row r="90" spans="1:11">
      <c r="A90" s="864">
        <v>26</v>
      </c>
      <c r="B90" s="686">
        <v>7</v>
      </c>
      <c r="C90" s="687" t="s">
        <v>2375</v>
      </c>
      <c r="D90" s="686"/>
      <c r="E90" s="360" t="s">
        <v>2376</v>
      </c>
      <c r="F90" s="285">
        <f>_xlfn.BITAND(_xlfn.BITRSHIFT(H90,B90),1)</f>
        <v>0</v>
      </c>
      <c r="G90" s="853" t="str">
        <f t="shared" si="2"/>
        <v>60</v>
      </c>
      <c r="H90" s="867">
        <v>96</v>
      </c>
      <c r="I90" s="856" t="s">
        <v>2377</v>
      </c>
      <c r="K90" s="857"/>
    </row>
    <row r="91" spans="1:11">
      <c r="A91" s="865"/>
      <c r="B91" s="695" t="s">
        <v>2378</v>
      </c>
      <c r="C91" s="687" t="s">
        <v>2379</v>
      </c>
      <c r="D91" s="687"/>
      <c r="E91" s="360" t="s">
        <v>2380</v>
      </c>
      <c r="F91" s="285">
        <f>_xlfn.BITAND(_xlfn.BITRSHIFT(H90,B91),1)</f>
        <v>1</v>
      </c>
      <c r="G91" s="862"/>
      <c r="H91" s="754"/>
      <c r="I91" s="856"/>
      <c r="K91" s="857"/>
    </row>
    <row r="92" spans="1:11" ht="30">
      <c r="A92" s="865"/>
      <c r="B92" s="686">
        <v>5</v>
      </c>
      <c r="C92" s="687" t="s">
        <v>4781</v>
      </c>
      <c r="D92" s="687" t="s">
        <v>4484</v>
      </c>
      <c r="E92" s="360" t="s">
        <v>2376</v>
      </c>
      <c r="F92" s="285">
        <f>_xlfn.BITAND(_xlfn.BITRSHIFT(H90,B92),1)</f>
        <v>1</v>
      </c>
      <c r="G92" s="862"/>
      <c r="H92" s="754"/>
      <c r="I92" s="856"/>
      <c r="K92" s="857"/>
    </row>
    <row r="93" spans="1:11">
      <c r="A93" s="865"/>
      <c r="B93" s="686">
        <v>4</v>
      </c>
      <c r="C93" s="687" t="s">
        <v>2381</v>
      </c>
      <c r="D93" s="687"/>
      <c r="E93" s="360" t="s">
        <v>2380</v>
      </c>
      <c r="F93" s="285">
        <f>_xlfn.BITAND(_xlfn.BITRSHIFT(H90,B93),1)</f>
        <v>0</v>
      </c>
      <c r="G93" s="862"/>
      <c r="H93" s="754"/>
      <c r="I93" s="856"/>
      <c r="K93" s="857"/>
    </row>
    <row r="94" spans="1:11">
      <c r="A94" s="865"/>
      <c r="B94" s="686">
        <v>3</v>
      </c>
      <c r="C94" s="687" t="s">
        <v>2382</v>
      </c>
      <c r="D94" s="687"/>
      <c r="E94" s="361" t="s">
        <v>2383</v>
      </c>
      <c r="F94" s="285">
        <f>_xlfn.BITAND(_xlfn.BITRSHIFT(H90,B94),1)</f>
        <v>0</v>
      </c>
      <c r="G94" s="862"/>
      <c r="H94" s="754"/>
      <c r="I94" s="856"/>
      <c r="K94" s="857"/>
    </row>
    <row r="95" spans="1:11">
      <c r="A95" s="866"/>
      <c r="B95" s="686" t="s">
        <v>155</v>
      </c>
      <c r="C95" s="687" t="s">
        <v>242</v>
      </c>
      <c r="D95" s="687"/>
      <c r="E95" s="361"/>
      <c r="F95" s="285">
        <f>_xlfn.BITAND(_xlfn.BITRSHIFT(H90,0),3)</f>
        <v>0</v>
      </c>
      <c r="G95" s="854"/>
      <c r="H95" s="751"/>
      <c r="I95" s="856"/>
      <c r="K95" s="857"/>
    </row>
    <row r="96" spans="1:11" ht="30">
      <c r="A96" s="686">
        <v>27</v>
      </c>
      <c r="B96" s="687" t="s">
        <v>2097</v>
      </c>
      <c r="C96" s="687" t="s">
        <v>4925</v>
      </c>
      <c r="D96" s="687" t="s">
        <v>4927</v>
      </c>
      <c r="E96" s="361"/>
      <c r="F96" s="285">
        <v>0</v>
      </c>
      <c r="G96" s="360" t="str">
        <f t="shared" si="2"/>
        <v>0</v>
      </c>
      <c r="H96" s="465">
        <v>0</v>
      </c>
      <c r="I96" s="367">
        <v>0</v>
      </c>
      <c r="K96" s="719"/>
    </row>
    <row r="97" spans="1:11">
      <c r="A97" s="686">
        <v>28</v>
      </c>
      <c r="B97" s="687" t="s">
        <v>2097</v>
      </c>
      <c r="C97" s="687" t="s">
        <v>74</v>
      </c>
      <c r="D97" s="687"/>
      <c r="E97" s="361"/>
      <c r="F97" s="285"/>
      <c r="G97" s="360" t="str">
        <f t="shared" si="2"/>
        <v>0</v>
      </c>
      <c r="H97" s="465">
        <v>0</v>
      </c>
      <c r="I97" s="367">
        <v>0</v>
      </c>
      <c r="K97" s="719"/>
    </row>
    <row r="98" spans="1:11">
      <c r="A98" s="686">
        <v>29</v>
      </c>
      <c r="B98" s="687" t="s">
        <v>2097</v>
      </c>
      <c r="C98" s="687" t="s">
        <v>242</v>
      </c>
      <c r="D98" s="868"/>
      <c r="E98" s="361"/>
      <c r="F98" s="360"/>
      <c r="G98" s="360" t="str">
        <f t="shared" si="2"/>
        <v>0</v>
      </c>
      <c r="H98" s="465">
        <v>0</v>
      </c>
      <c r="I98" s="367">
        <v>0</v>
      </c>
      <c r="K98" s="719"/>
    </row>
    <row r="99" spans="1:11">
      <c r="A99" s="686">
        <v>30</v>
      </c>
      <c r="B99" s="687" t="s">
        <v>2097</v>
      </c>
      <c r="C99" s="687" t="s">
        <v>242</v>
      </c>
      <c r="D99" s="868"/>
      <c r="E99" s="361"/>
      <c r="F99" s="360"/>
      <c r="G99" s="360" t="str">
        <f t="shared" si="2"/>
        <v>0</v>
      </c>
      <c r="H99" s="465">
        <v>0</v>
      </c>
      <c r="I99" s="367">
        <v>0</v>
      </c>
      <c r="K99" s="719"/>
    </row>
    <row r="100" spans="1:11">
      <c r="A100" s="852">
        <v>31</v>
      </c>
      <c r="B100" s="686" t="s">
        <v>2384</v>
      </c>
      <c r="C100" s="687" t="s">
        <v>4926</v>
      </c>
      <c r="D100" s="687"/>
      <c r="E100" s="360" t="s">
        <v>2376</v>
      </c>
      <c r="F100" s="285">
        <f>_xlfn.BITAND(_xlfn.BITRSHIFT(H100,B100),1)</f>
        <v>0</v>
      </c>
      <c r="G100" s="853" t="str">
        <f t="shared" si="2"/>
        <v>0</v>
      </c>
      <c r="H100" s="855">
        <v>0</v>
      </c>
      <c r="I100" s="856" t="s">
        <v>2075</v>
      </c>
      <c r="K100" s="857"/>
    </row>
    <row r="101" spans="1:11">
      <c r="A101" s="852"/>
      <c r="B101" s="686" t="s">
        <v>2378</v>
      </c>
      <c r="C101" s="687" t="s">
        <v>2385</v>
      </c>
      <c r="D101" s="687"/>
      <c r="E101" s="360" t="s">
        <v>2376</v>
      </c>
      <c r="F101" s="285">
        <f>_xlfn.BITAND(_xlfn.BITRSHIFT(H100,B101),1)</f>
        <v>0</v>
      </c>
      <c r="G101" s="862"/>
      <c r="H101" s="754"/>
      <c r="I101" s="856"/>
      <c r="K101" s="857"/>
    </row>
    <row r="102" spans="1:11">
      <c r="A102" s="852"/>
      <c r="B102" s="696" t="s">
        <v>2325</v>
      </c>
      <c r="C102" s="687" t="s">
        <v>74</v>
      </c>
      <c r="D102" s="687"/>
      <c r="E102" s="361"/>
      <c r="F102" s="360">
        <f>_xlfn.BITAND(_xlfn.BITRSHIFT(H100,3),7)</f>
        <v>0</v>
      </c>
      <c r="G102" s="862"/>
      <c r="H102" s="754"/>
      <c r="I102" s="856"/>
      <c r="K102" s="857"/>
    </row>
    <row r="103" spans="1:11">
      <c r="A103" s="852"/>
      <c r="B103" s="686">
        <v>2</v>
      </c>
      <c r="C103" s="687" t="s">
        <v>2386</v>
      </c>
      <c r="D103" s="687"/>
      <c r="E103" s="360" t="s">
        <v>2376</v>
      </c>
      <c r="F103" s="285">
        <f>_xlfn.BITAND(_xlfn.BITRSHIFT(H100,B103),1)</f>
        <v>0</v>
      </c>
      <c r="G103" s="862"/>
      <c r="H103" s="754"/>
      <c r="I103" s="856"/>
      <c r="K103" s="857"/>
    </row>
    <row r="104" spans="1:11">
      <c r="A104" s="852"/>
      <c r="B104" s="686">
        <v>1</v>
      </c>
      <c r="C104" s="687" t="s">
        <v>2387</v>
      </c>
      <c r="D104" s="687"/>
      <c r="E104" s="360" t="s">
        <v>2376</v>
      </c>
      <c r="F104" s="285">
        <f>_xlfn.BITAND(_xlfn.BITRSHIFT(H100,B104),1)</f>
        <v>0</v>
      </c>
      <c r="G104" s="862"/>
      <c r="H104" s="754"/>
      <c r="I104" s="856"/>
      <c r="K104" s="857"/>
    </row>
    <row r="105" spans="1:11">
      <c r="A105" s="852"/>
      <c r="B105" s="686">
        <v>0</v>
      </c>
      <c r="C105" s="687" t="s">
        <v>2388</v>
      </c>
      <c r="D105" s="687"/>
      <c r="E105" s="360" t="s">
        <v>2380</v>
      </c>
      <c r="F105" s="285">
        <f>_xlfn.BITAND(_xlfn.BITRSHIFT(H100,B105),1)</f>
        <v>0</v>
      </c>
      <c r="G105" s="854"/>
      <c r="H105" s="751"/>
      <c r="I105" s="856"/>
      <c r="K105" s="857"/>
    </row>
    <row r="106" spans="1:11">
      <c r="A106" s="852">
        <v>32</v>
      </c>
      <c r="B106" s="686">
        <v>7</v>
      </c>
      <c r="C106" s="687" t="s">
        <v>2389</v>
      </c>
      <c r="D106" s="687"/>
      <c r="E106" s="360" t="s">
        <v>2376</v>
      </c>
      <c r="F106" s="285">
        <f>_xlfn.BITAND(_xlfn.BITRSHIFT(H106,B106),1)</f>
        <v>0</v>
      </c>
      <c r="G106" s="853" t="str">
        <f t="shared" si="2"/>
        <v>0</v>
      </c>
      <c r="H106" s="855">
        <v>0</v>
      </c>
      <c r="I106" s="863" t="s">
        <v>2075</v>
      </c>
      <c r="K106" s="857"/>
    </row>
    <row r="107" spans="1:11">
      <c r="A107" s="852"/>
      <c r="B107" s="686">
        <v>6</v>
      </c>
      <c r="C107" s="687" t="s">
        <v>2390</v>
      </c>
      <c r="D107" s="687"/>
      <c r="E107" s="360" t="s">
        <v>2376</v>
      </c>
      <c r="F107" s="285">
        <f>_xlfn.BITAND(_xlfn.BITRSHIFT(H106,B107),1)</f>
        <v>0</v>
      </c>
      <c r="G107" s="862"/>
      <c r="H107" s="754"/>
      <c r="I107" s="863"/>
      <c r="K107" s="857"/>
    </row>
    <row r="108" spans="1:11">
      <c r="A108" s="852"/>
      <c r="B108" s="686">
        <v>5</v>
      </c>
      <c r="C108" s="687" t="s">
        <v>2391</v>
      </c>
      <c r="D108" s="687"/>
      <c r="E108" s="360" t="s">
        <v>2376</v>
      </c>
      <c r="F108" s="285">
        <f>_xlfn.BITAND(_xlfn.BITRSHIFT(H106,B108),1)</f>
        <v>0</v>
      </c>
      <c r="G108" s="862"/>
      <c r="H108" s="754"/>
      <c r="I108" s="863"/>
      <c r="K108" s="857"/>
    </row>
    <row r="109" spans="1:11">
      <c r="A109" s="852"/>
      <c r="B109" s="686">
        <v>4</v>
      </c>
      <c r="C109" s="687" t="s">
        <v>2392</v>
      </c>
      <c r="D109" s="687"/>
      <c r="E109" s="360" t="s">
        <v>2376</v>
      </c>
      <c r="F109" s="285">
        <f>_xlfn.BITAND(_xlfn.BITRSHIFT(H106,B109),1)</f>
        <v>0</v>
      </c>
      <c r="G109" s="862"/>
      <c r="H109" s="754"/>
      <c r="I109" s="863"/>
      <c r="K109" s="857"/>
    </row>
    <row r="110" spans="1:11">
      <c r="A110" s="852"/>
      <c r="B110" s="686">
        <v>3</v>
      </c>
      <c r="C110" s="687" t="s">
        <v>2393</v>
      </c>
      <c r="D110" s="687"/>
      <c r="E110" s="360" t="s">
        <v>2376</v>
      </c>
      <c r="F110" s="285">
        <f>_xlfn.BITAND(_xlfn.BITRSHIFT(H106,B110),1)</f>
        <v>0</v>
      </c>
      <c r="G110" s="862"/>
      <c r="H110" s="754"/>
      <c r="I110" s="863"/>
      <c r="K110" s="857"/>
    </row>
    <row r="111" spans="1:11">
      <c r="A111" s="852"/>
      <c r="B111" s="686">
        <v>2</v>
      </c>
      <c r="C111" s="687" t="s">
        <v>2394</v>
      </c>
      <c r="D111" s="687"/>
      <c r="E111" s="360" t="s">
        <v>2376</v>
      </c>
      <c r="F111" s="285">
        <f>_xlfn.BITAND(_xlfn.BITRSHIFT(H106,B111),1)</f>
        <v>0</v>
      </c>
      <c r="G111" s="862"/>
      <c r="H111" s="754"/>
      <c r="I111" s="863"/>
      <c r="K111" s="857"/>
    </row>
    <row r="112" spans="1:11">
      <c r="A112" s="852"/>
      <c r="B112" s="686">
        <v>1</v>
      </c>
      <c r="C112" s="687" t="s">
        <v>2395</v>
      </c>
      <c r="D112" s="687"/>
      <c r="E112" s="360" t="s">
        <v>2376</v>
      </c>
      <c r="F112" s="285">
        <f>_xlfn.BITAND(_xlfn.BITRSHIFT(H106,B112),1)</f>
        <v>0</v>
      </c>
      <c r="G112" s="862"/>
      <c r="H112" s="754"/>
      <c r="I112" s="863"/>
      <c r="K112" s="857"/>
    </row>
    <row r="113" spans="1:11">
      <c r="A113" s="852"/>
      <c r="B113" s="686">
        <v>0</v>
      </c>
      <c r="C113" s="687" t="s">
        <v>2396</v>
      </c>
      <c r="D113" s="687"/>
      <c r="E113" s="360" t="s">
        <v>2376</v>
      </c>
      <c r="F113" s="285">
        <f>_xlfn.BITAND(_xlfn.BITRSHIFT(H106,B113),1)</f>
        <v>0</v>
      </c>
      <c r="G113" s="854"/>
      <c r="H113" s="751"/>
      <c r="I113" s="863"/>
      <c r="K113" s="857"/>
    </row>
    <row r="114" spans="1:11">
      <c r="A114" s="852">
        <v>33</v>
      </c>
      <c r="B114" s="686">
        <v>7</v>
      </c>
      <c r="C114" s="687" t="s">
        <v>4928</v>
      </c>
      <c r="D114" s="687"/>
      <c r="E114" s="360" t="s">
        <v>2376</v>
      </c>
      <c r="F114" s="285">
        <f>_xlfn.BITAND(_xlfn.BITRSHIFT(H114,B114),1)</f>
        <v>0</v>
      </c>
      <c r="G114" s="853" t="str">
        <f t="shared" si="2"/>
        <v>0</v>
      </c>
      <c r="H114" s="855">
        <v>0</v>
      </c>
      <c r="I114" s="863" t="s">
        <v>2075</v>
      </c>
      <c r="K114" s="857"/>
    </row>
    <row r="115" spans="1:11">
      <c r="A115" s="852"/>
      <c r="B115" s="686">
        <v>6</v>
      </c>
      <c r="C115" s="687" t="s">
        <v>2397</v>
      </c>
      <c r="D115" s="687"/>
      <c r="E115" s="360" t="s">
        <v>2376</v>
      </c>
      <c r="F115" s="285">
        <f>_xlfn.BITAND(_xlfn.BITRSHIFT(H114,B115),1)</f>
        <v>0</v>
      </c>
      <c r="G115" s="862"/>
      <c r="H115" s="754"/>
      <c r="I115" s="863"/>
      <c r="K115" s="857"/>
    </row>
    <row r="116" spans="1:11">
      <c r="A116" s="852"/>
      <c r="B116" s="686">
        <v>5</v>
      </c>
      <c r="C116" s="687" t="s">
        <v>2398</v>
      </c>
      <c r="D116" s="687"/>
      <c r="E116" s="360" t="s">
        <v>2376</v>
      </c>
      <c r="F116" s="285">
        <f>_xlfn.BITAND(_xlfn.BITRSHIFT(H114,B116),1)</f>
        <v>0</v>
      </c>
      <c r="G116" s="862"/>
      <c r="H116" s="754"/>
      <c r="I116" s="863"/>
      <c r="K116" s="857"/>
    </row>
    <row r="117" spans="1:11">
      <c r="A117" s="852"/>
      <c r="B117" s="686">
        <v>4</v>
      </c>
      <c r="C117" s="687" t="s">
        <v>2399</v>
      </c>
      <c r="D117" s="687"/>
      <c r="E117" s="360" t="s">
        <v>2376</v>
      </c>
      <c r="F117" s="285">
        <f>_xlfn.BITAND(_xlfn.BITRSHIFT(H114,B117),1)</f>
        <v>0</v>
      </c>
      <c r="G117" s="862"/>
      <c r="H117" s="754"/>
      <c r="I117" s="863"/>
      <c r="K117" s="857"/>
    </row>
    <row r="118" spans="1:11">
      <c r="A118" s="852"/>
      <c r="B118" s="686">
        <v>3</v>
      </c>
      <c r="C118" s="687" t="s">
        <v>2400</v>
      </c>
      <c r="D118" s="687"/>
      <c r="E118" s="360" t="s">
        <v>2376</v>
      </c>
      <c r="F118" s="285">
        <f>_xlfn.BITAND(_xlfn.BITRSHIFT(H114,B118),1)</f>
        <v>0</v>
      </c>
      <c r="G118" s="862"/>
      <c r="H118" s="754"/>
      <c r="I118" s="863"/>
      <c r="K118" s="857"/>
    </row>
    <row r="119" spans="1:11">
      <c r="A119" s="852"/>
      <c r="B119" s="686">
        <v>2</v>
      </c>
      <c r="C119" s="687" t="s">
        <v>2401</v>
      </c>
      <c r="D119" s="687"/>
      <c r="E119" s="360" t="s">
        <v>2376</v>
      </c>
      <c r="F119" s="285">
        <f>_xlfn.BITAND(_xlfn.BITRSHIFT(H114,B119),1)</f>
        <v>0</v>
      </c>
      <c r="G119" s="862"/>
      <c r="H119" s="754"/>
      <c r="I119" s="863"/>
      <c r="K119" s="857"/>
    </row>
    <row r="120" spans="1:11">
      <c r="A120" s="852"/>
      <c r="B120" s="686">
        <v>1</v>
      </c>
      <c r="C120" s="687" t="s">
        <v>2402</v>
      </c>
      <c r="D120" s="687"/>
      <c r="E120" s="360" t="s">
        <v>2376</v>
      </c>
      <c r="F120" s="285">
        <f>_xlfn.BITAND(_xlfn.BITRSHIFT(H114,B120),1)</f>
        <v>0</v>
      </c>
      <c r="G120" s="862"/>
      <c r="H120" s="754"/>
      <c r="I120" s="863"/>
      <c r="K120" s="857"/>
    </row>
    <row r="121" spans="1:11">
      <c r="A121" s="852"/>
      <c r="B121" s="686">
        <v>0</v>
      </c>
      <c r="C121" s="687" t="s">
        <v>2403</v>
      </c>
      <c r="D121" s="687"/>
      <c r="E121" s="360" t="s">
        <v>2376</v>
      </c>
      <c r="F121" s="285">
        <f>_xlfn.BITAND(_xlfn.BITRSHIFT(H114,B121),1)</f>
        <v>0</v>
      </c>
      <c r="G121" s="854"/>
      <c r="H121" s="751"/>
      <c r="I121" s="863"/>
      <c r="K121" s="857"/>
    </row>
    <row r="122" spans="1:11">
      <c r="A122" s="852">
        <v>34</v>
      </c>
      <c r="B122" s="686">
        <v>7</v>
      </c>
      <c r="C122" s="687" t="s">
        <v>2404</v>
      </c>
      <c r="D122" s="687"/>
      <c r="E122" s="360" t="s">
        <v>2376</v>
      </c>
      <c r="F122" s="285">
        <f>_xlfn.BITAND(_xlfn.BITRSHIFT(H122,B122),1)</f>
        <v>0</v>
      </c>
      <c r="G122" s="853" t="str">
        <f t="shared" si="2"/>
        <v>0</v>
      </c>
      <c r="H122" s="855">
        <v>0</v>
      </c>
      <c r="I122" s="863" t="s">
        <v>2075</v>
      </c>
      <c r="K122" s="857"/>
    </row>
    <row r="123" spans="1:11">
      <c r="A123" s="852"/>
      <c r="B123" s="686">
        <v>6</v>
      </c>
      <c r="C123" s="687" t="s">
        <v>2405</v>
      </c>
      <c r="D123" s="687"/>
      <c r="E123" s="360" t="s">
        <v>2376</v>
      </c>
      <c r="F123" s="285">
        <f>_xlfn.BITAND(_xlfn.BITRSHIFT(H122,B123),1)</f>
        <v>0</v>
      </c>
      <c r="G123" s="862"/>
      <c r="H123" s="754"/>
      <c r="I123" s="863"/>
      <c r="K123" s="857"/>
    </row>
    <row r="124" spans="1:11">
      <c r="A124" s="852"/>
      <c r="B124" s="686">
        <v>5</v>
      </c>
      <c r="C124" s="687" t="s">
        <v>2406</v>
      </c>
      <c r="D124" s="687"/>
      <c r="E124" s="360" t="s">
        <v>2376</v>
      </c>
      <c r="F124" s="285">
        <f>_xlfn.BITAND(_xlfn.BITRSHIFT(H122,B124),1)</f>
        <v>0</v>
      </c>
      <c r="G124" s="862"/>
      <c r="H124" s="754"/>
      <c r="I124" s="863"/>
      <c r="K124" s="857"/>
    </row>
    <row r="125" spans="1:11">
      <c r="A125" s="852"/>
      <c r="B125" s="686">
        <v>4</v>
      </c>
      <c r="C125" s="687" t="s">
        <v>2407</v>
      </c>
      <c r="D125" s="687"/>
      <c r="E125" s="360" t="s">
        <v>2376</v>
      </c>
      <c r="F125" s="285">
        <f>_xlfn.BITAND(_xlfn.BITRSHIFT(H122,B125),1)</f>
        <v>0</v>
      </c>
      <c r="G125" s="862"/>
      <c r="H125" s="754"/>
      <c r="I125" s="863"/>
      <c r="K125" s="857"/>
    </row>
    <row r="126" spans="1:11">
      <c r="A126" s="852"/>
      <c r="B126" s="686">
        <v>3</v>
      </c>
      <c r="C126" s="687" t="s">
        <v>2408</v>
      </c>
      <c r="D126" s="687"/>
      <c r="E126" s="360" t="s">
        <v>2376</v>
      </c>
      <c r="F126" s="285">
        <f>_xlfn.BITAND(_xlfn.BITRSHIFT(H122,B126),1)</f>
        <v>0</v>
      </c>
      <c r="G126" s="862"/>
      <c r="H126" s="754"/>
      <c r="I126" s="863"/>
      <c r="K126" s="857"/>
    </row>
    <row r="127" spans="1:11">
      <c r="A127" s="852"/>
      <c r="B127" s="686">
        <v>2</v>
      </c>
      <c r="C127" s="687" t="s">
        <v>2409</v>
      </c>
      <c r="D127" s="687"/>
      <c r="E127" s="360" t="s">
        <v>2376</v>
      </c>
      <c r="F127" s="285">
        <f>_xlfn.BITAND(_xlfn.BITRSHIFT(H122,B127),1)</f>
        <v>0</v>
      </c>
      <c r="G127" s="862"/>
      <c r="H127" s="754"/>
      <c r="I127" s="863"/>
      <c r="K127" s="857"/>
    </row>
    <row r="128" spans="1:11">
      <c r="A128" s="852"/>
      <c r="B128" s="686">
        <v>1</v>
      </c>
      <c r="C128" s="687" t="s">
        <v>2410</v>
      </c>
      <c r="D128" s="687"/>
      <c r="E128" s="360" t="s">
        <v>2376</v>
      </c>
      <c r="F128" s="285">
        <f>_xlfn.BITAND(_xlfn.BITRSHIFT(H122,B128),1)</f>
        <v>0</v>
      </c>
      <c r="G128" s="862"/>
      <c r="H128" s="754"/>
      <c r="I128" s="863"/>
      <c r="K128" s="857"/>
    </row>
    <row r="129" spans="1:11">
      <c r="A129" s="852"/>
      <c r="B129" s="686">
        <v>0</v>
      </c>
      <c r="C129" s="687" t="s">
        <v>2411</v>
      </c>
      <c r="D129" s="687"/>
      <c r="E129" s="360" t="s">
        <v>2376</v>
      </c>
      <c r="F129" s="285">
        <f>_xlfn.BITAND(_xlfn.BITRSHIFT(H122,B129),1)</f>
        <v>0</v>
      </c>
      <c r="G129" s="854"/>
      <c r="H129" s="751"/>
      <c r="I129" s="863"/>
      <c r="K129" s="857"/>
    </row>
    <row r="130" spans="1:11">
      <c r="A130" s="686">
        <v>35</v>
      </c>
      <c r="B130" s="686" t="s">
        <v>24</v>
      </c>
      <c r="C130" s="687" t="s">
        <v>2158</v>
      </c>
      <c r="D130" s="687"/>
      <c r="E130" s="361"/>
      <c r="F130" s="360"/>
      <c r="G130" s="360" t="str">
        <f t="shared" si="2"/>
        <v>0</v>
      </c>
      <c r="H130" s="465">
        <v>0</v>
      </c>
      <c r="I130" s="367">
        <v>0</v>
      </c>
      <c r="K130" s="719"/>
    </row>
    <row r="131" spans="1:11">
      <c r="A131" s="686">
        <v>36</v>
      </c>
      <c r="B131" s="686" t="s">
        <v>24</v>
      </c>
      <c r="C131" s="687" t="s">
        <v>242</v>
      </c>
      <c r="D131" s="687"/>
      <c r="E131" s="361"/>
      <c r="F131" s="360"/>
      <c r="G131" s="360" t="str">
        <f t="shared" si="2"/>
        <v>0</v>
      </c>
      <c r="H131" s="465">
        <v>0</v>
      </c>
      <c r="I131" s="367">
        <v>0</v>
      </c>
      <c r="K131" s="719"/>
    </row>
    <row r="132" spans="1:11">
      <c r="A132" s="686">
        <v>37</v>
      </c>
      <c r="B132" s="686" t="s">
        <v>24</v>
      </c>
      <c r="C132" s="687" t="s">
        <v>2412</v>
      </c>
      <c r="D132" s="687"/>
      <c r="E132" s="360" t="s">
        <v>2307</v>
      </c>
      <c r="F132" s="360"/>
      <c r="G132" s="360" t="str">
        <f t="shared" si="2"/>
        <v>1</v>
      </c>
      <c r="H132" s="465">
        <v>1</v>
      </c>
      <c r="I132" s="367">
        <v>0</v>
      </c>
      <c r="K132" s="719"/>
    </row>
    <row r="133" spans="1:11">
      <c r="A133" s="686">
        <v>38</v>
      </c>
      <c r="B133" s="686" t="s">
        <v>24</v>
      </c>
      <c r="C133" s="687" t="s">
        <v>2413</v>
      </c>
      <c r="D133" s="687"/>
      <c r="E133" s="360" t="s">
        <v>2307</v>
      </c>
      <c r="F133" s="360"/>
      <c r="G133" s="360" t="str">
        <f t="shared" si="2"/>
        <v>0</v>
      </c>
      <c r="H133" s="465">
        <v>0</v>
      </c>
      <c r="I133" s="367">
        <v>0</v>
      </c>
      <c r="K133" s="719"/>
    </row>
    <row r="134" spans="1:11">
      <c r="A134" s="686">
        <v>39</v>
      </c>
      <c r="B134" s="686" t="s">
        <v>24</v>
      </c>
      <c r="C134" s="687" t="s">
        <v>2414</v>
      </c>
      <c r="D134" s="687"/>
      <c r="E134" s="360" t="s">
        <v>2291</v>
      </c>
      <c r="F134" s="360"/>
      <c r="G134" s="360" t="str">
        <f t="shared" si="2"/>
        <v>0</v>
      </c>
      <c r="H134" s="465">
        <v>0</v>
      </c>
      <c r="I134" s="367">
        <v>0</v>
      </c>
      <c r="K134" s="719"/>
    </row>
    <row r="135" spans="1:11">
      <c r="A135" s="686">
        <v>40</v>
      </c>
      <c r="B135" s="686" t="s">
        <v>24</v>
      </c>
      <c r="C135" s="687" t="s">
        <v>2415</v>
      </c>
      <c r="D135" s="687"/>
      <c r="E135" s="360" t="s">
        <v>2291</v>
      </c>
      <c r="F135" s="360"/>
      <c r="G135" s="360" t="str">
        <f t="shared" si="2"/>
        <v>0</v>
      </c>
      <c r="H135" s="465">
        <v>0</v>
      </c>
      <c r="I135" s="367">
        <v>0</v>
      </c>
      <c r="K135" s="719"/>
    </row>
    <row r="136" spans="1:11">
      <c r="A136" s="686">
        <v>41</v>
      </c>
      <c r="B136" s="686" t="s">
        <v>24</v>
      </c>
      <c r="C136" s="687" t="s">
        <v>2416</v>
      </c>
      <c r="D136" s="687"/>
      <c r="E136" s="360" t="s">
        <v>2417</v>
      </c>
      <c r="F136" s="360"/>
      <c r="G136" s="360" t="str">
        <f t="shared" si="2"/>
        <v>0</v>
      </c>
      <c r="H136" s="465">
        <v>0</v>
      </c>
      <c r="I136" s="367">
        <v>0</v>
      </c>
      <c r="K136" s="719"/>
    </row>
    <row r="137" spans="1:11" ht="180">
      <c r="A137" s="686">
        <v>42</v>
      </c>
      <c r="B137" s="686" t="s">
        <v>24</v>
      </c>
      <c r="C137" s="687" t="s">
        <v>4883</v>
      </c>
      <c r="D137" s="687" t="s">
        <v>4884</v>
      </c>
      <c r="E137" s="684" t="s">
        <v>2417</v>
      </c>
      <c r="F137" s="360"/>
      <c r="G137" s="360" t="str">
        <f t="shared" si="2"/>
        <v>3</v>
      </c>
      <c r="H137" s="465">
        <v>3</v>
      </c>
      <c r="I137" s="367">
        <v>0</v>
      </c>
      <c r="K137" s="719"/>
    </row>
    <row r="138" spans="1:11">
      <c r="A138" s="686">
        <v>43</v>
      </c>
      <c r="B138" s="686" t="s">
        <v>24</v>
      </c>
      <c r="C138" s="687" t="s">
        <v>2158</v>
      </c>
      <c r="D138" s="687"/>
      <c r="E138" s="361"/>
      <c r="F138" s="360"/>
      <c r="G138" s="360" t="str">
        <f t="shared" si="2"/>
        <v>0</v>
      </c>
      <c r="H138" s="465">
        <v>0</v>
      </c>
      <c r="I138" s="367">
        <v>0</v>
      </c>
      <c r="K138" s="719"/>
    </row>
    <row r="139" spans="1:11">
      <c r="A139" s="686">
        <v>44</v>
      </c>
      <c r="B139" s="686" t="s">
        <v>24</v>
      </c>
      <c r="C139" s="687" t="s">
        <v>2158</v>
      </c>
      <c r="D139" s="687"/>
      <c r="E139" s="361"/>
      <c r="F139" s="360"/>
      <c r="G139" s="360" t="str">
        <f t="shared" si="2"/>
        <v>0</v>
      </c>
      <c r="H139" s="465">
        <v>0</v>
      </c>
      <c r="I139" s="367">
        <v>0</v>
      </c>
      <c r="K139" s="719"/>
    </row>
    <row r="140" spans="1:11">
      <c r="A140" s="686">
        <v>45</v>
      </c>
      <c r="B140" s="686" t="s">
        <v>24</v>
      </c>
      <c r="C140" s="687" t="s">
        <v>2158</v>
      </c>
      <c r="D140" s="687"/>
      <c r="E140" s="361"/>
      <c r="F140" s="360"/>
      <c r="G140" s="360" t="str">
        <f t="shared" ref="G140:G200" si="3">DEC2HEX(H140)</f>
        <v>0</v>
      </c>
      <c r="H140" s="465">
        <v>0</v>
      </c>
      <c r="I140" s="367">
        <v>0</v>
      </c>
      <c r="K140" s="719"/>
    </row>
    <row r="141" spans="1:11">
      <c r="A141" s="686">
        <v>46</v>
      </c>
      <c r="B141" s="686" t="s">
        <v>24</v>
      </c>
      <c r="C141" s="687" t="s">
        <v>2158</v>
      </c>
      <c r="D141" s="687"/>
      <c r="E141" s="361"/>
      <c r="F141" s="360"/>
      <c r="G141" s="360" t="str">
        <f t="shared" si="3"/>
        <v>0</v>
      </c>
      <c r="H141" s="465">
        <v>0</v>
      </c>
      <c r="I141" s="367">
        <v>0</v>
      </c>
      <c r="K141" s="719"/>
    </row>
    <row r="142" spans="1:11">
      <c r="A142" s="686">
        <v>47</v>
      </c>
      <c r="B142" s="686" t="s">
        <v>24</v>
      </c>
      <c r="C142" s="687" t="s">
        <v>2158</v>
      </c>
      <c r="D142" s="687"/>
      <c r="E142" s="361"/>
      <c r="F142" s="360"/>
      <c r="G142" s="360" t="str">
        <f t="shared" si="3"/>
        <v>0</v>
      </c>
      <c r="H142" s="465">
        <v>0</v>
      </c>
      <c r="I142" s="367">
        <v>0</v>
      </c>
      <c r="K142" s="719"/>
    </row>
    <row r="143" spans="1:11">
      <c r="A143" s="686">
        <v>48</v>
      </c>
      <c r="B143" s="686" t="s">
        <v>24</v>
      </c>
      <c r="C143" s="687" t="s">
        <v>2158</v>
      </c>
      <c r="D143" s="687"/>
      <c r="E143" s="361"/>
      <c r="F143" s="360"/>
      <c r="G143" s="360" t="str">
        <f t="shared" si="3"/>
        <v>0</v>
      </c>
      <c r="H143" s="465">
        <v>0</v>
      </c>
      <c r="I143" s="367">
        <v>0</v>
      </c>
      <c r="K143" s="719"/>
    </row>
    <row r="144" spans="1:11">
      <c r="A144" s="686">
        <v>49</v>
      </c>
      <c r="B144" s="686" t="s">
        <v>24</v>
      </c>
      <c r="C144" s="687" t="s">
        <v>2158</v>
      </c>
      <c r="D144" s="687"/>
      <c r="E144" s="361"/>
      <c r="F144" s="360"/>
      <c r="G144" s="360" t="str">
        <f t="shared" si="3"/>
        <v>0</v>
      </c>
      <c r="H144" s="465">
        <v>0</v>
      </c>
      <c r="I144" s="367">
        <v>0</v>
      </c>
      <c r="K144" s="719"/>
    </row>
    <row r="145" spans="1:11">
      <c r="A145" s="686">
        <v>50</v>
      </c>
      <c r="B145" s="686" t="s">
        <v>24</v>
      </c>
      <c r="C145" s="687" t="s">
        <v>2158</v>
      </c>
      <c r="D145" s="687"/>
      <c r="E145" s="361"/>
      <c r="F145" s="360"/>
      <c r="G145" s="360" t="str">
        <f t="shared" si="3"/>
        <v>0</v>
      </c>
      <c r="H145" s="465">
        <v>0</v>
      </c>
      <c r="I145" s="367">
        <v>0</v>
      </c>
      <c r="K145" s="719"/>
    </row>
    <row r="146" spans="1:11">
      <c r="A146" s="686">
        <v>51</v>
      </c>
      <c r="B146" s="686" t="s">
        <v>24</v>
      </c>
      <c r="C146" s="687" t="s">
        <v>2158</v>
      </c>
      <c r="D146" s="687"/>
      <c r="E146" s="361"/>
      <c r="F146" s="360"/>
      <c r="G146" s="360" t="str">
        <f t="shared" si="3"/>
        <v>0</v>
      </c>
      <c r="H146" s="465">
        <v>0</v>
      </c>
      <c r="I146" s="367">
        <v>0</v>
      </c>
      <c r="K146" s="719"/>
    </row>
    <row r="147" spans="1:11">
      <c r="A147" s="686">
        <v>52</v>
      </c>
      <c r="B147" s="686" t="s">
        <v>24</v>
      </c>
      <c r="C147" s="687" t="s">
        <v>2158</v>
      </c>
      <c r="D147" s="687"/>
      <c r="E147" s="361"/>
      <c r="F147" s="360"/>
      <c r="G147" s="360" t="str">
        <f t="shared" si="3"/>
        <v>0</v>
      </c>
      <c r="H147" s="465">
        <v>0</v>
      </c>
      <c r="I147" s="367">
        <v>0</v>
      </c>
      <c r="K147" s="719"/>
    </row>
    <row r="148" spans="1:11">
      <c r="A148" s="686">
        <v>53</v>
      </c>
      <c r="B148" s="686" t="s">
        <v>24</v>
      </c>
      <c r="C148" s="687" t="s">
        <v>2158</v>
      </c>
      <c r="D148" s="687"/>
      <c r="E148" s="361"/>
      <c r="F148" s="360"/>
      <c r="G148" s="360" t="str">
        <f t="shared" si="3"/>
        <v>0</v>
      </c>
      <c r="H148" s="465">
        <v>0</v>
      </c>
      <c r="I148" s="367">
        <v>0</v>
      </c>
      <c r="K148" s="719"/>
    </row>
    <row r="149" spans="1:11">
      <c r="A149" s="686">
        <v>54</v>
      </c>
      <c r="B149" s="686" t="s">
        <v>24</v>
      </c>
      <c r="C149" s="687" t="s">
        <v>2158</v>
      </c>
      <c r="D149" s="687"/>
      <c r="E149" s="361"/>
      <c r="F149" s="360"/>
      <c r="G149" s="360" t="str">
        <f t="shared" si="3"/>
        <v>0</v>
      </c>
      <c r="H149" s="465">
        <v>0</v>
      </c>
      <c r="I149" s="367">
        <v>0</v>
      </c>
      <c r="K149" s="719"/>
    </row>
    <row r="150" spans="1:11">
      <c r="A150" s="686">
        <v>55</v>
      </c>
      <c r="B150" s="686" t="s">
        <v>24</v>
      </c>
      <c r="C150" s="687" t="s">
        <v>2158</v>
      </c>
      <c r="D150" s="687"/>
      <c r="E150" s="361"/>
      <c r="F150" s="360"/>
      <c r="G150" s="360" t="str">
        <f t="shared" si="3"/>
        <v>0</v>
      </c>
      <c r="H150" s="465">
        <v>0</v>
      </c>
      <c r="I150" s="367">
        <v>0</v>
      </c>
      <c r="K150" s="719"/>
    </row>
    <row r="151" spans="1:11" ht="120">
      <c r="A151" s="686">
        <v>56</v>
      </c>
      <c r="B151" s="686" t="s">
        <v>24</v>
      </c>
      <c r="C151" s="687" t="s">
        <v>4866</v>
      </c>
      <c r="D151" s="687" t="s">
        <v>4867</v>
      </c>
      <c r="E151" s="361"/>
      <c r="F151" s="360"/>
      <c r="G151" s="360" t="str">
        <f t="shared" si="3"/>
        <v>3</v>
      </c>
      <c r="H151" s="465">
        <v>3</v>
      </c>
      <c r="I151" s="367">
        <v>0</v>
      </c>
      <c r="K151" s="719"/>
    </row>
    <row r="152" spans="1:11">
      <c r="A152" s="686">
        <v>57</v>
      </c>
      <c r="B152" s="686" t="s">
        <v>24</v>
      </c>
      <c r="C152" s="687" t="s">
        <v>4880</v>
      </c>
      <c r="D152" s="687"/>
      <c r="E152" s="361"/>
      <c r="F152" s="360"/>
      <c r="G152" s="360" t="str">
        <f t="shared" si="3"/>
        <v>0</v>
      </c>
      <c r="H152" s="465">
        <v>0</v>
      </c>
      <c r="I152" s="367">
        <v>0</v>
      </c>
      <c r="K152" s="719"/>
    </row>
    <row r="153" spans="1:11">
      <c r="A153" s="686">
        <v>58</v>
      </c>
      <c r="B153" s="686" t="s">
        <v>24</v>
      </c>
      <c r="C153" s="687" t="s">
        <v>2158</v>
      </c>
      <c r="D153" s="687"/>
      <c r="E153" s="361"/>
      <c r="F153" s="360"/>
      <c r="G153" s="360" t="str">
        <f t="shared" si="3"/>
        <v>0</v>
      </c>
      <c r="H153" s="465">
        <v>0</v>
      </c>
      <c r="I153" s="367">
        <v>0</v>
      </c>
      <c r="K153" s="719"/>
    </row>
    <row r="154" spans="1:11">
      <c r="A154" s="686">
        <v>59</v>
      </c>
      <c r="B154" s="686" t="s">
        <v>24</v>
      </c>
      <c r="C154" s="687" t="s">
        <v>2158</v>
      </c>
      <c r="D154" s="687"/>
      <c r="E154" s="361"/>
      <c r="F154" s="360"/>
      <c r="G154" s="360" t="str">
        <f t="shared" si="3"/>
        <v>0</v>
      </c>
      <c r="H154" s="465">
        <v>0</v>
      </c>
      <c r="I154" s="367">
        <v>0</v>
      </c>
      <c r="K154" s="719"/>
    </row>
    <row r="155" spans="1:11" ht="30">
      <c r="A155" s="686">
        <v>60</v>
      </c>
      <c r="B155" s="686" t="s">
        <v>24</v>
      </c>
      <c r="C155" s="687" t="s">
        <v>4868</v>
      </c>
      <c r="D155" s="687" t="s">
        <v>4869</v>
      </c>
      <c r="E155" s="685"/>
      <c r="F155" s="360"/>
      <c r="G155" s="360" t="str">
        <f t="shared" si="3"/>
        <v>2</v>
      </c>
      <c r="H155" s="465">
        <v>2</v>
      </c>
      <c r="I155" s="367">
        <v>0</v>
      </c>
      <c r="K155" s="719"/>
    </row>
    <row r="156" spans="1:11" ht="120">
      <c r="A156" s="686">
        <v>61</v>
      </c>
      <c r="B156" s="686" t="s">
        <v>24</v>
      </c>
      <c r="C156" s="687" t="s">
        <v>4870</v>
      </c>
      <c r="D156" s="687" t="s">
        <v>4871</v>
      </c>
      <c r="E156" s="685"/>
      <c r="F156" s="360"/>
      <c r="G156" s="360" t="str">
        <f t="shared" si="3"/>
        <v>2</v>
      </c>
      <c r="H156" s="465">
        <v>2</v>
      </c>
      <c r="I156" s="367">
        <v>0</v>
      </c>
      <c r="K156" s="719"/>
    </row>
    <row r="157" spans="1:11" ht="303">
      <c r="A157" s="686">
        <v>62</v>
      </c>
      <c r="B157" s="686" t="s">
        <v>24</v>
      </c>
      <c r="C157" s="687" t="s">
        <v>4872</v>
      </c>
      <c r="D157" s="697" t="s">
        <v>4873</v>
      </c>
      <c r="E157" s="361"/>
      <c r="F157" s="360"/>
      <c r="G157" s="360" t="str">
        <f t="shared" si="3"/>
        <v>80</v>
      </c>
      <c r="H157" s="465">
        <v>128</v>
      </c>
      <c r="I157" s="367">
        <v>0</v>
      </c>
      <c r="K157" s="719"/>
    </row>
    <row r="158" spans="1:11">
      <c r="A158" s="686">
        <v>63</v>
      </c>
      <c r="B158" s="686" t="s">
        <v>24</v>
      </c>
      <c r="C158" s="687" t="s">
        <v>2158</v>
      </c>
      <c r="D158" s="687"/>
      <c r="E158" s="361"/>
      <c r="F158" s="360"/>
      <c r="G158" s="360" t="str">
        <f t="shared" si="3"/>
        <v>0</v>
      </c>
      <c r="H158" s="465">
        <v>0</v>
      </c>
      <c r="I158" s="367">
        <v>0</v>
      </c>
      <c r="K158" s="719"/>
    </row>
    <row r="159" spans="1:11">
      <c r="A159" s="686">
        <v>64</v>
      </c>
      <c r="B159" s="686" t="s">
        <v>24</v>
      </c>
      <c r="C159" s="687" t="s">
        <v>242</v>
      </c>
      <c r="D159" s="687"/>
      <c r="E159" s="361"/>
      <c r="F159" s="360"/>
      <c r="G159" s="360" t="str">
        <f t="shared" si="3"/>
        <v>0</v>
      </c>
      <c r="H159" s="465">
        <v>0</v>
      </c>
      <c r="I159" s="367">
        <v>0</v>
      </c>
      <c r="K159" s="719"/>
    </row>
    <row r="160" spans="1:11">
      <c r="A160" s="686">
        <v>65</v>
      </c>
      <c r="B160" s="686" t="s">
        <v>24</v>
      </c>
      <c r="C160" s="687" t="s">
        <v>242</v>
      </c>
      <c r="D160" s="687"/>
      <c r="E160" s="361"/>
      <c r="F160" s="360"/>
      <c r="G160" s="360" t="str">
        <f t="shared" si="3"/>
        <v>0</v>
      </c>
      <c r="H160" s="465">
        <v>0</v>
      </c>
      <c r="I160" s="367">
        <v>0</v>
      </c>
      <c r="K160" s="719"/>
    </row>
    <row r="161" spans="1:11">
      <c r="A161" s="686">
        <v>66</v>
      </c>
      <c r="B161" s="686" t="s">
        <v>24</v>
      </c>
      <c r="C161" s="687" t="s">
        <v>2418</v>
      </c>
      <c r="D161" s="687"/>
      <c r="E161" s="361"/>
      <c r="F161" s="360"/>
      <c r="G161" s="360" t="str">
        <f t="shared" si="3"/>
        <v>0</v>
      </c>
      <c r="H161" s="465">
        <v>0</v>
      </c>
      <c r="I161" s="367">
        <v>0</v>
      </c>
      <c r="K161" s="719"/>
    </row>
    <row r="162" spans="1:11">
      <c r="A162" s="686">
        <v>67</v>
      </c>
      <c r="B162" s="686" t="s">
        <v>24</v>
      </c>
      <c r="C162" s="687" t="s">
        <v>2418</v>
      </c>
      <c r="D162" s="687"/>
      <c r="E162" s="361"/>
      <c r="F162" s="360"/>
      <c r="G162" s="360" t="str">
        <f t="shared" si="3"/>
        <v>0</v>
      </c>
      <c r="H162" s="465">
        <v>0</v>
      </c>
      <c r="I162" s="367">
        <v>0</v>
      </c>
      <c r="K162" s="719"/>
    </row>
    <row r="163" spans="1:11">
      <c r="A163" s="686">
        <v>68</v>
      </c>
      <c r="B163" s="686" t="s">
        <v>24</v>
      </c>
      <c r="C163" s="687" t="s">
        <v>2418</v>
      </c>
      <c r="D163" s="687"/>
      <c r="E163" s="361"/>
      <c r="F163" s="360"/>
      <c r="G163" s="360" t="str">
        <f t="shared" si="3"/>
        <v>0</v>
      </c>
      <c r="H163" s="465">
        <v>0</v>
      </c>
      <c r="I163" s="367">
        <v>0</v>
      </c>
      <c r="K163" s="719"/>
    </row>
    <row r="164" spans="1:11">
      <c r="A164" s="686">
        <v>69</v>
      </c>
      <c r="B164" s="686" t="s">
        <v>24</v>
      </c>
      <c r="C164" s="687" t="s">
        <v>2418</v>
      </c>
      <c r="D164" s="687"/>
      <c r="E164" s="361"/>
      <c r="F164" s="360"/>
      <c r="G164" s="360" t="str">
        <f t="shared" si="3"/>
        <v>0</v>
      </c>
      <c r="H164" s="465">
        <v>0</v>
      </c>
      <c r="I164" s="367">
        <v>0</v>
      </c>
      <c r="K164" s="719"/>
    </row>
    <row r="165" spans="1:11">
      <c r="A165" s="686">
        <v>70</v>
      </c>
      <c r="B165" s="686" t="s">
        <v>24</v>
      </c>
      <c r="C165" s="687" t="s">
        <v>2418</v>
      </c>
      <c r="D165" s="687"/>
      <c r="E165" s="361"/>
      <c r="F165" s="360"/>
      <c r="G165" s="360" t="str">
        <f t="shared" si="3"/>
        <v>0</v>
      </c>
      <c r="H165" s="465">
        <v>0</v>
      </c>
      <c r="I165" s="367">
        <v>0</v>
      </c>
      <c r="K165" s="719"/>
    </row>
    <row r="166" spans="1:11">
      <c r="A166" s="686">
        <v>71</v>
      </c>
      <c r="B166" s="686" t="s">
        <v>24</v>
      </c>
      <c r="C166" s="687" t="s">
        <v>2418</v>
      </c>
      <c r="D166" s="687"/>
      <c r="E166" s="361"/>
      <c r="F166" s="360"/>
      <c r="G166" s="360" t="str">
        <f t="shared" si="3"/>
        <v>0</v>
      </c>
      <c r="H166" s="465">
        <v>0</v>
      </c>
      <c r="I166" s="367">
        <v>0</v>
      </c>
      <c r="K166" s="719"/>
    </row>
    <row r="167" spans="1:11">
      <c r="A167" s="686">
        <v>72</v>
      </c>
      <c r="B167" s="686" t="s">
        <v>24</v>
      </c>
      <c r="C167" s="687" t="s">
        <v>2418</v>
      </c>
      <c r="D167" s="687"/>
      <c r="E167" s="361"/>
      <c r="F167" s="360"/>
      <c r="G167" s="360" t="str">
        <f t="shared" si="3"/>
        <v>0</v>
      </c>
      <c r="H167" s="465">
        <v>0</v>
      </c>
      <c r="I167" s="367">
        <v>0</v>
      </c>
      <c r="K167" s="719"/>
    </row>
    <row r="168" spans="1:11">
      <c r="A168" s="686">
        <v>73</v>
      </c>
      <c r="B168" s="686" t="s">
        <v>24</v>
      </c>
      <c r="C168" s="687" t="s">
        <v>2418</v>
      </c>
      <c r="D168" s="687"/>
      <c r="E168" s="361"/>
      <c r="F168" s="360"/>
      <c r="G168" s="360" t="str">
        <f t="shared" si="3"/>
        <v>0</v>
      </c>
      <c r="H168" s="465">
        <v>0</v>
      </c>
      <c r="I168" s="367">
        <v>0</v>
      </c>
      <c r="K168" s="719"/>
    </row>
    <row r="169" spans="1:11">
      <c r="A169" s="686">
        <v>74</v>
      </c>
      <c r="B169" s="686" t="s">
        <v>24</v>
      </c>
      <c r="C169" s="687" t="s">
        <v>2418</v>
      </c>
      <c r="D169" s="687"/>
      <c r="E169" s="361"/>
      <c r="F169" s="360"/>
      <c r="G169" s="360" t="str">
        <f t="shared" si="3"/>
        <v>0</v>
      </c>
      <c r="H169" s="465">
        <v>0</v>
      </c>
      <c r="I169" s="367">
        <v>0</v>
      </c>
      <c r="K169" s="719"/>
    </row>
    <row r="170" spans="1:11">
      <c r="A170" s="686">
        <v>75</v>
      </c>
      <c r="B170" s="686" t="s">
        <v>24</v>
      </c>
      <c r="C170" s="687" t="s">
        <v>2418</v>
      </c>
      <c r="D170" s="687"/>
      <c r="E170" s="361"/>
      <c r="F170" s="360"/>
      <c r="G170" s="360" t="str">
        <f t="shared" si="3"/>
        <v>0</v>
      </c>
      <c r="H170" s="465">
        <v>0</v>
      </c>
      <c r="I170" s="367">
        <v>0</v>
      </c>
      <c r="K170" s="719"/>
    </row>
    <row r="171" spans="1:11">
      <c r="A171" s="686">
        <v>76</v>
      </c>
      <c r="B171" s="686" t="s">
        <v>24</v>
      </c>
      <c r="C171" s="687" t="s">
        <v>2418</v>
      </c>
      <c r="D171" s="687"/>
      <c r="E171" s="361"/>
      <c r="F171" s="360"/>
      <c r="G171" s="360" t="str">
        <f t="shared" si="3"/>
        <v>0</v>
      </c>
      <c r="H171" s="465">
        <v>0</v>
      </c>
      <c r="I171" s="367">
        <v>0</v>
      </c>
      <c r="K171" s="719"/>
    </row>
    <row r="172" spans="1:11">
      <c r="A172" s="686">
        <v>77</v>
      </c>
      <c r="B172" s="686" t="s">
        <v>24</v>
      </c>
      <c r="C172" s="687" t="s">
        <v>2418</v>
      </c>
      <c r="D172" s="687"/>
      <c r="E172" s="361"/>
      <c r="F172" s="360"/>
      <c r="G172" s="360" t="str">
        <f t="shared" si="3"/>
        <v>0</v>
      </c>
      <c r="H172" s="465">
        <v>0</v>
      </c>
      <c r="I172" s="367">
        <v>0</v>
      </c>
      <c r="K172" s="719"/>
    </row>
    <row r="173" spans="1:11">
      <c r="A173" s="686">
        <v>78</v>
      </c>
      <c r="B173" s="686" t="s">
        <v>24</v>
      </c>
      <c r="C173" s="687" t="s">
        <v>2418</v>
      </c>
      <c r="D173" s="687"/>
      <c r="E173" s="361"/>
      <c r="F173" s="360"/>
      <c r="G173" s="360" t="str">
        <f t="shared" si="3"/>
        <v>0</v>
      </c>
      <c r="H173" s="465">
        <v>0</v>
      </c>
      <c r="I173" s="367">
        <v>0</v>
      </c>
      <c r="K173" s="719"/>
    </row>
    <row r="174" spans="1:11">
      <c r="A174" s="686">
        <v>79</v>
      </c>
      <c r="B174" s="686" t="s">
        <v>24</v>
      </c>
      <c r="C174" s="687" t="s">
        <v>2418</v>
      </c>
      <c r="D174" s="687"/>
      <c r="E174" s="361"/>
      <c r="F174" s="360"/>
      <c r="G174" s="360" t="str">
        <f t="shared" si="3"/>
        <v>0</v>
      </c>
      <c r="H174" s="465">
        <v>0</v>
      </c>
      <c r="I174" s="367">
        <v>0</v>
      </c>
      <c r="K174" s="719"/>
    </row>
    <row r="175" spans="1:11">
      <c r="A175" s="686">
        <v>80</v>
      </c>
      <c r="B175" s="686" t="s">
        <v>24</v>
      </c>
      <c r="C175" s="687" t="s">
        <v>2418</v>
      </c>
      <c r="D175" s="687"/>
      <c r="E175" s="361"/>
      <c r="F175" s="360"/>
      <c r="G175" s="360" t="str">
        <f t="shared" si="3"/>
        <v>0</v>
      </c>
      <c r="H175" s="465">
        <v>0</v>
      </c>
      <c r="I175" s="367">
        <v>0</v>
      </c>
      <c r="K175" s="719"/>
    </row>
    <row r="176" spans="1:11">
      <c r="A176" s="686">
        <v>81</v>
      </c>
      <c r="B176" s="686" t="s">
        <v>24</v>
      </c>
      <c r="C176" s="687" t="s">
        <v>2418</v>
      </c>
      <c r="D176" s="687"/>
      <c r="E176" s="361"/>
      <c r="F176" s="360"/>
      <c r="G176" s="360" t="str">
        <f t="shared" si="3"/>
        <v>0</v>
      </c>
      <c r="H176" s="465">
        <v>0</v>
      </c>
      <c r="I176" s="367">
        <v>0</v>
      </c>
      <c r="K176" s="719"/>
    </row>
    <row r="177" spans="1:11">
      <c r="A177" s="686">
        <v>82</v>
      </c>
      <c r="B177" s="686" t="s">
        <v>24</v>
      </c>
      <c r="C177" s="687" t="s">
        <v>2418</v>
      </c>
      <c r="D177" s="687"/>
      <c r="E177" s="361"/>
      <c r="F177" s="360"/>
      <c r="G177" s="360" t="str">
        <f t="shared" si="3"/>
        <v>0</v>
      </c>
      <c r="H177" s="465">
        <v>0</v>
      </c>
      <c r="I177" s="367">
        <v>0</v>
      </c>
      <c r="K177" s="719"/>
    </row>
    <row r="178" spans="1:11">
      <c r="A178" s="686">
        <v>83</v>
      </c>
      <c r="B178" s="686" t="s">
        <v>24</v>
      </c>
      <c r="C178" s="687" t="s">
        <v>2418</v>
      </c>
      <c r="D178" s="687"/>
      <c r="E178" s="361"/>
      <c r="F178" s="360"/>
      <c r="G178" s="360" t="str">
        <f t="shared" si="3"/>
        <v>0</v>
      </c>
      <c r="H178" s="465">
        <v>0</v>
      </c>
      <c r="I178" s="367">
        <v>0</v>
      </c>
      <c r="K178" s="719"/>
    </row>
    <row r="179" spans="1:11">
      <c r="A179" s="686">
        <v>84</v>
      </c>
      <c r="B179" s="686" t="s">
        <v>24</v>
      </c>
      <c r="C179" s="687" t="s">
        <v>2418</v>
      </c>
      <c r="D179" s="687"/>
      <c r="E179" s="361"/>
      <c r="F179" s="360"/>
      <c r="G179" s="360" t="str">
        <f t="shared" si="3"/>
        <v>0</v>
      </c>
      <c r="H179" s="465">
        <v>0</v>
      </c>
      <c r="I179" s="367">
        <v>0</v>
      </c>
      <c r="K179" s="719"/>
    </row>
    <row r="180" spans="1:11">
      <c r="A180" s="686">
        <v>85</v>
      </c>
      <c r="B180" s="686" t="s">
        <v>24</v>
      </c>
      <c r="C180" s="687" t="s">
        <v>2419</v>
      </c>
      <c r="D180" s="698" t="s">
        <v>2420</v>
      </c>
      <c r="E180" s="360" t="s">
        <v>2291</v>
      </c>
      <c r="F180" s="360"/>
      <c r="G180" s="360" t="str">
        <f t="shared" si="3"/>
        <v>2</v>
      </c>
      <c r="H180" s="465">
        <v>2</v>
      </c>
      <c r="I180" s="368">
        <v>0</v>
      </c>
      <c r="K180" s="719"/>
    </row>
    <row r="181" spans="1:11" ht="15" customHeight="1">
      <c r="A181" s="686">
        <v>86</v>
      </c>
      <c r="B181" s="694" t="s">
        <v>24</v>
      </c>
      <c r="C181" s="687" t="s">
        <v>2421</v>
      </c>
      <c r="D181" s="849" t="s">
        <v>4371</v>
      </c>
      <c r="E181" s="639" t="s">
        <v>2291</v>
      </c>
      <c r="F181" s="639" t="str">
        <f>G181</f>
        <v>80</v>
      </c>
      <c r="G181" s="639" t="str">
        <f t="shared" si="3"/>
        <v>80</v>
      </c>
      <c r="H181" s="640">
        <v>128</v>
      </c>
      <c r="I181" s="367">
        <v>0</v>
      </c>
      <c r="K181" s="719"/>
    </row>
    <row r="182" spans="1:11">
      <c r="A182" s="686">
        <v>87</v>
      </c>
      <c r="B182" s="694" t="s">
        <v>24</v>
      </c>
      <c r="C182" s="687" t="s">
        <v>2422</v>
      </c>
      <c r="D182" s="858"/>
      <c r="E182" s="639" t="s">
        <v>2291</v>
      </c>
      <c r="F182" s="645" t="str">
        <f>G182</f>
        <v>73</v>
      </c>
      <c r="G182" s="639" t="str">
        <f t="shared" si="3"/>
        <v>73</v>
      </c>
      <c r="H182" s="666">
        <v>115</v>
      </c>
      <c r="I182" s="367">
        <v>0</v>
      </c>
      <c r="K182" s="719"/>
    </row>
    <row r="183" spans="1:11">
      <c r="A183" s="852">
        <v>88</v>
      </c>
      <c r="B183" s="696" t="s">
        <v>2301</v>
      </c>
      <c r="C183" s="687" t="s">
        <v>2423</v>
      </c>
      <c r="D183" s="858"/>
      <c r="E183" s="639" t="s">
        <v>2291</v>
      </c>
      <c r="F183" s="641">
        <f>_xlfn.BITAND(_xlfn.BITRSHIFT(H183,4),15)</f>
        <v>1</v>
      </c>
      <c r="G183" s="853" t="str">
        <f t="shared" si="3"/>
        <v>11</v>
      </c>
      <c r="H183" s="855">
        <v>17</v>
      </c>
      <c r="I183" s="860">
        <v>0</v>
      </c>
      <c r="K183" s="857"/>
    </row>
    <row r="184" spans="1:11">
      <c r="A184" s="852"/>
      <c r="B184" s="694" t="s">
        <v>244</v>
      </c>
      <c r="C184" s="687" t="s">
        <v>2424</v>
      </c>
      <c r="D184" s="858"/>
      <c r="E184" s="639" t="s">
        <v>2291</v>
      </c>
      <c r="F184" s="641">
        <f>_xlfn.BITAND(_xlfn.BITRSHIFT(H183,0),15)</f>
        <v>1</v>
      </c>
      <c r="G184" s="854"/>
      <c r="H184" s="751"/>
      <c r="I184" s="861"/>
      <c r="K184" s="857"/>
    </row>
    <row r="185" spans="1:11">
      <c r="A185" s="686">
        <v>89</v>
      </c>
      <c r="B185" s="694" t="s">
        <v>24</v>
      </c>
      <c r="C185" s="687" t="s">
        <v>2425</v>
      </c>
      <c r="D185" s="859"/>
      <c r="E185" s="639" t="s">
        <v>2291</v>
      </c>
      <c r="F185" s="362" t="str">
        <f>G185</f>
        <v>FF</v>
      </c>
      <c r="G185" s="639" t="str">
        <f t="shared" si="3"/>
        <v>FF</v>
      </c>
      <c r="H185" s="666">
        <v>255</v>
      </c>
      <c r="I185" s="368">
        <v>0</v>
      </c>
      <c r="K185" s="719"/>
    </row>
    <row r="186" spans="1:11" ht="15" customHeight="1">
      <c r="A186" s="686">
        <v>90</v>
      </c>
      <c r="B186" s="694" t="s">
        <v>24</v>
      </c>
      <c r="C186" s="687" t="s">
        <v>2426</v>
      </c>
      <c r="D186" s="849" t="s">
        <v>4298</v>
      </c>
      <c r="E186" s="639" t="s">
        <v>2291</v>
      </c>
      <c r="F186" s="645" t="str">
        <f>G186</f>
        <v>81</v>
      </c>
      <c r="G186" s="639" t="str">
        <f t="shared" si="3"/>
        <v>81</v>
      </c>
      <c r="H186" s="666">
        <v>129</v>
      </c>
      <c r="I186" s="367">
        <v>0</v>
      </c>
      <c r="K186" s="719"/>
    </row>
    <row r="187" spans="1:11">
      <c r="A187" s="686">
        <v>91</v>
      </c>
      <c r="B187" s="694" t="s">
        <v>24</v>
      </c>
      <c r="C187" s="687" t="s">
        <v>4148</v>
      </c>
      <c r="D187" s="850"/>
      <c r="E187" s="639" t="s">
        <v>2291</v>
      </c>
      <c r="F187" s="645" t="str">
        <f>G187</f>
        <v>75</v>
      </c>
      <c r="G187" s="639" t="str">
        <f t="shared" si="3"/>
        <v>75</v>
      </c>
      <c r="H187" s="666">
        <v>117</v>
      </c>
      <c r="I187" s="367">
        <v>0</v>
      </c>
      <c r="K187" s="719"/>
    </row>
    <row r="188" spans="1:11" ht="16.5" customHeight="1">
      <c r="A188" s="852">
        <v>92</v>
      </c>
      <c r="B188" s="696" t="s">
        <v>2301</v>
      </c>
      <c r="C188" s="687" t="s">
        <v>2427</v>
      </c>
      <c r="D188" s="850"/>
      <c r="E188" s="639" t="s">
        <v>2291</v>
      </c>
      <c r="F188" s="641">
        <f>_xlfn.BITAND(_xlfn.BITRSHIFT(H188,4),15)</f>
        <v>2</v>
      </c>
      <c r="G188" s="853" t="str">
        <f t="shared" si="3"/>
        <v>22</v>
      </c>
      <c r="H188" s="855">
        <v>34</v>
      </c>
      <c r="I188" s="860">
        <v>0</v>
      </c>
      <c r="K188" s="857"/>
    </row>
    <row r="189" spans="1:11" ht="16.5" customHeight="1">
      <c r="A189" s="852"/>
      <c r="B189" s="686" t="s">
        <v>244</v>
      </c>
      <c r="C189" s="687" t="s">
        <v>2428</v>
      </c>
      <c r="D189" s="850"/>
      <c r="E189" s="639" t="s">
        <v>2291</v>
      </c>
      <c r="F189" s="641">
        <f>_xlfn.BITAND(_xlfn.BITRSHIFT(H188,0),15)</f>
        <v>2</v>
      </c>
      <c r="G189" s="854"/>
      <c r="H189" s="751"/>
      <c r="I189" s="861"/>
      <c r="K189" s="857"/>
    </row>
    <row r="190" spans="1:11">
      <c r="A190" s="686">
        <v>93</v>
      </c>
      <c r="B190" s="686" t="s">
        <v>24</v>
      </c>
      <c r="C190" s="687" t="s">
        <v>2429</v>
      </c>
      <c r="D190" s="851"/>
      <c r="E190" s="639" t="s">
        <v>2291</v>
      </c>
      <c r="F190" s="362" t="str">
        <f>G190</f>
        <v>55</v>
      </c>
      <c r="G190" s="639" t="str">
        <f t="shared" si="3"/>
        <v>55</v>
      </c>
      <c r="H190" s="666">
        <v>85</v>
      </c>
      <c r="I190" s="368">
        <v>0</v>
      </c>
      <c r="K190" s="719"/>
    </row>
    <row r="191" spans="1:11" ht="15" customHeight="1">
      <c r="A191" s="686">
        <v>94</v>
      </c>
      <c r="B191" s="686" t="s">
        <v>24</v>
      </c>
      <c r="C191" s="687" t="s">
        <v>2430</v>
      </c>
      <c r="D191" s="849" t="s">
        <v>4696</v>
      </c>
      <c r="E191" s="639" t="s">
        <v>2291</v>
      </c>
      <c r="F191" s="645" t="str">
        <f>G191</f>
        <v>82</v>
      </c>
      <c r="G191" s="639" t="str">
        <f t="shared" si="3"/>
        <v>82</v>
      </c>
      <c r="H191" s="678">
        <v>130</v>
      </c>
      <c r="I191" s="367">
        <v>0</v>
      </c>
      <c r="K191" s="719"/>
    </row>
    <row r="192" spans="1:11">
      <c r="A192" s="686">
        <v>95</v>
      </c>
      <c r="B192" s="686" t="s">
        <v>24</v>
      </c>
      <c r="C192" s="687" t="s">
        <v>2431</v>
      </c>
      <c r="D192" s="858"/>
      <c r="E192" s="639" t="s">
        <v>2291</v>
      </c>
      <c r="F192" s="645" t="str">
        <f>G192</f>
        <v>77</v>
      </c>
      <c r="G192" s="639" t="str">
        <f t="shared" si="3"/>
        <v>77</v>
      </c>
      <c r="H192" s="666">
        <v>119</v>
      </c>
      <c r="I192" s="367">
        <v>0</v>
      </c>
      <c r="K192" s="719"/>
    </row>
    <row r="193" spans="1:11" ht="14.25" customHeight="1">
      <c r="A193" s="852">
        <v>96</v>
      </c>
      <c r="B193" s="695" t="s">
        <v>2301</v>
      </c>
      <c r="C193" s="687" t="s">
        <v>2432</v>
      </c>
      <c r="D193" s="858"/>
      <c r="E193" s="639" t="s">
        <v>2291</v>
      </c>
      <c r="F193" s="641">
        <f>_xlfn.BITAND(_xlfn.BITRSHIFT(H193,4),15)</f>
        <v>4</v>
      </c>
      <c r="G193" s="853" t="str">
        <f t="shared" si="3"/>
        <v>44</v>
      </c>
      <c r="H193" s="855">
        <v>68</v>
      </c>
      <c r="I193" s="856">
        <v>0</v>
      </c>
      <c r="K193" s="857"/>
    </row>
    <row r="194" spans="1:11" ht="14.25" customHeight="1">
      <c r="A194" s="852"/>
      <c r="B194" s="686" t="s">
        <v>244</v>
      </c>
      <c r="C194" s="687" t="s">
        <v>2433</v>
      </c>
      <c r="D194" s="858"/>
      <c r="E194" s="639" t="s">
        <v>2291</v>
      </c>
      <c r="F194" s="641">
        <f>_xlfn.BITAND(_xlfn.BITRSHIFT(H193,0),15)</f>
        <v>4</v>
      </c>
      <c r="G194" s="854"/>
      <c r="H194" s="751"/>
      <c r="I194" s="856"/>
      <c r="K194" s="857"/>
    </row>
    <row r="195" spans="1:11">
      <c r="A195" s="686">
        <v>97</v>
      </c>
      <c r="B195" s="686" t="s">
        <v>24</v>
      </c>
      <c r="C195" s="687" t="s">
        <v>2434</v>
      </c>
      <c r="D195" s="859"/>
      <c r="E195" s="639" t="s">
        <v>2291</v>
      </c>
      <c r="F195" s="362" t="str">
        <f>G195</f>
        <v>11</v>
      </c>
      <c r="G195" s="639" t="str">
        <f t="shared" si="3"/>
        <v>11</v>
      </c>
      <c r="H195" s="666">
        <v>17</v>
      </c>
      <c r="I195" s="368">
        <v>0</v>
      </c>
      <c r="K195" s="719"/>
    </row>
    <row r="196" spans="1:11" ht="15" customHeight="1">
      <c r="A196" s="686">
        <v>98</v>
      </c>
      <c r="B196" s="686" t="s">
        <v>24</v>
      </c>
      <c r="C196" s="687" t="s">
        <v>2435</v>
      </c>
      <c r="D196" s="849" t="s">
        <v>4697</v>
      </c>
      <c r="E196" s="639" t="s">
        <v>2291</v>
      </c>
      <c r="F196" s="645" t="str">
        <f>G196</f>
        <v>83</v>
      </c>
      <c r="G196" s="639" t="str">
        <f t="shared" si="3"/>
        <v>83</v>
      </c>
      <c r="H196" s="666">
        <v>131</v>
      </c>
      <c r="I196" s="367">
        <v>0</v>
      </c>
      <c r="K196" s="719"/>
    </row>
    <row r="197" spans="1:11">
      <c r="A197" s="686">
        <v>99</v>
      </c>
      <c r="B197" s="686" t="s">
        <v>24</v>
      </c>
      <c r="C197" s="687" t="s">
        <v>2436</v>
      </c>
      <c r="D197" s="850"/>
      <c r="E197" s="639" t="s">
        <v>2291</v>
      </c>
      <c r="F197" s="645" t="str">
        <f>G197</f>
        <v>7F</v>
      </c>
      <c r="G197" s="639" t="str">
        <f t="shared" si="3"/>
        <v>7F</v>
      </c>
      <c r="H197" s="666">
        <v>127</v>
      </c>
      <c r="I197" s="367">
        <v>0</v>
      </c>
      <c r="K197" s="719"/>
    </row>
    <row r="198" spans="1:11" ht="14.25" customHeight="1">
      <c r="A198" s="852">
        <v>100</v>
      </c>
      <c r="B198" s="695" t="s">
        <v>2301</v>
      </c>
      <c r="C198" s="687" t="s">
        <v>2437</v>
      </c>
      <c r="D198" s="850"/>
      <c r="E198" s="639" t="s">
        <v>2291</v>
      </c>
      <c r="F198" s="641">
        <f>_xlfn.BITAND(_xlfn.BITRSHIFT(H198,4),15)</f>
        <v>8</v>
      </c>
      <c r="G198" s="853" t="str">
        <f t="shared" si="3"/>
        <v>88</v>
      </c>
      <c r="H198" s="855">
        <v>136</v>
      </c>
      <c r="I198" s="856">
        <v>0</v>
      </c>
      <c r="K198" s="857"/>
    </row>
    <row r="199" spans="1:11" ht="14.25" customHeight="1">
      <c r="A199" s="852"/>
      <c r="B199" s="686" t="s">
        <v>244</v>
      </c>
      <c r="C199" s="687" t="s">
        <v>2438</v>
      </c>
      <c r="D199" s="850"/>
      <c r="E199" s="639" t="s">
        <v>2291</v>
      </c>
      <c r="F199" s="641">
        <f>_xlfn.BITAND(_xlfn.BITRSHIFT(H198,0),15)</f>
        <v>8</v>
      </c>
      <c r="G199" s="854"/>
      <c r="H199" s="751"/>
      <c r="I199" s="856"/>
      <c r="K199" s="857"/>
    </row>
    <row r="200" spans="1:11">
      <c r="A200" s="686">
        <v>101</v>
      </c>
      <c r="B200" s="686" t="s">
        <v>24</v>
      </c>
      <c r="C200" s="687" t="s">
        <v>2439</v>
      </c>
      <c r="D200" s="851"/>
      <c r="E200" s="639" t="s">
        <v>2291</v>
      </c>
      <c r="F200" s="362" t="str">
        <f>G200</f>
        <v>1</v>
      </c>
      <c r="G200" s="639" t="str">
        <f t="shared" si="3"/>
        <v>1</v>
      </c>
      <c r="H200" s="666">
        <v>1</v>
      </c>
      <c r="I200" s="368">
        <v>0</v>
      </c>
      <c r="K200" s="719"/>
    </row>
    <row r="201" spans="1:11">
      <c r="A201" s="686">
        <v>102</v>
      </c>
      <c r="B201" s="686" t="s">
        <v>24</v>
      </c>
      <c r="C201" s="687" t="s">
        <v>2440</v>
      </c>
      <c r="D201" s="849"/>
      <c r="E201" s="639" t="s">
        <v>2291</v>
      </c>
      <c r="F201" s="645" t="str">
        <f>G201</f>
        <v>FF</v>
      </c>
      <c r="G201" s="639" t="str">
        <f t="shared" ref="G201:G203" si="4">DEC2HEX(H201)</f>
        <v>FF</v>
      </c>
      <c r="H201" s="667">
        <v>255</v>
      </c>
      <c r="I201" s="367">
        <v>0</v>
      </c>
      <c r="K201" s="719"/>
    </row>
    <row r="202" spans="1:11">
      <c r="A202" s="686">
        <v>103</v>
      </c>
      <c r="B202" s="686" t="s">
        <v>24</v>
      </c>
      <c r="C202" s="687" t="s">
        <v>2441</v>
      </c>
      <c r="D202" s="858"/>
      <c r="E202" s="639" t="s">
        <v>2291</v>
      </c>
      <c r="F202" s="645" t="str">
        <f>G202</f>
        <v>0</v>
      </c>
      <c r="G202" s="639" t="str">
        <f t="shared" si="4"/>
        <v>0</v>
      </c>
      <c r="H202" s="640">
        <v>0</v>
      </c>
      <c r="I202" s="367">
        <v>0</v>
      </c>
      <c r="K202" s="719"/>
    </row>
    <row r="203" spans="1:11">
      <c r="A203" s="852">
        <v>104</v>
      </c>
      <c r="B203" s="695" t="s">
        <v>2301</v>
      </c>
      <c r="C203" s="687" t="s">
        <v>2442</v>
      </c>
      <c r="D203" s="858"/>
      <c r="E203" s="639" t="s">
        <v>2291</v>
      </c>
      <c r="F203" s="641">
        <f>_xlfn.BITAND(_xlfn.BITRSHIFT(H203,4),15)</f>
        <v>0</v>
      </c>
      <c r="G203" s="853" t="str">
        <f t="shared" si="4"/>
        <v>0</v>
      </c>
      <c r="H203" s="855">
        <v>0</v>
      </c>
      <c r="I203" s="856">
        <v>0</v>
      </c>
      <c r="K203" s="857"/>
    </row>
    <row r="204" spans="1:11">
      <c r="A204" s="852"/>
      <c r="B204" s="686" t="s">
        <v>244</v>
      </c>
      <c r="C204" s="687" t="s">
        <v>2443</v>
      </c>
      <c r="D204" s="858"/>
      <c r="E204" s="639" t="s">
        <v>2291</v>
      </c>
      <c r="F204" s="641">
        <f>_xlfn.BITAND(_xlfn.BITRSHIFT(H203,0),15)</f>
        <v>0</v>
      </c>
      <c r="G204" s="854"/>
      <c r="H204" s="751"/>
      <c r="I204" s="856"/>
      <c r="K204" s="857"/>
    </row>
    <row r="205" spans="1:11">
      <c r="A205" s="686">
        <v>105</v>
      </c>
      <c r="B205" s="686" t="s">
        <v>24</v>
      </c>
      <c r="C205" s="687" t="s">
        <v>2444</v>
      </c>
      <c r="D205" s="859"/>
      <c r="E205" s="639" t="s">
        <v>2291</v>
      </c>
      <c r="F205" s="362" t="str">
        <f>G205</f>
        <v>0</v>
      </c>
      <c r="G205" s="639" t="str">
        <f t="shared" ref="G205:G208" si="5">DEC2HEX(H205)</f>
        <v>0</v>
      </c>
      <c r="H205" s="640">
        <v>0</v>
      </c>
      <c r="I205" s="368">
        <v>0</v>
      </c>
      <c r="K205" s="719"/>
    </row>
    <row r="206" spans="1:11">
      <c r="A206" s="686">
        <v>106</v>
      </c>
      <c r="B206" s="686" t="s">
        <v>24</v>
      </c>
      <c r="C206" s="687" t="s">
        <v>2445</v>
      </c>
      <c r="D206" s="849"/>
      <c r="E206" s="639" t="s">
        <v>2291</v>
      </c>
      <c r="F206" s="645" t="str">
        <f>G206</f>
        <v>FF</v>
      </c>
      <c r="G206" s="639" t="str">
        <f t="shared" si="5"/>
        <v>FF</v>
      </c>
      <c r="H206" s="640">
        <v>255</v>
      </c>
      <c r="I206" s="367">
        <v>0</v>
      </c>
      <c r="K206" s="719"/>
    </row>
    <row r="207" spans="1:11">
      <c r="A207" s="686">
        <v>107</v>
      </c>
      <c r="B207" s="686" t="s">
        <v>24</v>
      </c>
      <c r="C207" s="687" t="s">
        <v>2446</v>
      </c>
      <c r="D207" s="850"/>
      <c r="E207" s="639" t="s">
        <v>2291</v>
      </c>
      <c r="F207" s="645" t="str">
        <f>G207</f>
        <v>0</v>
      </c>
      <c r="G207" s="639" t="str">
        <f t="shared" si="5"/>
        <v>0</v>
      </c>
      <c r="H207" s="640">
        <v>0</v>
      </c>
      <c r="I207" s="367">
        <v>0</v>
      </c>
      <c r="K207" s="719"/>
    </row>
    <row r="208" spans="1:11" ht="14.25" customHeight="1">
      <c r="A208" s="852">
        <v>108</v>
      </c>
      <c r="B208" s="695" t="s">
        <v>2301</v>
      </c>
      <c r="C208" s="687" t="s">
        <v>2447</v>
      </c>
      <c r="D208" s="850"/>
      <c r="E208" s="639" t="s">
        <v>2291</v>
      </c>
      <c r="F208" s="641">
        <f>_xlfn.BITAND(_xlfn.BITRSHIFT(H208,4),15)</f>
        <v>0</v>
      </c>
      <c r="G208" s="853" t="str">
        <f t="shared" si="5"/>
        <v>0</v>
      </c>
      <c r="H208" s="855">
        <v>0</v>
      </c>
      <c r="I208" s="856">
        <v>0</v>
      </c>
      <c r="K208" s="857"/>
    </row>
    <row r="209" spans="1:11">
      <c r="A209" s="852"/>
      <c r="B209" s="686" t="s">
        <v>244</v>
      </c>
      <c r="C209" s="687" t="s">
        <v>2448</v>
      </c>
      <c r="D209" s="850"/>
      <c r="E209" s="639" t="s">
        <v>2291</v>
      </c>
      <c r="F209" s="641">
        <f>_xlfn.BITAND(_xlfn.BITRSHIFT(H208,0),15)</f>
        <v>0</v>
      </c>
      <c r="G209" s="854"/>
      <c r="H209" s="751"/>
      <c r="I209" s="856"/>
      <c r="K209" s="857"/>
    </row>
    <row r="210" spans="1:11">
      <c r="A210" s="686">
        <v>109</v>
      </c>
      <c r="B210" s="686" t="s">
        <v>24</v>
      </c>
      <c r="C210" s="687" t="s">
        <v>2449</v>
      </c>
      <c r="D210" s="851"/>
      <c r="E210" s="639" t="s">
        <v>2291</v>
      </c>
      <c r="F210" s="362" t="str">
        <f>G210</f>
        <v>0</v>
      </c>
      <c r="G210" s="639" t="str">
        <f t="shared" ref="G210:G213" si="6">DEC2HEX(H210)</f>
        <v>0</v>
      </c>
      <c r="H210" s="640">
        <v>0</v>
      </c>
      <c r="I210" s="368">
        <v>0</v>
      </c>
      <c r="K210" s="719"/>
    </row>
    <row r="211" spans="1:11">
      <c r="A211" s="686">
        <v>110</v>
      </c>
      <c r="B211" s="686" t="s">
        <v>24</v>
      </c>
      <c r="C211" s="687" t="s">
        <v>2450</v>
      </c>
      <c r="D211" s="849"/>
      <c r="E211" s="639" t="s">
        <v>2291</v>
      </c>
      <c r="F211" s="645" t="str">
        <f>G211</f>
        <v>FF</v>
      </c>
      <c r="G211" s="639" t="str">
        <f t="shared" si="6"/>
        <v>FF</v>
      </c>
      <c r="H211" s="678">
        <v>255</v>
      </c>
      <c r="I211" s="367">
        <v>0</v>
      </c>
      <c r="K211" s="719"/>
    </row>
    <row r="212" spans="1:11">
      <c r="A212" s="686">
        <v>111</v>
      </c>
      <c r="B212" s="686" t="s">
        <v>24</v>
      </c>
      <c r="C212" s="687" t="s">
        <v>2451</v>
      </c>
      <c r="D212" s="858"/>
      <c r="E212" s="639" t="s">
        <v>2291</v>
      </c>
      <c r="F212" s="645" t="str">
        <f>G212</f>
        <v>0</v>
      </c>
      <c r="G212" s="639" t="str">
        <f t="shared" si="6"/>
        <v>0</v>
      </c>
      <c r="H212" s="640">
        <v>0</v>
      </c>
      <c r="I212" s="367">
        <v>0</v>
      </c>
      <c r="K212" s="719"/>
    </row>
    <row r="213" spans="1:11" ht="14.25" customHeight="1">
      <c r="A213" s="852">
        <v>112</v>
      </c>
      <c r="B213" s="695" t="s">
        <v>2301</v>
      </c>
      <c r="C213" s="687" t="s">
        <v>2452</v>
      </c>
      <c r="D213" s="858"/>
      <c r="E213" s="639" t="s">
        <v>2291</v>
      </c>
      <c r="F213" s="641">
        <f>_xlfn.BITAND(_xlfn.BITRSHIFT(H213,4),15)</f>
        <v>0</v>
      </c>
      <c r="G213" s="853" t="str">
        <f t="shared" si="6"/>
        <v>0</v>
      </c>
      <c r="H213" s="855">
        <v>0</v>
      </c>
      <c r="I213" s="856">
        <v>0</v>
      </c>
      <c r="K213" s="857"/>
    </row>
    <row r="214" spans="1:11">
      <c r="A214" s="852"/>
      <c r="B214" s="686" t="s">
        <v>244</v>
      </c>
      <c r="C214" s="687" t="s">
        <v>2453</v>
      </c>
      <c r="D214" s="858"/>
      <c r="E214" s="639" t="s">
        <v>2291</v>
      </c>
      <c r="F214" s="641">
        <f>_xlfn.BITAND(_xlfn.BITRSHIFT(H213,0),15)</f>
        <v>0</v>
      </c>
      <c r="G214" s="854"/>
      <c r="H214" s="751"/>
      <c r="I214" s="856"/>
      <c r="K214" s="857"/>
    </row>
    <row r="215" spans="1:11">
      <c r="A215" s="686">
        <v>113</v>
      </c>
      <c r="B215" s="686" t="s">
        <v>24</v>
      </c>
      <c r="C215" s="687" t="s">
        <v>2454</v>
      </c>
      <c r="D215" s="859"/>
      <c r="E215" s="639" t="s">
        <v>2291</v>
      </c>
      <c r="F215" s="362" t="str">
        <f>G215</f>
        <v>0</v>
      </c>
      <c r="G215" s="639" t="str">
        <f t="shared" ref="G215:G218" si="7">DEC2HEX(H215)</f>
        <v>0</v>
      </c>
      <c r="H215" s="640">
        <v>0</v>
      </c>
      <c r="I215" s="368">
        <v>0</v>
      </c>
      <c r="K215" s="719"/>
    </row>
    <row r="216" spans="1:11">
      <c r="A216" s="686">
        <v>114</v>
      </c>
      <c r="B216" s="686" t="s">
        <v>24</v>
      </c>
      <c r="C216" s="687" t="s">
        <v>2455</v>
      </c>
      <c r="D216" s="849"/>
      <c r="E216" s="639" t="s">
        <v>2291</v>
      </c>
      <c r="F216" s="645" t="str">
        <f>G216</f>
        <v>FF</v>
      </c>
      <c r="G216" s="639" t="str">
        <f t="shared" si="7"/>
        <v>FF</v>
      </c>
      <c r="H216" s="640">
        <v>255</v>
      </c>
      <c r="I216" s="367">
        <v>0</v>
      </c>
      <c r="K216" s="719"/>
    </row>
    <row r="217" spans="1:11">
      <c r="A217" s="686">
        <v>115</v>
      </c>
      <c r="B217" s="686" t="s">
        <v>24</v>
      </c>
      <c r="C217" s="687" t="s">
        <v>2456</v>
      </c>
      <c r="D217" s="850"/>
      <c r="E217" s="639" t="s">
        <v>2291</v>
      </c>
      <c r="F217" s="645" t="str">
        <f>G217</f>
        <v>0</v>
      </c>
      <c r="G217" s="639" t="str">
        <f t="shared" si="7"/>
        <v>0</v>
      </c>
      <c r="H217" s="640">
        <v>0</v>
      </c>
      <c r="I217" s="367">
        <v>0</v>
      </c>
      <c r="K217" s="719"/>
    </row>
    <row r="218" spans="1:11" ht="14.25" customHeight="1">
      <c r="A218" s="852">
        <v>116</v>
      </c>
      <c r="B218" s="695" t="s">
        <v>2301</v>
      </c>
      <c r="C218" s="687" t="s">
        <v>2457</v>
      </c>
      <c r="D218" s="850"/>
      <c r="E218" s="639" t="s">
        <v>2291</v>
      </c>
      <c r="F218" s="641">
        <f>_xlfn.BITAND(_xlfn.BITRSHIFT(H218,4),15)</f>
        <v>0</v>
      </c>
      <c r="G218" s="853" t="str">
        <f t="shared" si="7"/>
        <v>0</v>
      </c>
      <c r="H218" s="855">
        <v>0</v>
      </c>
      <c r="I218" s="856">
        <v>0</v>
      </c>
      <c r="K218" s="857"/>
    </row>
    <row r="219" spans="1:11">
      <c r="A219" s="852"/>
      <c r="B219" s="686" t="s">
        <v>244</v>
      </c>
      <c r="C219" s="687" t="s">
        <v>2458</v>
      </c>
      <c r="D219" s="850"/>
      <c r="E219" s="639" t="s">
        <v>2291</v>
      </c>
      <c r="F219" s="641">
        <f>_xlfn.BITAND(_xlfn.BITRSHIFT(H218,0),15)</f>
        <v>0</v>
      </c>
      <c r="G219" s="854"/>
      <c r="H219" s="751"/>
      <c r="I219" s="856"/>
      <c r="K219" s="857"/>
    </row>
    <row r="220" spans="1:11">
      <c r="A220" s="686">
        <v>117</v>
      </c>
      <c r="B220" s="694" t="s">
        <v>24</v>
      </c>
      <c r="C220" s="687" t="s">
        <v>2459</v>
      </c>
      <c r="D220" s="851"/>
      <c r="E220" s="639" t="s">
        <v>2291</v>
      </c>
      <c r="F220" s="362" t="str">
        <f>G220</f>
        <v>0</v>
      </c>
      <c r="G220" s="639" t="str">
        <f t="shared" ref="G220" si="8">DEC2HEX(H220)</f>
        <v>0</v>
      </c>
      <c r="H220" s="640">
        <v>0</v>
      </c>
      <c r="I220" s="368">
        <v>0</v>
      </c>
      <c r="K220" s="719"/>
    </row>
    <row r="221" spans="1:11">
      <c r="A221" s="686">
        <v>118</v>
      </c>
      <c r="B221" s="694" t="s">
        <v>2097</v>
      </c>
      <c r="C221" s="844" t="s">
        <v>2460</v>
      </c>
      <c r="D221" s="847"/>
      <c r="E221" s="360" t="s">
        <v>2383</v>
      </c>
      <c r="F221" s="360"/>
      <c r="G221" s="360" t="str">
        <f t="shared" ref="G221:G230" si="9">DEC2HEX(H221)</f>
        <v>0</v>
      </c>
      <c r="H221" s="465">
        <v>0</v>
      </c>
      <c r="I221" s="367" t="s">
        <v>2075</v>
      </c>
      <c r="K221" s="719"/>
    </row>
    <row r="222" spans="1:11">
      <c r="A222" s="686">
        <v>119</v>
      </c>
      <c r="B222" s="694" t="s">
        <v>24</v>
      </c>
      <c r="C222" s="845"/>
      <c r="D222" s="847"/>
      <c r="E222" s="360" t="s">
        <v>2383</v>
      </c>
      <c r="F222" s="360"/>
      <c r="G222" s="360" t="str">
        <f t="shared" si="9"/>
        <v>0</v>
      </c>
      <c r="H222" s="465">
        <v>0</v>
      </c>
      <c r="I222" s="367" t="s">
        <v>2075</v>
      </c>
      <c r="K222" s="719"/>
    </row>
    <row r="223" spans="1:11">
      <c r="A223" s="686">
        <v>120</v>
      </c>
      <c r="B223" s="694" t="s">
        <v>24</v>
      </c>
      <c r="C223" s="845"/>
      <c r="D223" s="847"/>
      <c r="E223" s="360" t="s">
        <v>2383</v>
      </c>
      <c r="F223" s="360"/>
      <c r="G223" s="360" t="str">
        <f t="shared" si="9"/>
        <v>0</v>
      </c>
      <c r="H223" s="465">
        <v>0</v>
      </c>
      <c r="I223" s="367" t="s">
        <v>2075</v>
      </c>
      <c r="K223" s="719"/>
    </row>
    <row r="224" spans="1:11">
      <c r="A224" s="686">
        <v>121</v>
      </c>
      <c r="B224" s="694" t="s">
        <v>24</v>
      </c>
      <c r="C224" s="846"/>
      <c r="D224" s="847"/>
      <c r="E224" s="360" t="s">
        <v>2383</v>
      </c>
      <c r="F224" s="360"/>
      <c r="G224" s="360" t="str">
        <f t="shared" si="9"/>
        <v>0</v>
      </c>
      <c r="H224" s="465">
        <v>0</v>
      </c>
      <c r="I224" s="367" t="s">
        <v>2075</v>
      </c>
      <c r="K224" s="719"/>
    </row>
    <row r="225" spans="1:11">
      <c r="A225" s="686">
        <v>122</v>
      </c>
      <c r="B225" s="694" t="s">
        <v>24</v>
      </c>
      <c r="C225" s="844" t="s">
        <v>2461</v>
      </c>
      <c r="D225" s="848"/>
      <c r="E225" s="360" t="s">
        <v>2383</v>
      </c>
      <c r="F225" s="360"/>
      <c r="G225" s="360" t="str">
        <f t="shared" si="9"/>
        <v>0</v>
      </c>
      <c r="H225" s="465">
        <v>0</v>
      </c>
      <c r="I225" s="367" t="s">
        <v>2075</v>
      </c>
      <c r="K225" s="719"/>
    </row>
    <row r="226" spans="1:11">
      <c r="A226" s="686">
        <v>123</v>
      </c>
      <c r="B226" s="694" t="s">
        <v>24</v>
      </c>
      <c r="C226" s="845"/>
      <c r="D226" s="848"/>
      <c r="E226" s="360" t="s">
        <v>2383</v>
      </c>
      <c r="F226" s="360"/>
      <c r="G226" s="360" t="str">
        <f t="shared" si="9"/>
        <v>0</v>
      </c>
      <c r="H226" s="465">
        <v>0</v>
      </c>
      <c r="I226" s="367" t="s">
        <v>2075</v>
      </c>
      <c r="K226" s="719"/>
    </row>
    <row r="227" spans="1:11">
      <c r="A227" s="686">
        <v>124</v>
      </c>
      <c r="B227" s="694" t="s">
        <v>24</v>
      </c>
      <c r="C227" s="845"/>
      <c r="D227" s="848"/>
      <c r="E227" s="360" t="s">
        <v>2383</v>
      </c>
      <c r="F227" s="360"/>
      <c r="G227" s="360" t="str">
        <f t="shared" si="9"/>
        <v>0</v>
      </c>
      <c r="H227" s="465">
        <v>0</v>
      </c>
      <c r="I227" s="367" t="s">
        <v>2075</v>
      </c>
      <c r="K227" s="719"/>
    </row>
    <row r="228" spans="1:11">
      <c r="A228" s="686">
        <v>125</v>
      </c>
      <c r="B228" s="694" t="s">
        <v>24</v>
      </c>
      <c r="C228" s="846"/>
      <c r="D228" s="848"/>
      <c r="E228" s="360" t="s">
        <v>2383</v>
      </c>
      <c r="F228" s="360"/>
      <c r="G228" s="360" t="str">
        <f t="shared" si="9"/>
        <v>0</v>
      </c>
      <c r="H228" s="465">
        <v>0</v>
      </c>
      <c r="I228" s="367" t="s">
        <v>2075</v>
      </c>
      <c r="K228" s="719"/>
    </row>
    <row r="229" spans="1:11">
      <c r="A229" s="686">
        <v>126</v>
      </c>
      <c r="B229" s="694" t="s">
        <v>24</v>
      </c>
      <c r="C229" s="687" t="s">
        <v>2462</v>
      </c>
      <c r="D229" s="687"/>
      <c r="E229" s="360" t="s">
        <v>2463</v>
      </c>
      <c r="F229" s="360"/>
      <c r="G229" s="360" t="str">
        <f t="shared" si="9"/>
        <v>0</v>
      </c>
      <c r="H229" s="465">
        <v>0</v>
      </c>
      <c r="I229" s="367" t="s">
        <v>2075</v>
      </c>
      <c r="K229" s="719"/>
    </row>
    <row r="230" spans="1:11">
      <c r="A230" s="686">
        <v>127</v>
      </c>
      <c r="B230" s="694" t="s">
        <v>24</v>
      </c>
      <c r="C230" s="687" t="s">
        <v>2464</v>
      </c>
      <c r="D230" s="687"/>
      <c r="E230" s="360" t="s">
        <v>2463</v>
      </c>
      <c r="F230" s="360"/>
      <c r="G230" s="360" t="str">
        <f t="shared" si="9"/>
        <v>0</v>
      </c>
      <c r="H230" s="465">
        <v>0</v>
      </c>
      <c r="I230" s="367" t="s">
        <v>2075</v>
      </c>
      <c r="K230" s="719"/>
    </row>
  </sheetData>
  <mergeCells count="144">
    <mergeCell ref="I6:I10"/>
    <mergeCell ref="K6:K10"/>
    <mergeCell ref="A11:A13"/>
    <mergeCell ref="G11:G13"/>
    <mergeCell ref="H11:H13"/>
    <mergeCell ref="I11:I13"/>
    <mergeCell ref="K11:K13"/>
    <mergeCell ref="E12:E13"/>
    <mergeCell ref="A1:H1"/>
    <mergeCell ref="A2:H2"/>
    <mergeCell ref="A6:A10"/>
    <mergeCell ref="E6:E7"/>
    <mergeCell ref="G6:G10"/>
    <mergeCell ref="H6:H10"/>
    <mergeCell ref="A14:A21"/>
    <mergeCell ref="G14:G21"/>
    <mergeCell ref="H14:H21"/>
    <mergeCell ref="I14:I21"/>
    <mergeCell ref="K14:K21"/>
    <mergeCell ref="A22:A29"/>
    <mergeCell ref="G22:G29"/>
    <mergeCell ref="H22:H29"/>
    <mergeCell ref="I22:I29"/>
    <mergeCell ref="K22:K29"/>
    <mergeCell ref="A30:A37"/>
    <mergeCell ref="G30:G37"/>
    <mergeCell ref="H30:H37"/>
    <mergeCell ref="I30:I37"/>
    <mergeCell ref="K30:K37"/>
    <mergeCell ref="A38:A45"/>
    <mergeCell ref="G38:G45"/>
    <mergeCell ref="H38:H45"/>
    <mergeCell ref="I38:I45"/>
    <mergeCell ref="K38:K45"/>
    <mergeCell ref="I60:I67"/>
    <mergeCell ref="K60:K67"/>
    <mergeCell ref="A68:A75"/>
    <mergeCell ref="G68:G75"/>
    <mergeCell ref="H68:H75"/>
    <mergeCell ref="I68:I75"/>
    <mergeCell ref="K68:K75"/>
    <mergeCell ref="A46:A51"/>
    <mergeCell ref="G46:G51"/>
    <mergeCell ref="H46:H51"/>
    <mergeCell ref="I46:I51"/>
    <mergeCell ref="K46:K51"/>
    <mergeCell ref="A52:A59"/>
    <mergeCell ref="G52:G59"/>
    <mergeCell ref="H52:H59"/>
    <mergeCell ref="I52:I59"/>
    <mergeCell ref="K52:K59"/>
    <mergeCell ref="D78:D79"/>
    <mergeCell ref="E78:E79"/>
    <mergeCell ref="D80:D81"/>
    <mergeCell ref="E80:E81"/>
    <mergeCell ref="D82:D83"/>
    <mergeCell ref="E82:E83"/>
    <mergeCell ref="A60:A67"/>
    <mergeCell ref="G60:G67"/>
    <mergeCell ref="H60:H67"/>
    <mergeCell ref="A90:A95"/>
    <mergeCell ref="G90:G95"/>
    <mergeCell ref="H90:H95"/>
    <mergeCell ref="I90:I95"/>
    <mergeCell ref="K90:K95"/>
    <mergeCell ref="D98:D99"/>
    <mergeCell ref="D84:D85"/>
    <mergeCell ref="E84:E85"/>
    <mergeCell ref="D86:D87"/>
    <mergeCell ref="E86:E87"/>
    <mergeCell ref="D88:D89"/>
    <mergeCell ref="E88:E89"/>
    <mergeCell ref="A100:A105"/>
    <mergeCell ref="G100:G105"/>
    <mergeCell ref="H100:H105"/>
    <mergeCell ref="I100:I105"/>
    <mergeCell ref="K100:K105"/>
    <mergeCell ref="A106:A113"/>
    <mergeCell ref="G106:G113"/>
    <mergeCell ref="H106:H113"/>
    <mergeCell ref="I106:I113"/>
    <mergeCell ref="K106:K113"/>
    <mergeCell ref="D181:D185"/>
    <mergeCell ref="A183:A184"/>
    <mergeCell ref="G183:G184"/>
    <mergeCell ref="H183:H184"/>
    <mergeCell ref="I183:I184"/>
    <mergeCell ref="K183:K184"/>
    <mergeCell ref="A114:A121"/>
    <mergeCell ref="G114:G121"/>
    <mergeCell ref="H114:H121"/>
    <mergeCell ref="I114:I121"/>
    <mergeCell ref="K114:K121"/>
    <mergeCell ref="A122:A129"/>
    <mergeCell ref="G122:G129"/>
    <mergeCell ref="H122:H129"/>
    <mergeCell ref="I122:I129"/>
    <mergeCell ref="K122:K129"/>
    <mergeCell ref="D191:D195"/>
    <mergeCell ref="A193:A194"/>
    <mergeCell ref="G193:G194"/>
    <mergeCell ref="H193:H194"/>
    <mergeCell ref="I193:I194"/>
    <mergeCell ref="K193:K194"/>
    <mergeCell ref="D186:D190"/>
    <mergeCell ref="A188:A189"/>
    <mergeCell ref="G188:G189"/>
    <mergeCell ref="H188:H189"/>
    <mergeCell ref="I188:I189"/>
    <mergeCell ref="K188:K189"/>
    <mergeCell ref="D201:D205"/>
    <mergeCell ref="A203:A204"/>
    <mergeCell ref="G203:G204"/>
    <mergeCell ref="H203:H204"/>
    <mergeCell ref="I203:I204"/>
    <mergeCell ref="K203:K204"/>
    <mergeCell ref="D196:D200"/>
    <mergeCell ref="A198:A199"/>
    <mergeCell ref="G198:G199"/>
    <mergeCell ref="H198:H199"/>
    <mergeCell ref="I198:I199"/>
    <mergeCell ref="K198:K199"/>
    <mergeCell ref="K218:K219"/>
    <mergeCell ref="D211:D215"/>
    <mergeCell ref="A213:A214"/>
    <mergeCell ref="G213:G214"/>
    <mergeCell ref="H213:H214"/>
    <mergeCell ref="I213:I214"/>
    <mergeCell ref="K213:K214"/>
    <mergeCell ref="D206:D210"/>
    <mergeCell ref="A208:A209"/>
    <mergeCell ref="G208:G209"/>
    <mergeCell ref="H208:H209"/>
    <mergeCell ref="I208:I209"/>
    <mergeCell ref="K208:K209"/>
    <mergeCell ref="C221:C224"/>
    <mergeCell ref="D221:D224"/>
    <mergeCell ref="C225:C228"/>
    <mergeCell ref="D225:D228"/>
    <mergeCell ref="D216:D220"/>
    <mergeCell ref="A218:A219"/>
    <mergeCell ref="G218:G219"/>
    <mergeCell ref="H218:H219"/>
    <mergeCell ref="I218:I219"/>
  </mergeCells>
  <phoneticPr fontId="5" type="noConversion"/>
  <pageMargins left="0.7" right="0.7" top="0.75" bottom="0.75" header="0.3" footer="0.3"/>
  <pageSetup paperSize="9" orientation="portrait" r:id="rId1"/>
  <headerFooter>
    <oddHeader>&amp;L&amp;G&amp;R&amp;F</oddHeader>
    <oddFooter>&amp;LLumentum Confidential and Proprietary&amp;R&amp;A - Page &amp;P or &amp;N</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E0733-4C2A-4ED6-935D-48592D6E0BE8}">
  <dimension ref="A1:U214"/>
  <sheetViews>
    <sheetView zoomScale="85" zoomScaleNormal="85" workbookViewId="0">
      <pane xSplit="2" ySplit="2" topLeftCell="C33" activePane="bottomRight" state="frozen"/>
      <selection activeCell="H68" sqref="H68:H75"/>
      <selection pane="topRight" activeCell="H68" sqref="H68:H75"/>
      <selection pane="bottomLeft" activeCell="H68" sqref="H68:H75"/>
      <selection pane="bottomRight" activeCell="A65" sqref="A65:A74"/>
    </sheetView>
  </sheetViews>
  <sheetFormatPr defaultColWidth="9" defaultRowHeight="17.399999999999999"/>
  <cols>
    <col min="1" max="1" width="6.44140625" style="369" bestFit="1" customWidth="1"/>
    <col min="2" max="2" width="5.44140625" style="346" bestFit="1" customWidth="1"/>
    <col min="3" max="3" width="56.44140625" style="369" bestFit="1" customWidth="1"/>
    <col min="4" max="4" width="44" style="369" customWidth="1"/>
    <col min="5" max="5" width="10.44140625" style="369" bestFit="1" customWidth="1"/>
    <col min="6" max="8" width="9" style="346"/>
    <col min="9" max="10" width="9" style="220"/>
    <col min="11" max="11" width="34.44140625" style="369" customWidth="1"/>
    <col min="12" max="13" width="9" style="346"/>
    <col min="14" max="14" width="9" style="369"/>
    <col min="15" max="15" width="9" style="369" customWidth="1"/>
    <col min="16" max="16384" width="9" style="369"/>
  </cols>
  <sheetData>
    <row r="1" spans="1:21">
      <c r="A1" s="872" t="s">
        <v>2287</v>
      </c>
      <c r="B1" s="872"/>
      <c r="C1" s="872"/>
      <c r="D1" s="872"/>
      <c r="E1" s="872"/>
      <c r="F1" s="872"/>
      <c r="G1" s="872"/>
      <c r="H1" s="872"/>
      <c r="I1" s="219"/>
      <c r="J1" s="219"/>
    </row>
    <row r="2" spans="1:21" ht="52.2">
      <c r="A2" s="357" t="s">
        <v>2289</v>
      </c>
      <c r="B2" s="370" t="s">
        <v>2064</v>
      </c>
      <c r="C2" s="357" t="s">
        <v>2065</v>
      </c>
      <c r="D2" s="357" t="s">
        <v>2066</v>
      </c>
      <c r="E2" s="357" t="s">
        <v>2067</v>
      </c>
      <c r="F2" s="357" t="s">
        <v>2068</v>
      </c>
      <c r="G2" s="357" t="s">
        <v>2069</v>
      </c>
      <c r="H2" s="357" t="s">
        <v>2061</v>
      </c>
      <c r="I2" s="357" t="s">
        <v>2070</v>
      </c>
      <c r="J2" s="357" t="s">
        <v>2465</v>
      </c>
      <c r="K2" s="357" t="s">
        <v>2466</v>
      </c>
    </row>
    <row r="3" spans="1:21" ht="21" customHeight="1">
      <c r="A3" s="371">
        <v>128</v>
      </c>
      <c r="B3" s="371" t="s">
        <v>2097</v>
      </c>
      <c r="C3" s="372" t="s">
        <v>2467</v>
      </c>
      <c r="D3" s="372"/>
      <c r="E3" s="371" t="s">
        <v>2291</v>
      </c>
      <c r="F3" s="371"/>
      <c r="G3" s="358" t="str">
        <f>DEC2HEX(H3)</f>
        <v>19</v>
      </c>
      <c r="H3" s="448">
        <v>25</v>
      </c>
      <c r="I3" s="373">
        <v>0</v>
      </c>
      <c r="J3" s="373" t="s">
        <v>2468</v>
      </c>
      <c r="K3" s="374"/>
      <c r="O3" s="346"/>
      <c r="P3" s="346"/>
      <c r="T3" s="346"/>
    </row>
    <row r="4" spans="1:21" ht="15" customHeight="1">
      <c r="A4" s="371">
        <v>129</v>
      </c>
      <c r="B4" s="371" t="s">
        <v>2097</v>
      </c>
      <c r="C4" s="874" t="s">
        <v>4736</v>
      </c>
      <c r="D4" s="882"/>
      <c r="E4" s="371" t="s">
        <v>2291</v>
      </c>
      <c r="F4" s="371"/>
      <c r="G4" s="358" t="str">
        <f t="shared" ref="G4:G67" si="0">DEC2HEX(H4)</f>
        <v>4C</v>
      </c>
      <c r="H4" s="448">
        <v>76</v>
      </c>
      <c r="I4" s="375">
        <v>0</v>
      </c>
      <c r="J4" s="375"/>
      <c r="K4" s="374"/>
      <c r="L4" s="188" t="s">
        <v>4166</v>
      </c>
      <c r="M4" s="218" t="str">
        <f>CHAR(H4)</f>
        <v>L</v>
      </c>
      <c r="N4" s="345">
        <f>CODE(L4)</f>
        <v>76</v>
      </c>
      <c r="O4" s="346"/>
      <c r="P4" s="346"/>
      <c r="T4" s="346"/>
      <c r="U4" s="369" t="str">
        <f>DEC2HEX(H4)&amp;"h"</f>
        <v>4Ch</v>
      </c>
    </row>
    <row r="5" spans="1:21">
      <c r="A5" s="371">
        <v>130</v>
      </c>
      <c r="B5" s="371" t="s">
        <v>24</v>
      </c>
      <c r="C5" s="874"/>
      <c r="D5" s="882"/>
      <c r="E5" s="371" t="s">
        <v>2291</v>
      </c>
      <c r="F5" s="358"/>
      <c r="G5" s="358" t="str">
        <f t="shared" si="0"/>
        <v>55</v>
      </c>
      <c r="H5" s="448">
        <v>85</v>
      </c>
      <c r="I5" s="376">
        <v>0</v>
      </c>
      <c r="J5" s="376"/>
      <c r="K5" s="374"/>
      <c r="L5" s="188" t="s">
        <v>4734</v>
      </c>
      <c r="M5" s="218" t="str">
        <f t="shared" ref="M5:M19" si="1">CHAR(H5)</f>
        <v>U</v>
      </c>
      <c r="N5" s="345">
        <f t="shared" ref="N5:N19" si="2">CODE(L5)</f>
        <v>85</v>
      </c>
      <c r="O5" s="346"/>
      <c r="P5" s="346"/>
      <c r="T5" s="346"/>
      <c r="U5" s="369" t="str">
        <f t="shared" ref="U5:U68" si="3">DEC2HEX(H5)&amp;"h"</f>
        <v>55h</v>
      </c>
    </row>
    <row r="6" spans="1:21">
      <c r="A6" s="371">
        <v>131</v>
      </c>
      <c r="B6" s="371" t="s">
        <v>24</v>
      </c>
      <c r="C6" s="874"/>
      <c r="D6" s="882"/>
      <c r="E6" s="371" t="s">
        <v>2291</v>
      </c>
      <c r="F6" s="358"/>
      <c r="G6" s="358" t="str">
        <f t="shared" si="0"/>
        <v>4D</v>
      </c>
      <c r="H6" s="448">
        <v>77</v>
      </c>
      <c r="I6" s="376">
        <v>0</v>
      </c>
      <c r="J6" s="376"/>
      <c r="K6" s="374"/>
      <c r="L6" s="188" t="s">
        <v>4735</v>
      </c>
      <c r="M6" s="218" t="str">
        <f t="shared" si="1"/>
        <v>M</v>
      </c>
      <c r="N6" s="345">
        <f t="shared" si="2"/>
        <v>77</v>
      </c>
      <c r="O6" s="346"/>
      <c r="P6" s="346"/>
      <c r="T6" s="346"/>
      <c r="U6" s="369" t="str">
        <f t="shared" si="3"/>
        <v>4Dh</v>
      </c>
    </row>
    <row r="7" spans="1:21">
      <c r="A7" s="371">
        <v>132</v>
      </c>
      <c r="B7" s="371" t="s">
        <v>24</v>
      </c>
      <c r="C7" s="874"/>
      <c r="D7" s="882"/>
      <c r="E7" s="371" t="s">
        <v>2291</v>
      </c>
      <c r="F7" s="358"/>
      <c r="G7" s="358" t="str">
        <f t="shared" si="0"/>
        <v>45</v>
      </c>
      <c r="H7" s="448">
        <v>69</v>
      </c>
      <c r="I7" s="376">
        <v>0</v>
      </c>
      <c r="J7" s="376"/>
      <c r="K7" s="374"/>
      <c r="L7" s="188" t="s">
        <v>246</v>
      </c>
      <c r="M7" s="218" t="str">
        <f t="shared" si="1"/>
        <v>E</v>
      </c>
      <c r="N7" s="345">
        <f t="shared" si="2"/>
        <v>69</v>
      </c>
      <c r="O7" s="346"/>
      <c r="P7" s="346"/>
      <c r="T7" s="346"/>
      <c r="U7" s="369" t="str">
        <f t="shared" si="3"/>
        <v>45h</v>
      </c>
    </row>
    <row r="8" spans="1:21">
      <c r="A8" s="371">
        <v>133</v>
      </c>
      <c r="B8" s="371" t="s">
        <v>24</v>
      </c>
      <c r="C8" s="874"/>
      <c r="D8" s="882"/>
      <c r="E8" s="371" t="s">
        <v>2291</v>
      </c>
      <c r="F8" s="358"/>
      <c r="G8" s="358" t="str">
        <f t="shared" si="0"/>
        <v>4E</v>
      </c>
      <c r="H8" s="448">
        <v>78</v>
      </c>
      <c r="I8" s="376">
        <v>0</v>
      </c>
      <c r="J8" s="376"/>
      <c r="K8" s="374"/>
      <c r="L8" s="188" t="s">
        <v>29</v>
      </c>
      <c r="M8" s="218" t="str">
        <f t="shared" si="1"/>
        <v>N</v>
      </c>
      <c r="N8" s="345">
        <f t="shared" si="2"/>
        <v>78</v>
      </c>
      <c r="O8" s="346"/>
      <c r="P8" s="346"/>
      <c r="T8" s="346"/>
      <c r="U8" s="369" t="str">
        <f t="shared" si="3"/>
        <v>4Eh</v>
      </c>
    </row>
    <row r="9" spans="1:21">
      <c r="A9" s="371">
        <v>134</v>
      </c>
      <c r="B9" s="371" t="s">
        <v>24</v>
      </c>
      <c r="C9" s="874"/>
      <c r="D9" s="882"/>
      <c r="E9" s="371" t="s">
        <v>2291</v>
      </c>
      <c r="F9" s="358"/>
      <c r="G9" s="358" t="str">
        <f t="shared" si="0"/>
        <v>54</v>
      </c>
      <c r="H9" s="448">
        <v>84</v>
      </c>
      <c r="I9" s="376">
        <v>0</v>
      </c>
      <c r="J9" s="376"/>
      <c r="K9" s="374"/>
      <c r="L9" s="188" t="s">
        <v>4173</v>
      </c>
      <c r="M9" s="218" t="str">
        <f t="shared" si="1"/>
        <v>T</v>
      </c>
      <c r="N9" s="345">
        <f t="shared" si="2"/>
        <v>84</v>
      </c>
      <c r="O9" s="346"/>
      <c r="P9" s="346"/>
      <c r="T9" s="346"/>
      <c r="U9" s="369" t="str">
        <f t="shared" si="3"/>
        <v>54h</v>
      </c>
    </row>
    <row r="10" spans="1:21">
      <c r="A10" s="371">
        <v>135</v>
      </c>
      <c r="B10" s="371" t="s">
        <v>24</v>
      </c>
      <c r="C10" s="874"/>
      <c r="D10" s="882"/>
      <c r="E10" s="371" t="s">
        <v>2291</v>
      </c>
      <c r="F10" s="358"/>
      <c r="G10" s="358" t="str">
        <f t="shared" si="0"/>
        <v>55</v>
      </c>
      <c r="H10" s="448">
        <v>85</v>
      </c>
      <c r="I10" s="376">
        <v>0</v>
      </c>
      <c r="J10" s="376"/>
      <c r="K10" s="374"/>
      <c r="L10" s="188" t="s">
        <v>4734</v>
      </c>
      <c r="M10" s="218" t="str">
        <f t="shared" si="1"/>
        <v>U</v>
      </c>
      <c r="N10" s="345">
        <f t="shared" si="2"/>
        <v>85</v>
      </c>
      <c r="O10" s="346"/>
      <c r="P10" s="346"/>
      <c r="T10" s="346"/>
      <c r="U10" s="369" t="str">
        <f t="shared" si="3"/>
        <v>55h</v>
      </c>
    </row>
    <row r="11" spans="1:21">
      <c r="A11" s="371">
        <v>136</v>
      </c>
      <c r="B11" s="371" t="s">
        <v>24</v>
      </c>
      <c r="C11" s="874"/>
      <c r="D11" s="882"/>
      <c r="E11" s="371" t="s">
        <v>2291</v>
      </c>
      <c r="F11" s="358"/>
      <c r="G11" s="358" t="str">
        <f t="shared" si="0"/>
        <v>4D</v>
      </c>
      <c r="H11" s="448">
        <v>77</v>
      </c>
      <c r="I11" s="376">
        <v>0</v>
      </c>
      <c r="J11" s="376"/>
      <c r="K11" s="374"/>
      <c r="L11" s="188" t="s">
        <v>4735</v>
      </c>
      <c r="M11" s="218" t="str">
        <f t="shared" si="1"/>
        <v>M</v>
      </c>
      <c r="N11" s="345">
        <f t="shared" si="2"/>
        <v>77</v>
      </c>
      <c r="O11" s="346"/>
      <c r="P11" s="346"/>
      <c r="T11" s="346"/>
      <c r="U11" s="369" t="str">
        <f t="shared" si="3"/>
        <v>4Dh</v>
      </c>
    </row>
    <row r="12" spans="1:21">
      <c r="A12" s="371">
        <v>137</v>
      </c>
      <c r="B12" s="371" t="s">
        <v>24</v>
      </c>
      <c r="C12" s="874"/>
      <c r="D12" s="882"/>
      <c r="E12" s="371" t="s">
        <v>2291</v>
      </c>
      <c r="F12" s="358"/>
      <c r="G12" s="358" t="str">
        <f t="shared" si="0"/>
        <v>20</v>
      </c>
      <c r="H12" s="448">
        <v>32</v>
      </c>
      <c r="I12" s="376">
        <v>0</v>
      </c>
      <c r="J12" s="376"/>
      <c r="K12" s="374"/>
      <c r="L12" s="188" t="s">
        <v>30</v>
      </c>
      <c r="M12" s="218" t="str">
        <f t="shared" si="1"/>
        <v xml:space="preserve"> </v>
      </c>
      <c r="N12" s="345">
        <f t="shared" si="2"/>
        <v>32</v>
      </c>
      <c r="O12" s="346"/>
      <c r="P12" s="346"/>
      <c r="T12" s="346"/>
      <c r="U12" s="369" t="str">
        <f t="shared" si="3"/>
        <v>20h</v>
      </c>
    </row>
    <row r="13" spans="1:21">
      <c r="A13" s="371">
        <v>138</v>
      </c>
      <c r="B13" s="371" t="s">
        <v>24</v>
      </c>
      <c r="C13" s="874"/>
      <c r="D13" s="882"/>
      <c r="E13" s="371" t="s">
        <v>2291</v>
      </c>
      <c r="F13" s="358"/>
      <c r="G13" s="358" t="str">
        <f t="shared" si="0"/>
        <v>20</v>
      </c>
      <c r="H13" s="448">
        <v>32</v>
      </c>
      <c r="I13" s="376">
        <v>0</v>
      </c>
      <c r="J13" s="376"/>
      <c r="K13" s="374"/>
      <c r="L13" s="188" t="s">
        <v>30</v>
      </c>
      <c r="M13" s="218" t="str">
        <f t="shared" si="1"/>
        <v xml:space="preserve"> </v>
      </c>
      <c r="N13" s="345">
        <f t="shared" si="2"/>
        <v>32</v>
      </c>
      <c r="O13" s="346"/>
      <c r="P13" s="346"/>
      <c r="T13" s="346"/>
      <c r="U13" s="369" t="str">
        <f t="shared" si="3"/>
        <v>20h</v>
      </c>
    </row>
    <row r="14" spans="1:21">
      <c r="A14" s="371">
        <v>139</v>
      </c>
      <c r="B14" s="371" t="s">
        <v>24</v>
      </c>
      <c r="C14" s="874"/>
      <c r="D14" s="882"/>
      <c r="E14" s="371" t="s">
        <v>2291</v>
      </c>
      <c r="F14" s="358"/>
      <c r="G14" s="358" t="str">
        <f t="shared" si="0"/>
        <v>20</v>
      </c>
      <c r="H14" s="448">
        <v>32</v>
      </c>
      <c r="I14" s="376">
        <v>0</v>
      </c>
      <c r="J14" s="376"/>
      <c r="K14" s="374"/>
      <c r="L14" s="188" t="s">
        <v>30</v>
      </c>
      <c r="M14" s="218" t="str">
        <f t="shared" si="1"/>
        <v xml:space="preserve"> </v>
      </c>
      <c r="N14" s="345">
        <f t="shared" si="2"/>
        <v>32</v>
      </c>
      <c r="O14" s="346"/>
      <c r="P14" s="346"/>
      <c r="T14" s="346"/>
      <c r="U14" s="369" t="str">
        <f t="shared" si="3"/>
        <v>20h</v>
      </c>
    </row>
    <row r="15" spans="1:21">
      <c r="A15" s="371">
        <v>140</v>
      </c>
      <c r="B15" s="371" t="s">
        <v>24</v>
      </c>
      <c r="C15" s="874"/>
      <c r="D15" s="882"/>
      <c r="E15" s="371" t="s">
        <v>2291</v>
      </c>
      <c r="F15" s="358"/>
      <c r="G15" s="358" t="str">
        <f t="shared" si="0"/>
        <v>20</v>
      </c>
      <c r="H15" s="448">
        <v>32</v>
      </c>
      <c r="I15" s="376">
        <v>0</v>
      </c>
      <c r="J15" s="376"/>
      <c r="K15" s="374"/>
      <c r="L15" s="188" t="s">
        <v>2469</v>
      </c>
      <c r="M15" s="218" t="str">
        <f t="shared" si="1"/>
        <v xml:space="preserve"> </v>
      </c>
      <c r="N15" s="345">
        <f t="shared" si="2"/>
        <v>32</v>
      </c>
      <c r="O15" s="346"/>
      <c r="P15" s="346"/>
      <c r="T15" s="346"/>
      <c r="U15" s="369" t="str">
        <f t="shared" si="3"/>
        <v>20h</v>
      </c>
    </row>
    <row r="16" spans="1:21">
      <c r="A16" s="371">
        <v>141</v>
      </c>
      <c r="B16" s="371" t="s">
        <v>24</v>
      </c>
      <c r="C16" s="874"/>
      <c r="D16" s="882"/>
      <c r="E16" s="371" t="s">
        <v>2291</v>
      </c>
      <c r="F16" s="358"/>
      <c r="G16" s="358" t="str">
        <f t="shared" si="0"/>
        <v>20</v>
      </c>
      <c r="H16" s="448">
        <v>32</v>
      </c>
      <c r="I16" s="376">
        <v>0</v>
      </c>
      <c r="J16" s="376"/>
      <c r="K16" s="374"/>
      <c r="L16" s="188" t="s">
        <v>2469</v>
      </c>
      <c r="M16" s="218" t="str">
        <f t="shared" si="1"/>
        <v xml:space="preserve"> </v>
      </c>
      <c r="N16" s="345">
        <f t="shared" si="2"/>
        <v>32</v>
      </c>
      <c r="O16" s="346"/>
      <c r="P16" s="346"/>
      <c r="T16" s="346"/>
      <c r="U16" s="369" t="str">
        <f t="shared" si="3"/>
        <v>20h</v>
      </c>
    </row>
    <row r="17" spans="1:21">
      <c r="A17" s="371">
        <v>142</v>
      </c>
      <c r="B17" s="371" t="s">
        <v>24</v>
      </c>
      <c r="C17" s="874"/>
      <c r="D17" s="882"/>
      <c r="E17" s="371" t="s">
        <v>2291</v>
      </c>
      <c r="F17" s="358"/>
      <c r="G17" s="358" t="str">
        <f t="shared" si="0"/>
        <v>20</v>
      </c>
      <c r="H17" s="448">
        <v>32</v>
      </c>
      <c r="I17" s="376">
        <v>0</v>
      </c>
      <c r="J17" s="376"/>
      <c r="K17" s="374"/>
      <c r="L17" s="188" t="s">
        <v>30</v>
      </c>
      <c r="M17" s="218" t="str">
        <f t="shared" si="1"/>
        <v xml:space="preserve"> </v>
      </c>
      <c r="N17" s="345">
        <f t="shared" si="2"/>
        <v>32</v>
      </c>
      <c r="O17" s="346"/>
      <c r="P17" s="346"/>
      <c r="T17" s="346"/>
      <c r="U17" s="369" t="str">
        <f t="shared" si="3"/>
        <v>20h</v>
      </c>
    </row>
    <row r="18" spans="1:21">
      <c r="A18" s="371">
        <v>143</v>
      </c>
      <c r="B18" s="371" t="s">
        <v>24</v>
      </c>
      <c r="C18" s="874"/>
      <c r="D18" s="882"/>
      <c r="E18" s="371" t="s">
        <v>2291</v>
      </c>
      <c r="F18" s="358"/>
      <c r="G18" s="358" t="str">
        <f t="shared" si="0"/>
        <v>20</v>
      </c>
      <c r="H18" s="448">
        <v>32</v>
      </c>
      <c r="I18" s="376">
        <v>0</v>
      </c>
      <c r="J18" s="376"/>
      <c r="K18" s="374"/>
      <c r="L18" s="188" t="s">
        <v>30</v>
      </c>
      <c r="M18" s="218" t="str">
        <f t="shared" si="1"/>
        <v xml:space="preserve"> </v>
      </c>
      <c r="N18" s="345">
        <f t="shared" si="2"/>
        <v>32</v>
      </c>
      <c r="O18" s="346"/>
      <c r="P18" s="346"/>
      <c r="T18" s="346"/>
      <c r="U18" s="369" t="str">
        <f t="shared" si="3"/>
        <v>20h</v>
      </c>
    </row>
    <row r="19" spans="1:21">
      <c r="A19" s="371">
        <v>144</v>
      </c>
      <c r="B19" s="371" t="s">
        <v>24</v>
      </c>
      <c r="C19" s="874"/>
      <c r="D19" s="882"/>
      <c r="E19" s="371" t="s">
        <v>2291</v>
      </c>
      <c r="F19" s="358"/>
      <c r="G19" s="358" t="str">
        <f t="shared" si="0"/>
        <v>20</v>
      </c>
      <c r="H19" s="448">
        <v>32</v>
      </c>
      <c r="I19" s="376">
        <v>0</v>
      </c>
      <c r="J19" s="376"/>
      <c r="K19" s="374"/>
      <c r="L19" s="188" t="s">
        <v>30</v>
      </c>
      <c r="M19" s="218" t="str">
        <f t="shared" si="1"/>
        <v xml:space="preserve"> </v>
      </c>
      <c r="N19" s="345">
        <f t="shared" si="2"/>
        <v>32</v>
      </c>
      <c r="O19" s="346"/>
      <c r="P19" s="346"/>
      <c r="T19" s="346"/>
      <c r="U19" s="369" t="str">
        <f t="shared" si="3"/>
        <v>20h</v>
      </c>
    </row>
    <row r="20" spans="1:21" ht="14.25" customHeight="1">
      <c r="A20" s="371">
        <v>145</v>
      </c>
      <c r="B20" s="371" t="s">
        <v>24</v>
      </c>
      <c r="C20" s="877" t="s">
        <v>4737</v>
      </c>
      <c r="D20" s="878"/>
      <c r="E20" s="371" t="s">
        <v>2291</v>
      </c>
      <c r="F20" s="358"/>
      <c r="G20" s="358" t="str">
        <f t="shared" si="0"/>
        <v>0</v>
      </c>
      <c r="H20" s="448">
        <v>0</v>
      </c>
      <c r="I20" s="376">
        <v>0</v>
      </c>
      <c r="J20" s="376"/>
      <c r="K20" s="374"/>
      <c r="O20" s="346"/>
      <c r="P20" s="346"/>
      <c r="T20" s="346"/>
      <c r="U20" s="369" t="str">
        <f t="shared" si="3"/>
        <v>0h</v>
      </c>
    </row>
    <row r="21" spans="1:21" ht="16.5" customHeight="1">
      <c r="A21" s="371">
        <v>146</v>
      </c>
      <c r="B21" s="371" t="s">
        <v>24</v>
      </c>
      <c r="C21" s="877"/>
      <c r="D21" s="878"/>
      <c r="E21" s="371" t="s">
        <v>2291</v>
      </c>
      <c r="F21" s="358"/>
      <c r="G21" s="358" t="str">
        <f t="shared" si="0"/>
        <v>1</v>
      </c>
      <c r="H21" s="448">
        <v>1</v>
      </c>
      <c r="I21" s="376">
        <v>0</v>
      </c>
      <c r="J21" s="376"/>
      <c r="K21" s="374"/>
      <c r="O21" s="346"/>
      <c r="P21" s="346"/>
      <c r="T21" s="346"/>
      <c r="U21" s="369" t="str">
        <f t="shared" si="3"/>
        <v>1h</v>
      </c>
    </row>
    <row r="22" spans="1:21">
      <c r="A22" s="371">
        <v>147</v>
      </c>
      <c r="B22" s="371" t="s">
        <v>24</v>
      </c>
      <c r="C22" s="877"/>
      <c r="D22" s="878"/>
      <c r="E22" s="371" t="s">
        <v>2291</v>
      </c>
      <c r="F22" s="358"/>
      <c r="G22" s="358" t="str">
        <f t="shared" si="0"/>
        <v>9C</v>
      </c>
      <c r="H22" s="448">
        <v>156</v>
      </c>
      <c r="I22" s="376">
        <v>0</v>
      </c>
      <c r="J22" s="376"/>
      <c r="K22" s="374"/>
      <c r="O22" s="346"/>
      <c r="P22" s="346"/>
      <c r="T22" s="346"/>
      <c r="U22" s="369" t="str">
        <f t="shared" si="3"/>
        <v>9Ch</v>
      </c>
    </row>
    <row r="23" spans="1:21" ht="14.25" customHeight="1">
      <c r="A23" s="371">
        <v>148</v>
      </c>
      <c r="B23" s="371" t="s">
        <v>24</v>
      </c>
      <c r="C23" s="877" t="s">
        <v>4738</v>
      </c>
      <c r="D23" s="878"/>
      <c r="E23" s="371" t="s">
        <v>2291</v>
      </c>
      <c r="F23" s="358"/>
      <c r="G23" s="358" t="str">
        <f t="shared" si="0"/>
        <v>39</v>
      </c>
      <c r="H23" s="448">
        <v>57</v>
      </c>
      <c r="I23" s="376">
        <v>0</v>
      </c>
      <c r="J23" s="376"/>
      <c r="K23" s="374"/>
      <c r="L23" s="218" t="s">
        <v>4170</v>
      </c>
      <c r="M23" s="218" t="str">
        <f>CHAR(H23)</f>
        <v>9</v>
      </c>
      <c r="N23" s="345">
        <f>CODE(L23)</f>
        <v>57</v>
      </c>
      <c r="O23" s="346"/>
      <c r="P23" s="346"/>
      <c r="T23" s="346"/>
      <c r="U23" s="369" t="str">
        <f t="shared" si="3"/>
        <v>39h</v>
      </c>
    </row>
    <row r="24" spans="1:21">
      <c r="A24" s="371">
        <v>149</v>
      </c>
      <c r="B24" s="371" t="s">
        <v>24</v>
      </c>
      <c r="C24" s="877"/>
      <c r="D24" s="878"/>
      <c r="E24" s="371" t="s">
        <v>2291</v>
      </c>
      <c r="F24" s="358"/>
      <c r="G24" s="358" t="str">
        <f t="shared" si="0"/>
        <v>36</v>
      </c>
      <c r="H24" s="448">
        <v>54</v>
      </c>
      <c r="I24" s="376">
        <v>0</v>
      </c>
      <c r="J24" s="376"/>
      <c r="K24" s="374"/>
      <c r="L24" s="218" t="s">
        <v>4171</v>
      </c>
      <c r="M24" s="218" t="str">
        <f t="shared" ref="M24:M74" si="4">CHAR(H24)</f>
        <v>6</v>
      </c>
      <c r="N24" s="345">
        <f t="shared" ref="N24:N74" si="5">CODE(L24)</f>
        <v>54</v>
      </c>
      <c r="O24" s="346"/>
      <c r="P24" s="346"/>
      <c r="T24" s="346"/>
      <c r="U24" s="369" t="str">
        <f t="shared" si="3"/>
        <v>36h</v>
      </c>
    </row>
    <row r="25" spans="1:21">
      <c r="A25" s="371">
        <v>150</v>
      </c>
      <c r="B25" s="371" t="s">
        <v>24</v>
      </c>
      <c r="C25" s="877"/>
      <c r="D25" s="878"/>
      <c r="E25" s="371" t="s">
        <v>2291</v>
      </c>
      <c r="F25" s="358"/>
      <c r="G25" s="358" t="str">
        <f t="shared" si="0"/>
        <v>35</v>
      </c>
      <c r="H25" s="448">
        <v>53</v>
      </c>
      <c r="I25" s="376">
        <v>0</v>
      </c>
      <c r="J25" s="376"/>
      <c r="K25" s="374"/>
      <c r="L25" s="218">
        <v>5</v>
      </c>
      <c r="M25" s="218" t="str">
        <f t="shared" si="4"/>
        <v>5</v>
      </c>
      <c r="N25" s="345">
        <f t="shared" si="5"/>
        <v>53</v>
      </c>
      <c r="O25" s="346"/>
      <c r="P25" s="346"/>
      <c r="T25" s="346"/>
      <c r="U25" s="369" t="str">
        <f t="shared" si="3"/>
        <v>35h</v>
      </c>
    </row>
    <row r="26" spans="1:21">
      <c r="A26" s="371">
        <v>151</v>
      </c>
      <c r="B26" s="371" t="s">
        <v>24</v>
      </c>
      <c r="C26" s="877"/>
      <c r="D26" s="878"/>
      <c r="E26" s="371" t="s">
        <v>2291</v>
      </c>
      <c r="F26" s="358"/>
      <c r="G26" s="358" t="str">
        <f t="shared" si="0"/>
        <v>33</v>
      </c>
      <c r="H26" s="448">
        <v>51</v>
      </c>
      <c r="I26" s="376">
        <v>0</v>
      </c>
      <c r="J26" s="376"/>
      <c r="K26" s="374"/>
      <c r="L26" s="218" t="s">
        <v>255</v>
      </c>
      <c r="M26" s="218" t="str">
        <f t="shared" si="4"/>
        <v>3</v>
      </c>
      <c r="N26" s="345">
        <f t="shared" si="5"/>
        <v>51</v>
      </c>
      <c r="O26" s="346"/>
      <c r="P26" s="346"/>
      <c r="T26" s="346"/>
      <c r="U26" s="369" t="str">
        <f t="shared" si="3"/>
        <v>33h</v>
      </c>
    </row>
    <row r="27" spans="1:21">
      <c r="A27" s="371">
        <v>152</v>
      </c>
      <c r="B27" s="371" t="s">
        <v>24</v>
      </c>
      <c r="C27" s="877"/>
      <c r="D27" s="878"/>
      <c r="E27" s="371" t="s">
        <v>2291</v>
      </c>
      <c r="F27" s="358"/>
      <c r="G27" s="358" t="str">
        <f t="shared" si="0"/>
        <v>2D</v>
      </c>
      <c r="H27" s="448">
        <v>45</v>
      </c>
      <c r="I27" s="376">
        <v>0</v>
      </c>
      <c r="J27" s="376"/>
      <c r="K27" s="374"/>
      <c r="L27" s="218" t="s">
        <v>4172</v>
      </c>
      <c r="M27" s="218" t="str">
        <f t="shared" si="4"/>
        <v>-</v>
      </c>
      <c r="N27" s="345">
        <f t="shared" si="5"/>
        <v>45</v>
      </c>
      <c r="O27" s="346"/>
      <c r="P27" s="346"/>
      <c r="T27" s="346"/>
      <c r="U27" s="369" t="str">
        <f t="shared" si="3"/>
        <v>2Dh</v>
      </c>
    </row>
    <row r="28" spans="1:21">
      <c r="A28" s="371">
        <v>153</v>
      </c>
      <c r="B28" s="371" t="s">
        <v>24</v>
      </c>
      <c r="C28" s="877"/>
      <c r="D28" s="878"/>
      <c r="E28" s="371" t="s">
        <v>2291</v>
      </c>
      <c r="F28" s="358"/>
      <c r="G28" s="358" t="str">
        <f t="shared" si="0"/>
        <v>45</v>
      </c>
      <c r="H28" s="448">
        <v>69</v>
      </c>
      <c r="I28" s="376">
        <v>0</v>
      </c>
      <c r="J28" s="376"/>
      <c r="K28" s="374"/>
      <c r="L28" s="218" t="s">
        <v>246</v>
      </c>
      <c r="M28" s="218" t="str">
        <f t="shared" si="4"/>
        <v>E</v>
      </c>
      <c r="N28" s="345">
        <f t="shared" si="5"/>
        <v>69</v>
      </c>
      <c r="O28" s="346"/>
      <c r="P28" s="346"/>
      <c r="T28" s="346"/>
      <c r="U28" s="369" t="str">
        <f t="shared" si="3"/>
        <v>45h</v>
      </c>
    </row>
    <row r="29" spans="1:21">
      <c r="A29" s="371">
        <v>154</v>
      </c>
      <c r="B29" s="371" t="s">
        <v>24</v>
      </c>
      <c r="C29" s="877"/>
      <c r="D29" s="878"/>
      <c r="E29" s="371" t="s">
        <v>2291</v>
      </c>
      <c r="F29" s="358"/>
      <c r="G29" s="358" t="str">
        <f t="shared" si="0"/>
        <v>31</v>
      </c>
      <c r="H29" s="448">
        <v>49</v>
      </c>
      <c r="I29" s="376">
        <v>0</v>
      </c>
      <c r="J29" s="376"/>
      <c r="K29" s="374"/>
      <c r="L29" s="218">
        <v>1</v>
      </c>
      <c r="M29" s="218" t="str">
        <f t="shared" si="4"/>
        <v>1</v>
      </c>
      <c r="N29" s="345">
        <f t="shared" si="5"/>
        <v>49</v>
      </c>
      <c r="O29" s="346"/>
      <c r="P29" s="346"/>
      <c r="T29" s="346"/>
      <c r="U29" s="369" t="str">
        <f t="shared" si="3"/>
        <v>31h</v>
      </c>
    </row>
    <row r="30" spans="1:21">
      <c r="A30" s="371">
        <v>155</v>
      </c>
      <c r="B30" s="371" t="s">
        <v>24</v>
      </c>
      <c r="C30" s="877"/>
      <c r="D30" s="878"/>
      <c r="E30" s="371" t="s">
        <v>2291</v>
      </c>
      <c r="F30" s="358"/>
      <c r="G30" s="358" t="str">
        <f t="shared" si="0"/>
        <v>2D</v>
      </c>
      <c r="H30" s="448">
        <v>45</v>
      </c>
      <c r="I30" s="376">
        <v>0</v>
      </c>
      <c r="J30" s="376"/>
      <c r="K30" s="374"/>
      <c r="L30" s="218" t="s">
        <v>4172</v>
      </c>
      <c r="M30" s="218" t="str">
        <f t="shared" si="4"/>
        <v>-</v>
      </c>
      <c r="N30" s="345">
        <f t="shared" si="5"/>
        <v>45</v>
      </c>
      <c r="O30" s="346"/>
      <c r="P30" s="346"/>
      <c r="T30" s="346"/>
      <c r="U30" s="369" t="str">
        <f t="shared" si="3"/>
        <v>2Dh</v>
      </c>
    </row>
    <row r="31" spans="1:21">
      <c r="A31" s="371">
        <v>156</v>
      </c>
      <c r="B31" s="371" t="s">
        <v>24</v>
      </c>
      <c r="C31" s="877"/>
      <c r="D31" s="878"/>
      <c r="E31" s="371" t="s">
        <v>2291</v>
      </c>
      <c r="F31" s="358"/>
      <c r="G31" s="358" t="str">
        <f t="shared" si="0"/>
        <v>31</v>
      </c>
      <c r="H31" s="448">
        <v>49</v>
      </c>
      <c r="I31" s="376">
        <v>0</v>
      </c>
      <c r="J31" s="376"/>
      <c r="K31" s="374"/>
      <c r="L31" s="218" t="s">
        <v>124</v>
      </c>
      <c r="M31" s="218" t="str">
        <f t="shared" si="4"/>
        <v>1</v>
      </c>
      <c r="N31" s="345">
        <f t="shared" si="5"/>
        <v>49</v>
      </c>
      <c r="O31" s="346"/>
      <c r="P31" s="346"/>
      <c r="T31" s="346"/>
      <c r="U31" s="369" t="str">
        <f t="shared" si="3"/>
        <v>31h</v>
      </c>
    </row>
    <row r="32" spans="1:21">
      <c r="A32" s="371">
        <v>157</v>
      </c>
      <c r="B32" s="371" t="s">
        <v>24</v>
      </c>
      <c r="C32" s="877"/>
      <c r="D32" s="878"/>
      <c r="E32" s="371" t="s">
        <v>2291</v>
      </c>
      <c r="F32" s="358"/>
      <c r="G32" s="358" t="str">
        <f t="shared" si="0"/>
        <v>30</v>
      </c>
      <c r="H32" s="448">
        <v>48</v>
      </c>
      <c r="I32" s="376">
        <v>0</v>
      </c>
      <c r="J32" s="376"/>
      <c r="K32" s="374"/>
      <c r="L32" s="218" t="s">
        <v>125</v>
      </c>
      <c r="M32" s="218" t="str">
        <f t="shared" si="4"/>
        <v>0</v>
      </c>
      <c r="N32" s="345">
        <f t="shared" si="5"/>
        <v>48</v>
      </c>
      <c r="O32" s="346"/>
      <c r="P32" s="346"/>
      <c r="T32" s="346"/>
      <c r="U32" s="369" t="str">
        <f t="shared" si="3"/>
        <v>30h</v>
      </c>
    </row>
    <row r="33" spans="1:21">
      <c r="A33" s="371">
        <v>158</v>
      </c>
      <c r="B33" s="371" t="s">
        <v>24</v>
      </c>
      <c r="C33" s="877"/>
      <c r="D33" s="878"/>
      <c r="E33" s="371" t="s">
        <v>2291</v>
      </c>
      <c r="F33" s="358"/>
      <c r="G33" s="358" t="str">
        <f t="shared" si="0"/>
        <v>31</v>
      </c>
      <c r="H33" s="448">
        <v>49</v>
      </c>
      <c r="I33" s="376">
        <v>0</v>
      </c>
      <c r="J33" s="376"/>
      <c r="K33" s="374"/>
      <c r="L33" s="218">
        <v>1</v>
      </c>
      <c r="M33" s="218" t="str">
        <f t="shared" si="4"/>
        <v>1</v>
      </c>
      <c r="N33" s="345">
        <f t="shared" si="5"/>
        <v>49</v>
      </c>
      <c r="O33" s="346"/>
      <c r="P33" s="346"/>
      <c r="T33" s="346"/>
      <c r="U33" s="369" t="str">
        <f t="shared" si="3"/>
        <v>31h</v>
      </c>
    </row>
    <row r="34" spans="1:21">
      <c r="A34" s="371">
        <v>159</v>
      </c>
      <c r="B34" s="371" t="s">
        <v>24</v>
      </c>
      <c r="C34" s="877"/>
      <c r="D34" s="878"/>
      <c r="E34" s="371" t="s">
        <v>2291</v>
      </c>
      <c r="F34" s="358"/>
      <c r="G34" s="358" t="str">
        <f>DEC2HEX(H34)</f>
        <v>32</v>
      </c>
      <c r="H34" s="448">
        <v>50</v>
      </c>
      <c r="I34" s="376">
        <v>0</v>
      </c>
      <c r="J34" s="376"/>
      <c r="K34" s="374"/>
      <c r="L34" s="218">
        <v>2</v>
      </c>
      <c r="M34" s="218" t="str">
        <f t="shared" si="4"/>
        <v>2</v>
      </c>
      <c r="N34" s="345">
        <f t="shared" si="5"/>
        <v>50</v>
      </c>
      <c r="O34" s="346"/>
      <c r="P34" s="346"/>
      <c r="T34" s="346"/>
      <c r="U34" s="369" t="str">
        <f t="shared" si="3"/>
        <v>32h</v>
      </c>
    </row>
    <row r="35" spans="1:21">
      <c r="A35" s="371">
        <v>160</v>
      </c>
      <c r="B35" s="371" t="s">
        <v>24</v>
      </c>
      <c r="C35" s="877"/>
      <c r="D35" s="878"/>
      <c r="E35" s="371" t="s">
        <v>2291</v>
      </c>
      <c r="F35" s="358"/>
      <c r="G35" s="358" t="str">
        <f t="shared" si="0"/>
        <v>20</v>
      </c>
      <c r="H35" s="448">
        <v>32</v>
      </c>
      <c r="I35" s="376">
        <v>0</v>
      </c>
      <c r="J35" s="376"/>
      <c r="K35" s="374"/>
      <c r="L35" s="218" t="s">
        <v>30</v>
      </c>
      <c r="M35" s="218" t="str">
        <f t="shared" si="4"/>
        <v xml:space="preserve"> </v>
      </c>
      <c r="N35" s="345">
        <f t="shared" si="5"/>
        <v>32</v>
      </c>
      <c r="O35" s="346"/>
      <c r="P35" s="346"/>
      <c r="T35" s="346"/>
      <c r="U35" s="369" t="str">
        <f t="shared" si="3"/>
        <v>20h</v>
      </c>
    </row>
    <row r="36" spans="1:21">
      <c r="A36" s="371">
        <v>161</v>
      </c>
      <c r="B36" s="371" t="s">
        <v>24</v>
      </c>
      <c r="C36" s="877"/>
      <c r="D36" s="878"/>
      <c r="E36" s="371" t="s">
        <v>2291</v>
      </c>
      <c r="F36" s="358"/>
      <c r="G36" s="358" t="str">
        <f t="shared" si="0"/>
        <v>20</v>
      </c>
      <c r="H36" s="448">
        <v>32</v>
      </c>
      <c r="I36" s="376">
        <v>0</v>
      </c>
      <c r="J36" s="376"/>
      <c r="K36" s="374"/>
      <c r="L36" s="218" t="s">
        <v>30</v>
      </c>
      <c r="M36" s="218" t="str">
        <f t="shared" si="4"/>
        <v xml:space="preserve"> </v>
      </c>
      <c r="N36" s="345">
        <f t="shared" si="5"/>
        <v>32</v>
      </c>
      <c r="O36" s="346"/>
      <c r="P36" s="346"/>
      <c r="T36" s="346"/>
      <c r="U36" s="369" t="str">
        <f t="shared" si="3"/>
        <v>20h</v>
      </c>
    </row>
    <row r="37" spans="1:21">
      <c r="A37" s="371">
        <v>162</v>
      </c>
      <c r="B37" s="371" t="s">
        <v>24</v>
      </c>
      <c r="C37" s="877"/>
      <c r="D37" s="878"/>
      <c r="E37" s="371" t="s">
        <v>2291</v>
      </c>
      <c r="F37" s="358"/>
      <c r="G37" s="358" t="str">
        <f t="shared" si="0"/>
        <v>20</v>
      </c>
      <c r="H37" s="448">
        <v>32</v>
      </c>
      <c r="I37" s="376">
        <v>0</v>
      </c>
      <c r="J37" s="376"/>
      <c r="K37" s="374"/>
      <c r="L37" s="218" t="s">
        <v>30</v>
      </c>
      <c r="M37" s="218" t="str">
        <f t="shared" si="4"/>
        <v xml:space="preserve"> </v>
      </c>
      <c r="N37" s="345">
        <f t="shared" si="5"/>
        <v>32</v>
      </c>
      <c r="O37" s="346"/>
      <c r="P37" s="346"/>
      <c r="T37" s="346"/>
      <c r="U37" s="369" t="str">
        <f t="shared" si="3"/>
        <v>20h</v>
      </c>
    </row>
    <row r="38" spans="1:21">
      <c r="A38" s="371">
        <v>163</v>
      </c>
      <c r="B38" s="371" t="s">
        <v>24</v>
      </c>
      <c r="C38" s="877"/>
      <c r="D38" s="878"/>
      <c r="E38" s="371" t="s">
        <v>2291</v>
      </c>
      <c r="F38" s="358"/>
      <c r="G38" s="358" t="str">
        <f t="shared" si="0"/>
        <v>20</v>
      </c>
      <c r="H38" s="448">
        <v>32</v>
      </c>
      <c r="I38" s="376">
        <v>0</v>
      </c>
      <c r="J38" s="376"/>
      <c r="K38" s="374"/>
      <c r="L38" s="218" t="s">
        <v>30</v>
      </c>
      <c r="M38" s="218" t="str">
        <f t="shared" si="4"/>
        <v xml:space="preserve"> </v>
      </c>
      <c r="N38" s="345">
        <f t="shared" si="5"/>
        <v>32</v>
      </c>
      <c r="O38" s="346"/>
      <c r="P38" s="346"/>
      <c r="T38" s="346"/>
      <c r="U38" s="369" t="str">
        <f t="shared" si="3"/>
        <v>20h</v>
      </c>
    </row>
    <row r="39" spans="1:21">
      <c r="A39" s="371">
        <v>164</v>
      </c>
      <c r="B39" s="371" t="s">
        <v>24</v>
      </c>
      <c r="C39" s="877" t="s">
        <v>2470</v>
      </c>
      <c r="D39" s="878"/>
      <c r="E39" s="371" t="s">
        <v>2291</v>
      </c>
      <c r="F39" s="358"/>
      <c r="G39" s="358" t="str">
        <f t="shared" si="0"/>
        <v>30</v>
      </c>
      <c r="H39" s="448">
        <v>48</v>
      </c>
      <c r="I39" s="376">
        <v>0</v>
      </c>
      <c r="J39" s="376"/>
      <c r="K39" s="374"/>
      <c r="L39" s="218" t="s">
        <v>125</v>
      </c>
      <c r="M39" s="218" t="str">
        <f t="shared" si="4"/>
        <v>0</v>
      </c>
      <c r="N39" s="345">
        <f t="shared" si="5"/>
        <v>48</v>
      </c>
      <c r="O39" s="346"/>
      <c r="P39" s="346"/>
      <c r="T39" s="346"/>
      <c r="U39" s="369" t="str">
        <f t="shared" si="3"/>
        <v>30h</v>
      </c>
    </row>
    <row r="40" spans="1:21">
      <c r="A40" s="371">
        <v>165</v>
      </c>
      <c r="B40" s="371" t="s">
        <v>24</v>
      </c>
      <c r="C40" s="877"/>
      <c r="D40" s="878"/>
      <c r="E40" s="371" t="s">
        <v>2291</v>
      </c>
      <c r="F40" s="358"/>
      <c r="G40" s="358" t="str">
        <f t="shared" si="0"/>
        <v>30</v>
      </c>
      <c r="H40" s="448">
        <v>48</v>
      </c>
      <c r="I40" s="376">
        <v>0</v>
      </c>
      <c r="J40" s="376"/>
      <c r="K40" s="374"/>
      <c r="L40" s="218" t="s">
        <v>125</v>
      </c>
      <c r="M40" s="218" t="str">
        <f t="shared" si="4"/>
        <v>0</v>
      </c>
      <c r="N40" s="345">
        <f t="shared" si="5"/>
        <v>48</v>
      </c>
      <c r="O40" s="346"/>
      <c r="P40" s="346"/>
      <c r="T40" s="346"/>
      <c r="U40" s="369" t="str">
        <f t="shared" si="3"/>
        <v>30h</v>
      </c>
    </row>
    <row r="41" spans="1:21" ht="14.25" customHeight="1">
      <c r="A41" s="371">
        <v>166</v>
      </c>
      <c r="B41" s="371" t="s">
        <v>24</v>
      </c>
      <c r="C41" s="877" t="s">
        <v>2471</v>
      </c>
      <c r="D41" s="878"/>
      <c r="E41" s="371" t="s">
        <v>2291</v>
      </c>
      <c r="F41" s="358"/>
      <c r="G41" s="358" t="str">
        <f t="shared" si="0"/>
        <v>20</v>
      </c>
      <c r="H41" s="448">
        <v>32</v>
      </c>
      <c r="I41" s="376">
        <v>0</v>
      </c>
      <c r="J41" s="376"/>
      <c r="K41" s="374"/>
      <c r="L41" s="218" t="s">
        <v>30</v>
      </c>
      <c r="M41" s="218" t="str">
        <f t="shared" si="4"/>
        <v xml:space="preserve"> </v>
      </c>
      <c r="N41" s="345">
        <f t="shared" si="5"/>
        <v>32</v>
      </c>
      <c r="O41" s="346"/>
      <c r="P41" s="346"/>
      <c r="T41" s="346"/>
      <c r="U41" s="369" t="str">
        <f t="shared" si="3"/>
        <v>20h</v>
      </c>
    </row>
    <row r="42" spans="1:21" ht="14.25" customHeight="1">
      <c r="A42" s="371">
        <v>167</v>
      </c>
      <c r="B42" s="371" t="s">
        <v>24</v>
      </c>
      <c r="C42" s="877"/>
      <c r="D42" s="878"/>
      <c r="E42" s="371" t="s">
        <v>2291</v>
      </c>
      <c r="F42" s="358"/>
      <c r="G42" s="358" t="str">
        <f t="shared" si="0"/>
        <v>20</v>
      </c>
      <c r="H42" s="448">
        <v>32</v>
      </c>
      <c r="I42" s="376">
        <v>0</v>
      </c>
      <c r="J42" s="376"/>
      <c r="K42" s="374"/>
      <c r="L42" s="218" t="s">
        <v>30</v>
      </c>
      <c r="M42" s="218" t="str">
        <f t="shared" si="4"/>
        <v xml:space="preserve"> </v>
      </c>
      <c r="N42" s="345">
        <f t="shared" si="5"/>
        <v>32</v>
      </c>
      <c r="O42" s="346"/>
      <c r="P42" s="346"/>
      <c r="T42" s="346"/>
      <c r="U42" s="369" t="str">
        <f t="shared" si="3"/>
        <v>20h</v>
      </c>
    </row>
    <row r="43" spans="1:21" ht="14.25" customHeight="1">
      <c r="A43" s="371">
        <v>168</v>
      </c>
      <c r="B43" s="371" t="s">
        <v>24</v>
      </c>
      <c r="C43" s="877"/>
      <c r="D43" s="878"/>
      <c r="E43" s="371" t="s">
        <v>2291</v>
      </c>
      <c r="F43" s="358"/>
      <c r="G43" s="358" t="str">
        <f t="shared" si="0"/>
        <v>20</v>
      </c>
      <c r="H43" s="448">
        <v>32</v>
      </c>
      <c r="I43" s="376">
        <v>0</v>
      </c>
      <c r="J43" s="376"/>
      <c r="K43" s="374"/>
      <c r="L43" s="218" t="s">
        <v>30</v>
      </c>
      <c r="M43" s="218" t="str">
        <f t="shared" si="4"/>
        <v xml:space="preserve"> </v>
      </c>
      <c r="N43" s="345">
        <f t="shared" si="5"/>
        <v>32</v>
      </c>
      <c r="O43" s="346"/>
      <c r="P43" s="346"/>
      <c r="T43" s="346"/>
      <c r="U43" s="369" t="str">
        <f t="shared" si="3"/>
        <v>20h</v>
      </c>
    </row>
    <row r="44" spans="1:21" ht="14.25" customHeight="1">
      <c r="A44" s="371">
        <v>169</v>
      </c>
      <c r="B44" s="371" t="s">
        <v>24</v>
      </c>
      <c r="C44" s="877"/>
      <c r="D44" s="878"/>
      <c r="E44" s="371" t="s">
        <v>2291</v>
      </c>
      <c r="F44" s="358"/>
      <c r="G44" s="358" t="str">
        <f t="shared" si="0"/>
        <v>20</v>
      </c>
      <c r="H44" s="448">
        <v>32</v>
      </c>
      <c r="I44" s="376">
        <v>0</v>
      </c>
      <c r="J44" s="376"/>
      <c r="K44" s="374"/>
      <c r="L44" s="218" t="s">
        <v>30</v>
      </c>
      <c r="M44" s="218" t="str">
        <f t="shared" si="4"/>
        <v xml:space="preserve"> </v>
      </c>
      <c r="N44" s="345">
        <f t="shared" si="5"/>
        <v>32</v>
      </c>
      <c r="O44" s="346"/>
      <c r="P44" s="346"/>
      <c r="T44" s="346"/>
      <c r="U44" s="369" t="str">
        <f t="shared" si="3"/>
        <v>20h</v>
      </c>
    </row>
    <row r="45" spans="1:21" ht="14.25" customHeight="1">
      <c r="A45" s="371">
        <v>170</v>
      </c>
      <c r="B45" s="371" t="s">
        <v>24</v>
      </c>
      <c r="C45" s="877"/>
      <c r="D45" s="878"/>
      <c r="E45" s="371" t="s">
        <v>2291</v>
      </c>
      <c r="F45" s="358"/>
      <c r="G45" s="358" t="str">
        <f t="shared" si="0"/>
        <v>20</v>
      </c>
      <c r="H45" s="448">
        <v>32</v>
      </c>
      <c r="I45" s="376">
        <v>0</v>
      </c>
      <c r="J45" s="376"/>
      <c r="K45" s="374"/>
      <c r="L45" s="218" t="s">
        <v>30</v>
      </c>
      <c r="M45" s="218" t="str">
        <f t="shared" si="4"/>
        <v xml:space="preserve"> </v>
      </c>
      <c r="N45" s="345">
        <f t="shared" si="5"/>
        <v>32</v>
      </c>
      <c r="O45" s="346"/>
      <c r="P45" s="346"/>
      <c r="T45" s="346"/>
      <c r="U45" s="369" t="str">
        <f t="shared" si="3"/>
        <v>20h</v>
      </c>
    </row>
    <row r="46" spans="1:21" ht="14.25" customHeight="1">
      <c r="A46" s="371">
        <v>171</v>
      </c>
      <c r="B46" s="371" t="s">
        <v>24</v>
      </c>
      <c r="C46" s="877"/>
      <c r="D46" s="878"/>
      <c r="E46" s="371" t="s">
        <v>2291</v>
      </c>
      <c r="F46" s="358"/>
      <c r="G46" s="358" t="str">
        <f t="shared" si="0"/>
        <v>20</v>
      </c>
      <c r="H46" s="448">
        <v>32</v>
      </c>
      <c r="I46" s="376">
        <v>0</v>
      </c>
      <c r="J46" s="376"/>
      <c r="K46" s="374"/>
      <c r="L46" s="218" t="s">
        <v>30</v>
      </c>
      <c r="M46" s="218" t="str">
        <f t="shared" si="4"/>
        <v xml:space="preserve"> </v>
      </c>
      <c r="N46" s="345">
        <f t="shared" si="5"/>
        <v>32</v>
      </c>
      <c r="O46" s="346"/>
      <c r="P46" s="346"/>
      <c r="T46" s="346"/>
      <c r="U46" s="369" t="str">
        <f t="shared" si="3"/>
        <v>20h</v>
      </c>
    </row>
    <row r="47" spans="1:21" ht="14.25" customHeight="1">
      <c r="A47" s="371">
        <v>172</v>
      </c>
      <c r="B47" s="371" t="s">
        <v>24</v>
      </c>
      <c r="C47" s="877"/>
      <c r="D47" s="878"/>
      <c r="E47" s="371" t="s">
        <v>2291</v>
      </c>
      <c r="F47" s="358"/>
      <c r="G47" s="358" t="str">
        <f t="shared" si="0"/>
        <v>20</v>
      </c>
      <c r="H47" s="448">
        <v>32</v>
      </c>
      <c r="I47" s="376">
        <v>0</v>
      </c>
      <c r="J47" s="376"/>
      <c r="K47" s="374"/>
      <c r="L47" s="218" t="s">
        <v>30</v>
      </c>
      <c r="M47" s="218" t="str">
        <f t="shared" si="4"/>
        <v xml:space="preserve"> </v>
      </c>
      <c r="N47" s="345">
        <f t="shared" si="5"/>
        <v>32</v>
      </c>
      <c r="O47" s="346"/>
      <c r="P47" s="346"/>
      <c r="T47" s="346"/>
      <c r="U47" s="369" t="str">
        <f t="shared" si="3"/>
        <v>20h</v>
      </c>
    </row>
    <row r="48" spans="1:21" ht="14.25" customHeight="1">
      <c r="A48" s="371">
        <v>173</v>
      </c>
      <c r="B48" s="371" t="s">
        <v>24</v>
      </c>
      <c r="C48" s="877"/>
      <c r="D48" s="878"/>
      <c r="E48" s="371" t="s">
        <v>2291</v>
      </c>
      <c r="F48" s="358"/>
      <c r="G48" s="358" t="str">
        <f t="shared" si="0"/>
        <v>20</v>
      </c>
      <c r="H48" s="448">
        <v>32</v>
      </c>
      <c r="I48" s="376">
        <v>0</v>
      </c>
      <c r="J48" s="376"/>
      <c r="K48" s="374"/>
      <c r="L48" s="218" t="s">
        <v>30</v>
      </c>
      <c r="M48" s="218" t="str">
        <f t="shared" si="4"/>
        <v xml:space="preserve"> </v>
      </c>
      <c r="N48" s="345">
        <f t="shared" si="5"/>
        <v>32</v>
      </c>
      <c r="O48" s="346"/>
      <c r="P48" s="346"/>
      <c r="T48" s="346"/>
      <c r="U48" s="369" t="str">
        <f t="shared" si="3"/>
        <v>20h</v>
      </c>
    </row>
    <row r="49" spans="1:21" ht="14.25" customHeight="1">
      <c r="A49" s="371">
        <v>174</v>
      </c>
      <c r="B49" s="371" t="s">
        <v>24</v>
      </c>
      <c r="C49" s="877"/>
      <c r="D49" s="878"/>
      <c r="E49" s="371" t="s">
        <v>2291</v>
      </c>
      <c r="F49" s="358"/>
      <c r="G49" s="358" t="str">
        <f t="shared" si="0"/>
        <v>20</v>
      </c>
      <c r="H49" s="448">
        <v>32</v>
      </c>
      <c r="I49" s="376">
        <v>0</v>
      </c>
      <c r="J49" s="376"/>
      <c r="K49" s="374"/>
      <c r="L49" s="218" t="s">
        <v>30</v>
      </c>
      <c r="M49" s="218" t="str">
        <f t="shared" si="4"/>
        <v xml:space="preserve"> </v>
      </c>
      <c r="N49" s="345">
        <f t="shared" si="5"/>
        <v>32</v>
      </c>
      <c r="O49" s="346"/>
      <c r="P49" s="346"/>
      <c r="T49" s="346"/>
      <c r="U49" s="369" t="str">
        <f t="shared" si="3"/>
        <v>20h</v>
      </c>
    </row>
    <row r="50" spans="1:21" ht="14.25" customHeight="1">
      <c r="A50" s="371">
        <v>175</v>
      </c>
      <c r="B50" s="371" t="s">
        <v>24</v>
      </c>
      <c r="C50" s="877"/>
      <c r="D50" s="878"/>
      <c r="E50" s="371" t="s">
        <v>2291</v>
      </c>
      <c r="F50" s="358"/>
      <c r="G50" s="358" t="str">
        <f t="shared" si="0"/>
        <v>20</v>
      </c>
      <c r="H50" s="448">
        <v>32</v>
      </c>
      <c r="I50" s="376">
        <v>0</v>
      </c>
      <c r="J50" s="376"/>
      <c r="K50" s="374"/>
      <c r="L50" s="218" t="s">
        <v>30</v>
      </c>
      <c r="M50" s="218" t="str">
        <f t="shared" si="4"/>
        <v xml:space="preserve"> </v>
      </c>
      <c r="N50" s="345">
        <f t="shared" si="5"/>
        <v>32</v>
      </c>
      <c r="O50" s="346"/>
      <c r="P50" s="346"/>
      <c r="T50" s="346"/>
      <c r="U50" s="369" t="str">
        <f t="shared" si="3"/>
        <v>20h</v>
      </c>
    </row>
    <row r="51" spans="1:21" ht="14.25" customHeight="1">
      <c r="A51" s="371">
        <v>176</v>
      </c>
      <c r="B51" s="371" t="s">
        <v>24</v>
      </c>
      <c r="C51" s="877"/>
      <c r="D51" s="878"/>
      <c r="E51" s="371" t="s">
        <v>2291</v>
      </c>
      <c r="F51" s="358"/>
      <c r="G51" s="358" t="str">
        <f t="shared" si="0"/>
        <v>20</v>
      </c>
      <c r="H51" s="448">
        <v>32</v>
      </c>
      <c r="I51" s="376">
        <v>0</v>
      </c>
      <c r="J51" s="376"/>
      <c r="K51" s="374"/>
      <c r="L51" s="218" t="s">
        <v>30</v>
      </c>
      <c r="M51" s="218" t="str">
        <f t="shared" si="4"/>
        <v xml:space="preserve"> </v>
      </c>
      <c r="N51" s="345">
        <f t="shared" si="5"/>
        <v>32</v>
      </c>
      <c r="O51" s="346"/>
      <c r="P51" s="346"/>
      <c r="T51" s="346"/>
      <c r="U51" s="369" t="str">
        <f t="shared" si="3"/>
        <v>20h</v>
      </c>
    </row>
    <row r="52" spans="1:21" ht="14.25" customHeight="1">
      <c r="A52" s="371">
        <v>177</v>
      </c>
      <c r="B52" s="371" t="s">
        <v>24</v>
      </c>
      <c r="C52" s="877"/>
      <c r="D52" s="878"/>
      <c r="E52" s="371" t="s">
        <v>2291</v>
      </c>
      <c r="F52" s="358"/>
      <c r="G52" s="358" t="str">
        <f t="shared" si="0"/>
        <v>20</v>
      </c>
      <c r="H52" s="448">
        <v>32</v>
      </c>
      <c r="I52" s="376">
        <v>0</v>
      </c>
      <c r="J52" s="376"/>
      <c r="K52" s="374"/>
      <c r="L52" s="218" t="s">
        <v>30</v>
      </c>
      <c r="M52" s="218" t="str">
        <f t="shared" si="4"/>
        <v xml:space="preserve"> </v>
      </c>
      <c r="N52" s="345">
        <f t="shared" si="5"/>
        <v>32</v>
      </c>
      <c r="O52" s="346"/>
      <c r="P52" s="346"/>
      <c r="T52" s="346"/>
      <c r="U52" s="369" t="str">
        <f t="shared" si="3"/>
        <v>20h</v>
      </c>
    </row>
    <row r="53" spans="1:21" ht="14.25" customHeight="1">
      <c r="A53" s="371">
        <v>178</v>
      </c>
      <c r="B53" s="371" t="s">
        <v>24</v>
      </c>
      <c r="C53" s="877"/>
      <c r="D53" s="878"/>
      <c r="E53" s="371" t="s">
        <v>2291</v>
      </c>
      <c r="F53" s="358"/>
      <c r="G53" s="358" t="str">
        <f t="shared" si="0"/>
        <v>20</v>
      </c>
      <c r="H53" s="448">
        <v>32</v>
      </c>
      <c r="I53" s="376">
        <v>0</v>
      </c>
      <c r="J53" s="376"/>
      <c r="K53" s="374"/>
      <c r="L53" s="218" t="s">
        <v>30</v>
      </c>
      <c r="M53" s="218" t="str">
        <f t="shared" si="4"/>
        <v xml:space="preserve"> </v>
      </c>
      <c r="N53" s="345">
        <f t="shared" si="5"/>
        <v>32</v>
      </c>
      <c r="O53" s="346"/>
      <c r="P53" s="346"/>
      <c r="T53" s="346"/>
      <c r="U53" s="369" t="str">
        <f t="shared" si="3"/>
        <v>20h</v>
      </c>
    </row>
    <row r="54" spans="1:21" ht="14.25" customHeight="1">
      <c r="A54" s="371">
        <v>179</v>
      </c>
      <c r="B54" s="371" t="s">
        <v>24</v>
      </c>
      <c r="C54" s="877"/>
      <c r="D54" s="878"/>
      <c r="E54" s="371" t="s">
        <v>2291</v>
      </c>
      <c r="F54" s="358"/>
      <c r="G54" s="358" t="str">
        <f t="shared" si="0"/>
        <v>20</v>
      </c>
      <c r="H54" s="448">
        <v>32</v>
      </c>
      <c r="I54" s="376">
        <v>0</v>
      </c>
      <c r="J54" s="376"/>
      <c r="K54" s="374"/>
      <c r="L54" s="218" t="s">
        <v>30</v>
      </c>
      <c r="M54" s="218" t="str">
        <f t="shared" si="4"/>
        <v xml:space="preserve"> </v>
      </c>
      <c r="N54" s="345">
        <f t="shared" si="5"/>
        <v>32</v>
      </c>
      <c r="O54" s="346"/>
      <c r="P54" s="346"/>
      <c r="T54" s="346"/>
      <c r="U54" s="369" t="str">
        <f t="shared" si="3"/>
        <v>20h</v>
      </c>
    </row>
    <row r="55" spans="1:21" ht="14.25" customHeight="1">
      <c r="A55" s="371">
        <v>180</v>
      </c>
      <c r="B55" s="371" t="s">
        <v>24</v>
      </c>
      <c r="C55" s="877"/>
      <c r="D55" s="878"/>
      <c r="E55" s="371" t="s">
        <v>2291</v>
      </c>
      <c r="F55" s="358"/>
      <c r="G55" s="358" t="str">
        <f t="shared" si="0"/>
        <v>20</v>
      </c>
      <c r="H55" s="448">
        <v>32</v>
      </c>
      <c r="I55" s="376">
        <v>0</v>
      </c>
      <c r="J55" s="376"/>
      <c r="K55" s="374"/>
      <c r="L55" s="218" t="s">
        <v>30</v>
      </c>
      <c r="M55" s="218" t="str">
        <f t="shared" si="4"/>
        <v xml:space="preserve"> </v>
      </c>
      <c r="N55" s="345">
        <f t="shared" si="5"/>
        <v>32</v>
      </c>
      <c r="O55" s="346"/>
      <c r="P55" s="346"/>
      <c r="T55" s="346"/>
      <c r="U55" s="369" t="str">
        <f t="shared" si="3"/>
        <v>20h</v>
      </c>
    </row>
    <row r="56" spans="1:21" ht="14.25" customHeight="1">
      <c r="A56" s="371">
        <v>181</v>
      </c>
      <c r="B56" s="371" t="s">
        <v>24</v>
      </c>
      <c r="C56" s="877"/>
      <c r="D56" s="878"/>
      <c r="E56" s="371" t="s">
        <v>2291</v>
      </c>
      <c r="F56" s="358"/>
      <c r="G56" s="358" t="str">
        <f t="shared" si="0"/>
        <v>20</v>
      </c>
      <c r="H56" s="448">
        <v>32</v>
      </c>
      <c r="I56" s="376">
        <v>0</v>
      </c>
      <c r="J56" s="376"/>
      <c r="K56" s="374"/>
      <c r="L56" s="218" t="s">
        <v>30</v>
      </c>
      <c r="M56" s="218" t="str">
        <f t="shared" si="4"/>
        <v xml:space="preserve"> </v>
      </c>
      <c r="N56" s="345">
        <f t="shared" si="5"/>
        <v>32</v>
      </c>
      <c r="O56" s="346"/>
      <c r="P56" s="346"/>
      <c r="T56" s="346"/>
      <c r="U56" s="369" t="str">
        <f t="shared" si="3"/>
        <v>20h</v>
      </c>
    </row>
    <row r="57" spans="1:21">
      <c r="A57" s="371">
        <v>182</v>
      </c>
      <c r="B57" s="371" t="s">
        <v>24</v>
      </c>
      <c r="C57" s="877" t="s">
        <v>2472</v>
      </c>
      <c r="D57" s="878"/>
      <c r="E57" s="371" t="s">
        <v>2291</v>
      </c>
      <c r="F57" s="358"/>
      <c r="G57" s="358" t="str">
        <f t="shared" si="0"/>
        <v>32</v>
      </c>
      <c r="H57" s="448">
        <v>50</v>
      </c>
      <c r="I57" s="376">
        <v>0</v>
      </c>
      <c r="J57" s="376"/>
      <c r="K57" s="374"/>
      <c r="L57" s="218" t="s">
        <v>121</v>
      </c>
      <c r="M57" s="218" t="str">
        <f t="shared" si="4"/>
        <v>2</v>
      </c>
      <c r="N57" s="345">
        <f t="shared" si="5"/>
        <v>50</v>
      </c>
      <c r="O57" s="346"/>
      <c r="P57" s="346"/>
      <c r="T57" s="346"/>
      <c r="U57" s="369" t="str">
        <f t="shared" si="3"/>
        <v>32h</v>
      </c>
    </row>
    <row r="58" spans="1:21">
      <c r="A58" s="371">
        <v>183</v>
      </c>
      <c r="B58" s="371" t="s">
        <v>24</v>
      </c>
      <c r="C58" s="877"/>
      <c r="D58" s="878"/>
      <c r="E58" s="371" t="s">
        <v>2291</v>
      </c>
      <c r="F58" s="358"/>
      <c r="G58" s="358" t="str">
        <f t="shared" si="0"/>
        <v>34</v>
      </c>
      <c r="H58" s="448">
        <v>52</v>
      </c>
      <c r="I58" s="376">
        <v>0</v>
      </c>
      <c r="J58" s="376"/>
      <c r="K58" s="374"/>
      <c r="L58" s="218" t="s">
        <v>250</v>
      </c>
      <c r="M58" s="218" t="str">
        <f t="shared" si="4"/>
        <v>4</v>
      </c>
      <c r="N58" s="345">
        <f t="shared" si="5"/>
        <v>52</v>
      </c>
      <c r="O58" s="346"/>
      <c r="P58" s="346"/>
      <c r="T58" s="346"/>
      <c r="U58" s="369" t="str">
        <f t="shared" si="3"/>
        <v>34h</v>
      </c>
    </row>
    <row r="59" spans="1:21">
      <c r="A59" s="371">
        <v>184</v>
      </c>
      <c r="B59" s="371" t="s">
        <v>24</v>
      </c>
      <c r="C59" s="877" t="s">
        <v>2473</v>
      </c>
      <c r="D59" s="878"/>
      <c r="E59" s="371" t="s">
        <v>2291</v>
      </c>
      <c r="F59" s="358"/>
      <c r="G59" s="358" t="str">
        <f t="shared" si="0"/>
        <v>30</v>
      </c>
      <c r="H59" s="448">
        <v>48</v>
      </c>
      <c r="I59" s="376">
        <v>0</v>
      </c>
      <c r="J59" s="376"/>
      <c r="K59" s="374"/>
      <c r="L59" s="218" t="s">
        <v>125</v>
      </c>
      <c r="M59" s="218" t="str">
        <f t="shared" si="4"/>
        <v>0</v>
      </c>
      <c r="N59" s="345">
        <f t="shared" si="5"/>
        <v>48</v>
      </c>
      <c r="O59" s="346"/>
      <c r="P59" s="346"/>
      <c r="T59" s="346"/>
      <c r="U59" s="369" t="str">
        <f t="shared" si="3"/>
        <v>30h</v>
      </c>
    </row>
    <row r="60" spans="1:21">
      <c r="A60" s="371">
        <v>185</v>
      </c>
      <c r="B60" s="371" t="s">
        <v>24</v>
      </c>
      <c r="C60" s="877"/>
      <c r="D60" s="878"/>
      <c r="E60" s="371" t="s">
        <v>2291</v>
      </c>
      <c r="F60" s="358"/>
      <c r="G60" s="358" t="str">
        <f t="shared" si="0"/>
        <v>37</v>
      </c>
      <c r="H60" s="448">
        <v>55</v>
      </c>
      <c r="I60" s="376">
        <v>0</v>
      </c>
      <c r="J60" s="376"/>
      <c r="K60" s="374"/>
      <c r="L60" s="218" t="s">
        <v>243</v>
      </c>
      <c r="M60" s="218" t="str">
        <f t="shared" si="4"/>
        <v>7</v>
      </c>
      <c r="N60" s="345">
        <f t="shared" si="5"/>
        <v>55</v>
      </c>
      <c r="O60" s="346"/>
      <c r="P60" s="346"/>
      <c r="T60" s="346"/>
      <c r="U60" s="369" t="str">
        <f t="shared" si="3"/>
        <v>37h</v>
      </c>
    </row>
    <row r="61" spans="1:21">
      <c r="A61" s="371">
        <v>186</v>
      </c>
      <c r="B61" s="371" t="s">
        <v>24</v>
      </c>
      <c r="C61" s="877" t="s">
        <v>2474</v>
      </c>
      <c r="D61" s="878"/>
      <c r="E61" s="371" t="s">
        <v>2291</v>
      </c>
      <c r="F61" s="358"/>
      <c r="G61" s="358" t="str">
        <f t="shared" si="0"/>
        <v>30</v>
      </c>
      <c r="H61" s="448">
        <v>48</v>
      </c>
      <c r="I61" s="376">
        <v>0</v>
      </c>
      <c r="J61" s="376"/>
      <c r="K61" s="374"/>
      <c r="L61" s="218" t="s">
        <v>125</v>
      </c>
      <c r="M61" s="218" t="str">
        <f t="shared" si="4"/>
        <v>0</v>
      </c>
      <c r="N61" s="345">
        <f t="shared" si="5"/>
        <v>48</v>
      </c>
      <c r="O61" s="346"/>
      <c r="P61" s="346"/>
      <c r="T61" s="346"/>
      <c r="U61" s="369" t="str">
        <f t="shared" si="3"/>
        <v>30h</v>
      </c>
    </row>
    <row r="62" spans="1:21">
      <c r="A62" s="371">
        <v>187</v>
      </c>
      <c r="B62" s="371" t="s">
        <v>24</v>
      </c>
      <c r="C62" s="877"/>
      <c r="D62" s="878"/>
      <c r="E62" s="371" t="s">
        <v>2291</v>
      </c>
      <c r="F62" s="358"/>
      <c r="G62" s="358" t="str">
        <f t="shared" si="0"/>
        <v>38</v>
      </c>
      <c r="H62" s="448">
        <v>56</v>
      </c>
      <c r="I62" s="376">
        <v>0</v>
      </c>
      <c r="J62" s="376"/>
      <c r="K62" s="374"/>
      <c r="L62" s="218" t="s">
        <v>249</v>
      </c>
      <c r="M62" s="218" t="str">
        <f t="shared" si="4"/>
        <v>8</v>
      </c>
      <c r="N62" s="345">
        <f t="shared" si="5"/>
        <v>56</v>
      </c>
      <c r="O62" s="346"/>
      <c r="P62" s="346"/>
      <c r="T62" s="346"/>
      <c r="U62" s="369" t="str">
        <f t="shared" si="3"/>
        <v>38h</v>
      </c>
    </row>
    <row r="63" spans="1:21">
      <c r="A63" s="371">
        <v>188</v>
      </c>
      <c r="B63" s="371" t="s">
        <v>24</v>
      </c>
      <c r="C63" s="877" t="s">
        <v>2475</v>
      </c>
      <c r="D63" s="882"/>
      <c r="E63" s="371" t="s">
        <v>2291</v>
      </c>
      <c r="F63" s="358"/>
      <c r="G63" s="358" t="str">
        <f t="shared" si="0"/>
        <v>53</v>
      </c>
      <c r="H63" s="448">
        <v>83</v>
      </c>
      <c r="I63" s="376">
        <v>0</v>
      </c>
      <c r="J63" s="376"/>
      <c r="K63" s="374"/>
      <c r="L63" s="218" t="s">
        <v>28</v>
      </c>
      <c r="M63" s="218" t="str">
        <f t="shared" si="4"/>
        <v>S</v>
      </c>
      <c r="N63" s="345">
        <f t="shared" si="5"/>
        <v>83</v>
      </c>
      <c r="O63" s="346"/>
      <c r="P63" s="346"/>
      <c r="T63" s="346"/>
      <c r="U63" s="369" t="str">
        <f t="shared" si="3"/>
        <v>53h</v>
      </c>
    </row>
    <row r="64" spans="1:21">
      <c r="A64" s="371">
        <v>189</v>
      </c>
      <c r="B64" s="371" t="s">
        <v>24</v>
      </c>
      <c r="C64" s="877"/>
      <c r="D64" s="882"/>
      <c r="E64" s="371" t="s">
        <v>2291</v>
      </c>
      <c r="F64" s="358"/>
      <c r="G64" s="358" t="str">
        <f t="shared" si="0"/>
        <v>4A</v>
      </c>
      <c r="H64" s="448">
        <v>74</v>
      </c>
      <c r="I64" s="376">
        <v>0</v>
      </c>
      <c r="J64" s="376"/>
      <c r="K64" s="374"/>
      <c r="L64" s="218" t="s">
        <v>251</v>
      </c>
      <c r="M64" s="218" t="str">
        <f t="shared" si="4"/>
        <v>J</v>
      </c>
      <c r="N64" s="345">
        <f t="shared" si="5"/>
        <v>74</v>
      </c>
      <c r="O64" s="346"/>
      <c r="P64" s="346"/>
      <c r="T64" s="346"/>
      <c r="U64" s="369" t="str">
        <f t="shared" si="3"/>
        <v>4Ah</v>
      </c>
    </row>
    <row r="65" spans="1:21">
      <c r="A65" s="371">
        <v>190</v>
      </c>
      <c r="B65" s="371" t="s">
        <v>24</v>
      </c>
      <c r="C65" s="877" t="s">
        <v>2476</v>
      </c>
      <c r="D65" s="374"/>
      <c r="E65" s="371" t="s">
        <v>2291</v>
      </c>
      <c r="F65" s="358"/>
      <c r="G65" s="358" t="str">
        <f t="shared" si="0"/>
        <v>41</v>
      </c>
      <c r="H65" s="448">
        <v>65</v>
      </c>
      <c r="I65" s="376">
        <v>0</v>
      </c>
      <c r="J65" s="376"/>
      <c r="K65" s="374"/>
      <c r="L65" s="218" t="s">
        <v>252</v>
      </c>
      <c r="M65" s="218" t="str">
        <f t="shared" si="4"/>
        <v>A</v>
      </c>
      <c r="N65" s="345">
        <f t="shared" si="5"/>
        <v>65</v>
      </c>
      <c r="O65" s="346"/>
      <c r="P65" s="346"/>
      <c r="T65" s="346"/>
      <c r="U65" s="369" t="str">
        <f t="shared" si="3"/>
        <v>41h</v>
      </c>
    </row>
    <row r="66" spans="1:21">
      <c r="A66" s="371">
        <v>191</v>
      </c>
      <c r="B66" s="371" t="s">
        <v>24</v>
      </c>
      <c r="C66" s="877"/>
      <c r="D66" s="374"/>
      <c r="E66" s="371" t="s">
        <v>2291</v>
      </c>
      <c r="F66" s="358"/>
      <c r="G66" s="358" t="str">
        <f t="shared" si="0"/>
        <v>42</v>
      </c>
      <c r="H66" s="448">
        <v>66</v>
      </c>
      <c r="I66" s="376">
        <v>0</v>
      </c>
      <c r="J66" s="376"/>
      <c r="K66" s="374"/>
      <c r="L66" s="218" t="s">
        <v>253</v>
      </c>
      <c r="M66" s="218" t="str">
        <f t="shared" si="4"/>
        <v>B</v>
      </c>
      <c r="N66" s="345">
        <f t="shared" si="5"/>
        <v>66</v>
      </c>
      <c r="O66" s="346"/>
      <c r="P66" s="346"/>
      <c r="T66" s="346"/>
      <c r="U66" s="369" t="str">
        <f t="shared" si="3"/>
        <v>42h</v>
      </c>
    </row>
    <row r="67" spans="1:21">
      <c r="A67" s="371">
        <v>192</v>
      </c>
      <c r="B67" s="371" t="s">
        <v>24</v>
      </c>
      <c r="C67" s="877"/>
      <c r="D67" s="374"/>
      <c r="E67" s="371" t="s">
        <v>2291</v>
      </c>
      <c r="F67" s="358"/>
      <c r="G67" s="358" t="str">
        <f t="shared" si="0"/>
        <v>43</v>
      </c>
      <c r="H67" s="448">
        <v>67</v>
      </c>
      <c r="I67" s="376">
        <v>0</v>
      </c>
      <c r="J67" s="376"/>
      <c r="K67" s="374"/>
      <c r="L67" s="218" t="s">
        <v>254</v>
      </c>
      <c r="M67" s="218" t="str">
        <f t="shared" si="4"/>
        <v>C</v>
      </c>
      <c r="N67" s="345">
        <f t="shared" si="5"/>
        <v>67</v>
      </c>
      <c r="O67" s="346"/>
      <c r="P67" s="346"/>
      <c r="T67" s="346"/>
      <c r="U67" s="369" t="str">
        <f t="shared" si="3"/>
        <v>43h</v>
      </c>
    </row>
    <row r="68" spans="1:21">
      <c r="A68" s="371">
        <v>193</v>
      </c>
      <c r="B68" s="371" t="s">
        <v>24</v>
      </c>
      <c r="C68" s="877"/>
      <c r="D68" s="374"/>
      <c r="E68" s="371" t="s">
        <v>2291</v>
      </c>
      <c r="F68" s="358"/>
      <c r="G68" s="358" t="str">
        <f t="shared" ref="G68:G75" si="6">DEC2HEX(H68)</f>
        <v>44</v>
      </c>
      <c r="H68" s="448">
        <v>68</v>
      </c>
      <c r="I68" s="376">
        <v>0</v>
      </c>
      <c r="J68" s="376"/>
      <c r="K68" s="374"/>
      <c r="L68" s="218" t="s">
        <v>247</v>
      </c>
      <c r="M68" s="218" t="str">
        <f t="shared" si="4"/>
        <v>D</v>
      </c>
      <c r="N68" s="345">
        <f t="shared" si="5"/>
        <v>68</v>
      </c>
      <c r="O68" s="346"/>
      <c r="P68" s="346"/>
      <c r="T68" s="346"/>
      <c r="U68" s="369" t="str">
        <f t="shared" si="3"/>
        <v>44h</v>
      </c>
    </row>
    <row r="69" spans="1:21">
      <c r="A69" s="371">
        <v>194</v>
      </c>
      <c r="B69" s="371" t="s">
        <v>24</v>
      </c>
      <c r="C69" s="877"/>
      <c r="D69" s="374"/>
      <c r="E69" s="371" t="s">
        <v>2291</v>
      </c>
      <c r="F69" s="358"/>
      <c r="G69" s="358" t="str">
        <f t="shared" si="6"/>
        <v>45</v>
      </c>
      <c r="H69" s="448">
        <v>69</v>
      </c>
      <c r="I69" s="376">
        <v>0</v>
      </c>
      <c r="J69" s="376"/>
      <c r="K69" s="374"/>
      <c r="L69" s="218" t="s">
        <v>246</v>
      </c>
      <c r="M69" s="218" t="str">
        <f t="shared" si="4"/>
        <v>E</v>
      </c>
      <c r="N69" s="345">
        <f t="shared" si="5"/>
        <v>69</v>
      </c>
      <c r="O69" s="346"/>
      <c r="P69" s="346"/>
      <c r="T69" s="346"/>
      <c r="U69" s="369" t="str">
        <f t="shared" ref="U69:U132" si="7">DEC2HEX(H69)&amp;"h"</f>
        <v>45h</v>
      </c>
    </row>
    <row r="70" spans="1:21">
      <c r="A70" s="371">
        <v>195</v>
      </c>
      <c r="B70" s="371" t="s">
        <v>24</v>
      </c>
      <c r="C70" s="877"/>
      <c r="D70" s="374"/>
      <c r="E70" s="371" t="s">
        <v>2291</v>
      </c>
      <c r="F70" s="358"/>
      <c r="G70" s="358" t="str">
        <f t="shared" si="6"/>
        <v>31</v>
      </c>
      <c r="H70" s="448">
        <v>49</v>
      </c>
      <c r="I70" s="376">
        <v>0</v>
      </c>
      <c r="J70" s="376"/>
      <c r="K70" s="374"/>
      <c r="L70" s="218" t="s">
        <v>124</v>
      </c>
      <c r="M70" s="218" t="str">
        <f t="shared" si="4"/>
        <v>1</v>
      </c>
      <c r="N70" s="345">
        <f t="shared" si="5"/>
        <v>49</v>
      </c>
      <c r="O70" s="346"/>
      <c r="P70" s="346"/>
      <c r="T70" s="346"/>
      <c r="U70" s="369" t="str">
        <f t="shared" si="7"/>
        <v>31h</v>
      </c>
    </row>
    <row r="71" spans="1:21">
      <c r="A71" s="371">
        <v>196</v>
      </c>
      <c r="B71" s="371" t="s">
        <v>24</v>
      </c>
      <c r="C71" s="877"/>
      <c r="D71" s="374"/>
      <c r="E71" s="371" t="s">
        <v>2291</v>
      </c>
      <c r="F71" s="358"/>
      <c r="G71" s="358" t="str">
        <f t="shared" si="6"/>
        <v>32</v>
      </c>
      <c r="H71" s="448">
        <v>50</v>
      </c>
      <c r="I71" s="376">
        <v>0</v>
      </c>
      <c r="J71" s="376"/>
      <c r="K71" s="374"/>
      <c r="L71" s="218" t="s">
        <v>121</v>
      </c>
      <c r="M71" s="218" t="str">
        <f t="shared" si="4"/>
        <v>2</v>
      </c>
      <c r="N71" s="345">
        <f t="shared" si="5"/>
        <v>50</v>
      </c>
      <c r="O71" s="346"/>
      <c r="P71" s="346"/>
      <c r="T71" s="346"/>
      <c r="U71" s="369" t="str">
        <f t="shared" si="7"/>
        <v>32h</v>
      </c>
    </row>
    <row r="72" spans="1:21">
      <c r="A72" s="371">
        <v>197</v>
      </c>
      <c r="B72" s="371" t="s">
        <v>24</v>
      </c>
      <c r="C72" s="877"/>
      <c r="D72" s="374"/>
      <c r="E72" s="371" t="s">
        <v>2291</v>
      </c>
      <c r="F72" s="358"/>
      <c r="G72" s="358" t="str">
        <f t="shared" si="6"/>
        <v>33</v>
      </c>
      <c r="H72" s="448">
        <v>51</v>
      </c>
      <c r="I72" s="376">
        <v>0</v>
      </c>
      <c r="J72" s="376"/>
      <c r="K72" s="374"/>
      <c r="L72" s="218" t="s">
        <v>255</v>
      </c>
      <c r="M72" s="218" t="str">
        <f t="shared" si="4"/>
        <v>3</v>
      </c>
      <c r="N72" s="345">
        <f t="shared" si="5"/>
        <v>51</v>
      </c>
      <c r="O72" s="346"/>
      <c r="P72" s="346"/>
      <c r="T72" s="346"/>
      <c r="U72" s="369" t="str">
        <f t="shared" si="7"/>
        <v>33h</v>
      </c>
    </row>
    <row r="73" spans="1:21">
      <c r="A73" s="371">
        <v>198</v>
      </c>
      <c r="B73" s="371" t="s">
        <v>24</v>
      </c>
      <c r="C73" s="877"/>
      <c r="D73" s="374"/>
      <c r="E73" s="371" t="s">
        <v>2291</v>
      </c>
      <c r="F73" s="358"/>
      <c r="G73" s="358" t="str">
        <f t="shared" si="6"/>
        <v>34</v>
      </c>
      <c r="H73" s="448">
        <v>52</v>
      </c>
      <c r="I73" s="376">
        <v>0</v>
      </c>
      <c r="J73" s="376"/>
      <c r="K73" s="374"/>
      <c r="L73" s="218" t="s">
        <v>250</v>
      </c>
      <c r="M73" s="218" t="str">
        <f t="shared" si="4"/>
        <v>4</v>
      </c>
      <c r="N73" s="345">
        <f t="shared" si="5"/>
        <v>52</v>
      </c>
      <c r="O73" s="346"/>
      <c r="P73" s="346"/>
      <c r="T73" s="346"/>
      <c r="U73" s="369" t="str">
        <f t="shared" si="7"/>
        <v>34h</v>
      </c>
    </row>
    <row r="74" spans="1:21">
      <c r="A74" s="371">
        <v>199</v>
      </c>
      <c r="B74" s="371" t="s">
        <v>24</v>
      </c>
      <c r="C74" s="877"/>
      <c r="D74" s="374"/>
      <c r="E74" s="371" t="s">
        <v>2291</v>
      </c>
      <c r="F74" s="358"/>
      <c r="G74" s="358" t="str">
        <f t="shared" si="6"/>
        <v>35</v>
      </c>
      <c r="H74" s="448">
        <v>53</v>
      </c>
      <c r="I74" s="376">
        <v>0</v>
      </c>
      <c r="J74" s="376"/>
      <c r="K74" s="374"/>
      <c r="L74" s="218" t="s">
        <v>256</v>
      </c>
      <c r="M74" s="218" t="str">
        <f t="shared" si="4"/>
        <v>5</v>
      </c>
      <c r="N74" s="345">
        <f t="shared" si="5"/>
        <v>53</v>
      </c>
      <c r="O74" s="346"/>
      <c r="P74" s="346"/>
      <c r="T74" s="346"/>
      <c r="U74" s="369" t="str">
        <f t="shared" si="7"/>
        <v>35h</v>
      </c>
    </row>
    <row r="75" spans="1:21">
      <c r="A75" s="882">
        <v>200</v>
      </c>
      <c r="B75" s="377" t="s">
        <v>2477</v>
      </c>
      <c r="C75" s="374" t="s">
        <v>2478</v>
      </c>
      <c r="D75" s="372" t="s">
        <v>2479</v>
      </c>
      <c r="E75" s="371" t="s">
        <v>2291</v>
      </c>
      <c r="F75" s="378">
        <f>_xlfn.BITAND(_xlfn.BITRSHIFT(H75,5),7)</f>
        <v>7</v>
      </c>
      <c r="G75" s="878" t="str">
        <f t="shared" si="6"/>
        <v>E0</v>
      </c>
      <c r="H75" s="879">
        <v>224</v>
      </c>
      <c r="I75" s="880">
        <v>0</v>
      </c>
      <c r="J75" s="880" t="s">
        <v>2468</v>
      </c>
      <c r="K75" s="374"/>
      <c r="O75" s="881"/>
      <c r="P75" s="881"/>
      <c r="T75" s="875"/>
      <c r="U75" s="369" t="str">
        <f t="shared" si="7"/>
        <v>E0h</v>
      </c>
    </row>
    <row r="76" spans="1:21">
      <c r="A76" s="882"/>
      <c r="B76" s="377" t="s">
        <v>2480</v>
      </c>
      <c r="C76" s="374" t="s">
        <v>2158</v>
      </c>
      <c r="D76" s="372"/>
      <c r="E76" s="371"/>
      <c r="F76" s="378">
        <f>_xlfn.BITAND(_xlfn.BITRSHIFT(H75,0),31)</f>
        <v>0</v>
      </c>
      <c r="G76" s="878"/>
      <c r="H76" s="879"/>
      <c r="I76" s="880"/>
      <c r="J76" s="880"/>
      <c r="K76" s="374"/>
      <c r="O76" s="881"/>
      <c r="P76" s="881"/>
      <c r="T76" s="875"/>
      <c r="U76" s="369" t="str">
        <f t="shared" si="7"/>
        <v>0h</v>
      </c>
    </row>
    <row r="77" spans="1:21">
      <c r="A77" s="371">
        <v>201</v>
      </c>
      <c r="B77" s="371" t="s">
        <v>2097</v>
      </c>
      <c r="C77" s="374" t="s">
        <v>4848</v>
      </c>
      <c r="D77" s="372" t="s">
        <v>4899</v>
      </c>
      <c r="E77" s="371" t="s">
        <v>2291</v>
      </c>
      <c r="F77" s="358"/>
      <c r="G77" s="358" t="str">
        <f t="shared" ref="G77:G86" si="8">DEC2HEX(H77)</f>
        <v>66</v>
      </c>
      <c r="H77" s="448">
        <v>102</v>
      </c>
      <c r="I77" s="376">
        <v>0</v>
      </c>
      <c r="J77" s="376" t="s">
        <v>2468</v>
      </c>
      <c r="K77" s="372"/>
      <c r="L77" s="346" t="str">
        <f>CONCATENATE(H77*0.25,"W")</f>
        <v>25.5W</v>
      </c>
      <c r="O77" s="346"/>
      <c r="P77" s="346"/>
      <c r="T77" s="346"/>
      <c r="U77" s="369" t="str">
        <f t="shared" si="7"/>
        <v>66h</v>
      </c>
    </row>
    <row r="78" spans="1:21">
      <c r="A78" s="876">
        <v>202</v>
      </c>
      <c r="B78" s="720" t="s">
        <v>2481</v>
      </c>
      <c r="C78" s="721" t="s">
        <v>2482</v>
      </c>
      <c r="D78" s="883" t="s">
        <v>4932</v>
      </c>
      <c r="E78" s="715" t="s">
        <v>2291</v>
      </c>
      <c r="F78" s="722">
        <f>_xlfn.BITAND(_xlfn.BITRSHIFT(H78,6),3)</f>
        <v>0</v>
      </c>
      <c r="G78" s="884" t="str">
        <f t="shared" si="8"/>
        <v>0</v>
      </c>
      <c r="H78" s="884">
        <v>0</v>
      </c>
      <c r="I78" s="880">
        <v>0</v>
      </c>
      <c r="J78" s="880" t="s">
        <v>2468</v>
      </c>
      <c r="K78" s="882" t="s">
        <v>2483</v>
      </c>
      <c r="O78" s="881"/>
      <c r="P78" s="881"/>
      <c r="T78" s="875"/>
      <c r="U78" s="369" t="str">
        <f t="shared" si="7"/>
        <v>0h</v>
      </c>
    </row>
    <row r="79" spans="1:21">
      <c r="A79" s="876"/>
      <c r="B79" s="723"/>
      <c r="C79" s="721" t="s">
        <v>2484</v>
      </c>
      <c r="D79" s="883"/>
      <c r="E79" s="715" t="s">
        <v>2291</v>
      </c>
      <c r="F79" s="722">
        <f>_xlfn.BITAND(_xlfn.BITRSHIFT(H78,0),63)</f>
        <v>0</v>
      </c>
      <c r="G79" s="884"/>
      <c r="H79" s="884"/>
      <c r="I79" s="880"/>
      <c r="J79" s="880"/>
      <c r="K79" s="882"/>
      <c r="O79" s="881"/>
      <c r="P79" s="881"/>
      <c r="T79" s="875"/>
      <c r="U79" s="369" t="str">
        <f t="shared" si="7"/>
        <v>0h</v>
      </c>
    </row>
    <row r="80" spans="1:21">
      <c r="A80" s="371">
        <v>203</v>
      </c>
      <c r="B80" s="371" t="s">
        <v>2097</v>
      </c>
      <c r="C80" s="374" t="s">
        <v>4935</v>
      </c>
      <c r="D80" s="372" t="s">
        <v>4898</v>
      </c>
      <c r="E80" s="371" t="s">
        <v>2291</v>
      </c>
      <c r="F80" s="358"/>
      <c r="G80" s="358" t="str">
        <f t="shared" si="8"/>
        <v>C</v>
      </c>
      <c r="H80" s="448">
        <v>12</v>
      </c>
      <c r="I80" s="376">
        <v>0</v>
      </c>
      <c r="J80" s="376"/>
      <c r="K80" s="374"/>
      <c r="O80" s="346"/>
      <c r="P80" s="346"/>
      <c r="T80" s="346"/>
      <c r="U80" s="369" t="str">
        <f t="shared" si="7"/>
        <v>Ch</v>
      </c>
    </row>
    <row r="81" spans="1:21">
      <c r="A81" s="379">
        <v>204</v>
      </c>
      <c r="B81" s="371" t="s">
        <v>24</v>
      </c>
      <c r="C81" s="372" t="s">
        <v>2485</v>
      </c>
      <c r="D81" s="874" t="s">
        <v>4930</v>
      </c>
      <c r="E81" s="371" t="s">
        <v>2486</v>
      </c>
      <c r="F81" s="358"/>
      <c r="G81" s="358" t="str">
        <f t="shared" si="8"/>
        <v>0</v>
      </c>
      <c r="H81" s="448">
        <v>0</v>
      </c>
      <c r="I81" s="376">
        <v>0</v>
      </c>
      <c r="J81" s="376"/>
      <c r="K81" s="374"/>
      <c r="O81" s="346"/>
      <c r="P81" s="346"/>
      <c r="T81" s="346"/>
      <c r="U81" s="369" t="str">
        <f t="shared" si="7"/>
        <v>0h</v>
      </c>
    </row>
    <row r="82" spans="1:21">
      <c r="A82" s="379">
        <v>205</v>
      </c>
      <c r="B82" s="371" t="s">
        <v>24</v>
      </c>
      <c r="C82" s="372" t="s">
        <v>2487</v>
      </c>
      <c r="D82" s="874"/>
      <c r="E82" s="371" t="s">
        <v>2486</v>
      </c>
      <c r="F82" s="358"/>
      <c r="G82" s="358" t="str">
        <f t="shared" si="8"/>
        <v>0</v>
      </c>
      <c r="H82" s="448">
        <v>0</v>
      </c>
      <c r="I82" s="376">
        <v>0</v>
      </c>
      <c r="J82" s="376"/>
      <c r="K82" s="374"/>
      <c r="O82" s="346"/>
      <c r="P82" s="346"/>
      <c r="T82" s="346"/>
      <c r="U82" s="369" t="str">
        <f t="shared" si="7"/>
        <v>0h</v>
      </c>
    </row>
    <row r="83" spans="1:21">
      <c r="A83" s="379">
        <v>206</v>
      </c>
      <c r="B83" s="371" t="s">
        <v>24</v>
      </c>
      <c r="C83" s="372" t="s">
        <v>2488</v>
      </c>
      <c r="D83" s="874"/>
      <c r="E83" s="371" t="s">
        <v>2486</v>
      </c>
      <c r="F83" s="358"/>
      <c r="G83" s="358" t="str">
        <f t="shared" si="8"/>
        <v>0</v>
      </c>
      <c r="H83" s="448">
        <v>0</v>
      </c>
      <c r="I83" s="376">
        <v>0</v>
      </c>
      <c r="J83" s="376"/>
      <c r="K83" s="374"/>
      <c r="O83" s="346"/>
      <c r="P83" s="346"/>
      <c r="T83" s="346"/>
      <c r="U83" s="369" t="str">
        <f t="shared" si="7"/>
        <v>0h</v>
      </c>
    </row>
    <row r="84" spans="1:21">
      <c r="A84" s="379">
        <v>207</v>
      </c>
      <c r="B84" s="371" t="s">
        <v>24</v>
      </c>
      <c r="C84" s="372" t="s">
        <v>2489</v>
      </c>
      <c r="D84" s="874"/>
      <c r="E84" s="371" t="s">
        <v>2486</v>
      </c>
      <c r="F84" s="358"/>
      <c r="G84" s="358" t="str">
        <f t="shared" si="8"/>
        <v>0</v>
      </c>
      <c r="H84" s="448">
        <v>0</v>
      </c>
      <c r="I84" s="376">
        <v>0</v>
      </c>
      <c r="J84" s="376"/>
      <c r="K84" s="374"/>
      <c r="O84" s="346"/>
      <c r="P84" s="346"/>
      <c r="T84" s="346"/>
      <c r="U84" s="369" t="str">
        <f t="shared" si="7"/>
        <v>0h</v>
      </c>
    </row>
    <row r="85" spans="1:21">
      <c r="A85" s="371">
        <v>208</v>
      </c>
      <c r="B85" s="371" t="s">
        <v>2097</v>
      </c>
      <c r="C85" s="372" t="s">
        <v>4929</v>
      </c>
      <c r="D85" s="374" t="s">
        <v>4930</v>
      </c>
      <c r="E85" s="713" t="s">
        <v>2486</v>
      </c>
      <c r="F85" s="358"/>
      <c r="G85" s="358" t="str">
        <f t="shared" si="8"/>
        <v>0</v>
      </c>
      <c r="H85" s="448">
        <v>0</v>
      </c>
      <c r="I85" s="376">
        <v>0</v>
      </c>
      <c r="J85" s="376"/>
      <c r="K85" s="374"/>
      <c r="O85" s="346"/>
      <c r="P85" s="346"/>
      <c r="T85" s="346"/>
      <c r="U85" s="369" t="str">
        <f t="shared" si="7"/>
        <v>0h</v>
      </c>
    </row>
    <row r="86" spans="1:21">
      <c r="A86" s="371">
        <v>209</v>
      </c>
      <c r="B86" s="371" t="s">
        <v>2097</v>
      </c>
      <c r="C86" s="372" t="s">
        <v>2158</v>
      </c>
      <c r="D86" s="374"/>
      <c r="E86" s="372"/>
      <c r="F86" s="358"/>
      <c r="G86" s="358" t="str">
        <f t="shared" si="8"/>
        <v>0</v>
      </c>
      <c r="H86" s="448">
        <v>0</v>
      </c>
      <c r="I86" s="376">
        <v>0</v>
      </c>
      <c r="J86" s="376"/>
      <c r="K86" s="374"/>
      <c r="O86" s="346"/>
      <c r="P86" s="346"/>
      <c r="T86" s="346"/>
      <c r="U86" s="369" t="str">
        <f t="shared" si="7"/>
        <v>0h</v>
      </c>
    </row>
    <row r="87" spans="1:21">
      <c r="A87" s="882">
        <v>210</v>
      </c>
      <c r="B87" s="371">
        <v>7</v>
      </c>
      <c r="C87" s="372" t="s">
        <v>2490</v>
      </c>
      <c r="D87" s="372"/>
      <c r="E87" s="371" t="s">
        <v>2486</v>
      </c>
      <c r="F87" s="458">
        <f>_xlfn.BITAND(_xlfn.BITRSHIFT(H87,B87),1)</f>
        <v>0</v>
      </c>
      <c r="G87" s="878" t="str">
        <f>DEC2HEX(H87)</f>
        <v>0</v>
      </c>
      <c r="H87" s="879">
        <v>0</v>
      </c>
      <c r="I87" s="880">
        <v>0</v>
      </c>
      <c r="J87" s="376"/>
      <c r="K87" s="374"/>
      <c r="O87" s="881"/>
      <c r="P87" s="881"/>
      <c r="T87" s="875"/>
      <c r="U87" s="369" t="str">
        <f t="shared" si="7"/>
        <v>0h</v>
      </c>
    </row>
    <row r="88" spans="1:21">
      <c r="A88" s="882"/>
      <c r="B88" s="371">
        <v>6</v>
      </c>
      <c r="C88" s="372" t="s">
        <v>2491</v>
      </c>
      <c r="D88" s="372"/>
      <c r="E88" s="371" t="s">
        <v>2486</v>
      </c>
      <c r="F88" s="458">
        <f>_xlfn.BITAND(_xlfn.BITRSHIFT(H87,B88),1)</f>
        <v>0</v>
      </c>
      <c r="G88" s="878"/>
      <c r="H88" s="879"/>
      <c r="I88" s="880"/>
      <c r="J88" s="376"/>
      <c r="K88" s="374"/>
      <c r="O88" s="881"/>
      <c r="P88" s="881"/>
      <c r="T88" s="875"/>
      <c r="U88" s="369" t="str">
        <f t="shared" si="7"/>
        <v>0h</v>
      </c>
    </row>
    <row r="89" spans="1:21">
      <c r="A89" s="882"/>
      <c r="B89" s="371">
        <v>5</v>
      </c>
      <c r="C89" s="372" t="s">
        <v>2492</v>
      </c>
      <c r="D89" s="372"/>
      <c r="E89" s="371" t="s">
        <v>2486</v>
      </c>
      <c r="F89" s="458">
        <f>_xlfn.BITAND(_xlfn.BITRSHIFT(H87,B89),1)</f>
        <v>0</v>
      </c>
      <c r="G89" s="878"/>
      <c r="H89" s="879"/>
      <c r="I89" s="880"/>
      <c r="J89" s="376"/>
      <c r="K89" s="374"/>
      <c r="O89" s="881"/>
      <c r="P89" s="881"/>
      <c r="T89" s="875"/>
      <c r="U89" s="369" t="str">
        <f t="shared" si="7"/>
        <v>0h</v>
      </c>
    </row>
    <row r="90" spans="1:21">
      <c r="A90" s="882"/>
      <c r="B90" s="371">
        <v>4</v>
      </c>
      <c r="C90" s="372" t="s">
        <v>2493</v>
      </c>
      <c r="D90" s="372"/>
      <c r="E90" s="371" t="s">
        <v>2486</v>
      </c>
      <c r="F90" s="458">
        <f>_xlfn.BITAND(_xlfn.BITRSHIFT(H87,B90),1)</f>
        <v>0</v>
      </c>
      <c r="G90" s="878"/>
      <c r="H90" s="879"/>
      <c r="I90" s="880"/>
      <c r="J90" s="376"/>
      <c r="K90" s="374"/>
      <c r="O90" s="881"/>
      <c r="P90" s="881"/>
      <c r="T90" s="875"/>
      <c r="U90" s="369" t="str">
        <f t="shared" si="7"/>
        <v>0h</v>
      </c>
    </row>
    <row r="91" spans="1:21">
      <c r="A91" s="882"/>
      <c r="B91" s="371">
        <v>3</v>
      </c>
      <c r="C91" s="372" t="s">
        <v>4860</v>
      </c>
      <c r="D91" s="372"/>
      <c r="E91" s="371" t="s">
        <v>2486</v>
      </c>
      <c r="F91" s="458">
        <f>_xlfn.BITAND(_xlfn.BITRSHIFT(H87,B91),1)</f>
        <v>0</v>
      </c>
      <c r="G91" s="878"/>
      <c r="H91" s="879"/>
      <c r="I91" s="880"/>
      <c r="J91" s="376"/>
      <c r="K91" s="374"/>
      <c r="O91" s="881"/>
      <c r="P91" s="881"/>
      <c r="T91" s="875"/>
      <c r="U91" s="369" t="str">
        <f t="shared" si="7"/>
        <v>0h</v>
      </c>
    </row>
    <row r="92" spans="1:21">
      <c r="A92" s="882"/>
      <c r="B92" s="371">
        <v>2</v>
      </c>
      <c r="C92" s="372" t="s">
        <v>2494</v>
      </c>
      <c r="D92" s="372"/>
      <c r="E92" s="371" t="s">
        <v>2486</v>
      </c>
      <c r="F92" s="458">
        <f>_xlfn.BITAND(_xlfn.BITRSHIFT(H87,B92),1)</f>
        <v>0</v>
      </c>
      <c r="G92" s="878"/>
      <c r="H92" s="879"/>
      <c r="I92" s="880"/>
      <c r="J92" s="376"/>
      <c r="K92" s="374"/>
      <c r="O92" s="881"/>
      <c r="P92" s="881"/>
      <c r="T92" s="875"/>
      <c r="U92" s="369" t="str">
        <f t="shared" si="7"/>
        <v>0h</v>
      </c>
    </row>
    <row r="93" spans="1:21">
      <c r="A93" s="882"/>
      <c r="B93" s="371">
        <v>1</v>
      </c>
      <c r="C93" s="372" t="s">
        <v>2495</v>
      </c>
      <c r="D93" s="372"/>
      <c r="E93" s="371" t="s">
        <v>2486</v>
      </c>
      <c r="F93" s="458">
        <f>_xlfn.BITAND(_xlfn.BITRSHIFT(H87,B93),1)</f>
        <v>0</v>
      </c>
      <c r="G93" s="878"/>
      <c r="H93" s="879"/>
      <c r="I93" s="880"/>
      <c r="J93" s="376"/>
      <c r="K93" s="374"/>
      <c r="O93" s="881"/>
      <c r="P93" s="881"/>
      <c r="T93" s="875"/>
      <c r="U93" s="369" t="str">
        <f t="shared" si="7"/>
        <v>0h</v>
      </c>
    </row>
    <row r="94" spans="1:21">
      <c r="A94" s="882"/>
      <c r="B94" s="371">
        <v>0</v>
      </c>
      <c r="C94" s="372" t="s">
        <v>2496</v>
      </c>
      <c r="D94" s="372"/>
      <c r="E94" s="371" t="s">
        <v>2486</v>
      </c>
      <c r="F94" s="458">
        <f>_xlfn.BITAND(_xlfn.BITRSHIFT(H87,B94),1)</f>
        <v>0</v>
      </c>
      <c r="G94" s="878"/>
      <c r="H94" s="879"/>
      <c r="I94" s="880"/>
      <c r="J94" s="376"/>
      <c r="K94" s="374"/>
      <c r="O94" s="881"/>
      <c r="P94" s="881"/>
      <c r="T94" s="875"/>
      <c r="U94" s="369" t="str">
        <f t="shared" si="7"/>
        <v>0h</v>
      </c>
    </row>
    <row r="95" spans="1:21">
      <c r="A95" s="876">
        <v>211</v>
      </c>
      <c r="B95" s="378" t="s">
        <v>2477</v>
      </c>
      <c r="C95" s="372" t="s">
        <v>2158</v>
      </c>
      <c r="D95" s="877" t="s">
        <v>2497</v>
      </c>
      <c r="E95" s="372"/>
      <c r="F95" s="378">
        <f>_xlfn.BITAND(_xlfn.BITRSHIFT(H95,5),7)</f>
        <v>0</v>
      </c>
      <c r="G95" s="878" t="str">
        <f t="shared" ref="G95:G140" si="9">DEC2HEX(H95)</f>
        <v>0</v>
      </c>
      <c r="H95" s="879">
        <v>0</v>
      </c>
      <c r="I95" s="880">
        <v>0</v>
      </c>
      <c r="J95" s="376"/>
      <c r="K95" s="374"/>
      <c r="O95" s="881"/>
      <c r="P95" s="881"/>
      <c r="T95" s="875"/>
      <c r="U95" s="369" t="str">
        <f t="shared" si="7"/>
        <v>0h</v>
      </c>
    </row>
    <row r="96" spans="1:21">
      <c r="A96" s="876"/>
      <c r="B96" s="358" t="s">
        <v>2480</v>
      </c>
      <c r="C96" s="372" t="s">
        <v>2498</v>
      </c>
      <c r="D96" s="877"/>
      <c r="E96" s="371" t="s">
        <v>2486</v>
      </c>
      <c r="F96" s="378">
        <f>_xlfn.BITAND(_xlfn.BITRSHIFT(H95,0),31)</f>
        <v>0</v>
      </c>
      <c r="G96" s="878"/>
      <c r="H96" s="879"/>
      <c r="I96" s="880"/>
      <c r="J96" s="376"/>
      <c r="K96" s="374"/>
      <c r="O96" s="881"/>
      <c r="P96" s="881"/>
      <c r="T96" s="875"/>
      <c r="U96" s="369" t="str">
        <f t="shared" si="7"/>
        <v>0h</v>
      </c>
    </row>
    <row r="97" spans="1:21">
      <c r="A97" s="715">
        <v>212</v>
      </c>
      <c r="B97" s="358" t="s">
        <v>2097</v>
      </c>
      <c r="C97" s="372" t="s">
        <v>2499</v>
      </c>
      <c r="D97" s="372" t="s">
        <v>4472</v>
      </c>
      <c r="E97" s="371" t="s">
        <v>2291</v>
      </c>
      <c r="F97" s="358"/>
      <c r="G97" s="358" t="str">
        <f t="shared" si="9"/>
        <v>4</v>
      </c>
      <c r="H97" s="448">
        <v>4</v>
      </c>
      <c r="I97" s="376">
        <v>0</v>
      </c>
      <c r="J97" s="376" t="s">
        <v>2468</v>
      </c>
      <c r="K97" s="372"/>
      <c r="O97" s="346"/>
      <c r="P97" s="346"/>
      <c r="T97" s="346"/>
      <c r="U97" s="369" t="str">
        <f t="shared" si="7"/>
        <v>4h</v>
      </c>
    </row>
    <row r="98" spans="1:21">
      <c r="A98" s="371">
        <v>213</v>
      </c>
      <c r="B98" s="358" t="s">
        <v>2097</v>
      </c>
      <c r="C98" s="372" t="s">
        <v>2158</v>
      </c>
      <c r="D98" s="374"/>
      <c r="E98" s="372"/>
      <c r="F98" s="358"/>
      <c r="G98" s="358" t="str">
        <f t="shared" si="9"/>
        <v>0</v>
      </c>
      <c r="H98" s="448">
        <v>0</v>
      </c>
      <c r="I98" s="376">
        <v>0</v>
      </c>
      <c r="J98" s="376"/>
      <c r="K98" s="374"/>
      <c r="O98" s="346"/>
      <c r="P98" s="346"/>
      <c r="T98" s="346"/>
      <c r="U98" s="369" t="str">
        <f t="shared" si="7"/>
        <v>0h</v>
      </c>
    </row>
    <row r="99" spans="1:21">
      <c r="A99" s="371">
        <v>214</v>
      </c>
      <c r="B99" s="358" t="s">
        <v>24</v>
      </c>
      <c r="C99" s="372" t="s">
        <v>2158</v>
      </c>
      <c r="D99" s="374"/>
      <c r="E99" s="372"/>
      <c r="F99" s="358"/>
      <c r="G99" s="358" t="str">
        <f t="shared" si="9"/>
        <v>0</v>
      </c>
      <c r="H99" s="448">
        <v>0</v>
      </c>
      <c r="I99" s="376">
        <v>0</v>
      </c>
      <c r="J99" s="376"/>
      <c r="K99" s="374"/>
      <c r="O99" s="346"/>
      <c r="P99" s="346"/>
      <c r="T99" s="346"/>
      <c r="U99" s="369" t="str">
        <f t="shared" si="7"/>
        <v>0h</v>
      </c>
    </row>
    <row r="100" spans="1:21">
      <c r="A100" s="371">
        <v>215</v>
      </c>
      <c r="B100" s="358" t="s">
        <v>24</v>
      </c>
      <c r="C100" s="372" t="s">
        <v>2158</v>
      </c>
      <c r="D100" s="374"/>
      <c r="E100" s="372"/>
      <c r="F100" s="358"/>
      <c r="G100" s="358" t="str">
        <f t="shared" si="9"/>
        <v>0</v>
      </c>
      <c r="H100" s="448">
        <v>0</v>
      </c>
      <c r="I100" s="376">
        <v>0</v>
      </c>
      <c r="J100" s="376"/>
      <c r="K100" s="374"/>
      <c r="O100" s="346"/>
      <c r="P100" s="346"/>
      <c r="T100" s="346"/>
      <c r="U100" s="369" t="str">
        <f t="shared" si="7"/>
        <v>0h</v>
      </c>
    </row>
    <row r="101" spans="1:21">
      <c r="A101" s="371">
        <v>216</v>
      </c>
      <c r="B101" s="358" t="s">
        <v>24</v>
      </c>
      <c r="C101" s="372" t="s">
        <v>2158</v>
      </c>
      <c r="D101" s="374"/>
      <c r="E101" s="372"/>
      <c r="F101" s="358"/>
      <c r="G101" s="358" t="str">
        <f t="shared" si="9"/>
        <v>0</v>
      </c>
      <c r="H101" s="448">
        <v>0</v>
      </c>
      <c r="I101" s="376">
        <v>0</v>
      </c>
      <c r="J101" s="376"/>
      <c r="K101" s="374"/>
      <c r="O101" s="346"/>
      <c r="P101" s="346"/>
      <c r="T101" s="346"/>
      <c r="U101" s="369" t="str">
        <f t="shared" si="7"/>
        <v>0h</v>
      </c>
    </row>
    <row r="102" spans="1:21">
      <c r="A102" s="371">
        <v>217</v>
      </c>
      <c r="B102" s="358" t="s">
        <v>24</v>
      </c>
      <c r="C102" s="372" t="s">
        <v>2158</v>
      </c>
      <c r="D102" s="374"/>
      <c r="E102" s="372"/>
      <c r="F102" s="358"/>
      <c r="G102" s="358" t="str">
        <f t="shared" si="9"/>
        <v>0</v>
      </c>
      <c r="H102" s="448">
        <v>0</v>
      </c>
      <c r="I102" s="376">
        <v>0</v>
      </c>
      <c r="J102" s="376"/>
      <c r="K102" s="374"/>
      <c r="O102" s="346"/>
      <c r="P102" s="346"/>
      <c r="T102" s="346"/>
      <c r="U102" s="369" t="str">
        <f t="shared" si="7"/>
        <v>0h</v>
      </c>
    </row>
    <row r="103" spans="1:21">
      <c r="A103" s="371">
        <v>218</v>
      </c>
      <c r="B103" s="358" t="s">
        <v>24</v>
      </c>
      <c r="C103" s="372" t="s">
        <v>2158</v>
      </c>
      <c r="D103" s="374"/>
      <c r="E103" s="372"/>
      <c r="F103" s="358"/>
      <c r="G103" s="358" t="str">
        <f t="shared" si="9"/>
        <v>0</v>
      </c>
      <c r="H103" s="448">
        <v>0</v>
      </c>
      <c r="I103" s="376">
        <v>0</v>
      </c>
      <c r="J103" s="376"/>
      <c r="K103" s="374"/>
      <c r="O103" s="346"/>
      <c r="P103" s="346"/>
      <c r="T103" s="346"/>
      <c r="U103" s="369" t="str">
        <f t="shared" si="7"/>
        <v>0h</v>
      </c>
    </row>
    <row r="104" spans="1:21">
      <c r="A104" s="371">
        <v>219</v>
      </c>
      <c r="B104" s="358" t="s">
        <v>24</v>
      </c>
      <c r="C104" s="372" t="s">
        <v>2158</v>
      </c>
      <c r="D104" s="374"/>
      <c r="E104" s="372"/>
      <c r="F104" s="358"/>
      <c r="G104" s="358" t="str">
        <f t="shared" si="9"/>
        <v>0</v>
      </c>
      <c r="H104" s="448">
        <v>0</v>
      </c>
      <c r="I104" s="376">
        <v>0</v>
      </c>
      <c r="J104" s="376"/>
      <c r="K104" s="374"/>
      <c r="O104" s="346"/>
      <c r="P104" s="346"/>
      <c r="T104" s="346"/>
      <c r="U104" s="369" t="str">
        <f t="shared" si="7"/>
        <v>0h</v>
      </c>
    </row>
    <row r="105" spans="1:21">
      <c r="A105" s="371">
        <v>220</v>
      </c>
      <c r="B105" s="358" t="s">
        <v>24</v>
      </c>
      <c r="C105" s="372" t="s">
        <v>2158</v>
      </c>
      <c r="D105" s="374"/>
      <c r="E105" s="372"/>
      <c r="F105" s="358"/>
      <c r="G105" s="358" t="str">
        <f t="shared" si="9"/>
        <v>0</v>
      </c>
      <c r="H105" s="448">
        <v>0</v>
      </c>
      <c r="I105" s="376">
        <v>0</v>
      </c>
      <c r="J105" s="376"/>
      <c r="K105" s="374"/>
      <c r="O105" s="346"/>
      <c r="P105" s="346"/>
      <c r="T105" s="346"/>
      <c r="U105" s="369" t="str">
        <f t="shared" si="7"/>
        <v>0h</v>
      </c>
    </row>
    <row r="106" spans="1:21">
      <c r="A106" s="371">
        <v>221</v>
      </c>
      <c r="B106" s="358" t="s">
        <v>2097</v>
      </c>
      <c r="C106" s="372" t="s">
        <v>2418</v>
      </c>
      <c r="D106" s="374" t="s">
        <v>2418</v>
      </c>
      <c r="E106" s="372"/>
      <c r="F106" s="358"/>
      <c r="G106" s="358" t="str">
        <f t="shared" si="9"/>
        <v>0</v>
      </c>
      <c r="H106" s="448">
        <v>0</v>
      </c>
      <c r="I106" s="376">
        <v>0</v>
      </c>
      <c r="J106" s="376"/>
      <c r="K106" s="374"/>
      <c r="O106" s="346"/>
      <c r="P106" s="346"/>
      <c r="T106" s="346"/>
      <c r="U106" s="369" t="str">
        <f t="shared" si="7"/>
        <v>0h</v>
      </c>
    </row>
    <row r="107" spans="1:21">
      <c r="A107" s="371">
        <v>222</v>
      </c>
      <c r="B107" s="358" t="s">
        <v>2097</v>
      </c>
      <c r="C107" s="372" t="s">
        <v>2500</v>
      </c>
      <c r="D107" s="374" t="s">
        <v>2501</v>
      </c>
      <c r="E107" s="371" t="s">
        <v>2291</v>
      </c>
      <c r="F107" s="358"/>
      <c r="G107" s="358" t="str">
        <f t="shared" si="9"/>
        <v>91</v>
      </c>
      <c r="H107" s="448">
        <v>145</v>
      </c>
      <c r="I107" s="376" t="str">
        <f>DEC2HEX(L107)</f>
        <v>0</v>
      </c>
      <c r="J107" s="376"/>
      <c r="K107" s="374"/>
      <c r="O107" s="346"/>
      <c r="P107" s="346"/>
      <c r="T107" s="346"/>
      <c r="U107" s="369" t="str">
        <f t="shared" si="7"/>
        <v>91h</v>
      </c>
    </row>
    <row r="108" spans="1:21">
      <c r="A108" s="371">
        <v>223</v>
      </c>
      <c r="B108" s="358" t="s">
        <v>24</v>
      </c>
      <c r="C108" s="874" t="s">
        <v>2502</v>
      </c>
      <c r="D108" s="374"/>
      <c r="E108" s="372"/>
      <c r="F108" s="358"/>
      <c r="G108" s="358" t="str">
        <f t="shared" si="9"/>
        <v>0</v>
      </c>
      <c r="H108" s="448">
        <v>0</v>
      </c>
      <c r="I108" s="376">
        <v>0</v>
      </c>
      <c r="J108" s="376"/>
      <c r="K108" s="374"/>
      <c r="O108" s="346"/>
      <c r="P108" s="346"/>
      <c r="T108" s="346"/>
      <c r="U108" s="369" t="str">
        <f t="shared" si="7"/>
        <v>0h</v>
      </c>
    </row>
    <row r="109" spans="1:21">
      <c r="A109" s="371">
        <v>224</v>
      </c>
      <c r="B109" s="358" t="s">
        <v>24</v>
      </c>
      <c r="C109" s="874"/>
      <c r="D109" s="374"/>
      <c r="E109" s="372"/>
      <c r="F109" s="358"/>
      <c r="G109" s="358" t="str">
        <f t="shared" si="9"/>
        <v>0</v>
      </c>
      <c r="H109" s="448">
        <v>0</v>
      </c>
      <c r="I109" s="376">
        <v>0</v>
      </c>
      <c r="J109" s="376"/>
      <c r="K109" s="374"/>
      <c r="O109" s="346"/>
      <c r="P109" s="346"/>
      <c r="T109" s="346"/>
      <c r="U109" s="369" t="str">
        <f t="shared" si="7"/>
        <v>0h</v>
      </c>
    </row>
    <row r="110" spans="1:21">
      <c r="A110" s="371">
        <v>225</v>
      </c>
      <c r="B110" s="358" t="s">
        <v>24</v>
      </c>
      <c r="C110" s="874"/>
      <c r="D110" s="374"/>
      <c r="E110" s="372"/>
      <c r="F110" s="358"/>
      <c r="G110" s="358" t="str">
        <f t="shared" si="9"/>
        <v>0</v>
      </c>
      <c r="H110" s="448">
        <v>0</v>
      </c>
      <c r="I110" s="376">
        <v>0</v>
      </c>
      <c r="J110" s="376"/>
      <c r="K110" s="374"/>
      <c r="O110" s="346"/>
      <c r="P110" s="346"/>
      <c r="T110" s="346"/>
      <c r="U110" s="369" t="str">
        <f t="shared" si="7"/>
        <v>0h</v>
      </c>
    </row>
    <row r="111" spans="1:21">
      <c r="A111" s="371">
        <v>226</v>
      </c>
      <c r="B111" s="358" t="s">
        <v>24</v>
      </c>
      <c r="C111" s="874"/>
      <c r="D111" s="374"/>
      <c r="E111" s="372"/>
      <c r="F111" s="358"/>
      <c r="G111" s="358" t="str">
        <f t="shared" si="9"/>
        <v>0</v>
      </c>
      <c r="H111" s="448">
        <v>0</v>
      </c>
      <c r="I111" s="376">
        <v>0</v>
      </c>
      <c r="J111" s="376"/>
      <c r="K111" s="374"/>
      <c r="O111" s="346"/>
      <c r="P111" s="346"/>
      <c r="T111" s="346"/>
      <c r="U111" s="369" t="str">
        <f t="shared" si="7"/>
        <v>0h</v>
      </c>
    </row>
    <row r="112" spans="1:21">
      <c r="A112" s="371">
        <v>227</v>
      </c>
      <c r="B112" s="358" t="s">
        <v>24</v>
      </c>
      <c r="C112" s="874"/>
      <c r="D112" s="374"/>
      <c r="E112" s="372"/>
      <c r="F112" s="358"/>
      <c r="G112" s="358" t="str">
        <f t="shared" si="9"/>
        <v>0</v>
      </c>
      <c r="H112" s="448">
        <v>0</v>
      </c>
      <c r="I112" s="376">
        <v>0</v>
      </c>
      <c r="J112" s="376"/>
      <c r="K112" s="374"/>
      <c r="O112" s="346"/>
      <c r="P112" s="346"/>
      <c r="T112" s="346"/>
      <c r="U112" s="369" t="str">
        <f t="shared" si="7"/>
        <v>0h</v>
      </c>
    </row>
    <row r="113" spans="1:21">
      <c r="A113" s="371">
        <v>228</v>
      </c>
      <c r="B113" s="358" t="s">
        <v>24</v>
      </c>
      <c r="C113" s="874"/>
      <c r="D113" s="374"/>
      <c r="E113" s="372"/>
      <c r="F113" s="358"/>
      <c r="G113" s="358" t="str">
        <f t="shared" si="9"/>
        <v>0</v>
      </c>
      <c r="H113" s="448">
        <v>0</v>
      </c>
      <c r="I113" s="376">
        <v>0</v>
      </c>
      <c r="J113" s="376"/>
      <c r="K113" s="374"/>
      <c r="O113" s="346"/>
      <c r="P113" s="346"/>
      <c r="T113" s="346"/>
      <c r="U113" s="369" t="str">
        <f t="shared" si="7"/>
        <v>0h</v>
      </c>
    </row>
    <row r="114" spans="1:21">
      <c r="A114" s="371">
        <v>229</v>
      </c>
      <c r="B114" s="358" t="s">
        <v>24</v>
      </c>
      <c r="C114" s="874"/>
      <c r="D114" s="374"/>
      <c r="E114" s="372"/>
      <c r="F114" s="358"/>
      <c r="G114" s="358" t="str">
        <f t="shared" si="9"/>
        <v>0</v>
      </c>
      <c r="H114" s="448">
        <v>0</v>
      </c>
      <c r="I114" s="376">
        <v>0</v>
      </c>
      <c r="J114" s="376"/>
      <c r="K114" s="374"/>
      <c r="O114" s="346"/>
      <c r="P114" s="346"/>
      <c r="T114" s="346"/>
      <c r="U114" s="369" t="str">
        <f t="shared" si="7"/>
        <v>0h</v>
      </c>
    </row>
    <row r="115" spans="1:21">
      <c r="A115" s="371">
        <v>230</v>
      </c>
      <c r="B115" s="358" t="s">
        <v>24</v>
      </c>
      <c r="C115" s="874"/>
      <c r="D115" s="374"/>
      <c r="E115" s="372"/>
      <c r="F115" s="358"/>
      <c r="G115" s="358" t="str">
        <f t="shared" si="9"/>
        <v>0</v>
      </c>
      <c r="H115" s="448">
        <v>0</v>
      </c>
      <c r="I115" s="376">
        <v>0</v>
      </c>
      <c r="J115" s="376"/>
      <c r="K115" s="374"/>
      <c r="O115" s="346"/>
      <c r="P115" s="346"/>
      <c r="T115" s="346"/>
      <c r="U115" s="369" t="str">
        <f t="shared" si="7"/>
        <v>0h</v>
      </c>
    </row>
    <row r="116" spans="1:21">
      <c r="A116" s="371">
        <v>231</v>
      </c>
      <c r="B116" s="358" t="s">
        <v>24</v>
      </c>
      <c r="C116" s="874"/>
      <c r="D116" s="374"/>
      <c r="E116" s="372"/>
      <c r="F116" s="358"/>
      <c r="G116" s="358" t="str">
        <f t="shared" si="9"/>
        <v>0</v>
      </c>
      <c r="H116" s="448">
        <v>0</v>
      </c>
      <c r="I116" s="376">
        <v>0</v>
      </c>
      <c r="J116" s="376"/>
      <c r="K116" s="374"/>
      <c r="O116" s="346"/>
      <c r="P116" s="346"/>
      <c r="T116" s="346"/>
      <c r="U116" s="369" t="str">
        <f t="shared" si="7"/>
        <v>0h</v>
      </c>
    </row>
    <row r="117" spans="1:21">
      <c r="A117" s="371">
        <v>232</v>
      </c>
      <c r="B117" s="358" t="s">
        <v>24</v>
      </c>
      <c r="C117" s="874"/>
      <c r="D117" s="374"/>
      <c r="E117" s="372"/>
      <c r="F117" s="358"/>
      <c r="G117" s="358" t="str">
        <f t="shared" si="9"/>
        <v>0</v>
      </c>
      <c r="H117" s="448">
        <v>0</v>
      </c>
      <c r="I117" s="376">
        <v>0</v>
      </c>
      <c r="J117" s="376"/>
      <c r="K117" s="374"/>
      <c r="O117" s="346"/>
      <c r="P117" s="346"/>
      <c r="T117" s="346"/>
      <c r="U117" s="369" t="str">
        <f t="shared" si="7"/>
        <v>0h</v>
      </c>
    </row>
    <row r="118" spans="1:21">
      <c r="A118" s="371">
        <v>233</v>
      </c>
      <c r="B118" s="358" t="s">
        <v>24</v>
      </c>
      <c r="C118" s="874"/>
      <c r="D118" s="374"/>
      <c r="E118" s="372"/>
      <c r="F118" s="358"/>
      <c r="G118" s="358" t="str">
        <f t="shared" si="9"/>
        <v>0</v>
      </c>
      <c r="H118" s="448">
        <v>0</v>
      </c>
      <c r="I118" s="376">
        <v>0</v>
      </c>
      <c r="J118" s="376"/>
      <c r="K118" s="374"/>
      <c r="O118" s="346"/>
      <c r="P118" s="346"/>
      <c r="T118" s="346"/>
      <c r="U118" s="369" t="str">
        <f t="shared" si="7"/>
        <v>0h</v>
      </c>
    </row>
    <row r="119" spans="1:21">
      <c r="A119" s="371">
        <v>234</v>
      </c>
      <c r="B119" s="358" t="s">
        <v>24</v>
      </c>
      <c r="C119" s="874"/>
      <c r="D119" s="374"/>
      <c r="E119" s="372"/>
      <c r="F119" s="358"/>
      <c r="G119" s="358" t="str">
        <f t="shared" si="9"/>
        <v>0</v>
      </c>
      <c r="H119" s="448">
        <v>0</v>
      </c>
      <c r="I119" s="376">
        <v>0</v>
      </c>
      <c r="J119" s="376"/>
      <c r="K119" s="374"/>
      <c r="O119" s="346"/>
      <c r="P119" s="346"/>
      <c r="T119" s="346"/>
      <c r="U119" s="369" t="str">
        <f t="shared" si="7"/>
        <v>0h</v>
      </c>
    </row>
    <row r="120" spans="1:21">
      <c r="A120" s="371">
        <v>235</v>
      </c>
      <c r="B120" s="358" t="s">
        <v>24</v>
      </c>
      <c r="C120" s="874"/>
      <c r="D120" s="374"/>
      <c r="E120" s="372"/>
      <c r="F120" s="358"/>
      <c r="G120" s="358" t="str">
        <f t="shared" si="9"/>
        <v>0</v>
      </c>
      <c r="H120" s="448">
        <v>0</v>
      </c>
      <c r="I120" s="376">
        <v>0</v>
      </c>
      <c r="J120" s="376"/>
      <c r="K120" s="374"/>
      <c r="O120" s="346"/>
      <c r="P120" s="346"/>
      <c r="T120" s="346"/>
      <c r="U120" s="369" t="str">
        <f t="shared" si="7"/>
        <v>0h</v>
      </c>
    </row>
    <row r="121" spans="1:21">
      <c r="A121" s="371">
        <v>236</v>
      </c>
      <c r="B121" s="358" t="s">
        <v>24</v>
      </c>
      <c r="C121" s="874"/>
      <c r="D121" s="374"/>
      <c r="E121" s="372"/>
      <c r="F121" s="358"/>
      <c r="G121" s="358" t="str">
        <f t="shared" si="9"/>
        <v>0</v>
      </c>
      <c r="H121" s="448">
        <v>0</v>
      </c>
      <c r="I121" s="376">
        <v>0</v>
      </c>
      <c r="J121" s="376"/>
      <c r="K121" s="374"/>
      <c r="O121" s="346"/>
      <c r="P121" s="346"/>
      <c r="T121" s="346"/>
      <c r="U121" s="369" t="str">
        <f t="shared" si="7"/>
        <v>0h</v>
      </c>
    </row>
    <row r="122" spans="1:21">
      <c r="A122" s="371">
        <v>237</v>
      </c>
      <c r="B122" s="358" t="s">
        <v>24</v>
      </c>
      <c r="C122" s="874"/>
      <c r="D122" s="374"/>
      <c r="E122" s="372"/>
      <c r="F122" s="358"/>
      <c r="G122" s="358" t="str">
        <f t="shared" si="9"/>
        <v>0</v>
      </c>
      <c r="H122" s="448">
        <v>0</v>
      </c>
      <c r="I122" s="376">
        <v>0</v>
      </c>
      <c r="J122" s="376"/>
      <c r="K122" s="374"/>
      <c r="O122" s="346"/>
      <c r="P122" s="346"/>
      <c r="T122" s="346"/>
      <c r="U122" s="369" t="str">
        <f t="shared" si="7"/>
        <v>0h</v>
      </c>
    </row>
    <row r="123" spans="1:21">
      <c r="A123" s="371">
        <v>238</v>
      </c>
      <c r="B123" s="358" t="s">
        <v>24</v>
      </c>
      <c r="C123" s="874"/>
      <c r="D123" s="374"/>
      <c r="E123" s="372"/>
      <c r="F123" s="358"/>
      <c r="G123" s="358" t="str">
        <f t="shared" si="9"/>
        <v>0</v>
      </c>
      <c r="H123" s="448">
        <v>0</v>
      </c>
      <c r="I123" s="376">
        <v>0</v>
      </c>
      <c r="J123" s="376"/>
      <c r="K123" s="374"/>
      <c r="O123" s="346"/>
      <c r="P123" s="346"/>
      <c r="T123" s="346"/>
      <c r="U123" s="369" t="str">
        <f t="shared" si="7"/>
        <v>0h</v>
      </c>
    </row>
    <row r="124" spans="1:21">
      <c r="A124" s="371">
        <v>239</v>
      </c>
      <c r="B124" s="358" t="s">
        <v>24</v>
      </c>
      <c r="C124" s="874"/>
      <c r="D124" s="374"/>
      <c r="E124" s="372"/>
      <c r="F124" s="358"/>
      <c r="G124" s="358" t="str">
        <f t="shared" si="9"/>
        <v>0</v>
      </c>
      <c r="H124" s="448">
        <v>0</v>
      </c>
      <c r="I124" s="376">
        <v>0</v>
      </c>
      <c r="J124" s="376"/>
      <c r="K124" s="374"/>
      <c r="O124" s="346"/>
      <c r="P124" s="346"/>
      <c r="T124" s="346"/>
      <c r="U124" s="369" t="str">
        <f t="shared" si="7"/>
        <v>0h</v>
      </c>
    </row>
    <row r="125" spans="1:21">
      <c r="A125" s="371">
        <v>240</v>
      </c>
      <c r="B125" s="358" t="s">
        <v>24</v>
      </c>
      <c r="C125" s="874"/>
      <c r="D125" s="374"/>
      <c r="E125" s="372"/>
      <c r="F125" s="358"/>
      <c r="G125" s="358" t="str">
        <f t="shared" si="9"/>
        <v>0</v>
      </c>
      <c r="H125" s="448">
        <v>0</v>
      </c>
      <c r="I125" s="376">
        <v>0</v>
      </c>
      <c r="J125" s="376"/>
      <c r="K125" s="374"/>
      <c r="O125" s="346"/>
      <c r="P125" s="346"/>
      <c r="T125" s="346"/>
      <c r="U125" s="369" t="str">
        <f t="shared" si="7"/>
        <v>0h</v>
      </c>
    </row>
    <row r="126" spans="1:21">
      <c r="A126" s="371">
        <v>241</v>
      </c>
      <c r="B126" s="358" t="s">
        <v>24</v>
      </c>
      <c r="C126" s="874"/>
      <c r="D126" s="374"/>
      <c r="E126" s="372"/>
      <c r="F126" s="358"/>
      <c r="G126" s="358" t="str">
        <f t="shared" si="9"/>
        <v>0</v>
      </c>
      <c r="H126" s="448">
        <v>0</v>
      </c>
      <c r="I126" s="376">
        <v>0</v>
      </c>
      <c r="J126" s="376"/>
      <c r="K126" s="374"/>
      <c r="O126" s="346"/>
      <c r="P126" s="346"/>
      <c r="T126" s="346"/>
      <c r="U126" s="369" t="str">
        <f t="shared" si="7"/>
        <v>0h</v>
      </c>
    </row>
    <row r="127" spans="1:21">
      <c r="A127" s="371">
        <v>242</v>
      </c>
      <c r="B127" s="358" t="s">
        <v>24</v>
      </c>
      <c r="C127" s="874"/>
      <c r="D127" s="374"/>
      <c r="E127" s="372"/>
      <c r="F127" s="358"/>
      <c r="G127" s="358" t="str">
        <f t="shared" si="9"/>
        <v>0</v>
      </c>
      <c r="H127" s="448">
        <v>0</v>
      </c>
      <c r="I127" s="376">
        <v>0</v>
      </c>
      <c r="J127" s="376"/>
      <c r="K127" s="374"/>
      <c r="O127" s="346"/>
      <c r="P127" s="346"/>
      <c r="T127" s="346"/>
      <c r="U127" s="369" t="str">
        <f t="shared" si="7"/>
        <v>0h</v>
      </c>
    </row>
    <row r="128" spans="1:21">
      <c r="A128" s="371">
        <v>243</v>
      </c>
      <c r="B128" s="358" t="s">
        <v>24</v>
      </c>
      <c r="C128" s="874"/>
      <c r="D128" s="374"/>
      <c r="E128" s="372"/>
      <c r="F128" s="358"/>
      <c r="G128" s="358" t="str">
        <f t="shared" si="9"/>
        <v>0</v>
      </c>
      <c r="H128" s="448">
        <v>0</v>
      </c>
      <c r="I128" s="376">
        <v>0</v>
      </c>
      <c r="J128" s="376"/>
      <c r="K128" s="374"/>
      <c r="O128" s="346"/>
      <c r="P128" s="346"/>
      <c r="T128" s="346"/>
      <c r="U128" s="369" t="str">
        <f t="shared" si="7"/>
        <v>0h</v>
      </c>
    </row>
    <row r="129" spans="1:21">
      <c r="A129" s="371">
        <v>244</v>
      </c>
      <c r="B129" s="358" t="s">
        <v>24</v>
      </c>
      <c r="C129" s="874"/>
      <c r="D129" s="374"/>
      <c r="E129" s="372"/>
      <c r="F129" s="358"/>
      <c r="G129" s="358" t="str">
        <f t="shared" si="9"/>
        <v>0</v>
      </c>
      <c r="H129" s="448">
        <v>0</v>
      </c>
      <c r="I129" s="376">
        <v>0</v>
      </c>
      <c r="J129" s="376"/>
      <c r="K129" s="374"/>
      <c r="O129" s="346"/>
      <c r="P129" s="346"/>
      <c r="T129" s="346"/>
      <c r="U129" s="369" t="str">
        <f t="shared" si="7"/>
        <v>0h</v>
      </c>
    </row>
    <row r="130" spans="1:21">
      <c r="A130" s="371">
        <v>245</v>
      </c>
      <c r="B130" s="358" t="s">
        <v>24</v>
      </c>
      <c r="C130" s="874"/>
      <c r="D130" s="374"/>
      <c r="E130" s="372"/>
      <c r="F130" s="358"/>
      <c r="G130" s="358" t="str">
        <f t="shared" si="9"/>
        <v>0</v>
      </c>
      <c r="H130" s="448">
        <v>0</v>
      </c>
      <c r="I130" s="376">
        <v>0</v>
      </c>
      <c r="J130" s="376"/>
      <c r="K130" s="374"/>
      <c r="O130" s="346"/>
      <c r="P130" s="346"/>
      <c r="T130" s="346"/>
      <c r="U130" s="369" t="str">
        <f t="shared" si="7"/>
        <v>0h</v>
      </c>
    </row>
    <row r="131" spans="1:21">
      <c r="A131" s="371">
        <v>246</v>
      </c>
      <c r="B131" s="358" t="s">
        <v>24</v>
      </c>
      <c r="C131" s="874"/>
      <c r="D131" s="374"/>
      <c r="E131" s="372"/>
      <c r="F131" s="358"/>
      <c r="G131" s="358" t="str">
        <f t="shared" si="9"/>
        <v>0</v>
      </c>
      <c r="H131" s="448">
        <v>0</v>
      </c>
      <c r="I131" s="376">
        <v>0</v>
      </c>
      <c r="J131" s="376"/>
      <c r="K131" s="374"/>
      <c r="O131" s="346"/>
      <c r="P131" s="346"/>
      <c r="T131" s="346"/>
      <c r="U131" s="369" t="str">
        <f t="shared" si="7"/>
        <v>0h</v>
      </c>
    </row>
    <row r="132" spans="1:21">
      <c r="A132" s="371">
        <v>247</v>
      </c>
      <c r="B132" s="358" t="s">
        <v>24</v>
      </c>
      <c r="C132" s="874"/>
      <c r="D132" s="374"/>
      <c r="E132" s="372"/>
      <c r="F132" s="358"/>
      <c r="G132" s="358" t="str">
        <f t="shared" si="9"/>
        <v>0</v>
      </c>
      <c r="H132" s="448">
        <v>0</v>
      </c>
      <c r="I132" s="376">
        <v>0</v>
      </c>
      <c r="J132" s="376"/>
      <c r="K132" s="374"/>
      <c r="O132" s="346"/>
      <c r="P132" s="346"/>
      <c r="T132" s="346"/>
      <c r="U132" s="369" t="str">
        <f t="shared" si="7"/>
        <v>0h</v>
      </c>
    </row>
    <row r="133" spans="1:21">
      <c r="A133" s="371">
        <v>248</v>
      </c>
      <c r="B133" s="358" t="s">
        <v>24</v>
      </c>
      <c r="C133" s="874"/>
      <c r="D133" s="374"/>
      <c r="E133" s="372"/>
      <c r="F133" s="358"/>
      <c r="G133" s="358" t="str">
        <f t="shared" si="9"/>
        <v>0</v>
      </c>
      <c r="H133" s="448">
        <v>0</v>
      </c>
      <c r="I133" s="376">
        <v>0</v>
      </c>
      <c r="J133" s="376"/>
      <c r="K133" s="374"/>
      <c r="O133" s="346"/>
      <c r="P133" s="346"/>
      <c r="T133" s="346"/>
      <c r="U133" s="369" t="str">
        <f t="shared" ref="U133:U140" si="10">DEC2HEX(H133)&amp;"h"</f>
        <v>0h</v>
      </c>
    </row>
    <row r="134" spans="1:21">
      <c r="A134" s="371">
        <v>249</v>
      </c>
      <c r="B134" s="358" t="s">
        <v>24</v>
      </c>
      <c r="C134" s="874"/>
      <c r="D134" s="374"/>
      <c r="E134" s="372"/>
      <c r="F134" s="358"/>
      <c r="G134" s="358" t="str">
        <f t="shared" si="9"/>
        <v>0</v>
      </c>
      <c r="H134" s="448">
        <v>0</v>
      </c>
      <c r="I134" s="376">
        <v>0</v>
      </c>
      <c r="J134" s="376"/>
      <c r="K134" s="374"/>
      <c r="O134" s="346"/>
      <c r="P134" s="346"/>
      <c r="T134" s="346"/>
      <c r="U134" s="369" t="str">
        <f t="shared" si="10"/>
        <v>0h</v>
      </c>
    </row>
    <row r="135" spans="1:21">
      <c r="A135" s="371">
        <v>250</v>
      </c>
      <c r="B135" s="358" t="s">
        <v>24</v>
      </c>
      <c r="C135" s="874"/>
      <c r="D135" s="374"/>
      <c r="E135" s="372"/>
      <c r="F135" s="358"/>
      <c r="G135" s="358" t="str">
        <f t="shared" si="9"/>
        <v>0</v>
      </c>
      <c r="H135" s="448">
        <v>0</v>
      </c>
      <c r="I135" s="376">
        <v>0</v>
      </c>
      <c r="J135" s="376"/>
      <c r="K135" s="374"/>
      <c r="O135" s="346"/>
      <c r="P135" s="346"/>
      <c r="T135" s="346"/>
      <c r="U135" s="369" t="str">
        <f t="shared" si="10"/>
        <v>0h</v>
      </c>
    </row>
    <row r="136" spans="1:21">
      <c r="A136" s="371">
        <v>251</v>
      </c>
      <c r="B136" s="358" t="s">
        <v>24</v>
      </c>
      <c r="C136" s="874"/>
      <c r="D136" s="374"/>
      <c r="E136" s="372"/>
      <c r="F136" s="358"/>
      <c r="G136" s="358" t="str">
        <f t="shared" si="9"/>
        <v>0</v>
      </c>
      <c r="H136" s="448">
        <v>0</v>
      </c>
      <c r="I136" s="376">
        <v>0</v>
      </c>
      <c r="J136" s="376"/>
      <c r="K136" s="374"/>
      <c r="O136" s="346"/>
      <c r="P136" s="346"/>
      <c r="T136" s="346"/>
      <c r="U136" s="369" t="str">
        <f t="shared" si="10"/>
        <v>0h</v>
      </c>
    </row>
    <row r="137" spans="1:21">
      <c r="A137" s="371">
        <v>252</v>
      </c>
      <c r="B137" s="358" t="s">
        <v>24</v>
      </c>
      <c r="C137" s="874"/>
      <c r="D137" s="374"/>
      <c r="E137" s="372"/>
      <c r="F137" s="358"/>
      <c r="G137" s="358" t="str">
        <f t="shared" si="9"/>
        <v>0</v>
      </c>
      <c r="H137" s="448">
        <v>0</v>
      </c>
      <c r="I137" s="376">
        <v>0</v>
      </c>
      <c r="J137" s="376" t="s">
        <v>245</v>
      </c>
      <c r="K137" s="374"/>
      <c r="O137" s="346"/>
      <c r="P137" s="346"/>
      <c r="T137" s="346"/>
      <c r="U137" s="369" t="str">
        <f t="shared" si="10"/>
        <v>0h</v>
      </c>
    </row>
    <row r="138" spans="1:21">
      <c r="A138" s="371">
        <v>253</v>
      </c>
      <c r="B138" s="358" t="s">
        <v>24</v>
      </c>
      <c r="C138" s="874"/>
      <c r="D138" s="374"/>
      <c r="E138" s="372"/>
      <c r="F138" s="358"/>
      <c r="G138" s="358" t="str">
        <f t="shared" si="9"/>
        <v>0</v>
      </c>
      <c r="H138" s="448">
        <v>0</v>
      </c>
      <c r="I138" s="376">
        <v>0</v>
      </c>
      <c r="J138" s="376" t="s">
        <v>245</v>
      </c>
      <c r="K138" s="374"/>
      <c r="O138" s="346"/>
      <c r="P138" s="346"/>
      <c r="T138" s="346"/>
      <c r="U138" s="369" t="str">
        <f t="shared" si="10"/>
        <v>0h</v>
      </c>
    </row>
    <row r="139" spans="1:21">
      <c r="A139" s="371">
        <v>254</v>
      </c>
      <c r="B139" s="358" t="s">
        <v>24</v>
      </c>
      <c r="C139" s="874"/>
      <c r="D139" s="374"/>
      <c r="E139" s="372"/>
      <c r="F139" s="358"/>
      <c r="G139" s="358" t="str">
        <f t="shared" si="9"/>
        <v>0</v>
      </c>
      <c r="H139" s="448">
        <v>0</v>
      </c>
      <c r="I139" s="376">
        <v>0</v>
      </c>
      <c r="J139" s="376" t="s">
        <v>245</v>
      </c>
      <c r="K139" s="374"/>
      <c r="O139" s="346"/>
      <c r="P139" s="346"/>
      <c r="T139" s="346"/>
      <c r="U139" s="369" t="str">
        <f t="shared" si="10"/>
        <v>0h</v>
      </c>
    </row>
    <row r="140" spans="1:21">
      <c r="A140" s="371">
        <v>255</v>
      </c>
      <c r="B140" s="358" t="s">
        <v>24</v>
      </c>
      <c r="C140" s="874"/>
      <c r="D140" s="374"/>
      <c r="E140" s="372"/>
      <c r="F140" s="358"/>
      <c r="G140" s="358" t="str">
        <f t="shared" si="9"/>
        <v>0</v>
      </c>
      <c r="H140" s="448">
        <v>0</v>
      </c>
      <c r="I140" s="376">
        <v>0</v>
      </c>
      <c r="J140" s="376" t="s">
        <v>245</v>
      </c>
      <c r="K140" s="374"/>
      <c r="O140" s="346"/>
      <c r="P140" s="346"/>
      <c r="T140" s="346"/>
      <c r="U140" s="369" t="str">
        <f t="shared" si="10"/>
        <v>0h</v>
      </c>
    </row>
    <row r="141" spans="1:21">
      <c r="A141" s="380"/>
    </row>
    <row r="142" spans="1:21">
      <c r="A142" s="189"/>
    </row>
    <row r="143" spans="1:21">
      <c r="A143" s="380"/>
    </row>
    <row r="144" spans="1:21">
      <c r="A144" s="189"/>
    </row>
    <row r="145" spans="1:1">
      <c r="A145" s="380"/>
    </row>
    <row r="146" spans="1:1">
      <c r="A146" s="189"/>
    </row>
    <row r="147" spans="1:1">
      <c r="A147" s="380"/>
    </row>
    <row r="148" spans="1:1">
      <c r="A148" s="189"/>
    </row>
    <row r="149" spans="1:1">
      <c r="A149" s="380"/>
    </row>
    <row r="150" spans="1:1">
      <c r="A150" s="189"/>
    </row>
    <row r="151" spans="1:1">
      <c r="A151" s="380"/>
    </row>
    <row r="152" spans="1:1">
      <c r="A152" s="189"/>
    </row>
    <row r="153" spans="1:1">
      <c r="A153" s="380"/>
    </row>
    <row r="154" spans="1:1">
      <c r="A154" s="189"/>
    </row>
    <row r="155" spans="1:1">
      <c r="A155" s="380"/>
    </row>
    <row r="156" spans="1:1">
      <c r="A156" s="189"/>
    </row>
    <row r="157" spans="1:1">
      <c r="A157" s="380"/>
    </row>
    <row r="158" spans="1:1">
      <c r="A158" s="189"/>
    </row>
    <row r="159" spans="1:1">
      <c r="A159" s="380"/>
    </row>
    <row r="160" spans="1:1">
      <c r="A160" s="189"/>
    </row>
    <row r="161" spans="1:1">
      <c r="A161" s="380"/>
    </row>
    <row r="162" spans="1:1">
      <c r="A162" s="189"/>
    </row>
    <row r="163" spans="1:1">
      <c r="A163" s="380"/>
    </row>
    <row r="164" spans="1:1">
      <c r="A164" s="189"/>
    </row>
    <row r="165" spans="1:1">
      <c r="A165" s="380"/>
    </row>
    <row r="166" spans="1:1">
      <c r="A166" s="189"/>
    </row>
    <row r="167" spans="1:1">
      <c r="A167" s="380"/>
    </row>
    <row r="168" spans="1:1">
      <c r="A168" s="189"/>
    </row>
    <row r="169" spans="1:1">
      <c r="A169" s="380"/>
    </row>
    <row r="170" spans="1:1">
      <c r="A170" s="189"/>
    </row>
    <row r="171" spans="1:1">
      <c r="A171" s="380"/>
    </row>
    <row r="172" spans="1:1">
      <c r="A172" s="189"/>
    </row>
    <row r="173" spans="1:1">
      <c r="A173" s="380"/>
    </row>
    <row r="174" spans="1:1">
      <c r="A174" s="189"/>
    </row>
    <row r="175" spans="1:1">
      <c r="A175" s="380"/>
    </row>
    <row r="176" spans="1:1">
      <c r="A176" s="189"/>
    </row>
    <row r="177" spans="1:1">
      <c r="A177" s="380"/>
    </row>
    <row r="178" spans="1:1">
      <c r="A178" s="189"/>
    </row>
    <row r="179" spans="1:1">
      <c r="A179" s="380"/>
    </row>
    <row r="180" spans="1:1">
      <c r="A180" s="189"/>
    </row>
    <row r="181" spans="1:1">
      <c r="A181" s="380"/>
    </row>
    <row r="182" spans="1:1">
      <c r="A182" s="189"/>
    </row>
    <row r="183" spans="1:1">
      <c r="A183" s="380"/>
    </row>
    <row r="184" spans="1:1">
      <c r="A184" s="189"/>
    </row>
    <row r="185" spans="1:1">
      <c r="A185" s="380"/>
    </row>
    <row r="186" spans="1:1">
      <c r="A186" s="189"/>
    </row>
    <row r="187" spans="1:1">
      <c r="A187" s="380"/>
    </row>
    <row r="188" spans="1:1">
      <c r="A188" s="189"/>
    </row>
    <row r="189" spans="1:1">
      <c r="A189" s="380"/>
    </row>
    <row r="190" spans="1:1">
      <c r="A190" s="189"/>
    </row>
    <row r="191" spans="1:1">
      <c r="A191" s="380"/>
    </row>
    <row r="192" spans="1:1">
      <c r="A192" s="189"/>
    </row>
    <row r="193" spans="1:1">
      <c r="A193" s="380"/>
    </row>
    <row r="194" spans="1:1">
      <c r="A194" s="189"/>
    </row>
    <row r="195" spans="1:1">
      <c r="A195" s="380"/>
    </row>
    <row r="196" spans="1:1">
      <c r="A196" s="189"/>
    </row>
    <row r="197" spans="1:1">
      <c r="A197" s="380"/>
    </row>
    <row r="198" spans="1:1">
      <c r="A198" s="189"/>
    </row>
    <row r="199" spans="1:1">
      <c r="A199" s="380"/>
    </row>
    <row r="200" spans="1:1">
      <c r="A200" s="189"/>
    </row>
    <row r="201" spans="1:1">
      <c r="A201" s="380"/>
    </row>
    <row r="202" spans="1:1">
      <c r="A202" s="189"/>
    </row>
    <row r="203" spans="1:1">
      <c r="A203" s="380"/>
    </row>
    <row r="204" spans="1:1">
      <c r="A204" s="189"/>
    </row>
    <row r="205" spans="1:1">
      <c r="A205" s="380"/>
    </row>
    <row r="206" spans="1:1">
      <c r="A206" s="189"/>
    </row>
    <row r="207" spans="1:1">
      <c r="A207" s="380"/>
    </row>
    <row r="208" spans="1:1">
      <c r="A208" s="189"/>
    </row>
    <row r="209" spans="1:1">
      <c r="A209" s="380"/>
    </row>
    <row r="210" spans="1:1">
      <c r="A210" s="189"/>
    </row>
    <row r="211" spans="1:1">
      <c r="A211" s="380"/>
    </row>
    <row r="212" spans="1:1">
      <c r="A212" s="189"/>
    </row>
    <row r="213" spans="1:1">
      <c r="A213" s="380"/>
    </row>
    <row r="214" spans="1:1">
      <c r="A214" s="189"/>
    </row>
  </sheetData>
  <protectedRanges>
    <protectedRange sqref="L4:L8 L10:L22" name="Range1_1_1"/>
  </protectedRanges>
  <mergeCells count="55">
    <mergeCell ref="C23:C38"/>
    <mergeCell ref="D23:D38"/>
    <mergeCell ref="A1:H1"/>
    <mergeCell ref="C4:C19"/>
    <mergeCell ref="D4:D19"/>
    <mergeCell ref="C20:C22"/>
    <mergeCell ref="D20:D22"/>
    <mergeCell ref="C39:C40"/>
    <mergeCell ref="D39:D40"/>
    <mergeCell ref="C41:C56"/>
    <mergeCell ref="D41:D56"/>
    <mergeCell ref="C57:C58"/>
    <mergeCell ref="D57:D58"/>
    <mergeCell ref="C59:C60"/>
    <mergeCell ref="D59:D60"/>
    <mergeCell ref="C61:C62"/>
    <mergeCell ref="D61:D62"/>
    <mergeCell ref="C63:C64"/>
    <mergeCell ref="D63:D64"/>
    <mergeCell ref="D81:D84"/>
    <mergeCell ref="C65:C74"/>
    <mergeCell ref="A75:A76"/>
    <mergeCell ref="G75:G76"/>
    <mergeCell ref="H75:H76"/>
    <mergeCell ref="A78:A79"/>
    <mergeCell ref="D78:D79"/>
    <mergeCell ref="G78:G79"/>
    <mergeCell ref="H78:H79"/>
    <mergeCell ref="I78:I79"/>
    <mergeCell ref="O75:O76"/>
    <mergeCell ref="P75:P76"/>
    <mergeCell ref="T75:T76"/>
    <mergeCell ref="J78:J79"/>
    <mergeCell ref="J75:J76"/>
    <mergeCell ref="K78:K79"/>
    <mergeCell ref="O78:O79"/>
    <mergeCell ref="P78:P79"/>
    <mergeCell ref="T78:T79"/>
    <mergeCell ref="I75:I76"/>
    <mergeCell ref="C108:C140"/>
    <mergeCell ref="T87:T94"/>
    <mergeCell ref="A95:A96"/>
    <mergeCell ref="D95:D96"/>
    <mergeCell ref="G95:G96"/>
    <mergeCell ref="H95:H96"/>
    <mergeCell ref="I95:I96"/>
    <mergeCell ref="O95:O96"/>
    <mergeCell ref="P95:P96"/>
    <mergeCell ref="T95:T96"/>
    <mergeCell ref="A87:A94"/>
    <mergeCell ref="G87:G94"/>
    <mergeCell ref="H87:H94"/>
    <mergeCell ref="I87:I94"/>
    <mergeCell ref="O87:O94"/>
    <mergeCell ref="P87:P94"/>
  </mergeCells>
  <phoneticPr fontId="5" type="noConversion"/>
  <pageMargins left="0.7" right="0.7" top="0.75" bottom="0.75" header="0.3" footer="0.3"/>
  <pageSetup paperSize="9" orientation="portrait" r:id="rId1"/>
  <headerFooter>
    <oddHeader>&amp;L&amp;G&amp;R&amp;F</oddHeader>
    <oddFooter>&amp;LLumentum Confidential and Proprietary&amp;R&amp;A - Page &amp;P or &amp;N</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1DC6A-A38F-455B-8B43-1E7E71E6596F}">
  <dimension ref="A1:X207"/>
  <sheetViews>
    <sheetView zoomScale="115" zoomScaleNormal="115" workbookViewId="0">
      <pane xSplit="2" ySplit="2" topLeftCell="C192" activePane="bottomRight" state="frozen"/>
      <selection activeCell="H68" sqref="H68:H75"/>
      <selection pane="topRight" activeCell="H68" sqref="H68:H75"/>
      <selection pane="bottomLeft" activeCell="H68" sqref="H68:H75"/>
      <selection pane="bottomRight" activeCell="C204" sqref="C204"/>
    </sheetView>
  </sheetViews>
  <sheetFormatPr defaultColWidth="9" defaultRowHeight="14.4"/>
  <cols>
    <col min="1" max="1" width="9" style="284"/>
    <col min="2" max="2" width="9" style="455"/>
    <col min="3" max="3" width="39.33203125" style="284" customWidth="1"/>
    <col min="4" max="4" width="44.44140625" style="284" customWidth="1"/>
    <col min="5" max="5" width="9" style="284"/>
    <col min="6" max="6" width="10.33203125" style="347" bestFit="1" customWidth="1"/>
    <col min="7" max="7" width="9" style="347"/>
    <col min="8" max="8" width="9" style="468"/>
    <col min="9" max="9" width="9" style="347"/>
    <col min="10" max="10" width="9" style="284"/>
    <col min="11" max="11" width="27.33203125" style="284" customWidth="1"/>
    <col min="12" max="12" width="13.44140625" style="284" bestFit="1" customWidth="1"/>
    <col min="13" max="16384" width="9" style="284"/>
  </cols>
  <sheetData>
    <row r="1" spans="1:24" ht="15.6">
      <c r="A1" s="756" t="s">
        <v>2503</v>
      </c>
      <c r="B1" s="756"/>
      <c r="C1" s="756"/>
      <c r="D1" s="756"/>
      <c r="E1" s="756"/>
      <c r="F1" s="756"/>
      <c r="G1" s="756"/>
      <c r="H1" s="756"/>
      <c r="I1" s="724"/>
    </row>
    <row r="2" spans="1:24" ht="57.6">
      <c r="A2" s="177" t="s">
        <v>2063</v>
      </c>
      <c r="B2" s="178" t="s">
        <v>2064</v>
      </c>
      <c r="C2" s="179" t="s">
        <v>2065</v>
      </c>
      <c r="D2" s="179" t="s">
        <v>2066</v>
      </c>
      <c r="E2" s="179" t="s">
        <v>2067</v>
      </c>
      <c r="F2" s="179" t="s">
        <v>2068</v>
      </c>
      <c r="G2" s="179" t="s">
        <v>2069</v>
      </c>
      <c r="H2" s="179" t="s">
        <v>20</v>
      </c>
      <c r="I2" s="179" t="s">
        <v>2070</v>
      </c>
    </row>
    <row r="3" spans="1:24" ht="24">
      <c r="A3" s="381">
        <v>128</v>
      </c>
      <c r="B3" s="454" t="s">
        <v>24</v>
      </c>
      <c r="C3" s="320" t="s">
        <v>258</v>
      </c>
      <c r="D3" s="320" t="s">
        <v>259</v>
      </c>
      <c r="E3" s="287" t="s">
        <v>2086</v>
      </c>
      <c r="F3" s="344"/>
      <c r="G3" s="344" t="str">
        <f>DEC2HEX(H3)</f>
        <v>0</v>
      </c>
      <c r="H3" s="467">
        <v>0</v>
      </c>
      <c r="I3" s="382">
        <v>0</v>
      </c>
    </row>
    <row r="4" spans="1:24" ht="24">
      <c r="A4" s="381">
        <v>129</v>
      </c>
      <c r="B4" s="454" t="s">
        <v>24</v>
      </c>
      <c r="C4" s="320" t="s">
        <v>261</v>
      </c>
      <c r="D4" s="320" t="s">
        <v>262</v>
      </c>
      <c r="E4" s="287" t="s">
        <v>2086</v>
      </c>
      <c r="F4" s="344"/>
      <c r="G4" s="344" t="str">
        <f t="shared" ref="G4:G66" si="0">DEC2HEX(H4)</f>
        <v>0</v>
      </c>
      <c r="H4" s="467">
        <v>0</v>
      </c>
      <c r="I4" s="382">
        <v>0</v>
      </c>
      <c r="Q4" s="347"/>
    </row>
    <row r="5" spans="1:24" ht="16.5" customHeight="1">
      <c r="A5" s="702">
        <v>130</v>
      </c>
      <c r="B5" s="454" t="s">
        <v>24</v>
      </c>
      <c r="C5" s="320" t="s">
        <v>263</v>
      </c>
      <c r="D5" s="320" t="s">
        <v>264</v>
      </c>
      <c r="E5" s="287" t="s">
        <v>2086</v>
      </c>
      <c r="F5" s="344"/>
      <c r="G5" s="344" t="str">
        <f t="shared" si="0"/>
        <v>0</v>
      </c>
      <c r="H5" s="467">
        <v>0</v>
      </c>
      <c r="I5" s="382">
        <v>0</v>
      </c>
      <c r="Q5" s="347"/>
    </row>
    <row r="6" spans="1:24" ht="24">
      <c r="A6" s="702">
        <v>131</v>
      </c>
      <c r="B6" s="454" t="s">
        <v>24</v>
      </c>
      <c r="C6" s="320" t="s">
        <v>265</v>
      </c>
      <c r="D6" s="320" t="s">
        <v>266</v>
      </c>
      <c r="E6" s="287" t="s">
        <v>2086</v>
      </c>
      <c r="F6" s="344"/>
      <c r="G6" s="344" t="str">
        <f t="shared" si="0"/>
        <v>2</v>
      </c>
      <c r="H6" s="467">
        <v>2</v>
      </c>
      <c r="I6" s="382">
        <v>0</v>
      </c>
      <c r="Q6" s="347"/>
    </row>
    <row r="7" spans="1:24" ht="36">
      <c r="A7" s="900">
        <v>132</v>
      </c>
      <c r="B7" s="699" t="s">
        <v>2481</v>
      </c>
      <c r="C7" s="700" t="s">
        <v>267</v>
      </c>
      <c r="D7" s="700" t="s">
        <v>268</v>
      </c>
      <c r="E7" s="287" t="s">
        <v>2086</v>
      </c>
      <c r="F7" s="384">
        <f>_xlfn.BITRSHIFT(H7,6)</f>
        <v>0</v>
      </c>
      <c r="G7" s="771" t="str">
        <f t="shared" si="0"/>
        <v>5</v>
      </c>
      <c r="H7" s="904">
        <v>5</v>
      </c>
      <c r="I7" s="904">
        <v>0</v>
      </c>
      <c r="W7" s="894"/>
      <c r="X7" s="894"/>
    </row>
    <row r="8" spans="1:24" ht="36">
      <c r="A8" s="900"/>
      <c r="B8" s="701" t="s">
        <v>269</v>
      </c>
      <c r="C8" s="700" t="s">
        <v>270</v>
      </c>
      <c r="D8" s="700" t="s">
        <v>271</v>
      </c>
      <c r="E8" s="287" t="s">
        <v>2086</v>
      </c>
      <c r="F8" s="384">
        <f>_xlfn.BITAND(H7,63)</f>
        <v>5</v>
      </c>
      <c r="G8" s="771"/>
      <c r="H8" s="751"/>
      <c r="I8" s="904"/>
      <c r="W8" s="894"/>
      <c r="X8" s="894"/>
    </row>
    <row r="9" spans="1:24" ht="24">
      <c r="A9" s="702">
        <v>133</v>
      </c>
      <c r="B9" s="701" t="s">
        <v>24</v>
      </c>
      <c r="C9" s="700" t="s">
        <v>272</v>
      </c>
      <c r="D9" s="700" t="s">
        <v>273</v>
      </c>
      <c r="E9" s="287" t="s">
        <v>2086</v>
      </c>
      <c r="F9" s="344"/>
      <c r="G9" s="344" t="str">
        <f>DEC2HEX(H9)</f>
        <v>0</v>
      </c>
      <c r="H9" s="467">
        <v>0</v>
      </c>
      <c r="I9" s="382">
        <v>0</v>
      </c>
      <c r="Q9" s="347"/>
    </row>
    <row r="10" spans="1:24" ht="24">
      <c r="A10" s="702">
        <v>134</v>
      </c>
      <c r="B10" s="701" t="s">
        <v>24</v>
      </c>
      <c r="C10" s="700" t="s">
        <v>274</v>
      </c>
      <c r="D10" s="700" t="s">
        <v>275</v>
      </c>
      <c r="E10" s="287" t="s">
        <v>2086</v>
      </c>
      <c r="F10" s="344"/>
      <c r="G10" s="344" t="str">
        <f t="shared" si="0"/>
        <v>0</v>
      </c>
      <c r="H10" s="467">
        <v>0</v>
      </c>
      <c r="I10" s="382">
        <v>0</v>
      </c>
      <c r="Q10" s="347"/>
    </row>
    <row r="11" spans="1:24" ht="24">
      <c r="A11" s="702">
        <v>135</v>
      </c>
      <c r="B11" s="701" t="s">
        <v>24</v>
      </c>
      <c r="C11" s="700" t="s">
        <v>276</v>
      </c>
      <c r="D11" s="700" t="s">
        <v>277</v>
      </c>
      <c r="E11" s="287" t="s">
        <v>2086</v>
      </c>
      <c r="F11" s="344"/>
      <c r="G11" s="344" t="str">
        <f t="shared" si="0"/>
        <v>0</v>
      </c>
      <c r="H11" s="467">
        <v>0</v>
      </c>
      <c r="I11" s="382">
        <v>0</v>
      </c>
      <c r="Q11" s="347"/>
    </row>
    <row r="12" spans="1:24" ht="24">
      <c r="A12" s="702">
        <v>136</v>
      </c>
      <c r="B12" s="701" t="s">
        <v>24</v>
      </c>
      <c r="C12" s="700" t="s">
        <v>278</v>
      </c>
      <c r="D12" s="700" t="s">
        <v>279</v>
      </c>
      <c r="E12" s="287" t="s">
        <v>2086</v>
      </c>
      <c r="F12" s="344"/>
      <c r="G12" s="344" t="str">
        <f t="shared" si="0"/>
        <v>0</v>
      </c>
      <c r="H12" s="467">
        <v>0</v>
      </c>
      <c r="I12" s="382">
        <v>0</v>
      </c>
      <c r="Q12" s="347"/>
    </row>
    <row r="13" spans="1:24" ht="72">
      <c r="A13" s="702">
        <v>137</v>
      </c>
      <c r="B13" s="701" t="s">
        <v>24</v>
      </c>
      <c r="C13" s="700" t="s">
        <v>4885</v>
      </c>
      <c r="D13" s="700" t="s">
        <v>4887</v>
      </c>
      <c r="E13" s="287" t="s">
        <v>2086</v>
      </c>
      <c r="F13" s="344"/>
      <c r="G13" s="344" t="str">
        <f t="shared" si="0"/>
        <v>0</v>
      </c>
      <c r="H13" s="467">
        <v>0</v>
      </c>
      <c r="I13" s="382">
        <v>0</v>
      </c>
      <c r="M13" s="284">
        <v>193100</v>
      </c>
      <c r="N13" s="284">
        <f>L14/M13</f>
        <v>1552.5243811496634</v>
      </c>
      <c r="Q13" s="347"/>
    </row>
    <row r="14" spans="1:24">
      <c r="A14" s="702">
        <v>138</v>
      </c>
      <c r="B14" s="701" t="s">
        <v>24</v>
      </c>
      <c r="C14" s="907" t="s">
        <v>2504</v>
      </c>
      <c r="D14" s="700">
        <v>4</v>
      </c>
      <c r="E14" s="287" t="s">
        <v>2505</v>
      </c>
      <c r="F14" s="384"/>
      <c r="G14" s="344" t="str">
        <f t="shared" si="0"/>
        <v>66</v>
      </c>
      <c r="H14" s="467">
        <v>102</v>
      </c>
      <c r="I14" s="382">
        <v>0</v>
      </c>
      <c r="J14" s="386">
        <f>(H14*256+H15)*0.05</f>
        <v>1310</v>
      </c>
      <c r="L14" s="284">
        <v>299792458</v>
      </c>
      <c r="M14" s="284">
        <v>193101.8</v>
      </c>
      <c r="N14" s="284">
        <f>L14/M14</f>
        <v>1552.5099092810115</v>
      </c>
      <c r="Q14" s="347"/>
    </row>
    <row r="15" spans="1:24">
      <c r="A15" s="702">
        <v>139</v>
      </c>
      <c r="B15" s="701" t="s">
        <v>24</v>
      </c>
      <c r="C15" s="907"/>
      <c r="D15" s="700" t="s">
        <v>4476</v>
      </c>
      <c r="E15" s="287" t="s">
        <v>2086</v>
      </c>
      <c r="F15" s="344"/>
      <c r="G15" s="344" t="str">
        <f t="shared" si="0"/>
        <v>58</v>
      </c>
      <c r="H15" s="467">
        <v>88</v>
      </c>
      <c r="I15" s="382">
        <v>0</v>
      </c>
      <c r="L15" s="284">
        <v>5</v>
      </c>
      <c r="N15" s="284" t="str">
        <f>DEC2HEX(ROUND(N13*20,0))</f>
        <v>794A</v>
      </c>
      <c r="Q15" s="347"/>
    </row>
    <row r="16" spans="1:24" ht="24">
      <c r="A16" s="702">
        <v>140</v>
      </c>
      <c r="B16" s="701" t="s">
        <v>24</v>
      </c>
      <c r="C16" s="910" t="s">
        <v>4886</v>
      </c>
      <c r="D16" s="700" t="s">
        <v>4477</v>
      </c>
      <c r="E16" s="287" t="s">
        <v>2086</v>
      </c>
      <c r="F16" s="344"/>
      <c r="G16" s="344" t="str">
        <f t="shared" si="0"/>
        <v>5</v>
      </c>
      <c r="H16" s="467">
        <v>5</v>
      </c>
      <c r="I16" s="382">
        <v>0</v>
      </c>
      <c r="J16" s="386">
        <f>(H16*256+H17)*0.005</f>
        <v>6.5</v>
      </c>
      <c r="K16" s="387" t="s">
        <v>280</v>
      </c>
      <c r="L16" s="284">
        <f>(-N13+N14)*200</f>
        <v>-2.8943737303961825</v>
      </c>
      <c r="Q16" s="347"/>
    </row>
    <row r="17" spans="1:24" ht="24">
      <c r="A17" s="702">
        <v>141</v>
      </c>
      <c r="B17" s="701" t="s">
        <v>24</v>
      </c>
      <c r="C17" s="911"/>
      <c r="D17" s="700" t="s">
        <v>4478</v>
      </c>
      <c r="E17" s="287" t="s">
        <v>2086</v>
      </c>
      <c r="F17" s="344"/>
      <c r="G17" s="344" t="str">
        <f t="shared" si="0"/>
        <v>14</v>
      </c>
      <c r="H17" s="467">
        <v>20</v>
      </c>
      <c r="I17" s="382">
        <v>0</v>
      </c>
      <c r="Q17" s="347"/>
    </row>
    <row r="18" spans="1:24" ht="28.8">
      <c r="A18" s="905">
        <v>142</v>
      </c>
      <c r="B18" s="701">
        <v>7</v>
      </c>
      <c r="C18" s="700" t="s">
        <v>4874</v>
      </c>
      <c r="D18" s="703" t="s">
        <v>4877</v>
      </c>
      <c r="E18" s="287" t="s">
        <v>2505</v>
      </c>
      <c r="F18" s="388">
        <f>_xlfn.BITRSHIFT(H18,7)</f>
        <v>0</v>
      </c>
      <c r="G18" s="771" t="str">
        <f t="shared" si="0"/>
        <v>64</v>
      </c>
      <c r="H18" s="904">
        <v>100</v>
      </c>
      <c r="I18" s="784">
        <v>0</v>
      </c>
      <c r="W18" s="894"/>
      <c r="X18" s="894"/>
    </row>
    <row r="19" spans="1:24" ht="24">
      <c r="A19" s="905"/>
      <c r="B19" s="701">
        <v>6</v>
      </c>
      <c r="C19" s="700" t="s">
        <v>281</v>
      </c>
      <c r="D19" s="700" t="s">
        <v>282</v>
      </c>
      <c r="E19" s="287" t="s">
        <v>2086</v>
      </c>
      <c r="F19" s="388">
        <f>_xlfn.BITAND(_xlfn.BITRSHIFT(H18,6),1)</f>
        <v>1</v>
      </c>
      <c r="G19" s="771"/>
      <c r="H19" s="754"/>
      <c r="I19" s="784"/>
      <c r="W19" s="894"/>
      <c r="X19" s="894"/>
    </row>
    <row r="20" spans="1:24" ht="24">
      <c r="A20" s="905"/>
      <c r="B20" s="701">
        <v>5</v>
      </c>
      <c r="C20" s="700" t="s">
        <v>283</v>
      </c>
      <c r="D20" s="700" t="s">
        <v>284</v>
      </c>
      <c r="E20" s="287" t="s">
        <v>2086</v>
      </c>
      <c r="F20" s="388">
        <f>_xlfn.BITAND(_xlfn.BITRSHIFT(H18,5),1)</f>
        <v>1</v>
      </c>
      <c r="G20" s="771"/>
      <c r="H20" s="754"/>
      <c r="I20" s="784"/>
      <c r="W20" s="894"/>
      <c r="X20" s="894"/>
    </row>
    <row r="21" spans="1:24" ht="36">
      <c r="A21" s="905"/>
      <c r="B21" s="701">
        <v>4</v>
      </c>
      <c r="C21" s="700" t="s">
        <v>4875</v>
      </c>
      <c r="D21" s="714" t="s">
        <v>4878</v>
      </c>
      <c r="E21" s="287" t="s">
        <v>2086</v>
      </c>
      <c r="F21" s="388">
        <f>_xlfn.BITAND(_xlfn.BITRSHIFT(H18,4),1)</f>
        <v>0</v>
      </c>
      <c r="G21" s="771"/>
      <c r="H21" s="754"/>
      <c r="I21" s="784"/>
      <c r="W21" s="894"/>
      <c r="X21" s="894"/>
    </row>
    <row r="22" spans="1:24" ht="36">
      <c r="A22" s="905"/>
      <c r="B22" s="701">
        <v>3</v>
      </c>
      <c r="C22" s="700" t="s">
        <v>4876</v>
      </c>
      <c r="D22" s="714" t="s">
        <v>4931</v>
      </c>
      <c r="E22" s="287" t="s">
        <v>2505</v>
      </c>
      <c r="F22" s="388">
        <f>_xlfn.BITAND(_xlfn.BITRSHIFT(H18,3),1)</f>
        <v>0</v>
      </c>
      <c r="G22" s="771"/>
      <c r="H22" s="754"/>
      <c r="I22" s="784"/>
      <c r="W22" s="894"/>
      <c r="X22" s="894"/>
    </row>
    <row r="23" spans="1:24">
      <c r="A23" s="905"/>
      <c r="B23" s="701">
        <v>2</v>
      </c>
      <c r="C23" s="700" t="s">
        <v>285</v>
      </c>
      <c r="D23" s="700" t="s">
        <v>286</v>
      </c>
      <c r="E23" s="287" t="s">
        <v>2086</v>
      </c>
      <c r="F23" s="388">
        <f>_xlfn.BITAND(_xlfn.BITRSHIFT(H18,2),1)</f>
        <v>1</v>
      </c>
      <c r="G23" s="771"/>
      <c r="H23" s="754"/>
      <c r="I23" s="784"/>
      <c r="W23" s="894"/>
      <c r="X23" s="894"/>
    </row>
    <row r="24" spans="1:24" ht="72">
      <c r="A24" s="905"/>
      <c r="B24" s="701" t="s">
        <v>154</v>
      </c>
      <c r="C24" s="700" t="s">
        <v>2506</v>
      </c>
      <c r="D24" s="700" t="s">
        <v>2507</v>
      </c>
      <c r="E24" s="287" t="s">
        <v>2086</v>
      </c>
      <c r="F24" s="388">
        <f>_xlfn.BITAND(H18,3)</f>
        <v>0</v>
      </c>
      <c r="G24" s="771"/>
      <c r="H24" s="751"/>
      <c r="I24" s="784"/>
      <c r="W24" s="894"/>
      <c r="X24" s="894"/>
    </row>
    <row r="25" spans="1:24">
      <c r="A25" s="905">
        <v>143</v>
      </c>
      <c r="B25" s="699" t="s">
        <v>2477</v>
      </c>
      <c r="C25" s="700" t="s">
        <v>287</v>
      </c>
      <c r="D25" s="700" t="s">
        <v>287</v>
      </c>
      <c r="E25" s="287" t="s">
        <v>2086</v>
      </c>
      <c r="F25" s="389">
        <f>_xlfn.BITAND(_xlfn.BITRSHIFT(H25,5),7)</f>
        <v>0</v>
      </c>
      <c r="G25" s="908" t="str">
        <f t="shared" si="0"/>
        <v>0</v>
      </c>
      <c r="H25" s="904">
        <v>0</v>
      </c>
      <c r="I25" s="784">
        <v>0</v>
      </c>
      <c r="W25" s="894"/>
      <c r="X25" s="894"/>
    </row>
    <row r="26" spans="1:24">
      <c r="A26" s="905"/>
      <c r="B26" s="701" t="s">
        <v>257</v>
      </c>
      <c r="C26" s="700" t="s">
        <v>288</v>
      </c>
      <c r="D26" s="700" t="s">
        <v>288</v>
      </c>
      <c r="E26" s="287" t="s">
        <v>2505</v>
      </c>
      <c r="F26" s="389">
        <f>_xlfn.BITAND(_xlfn.BITRSHIFT(H25,0),31)</f>
        <v>0</v>
      </c>
      <c r="G26" s="909"/>
      <c r="H26" s="751"/>
      <c r="I26" s="784"/>
      <c r="W26" s="894"/>
      <c r="X26" s="894"/>
    </row>
    <row r="27" spans="1:24">
      <c r="A27" s="905">
        <v>144</v>
      </c>
      <c r="B27" s="699" t="s">
        <v>2301</v>
      </c>
      <c r="C27" s="700" t="s">
        <v>289</v>
      </c>
      <c r="D27" s="700" t="s">
        <v>289</v>
      </c>
      <c r="E27" s="287" t="s">
        <v>2086</v>
      </c>
      <c r="F27" s="389">
        <f>_xlfn.BITAND(_xlfn.BITRSHIFT(H27,4),15)</f>
        <v>7</v>
      </c>
      <c r="G27" s="908" t="str">
        <f t="shared" si="0"/>
        <v>78</v>
      </c>
      <c r="H27" s="904">
        <v>120</v>
      </c>
      <c r="I27" s="784">
        <v>0</v>
      </c>
      <c r="W27" s="894"/>
      <c r="X27" s="894"/>
    </row>
    <row r="28" spans="1:24">
      <c r="A28" s="905"/>
      <c r="B28" s="701" t="s">
        <v>244</v>
      </c>
      <c r="C28" s="700" t="s">
        <v>290</v>
      </c>
      <c r="D28" s="700" t="s">
        <v>290</v>
      </c>
      <c r="E28" s="287" t="s">
        <v>2086</v>
      </c>
      <c r="F28" s="389">
        <f>_xlfn.BITAND(_xlfn.BITRSHIFT(H27,0),15)</f>
        <v>8</v>
      </c>
      <c r="G28" s="909"/>
      <c r="H28" s="751"/>
      <c r="I28" s="784"/>
      <c r="W28" s="894"/>
      <c r="X28" s="894"/>
    </row>
    <row r="29" spans="1:24">
      <c r="A29" s="905">
        <v>145</v>
      </c>
      <c r="B29" s="701">
        <v>7</v>
      </c>
      <c r="C29" s="700" t="s">
        <v>291</v>
      </c>
      <c r="D29" s="705" t="s">
        <v>292</v>
      </c>
      <c r="E29" s="287" t="s">
        <v>2086</v>
      </c>
      <c r="F29" s="388">
        <f>_xlfn.BITRSHIFT(H29,7)</f>
        <v>0</v>
      </c>
      <c r="G29" s="771" t="str">
        <f t="shared" si="0"/>
        <v>60</v>
      </c>
      <c r="H29" s="904">
        <v>96</v>
      </c>
      <c r="I29" s="784">
        <v>0</v>
      </c>
      <c r="W29" s="894"/>
      <c r="X29" s="894"/>
    </row>
    <row r="30" spans="1:24" ht="108">
      <c r="A30" s="905"/>
      <c r="B30" s="699" t="s">
        <v>4900</v>
      </c>
      <c r="C30" s="700" t="s">
        <v>293</v>
      </c>
      <c r="D30" s="700" t="s">
        <v>2509</v>
      </c>
      <c r="E30" s="287" t="s">
        <v>2505</v>
      </c>
      <c r="F30" s="389">
        <f>_xlfn.BITAND(_xlfn.BITRSHIFT(H29,5),3)</f>
        <v>3</v>
      </c>
      <c r="G30" s="771"/>
      <c r="H30" s="754"/>
      <c r="I30" s="784"/>
      <c r="W30" s="894"/>
      <c r="X30" s="894"/>
    </row>
    <row r="31" spans="1:24" ht="71.400000000000006" customHeight="1">
      <c r="A31" s="905"/>
      <c r="B31" s="699" t="s">
        <v>2510</v>
      </c>
      <c r="C31" s="700" t="s">
        <v>4473</v>
      </c>
      <c r="D31" s="700" t="s">
        <v>4474</v>
      </c>
      <c r="E31" s="287" t="s">
        <v>2086</v>
      </c>
      <c r="F31" s="389">
        <f>_xlfn.BITAND(_xlfn.BITRSHIFT(H29,3),3)</f>
        <v>0</v>
      </c>
      <c r="G31" s="771"/>
      <c r="H31" s="754"/>
      <c r="I31" s="784"/>
      <c r="W31" s="894"/>
      <c r="X31" s="894"/>
    </row>
    <row r="32" spans="1:24" ht="24">
      <c r="A32" s="905"/>
      <c r="B32" s="701">
        <v>2</v>
      </c>
      <c r="C32" s="700" t="s">
        <v>295</v>
      </c>
      <c r="D32" s="700" t="s">
        <v>4479</v>
      </c>
      <c r="E32" s="287"/>
      <c r="F32" s="388">
        <f>_xlfn.BITAND(_xlfn.BITRSHIFT(H29,2),1)</f>
        <v>0</v>
      </c>
      <c r="G32" s="771"/>
      <c r="H32" s="754"/>
      <c r="I32" s="784"/>
      <c r="W32" s="894"/>
      <c r="X32" s="894"/>
    </row>
    <row r="33" spans="1:24" ht="24">
      <c r="A33" s="905"/>
      <c r="B33" s="701">
        <v>1</v>
      </c>
      <c r="C33" s="700" t="s">
        <v>296</v>
      </c>
      <c r="D33" s="700" t="s">
        <v>4480</v>
      </c>
      <c r="E33" s="287"/>
      <c r="F33" s="388">
        <f>_xlfn.BITAND(_xlfn.BITRSHIFT(H29,1),1)</f>
        <v>0</v>
      </c>
      <c r="G33" s="771"/>
      <c r="H33" s="754"/>
      <c r="I33" s="784"/>
      <c r="W33" s="894"/>
      <c r="X33" s="894"/>
    </row>
    <row r="34" spans="1:24" ht="24">
      <c r="A34" s="905"/>
      <c r="B34" s="701">
        <v>0</v>
      </c>
      <c r="C34" s="700" t="s">
        <v>297</v>
      </c>
      <c r="D34" s="700" t="s">
        <v>4481</v>
      </c>
      <c r="E34" s="287"/>
      <c r="F34" s="388">
        <f>_xlfn.BITAND(_xlfn.BITRSHIFT(H29,0),1)</f>
        <v>0</v>
      </c>
      <c r="G34" s="771"/>
      <c r="H34" s="751"/>
      <c r="I34" s="784"/>
      <c r="W34" s="894"/>
      <c r="X34" s="894"/>
    </row>
    <row r="35" spans="1:24" ht="48">
      <c r="A35" s="702">
        <v>146</v>
      </c>
      <c r="B35" s="701" t="s">
        <v>24</v>
      </c>
      <c r="C35" s="700" t="s">
        <v>298</v>
      </c>
      <c r="D35" s="700" t="s">
        <v>2511</v>
      </c>
      <c r="E35" s="287"/>
      <c r="F35" s="344"/>
      <c r="G35" s="344" t="str">
        <f t="shared" si="0"/>
        <v>46</v>
      </c>
      <c r="H35" s="467">
        <v>70</v>
      </c>
      <c r="I35" s="396">
        <v>0</v>
      </c>
      <c r="J35" s="386">
        <f>H35</f>
        <v>70</v>
      </c>
      <c r="K35" s="284" t="s">
        <v>2512</v>
      </c>
      <c r="Q35" s="347"/>
    </row>
    <row r="36" spans="1:24" ht="48">
      <c r="A36" s="702">
        <v>147</v>
      </c>
      <c r="B36" s="701" t="s">
        <v>24</v>
      </c>
      <c r="C36" s="700" t="s">
        <v>300</v>
      </c>
      <c r="D36" s="700" t="s">
        <v>2513</v>
      </c>
      <c r="E36" s="287"/>
      <c r="F36" s="344"/>
      <c r="G36" s="344" t="str">
        <f t="shared" si="0"/>
        <v>F</v>
      </c>
      <c r="H36" s="467">
        <v>15</v>
      </c>
      <c r="I36" s="396">
        <v>0</v>
      </c>
      <c r="J36" s="386">
        <f>H36</f>
        <v>15</v>
      </c>
      <c r="K36" s="284" t="s">
        <v>2512</v>
      </c>
      <c r="Q36" s="347"/>
    </row>
    <row r="37" spans="1:24" ht="24" customHeight="1">
      <c r="A37" s="702">
        <v>148</v>
      </c>
      <c r="B37" s="701" t="s">
        <v>24</v>
      </c>
      <c r="C37" s="700" t="s">
        <v>301</v>
      </c>
      <c r="D37" s="907" t="s">
        <v>302</v>
      </c>
      <c r="E37" s="287"/>
      <c r="F37" s="344"/>
      <c r="G37" s="344" t="str">
        <f t="shared" si="0"/>
        <v>0</v>
      </c>
      <c r="H37" s="467">
        <v>0</v>
      </c>
      <c r="I37" s="396">
        <v>0</v>
      </c>
      <c r="Q37" s="347"/>
    </row>
    <row r="38" spans="1:24" ht="23.25" customHeight="1">
      <c r="A38" s="702">
        <v>149</v>
      </c>
      <c r="B38" s="701" t="s">
        <v>24</v>
      </c>
      <c r="C38" s="700" t="s">
        <v>303</v>
      </c>
      <c r="D38" s="907"/>
      <c r="E38" s="287"/>
      <c r="F38" s="344"/>
      <c r="G38" s="344" t="str">
        <f t="shared" si="0"/>
        <v>0</v>
      </c>
      <c r="H38" s="467">
        <v>0</v>
      </c>
      <c r="I38" s="396">
        <v>0</v>
      </c>
      <c r="Q38" s="347"/>
    </row>
    <row r="39" spans="1:24" ht="60">
      <c r="A39" s="702">
        <v>150</v>
      </c>
      <c r="B39" s="701" t="s">
        <v>24</v>
      </c>
      <c r="C39" s="700" t="s">
        <v>304</v>
      </c>
      <c r="D39" s="700" t="s">
        <v>2514</v>
      </c>
      <c r="E39" s="287"/>
      <c r="F39" s="344"/>
      <c r="G39" s="344" t="str">
        <f t="shared" si="0"/>
        <v>9D</v>
      </c>
      <c r="H39" s="467">
        <v>157</v>
      </c>
      <c r="I39" s="396">
        <v>0</v>
      </c>
      <c r="J39" s="386">
        <f>H39*0.02</f>
        <v>3.14</v>
      </c>
      <c r="K39" s="284" t="s">
        <v>2515</v>
      </c>
      <c r="Q39" s="347"/>
    </row>
    <row r="40" spans="1:24">
      <c r="A40" s="900">
        <v>151</v>
      </c>
      <c r="B40" s="701">
        <v>7</v>
      </c>
      <c r="C40" s="700" t="s">
        <v>4475</v>
      </c>
      <c r="D40" s="705" t="s">
        <v>306</v>
      </c>
      <c r="E40" s="287"/>
      <c r="F40" s="344">
        <f>_xlfn.BITAND(_xlfn.BITRSHIFT(H40,7),1)</f>
        <v>0</v>
      </c>
      <c r="G40" s="771" t="str">
        <f t="shared" si="0"/>
        <v>38</v>
      </c>
      <c r="H40" s="904">
        <v>56</v>
      </c>
      <c r="I40" s="784">
        <v>0</v>
      </c>
      <c r="W40" s="894"/>
      <c r="X40" s="894"/>
    </row>
    <row r="41" spans="1:24" ht="72">
      <c r="A41" s="900"/>
      <c r="B41" s="699" t="s">
        <v>2508</v>
      </c>
      <c r="C41" s="700" t="s">
        <v>307</v>
      </c>
      <c r="D41" s="700" t="s">
        <v>2516</v>
      </c>
      <c r="E41" s="287"/>
      <c r="F41" s="389">
        <f>_xlfn.BITAND(_xlfn.BITRSHIFT(H40,5),3)</f>
        <v>1</v>
      </c>
      <c r="G41" s="771"/>
      <c r="H41" s="754"/>
      <c r="I41" s="784"/>
      <c r="W41" s="894"/>
      <c r="X41" s="894"/>
    </row>
    <row r="42" spans="1:24" ht="28.8">
      <c r="A42" s="900"/>
      <c r="B42" s="701">
        <v>4</v>
      </c>
      <c r="C42" s="700" t="s">
        <v>308</v>
      </c>
      <c r="D42" s="703" t="s">
        <v>2517</v>
      </c>
      <c r="E42" s="287"/>
      <c r="F42" s="388">
        <f>_xlfn.BITAND(_xlfn.BITRSHIFT(H40,4),1)</f>
        <v>1</v>
      </c>
      <c r="G42" s="771"/>
      <c r="H42" s="754"/>
      <c r="I42" s="784"/>
      <c r="W42" s="894"/>
      <c r="X42" s="894"/>
    </row>
    <row r="43" spans="1:24" ht="24">
      <c r="A43" s="900"/>
      <c r="B43" s="701">
        <v>3</v>
      </c>
      <c r="C43" s="700" t="s">
        <v>309</v>
      </c>
      <c r="D43" s="700" t="s">
        <v>2518</v>
      </c>
      <c r="E43" s="287"/>
      <c r="F43" s="388">
        <f>_xlfn.BITAND(_xlfn.BITRSHIFT(H40,3),1)</f>
        <v>1</v>
      </c>
      <c r="G43" s="771"/>
      <c r="H43" s="754"/>
      <c r="I43" s="784"/>
      <c r="W43" s="894"/>
      <c r="X43" s="894"/>
    </row>
    <row r="44" spans="1:24" ht="48">
      <c r="A44" s="900"/>
      <c r="B44" s="701">
        <v>2</v>
      </c>
      <c r="C44" s="700" t="s">
        <v>310</v>
      </c>
      <c r="D44" s="700" t="s">
        <v>2519</v>
      </c>
      <c r="E44" s="287"/>
      <c r="F44" s="388">
        <f>_xlfn.BITAND(_xlfn.BITRSHIFT(H40,2),1)</f>
        <v>0</v>
      </c>
      <c r="G44" s="771"/>
      <c r="H44" s="754"/>
      <c r="I44" s="784"/>
      <c r="W44" s="894"/>
      <c r="X44" s="894"/>
    </row>
    <row r="45" spans="1:24" ht="48">
      <c r="A45" s="900"/>
      <c r="B45" s="701">
        <v>1</v>
      </c>
      <c r="C45" s="700" t="s">
        <v>311</v>
      </c>
      <c r="D45" s="700" t="s">
        <v>2520</v>
      </c>
      <c r="E45" s="287"/>
      <c r="F45" s="388">
        <f>_xlfn.BITAND(_xlfn.BITRSHIFT(H40,1),1)</f>
        <v>0</v>
      </c>
      <c r="G45" s="771"/>
      <c r="H45" s="754"/>
      <c r="I45" s="784"/>
      <c r="W45" s="894"/>
      <c r="X45" s="894"/>
    </row>
    <row r="46" spans="1:24" ht="36">
      <c r="A46" s="900"/>
      <c r="B46" s="701">
        <v>0</v>
      </c>
      <c r="C46" s="700" t="s">
        <v>312</v>
      </c>
      <c r="D46" s="700" t="s">
        <v>2521</v>
      </c>
      <c r="E46" s="287"/>
      <c r="F46" s="388">
        <f>_xlfn.BITAND(_xlfn.BITRSHIFT(H40,0),1)</f>
        <v>0</v>
      </c>
      <c r="G46" s="771"/>
      <c r="H46" s="751"/>
      <c r="I46" s="784"/>
      <c r="W46" s="894"/>
      <c r="X46" s="894"/>
    </row>
    <row r="47" spans="1:24" ht="48">
      <c r="A47" s="706">
        <v>152</v>
      </c>
      <c r="B47" s="701" t="s">
        <v>24</v>
      </c>
      <c r="C47" s="700" t="s">
        <v>313</v>
      </c>
      <c r="D47" s="700" t="s">
        <v>314</v>
      </c>
      <c r="E47" s="287"/>
      <c r="F47" s="344"/>
      <c r="G47" s="344" t="str">
        <f t="shared" si="0"/>
        <v>0</v>
      </c>
      <c r="H47" s="467">
        <v>0</v>
      </c>
      <c r="I47" s="396">
        <v>0</v>
      </c>
      <c r="Q47" s="347"/>
    </row>
    <row r="48" spans="1:24" ht="25.2">
      <c r="A48" s="905">
        <v>153</v>
      </c>
      <c r="B48" s="701">
        <v>7</v>
      </c>
      <c r="C48" s="700" t="s">
        <v>2522</v>
      </c>
      <c r="D48" s="700" t="s">
        <v>315</v>
      </c>
      <c r="E48" s="287"/>
      <c r="F48" s="388">
        <v>1</v>
      </c>
      <c r="G48" s="771" t="str">
        <f t="shared" si="0"/>
        <v>F0</v>
      </c>
      <c r="H48" s="904">
        <v>240</v>
      </c>
      <c r="I48" s="784">
        <v>0</v>
      </c>
      <c r="W48" s="894"/>
      <c r="X48" s="894"/>
    </row>
    <row r="49" spans="1:24" ht="25.2">
      <c r="A49" s="905"/>
      <c r="B49" s="701">
        <v>6</v>
      </c>
      <c r="C49" s="700" t="s">
        <v>2523</v>
      </c>
      <c r="D49" s="700" t="s">
        <v>316</v>
      </c>
      <c r="E49" s="287"/>
      <c r="F49" s="388">
        <v>1</v>
      </c>
      <c r="G49" s="771"/>
      <c r="H49" s="754"/>
      <c r="I49" s="784"/>
      <c r="W49" s="894"/>
      <c r="X49" s="894"/>
    </row>
    <row r="50" spans="1:24" ht="25.2">
      <c r="A50" s="905"/>
      <c r="B50" s="701">
        <v>5</v>
      </c>
      <c r="C50" s="700" t="s">
        <v>2524</v>
      </c>
      <c r="D50" s="700" t="s">
        <v>317</v>
      </c>
      <c r="E50" s="287"/>
      <c r="F50" s="388">
        <v>1</v>
      </c>
      <c r="G50" s="771"/>
      <c r="H50" s="754"/>
      <c r="I50" s="784"/>
      <c r="W50" s="894"/>
      <c r="X50" s="894"/>
    </row>
    <row r="51" spans="1:24" ht="25.2">
      <c r="A51" s="905"/>
      <c r="B51" s="701">
        <v>4</v>
      </c>
      <c r="C51" s="700" t="s">
        <v>2525</v>
      </c>
      <c r="D51" s="700" t="s">
        <v>318</v>
      </c>
      <c r="E51" s="287"/>
      <c r="F51" s="388">
        <v>1</v>
      </c>
      <c r="G51" s="771"/>
      <c r="H51" s="754"/>
      <c r="I51" s="784"/>
      <c r="W51" s="894"/>
      <c r="X51" s="894"/>
    </row>
    <row r="52" spans="1:24" ht="38.4">
      <c r="A52" s="905"/>
      <c r="B52" s="701" t="s">
        <v>244</v>
      </c>
      <c r="C52" s="700" t="s">
        <v>319</v>
      </c>
      <c r="D52" s="700" t="s">
        <v>2526</v>
      </c>
      <c r="E52" s="287"/>
      <c r="F52" s="389">
        <f>_xlfn.BITAND(_xlfn.BITRSHIFT(H48,0),15)</f>
        <v>0</v>
      </c>
      <c r="G52" s="771"/>
      <c r="H52" s="751"/>
      <c r="I52" s="784"/>
      <c r="W52" s="894"/>
      <c r="X52" s="894"/>
    </row>
    <row r="53" spans="1:24" ht="38.4">
      <c r="A53" s="900">
        <v>154</v>
      </c>
      <c r="B53" s="699" t="s">
        <v>2301</v>
      </c>
      <c r="C53" s="700" t="s">
        <v>320</v>
      </c>
      <c r="D53" s="700" t="s">
        <v>2527</v>
      </c>
      <c r="E53" s="287"/>
      <c r="F53" s="389">
        <v>7</v>
      </c>
      <c r="G53" s="771" t="str">
        <f t="shared" si="0"/>
        <v>77</v>
      </c>
      <c r="H53" s="904">
        <v>119</v>
      </c>
      <c r="I53" s="784">
        <v>0</v>
      </c>
      <c r="W53" s="894"/>
      <c r="X53" s="894"/>
    </row>
    <row r="54" spans="1:24" ht="38.4">
      <c r="A54" s="900"/>
      <c r="B54" s="701" t="s">
        <v>244</v>
      </c>
      <c r="C54" s="700" t="s">
        <v>321</v>
      </c>
      <c r="D54" s="700" t="s">
        <v>2528</v>
      </c>
      <c r="E54" s="287"/>
      <c r="F54" s="389">
        <v>7</v>
      </c>
      <c r="G54" s="771"/>
      <c r="H54" s="751"/>
      <c r="I54" s="784"/>
      <c r="W54" s="894"/>
      <c r="X54" s="894"/>
    </row>
    <row r="55" spans="1:24" ht="24">
      <c r="A55" s="900">
        <v>155</v>
      </c>
      <c r="B55" s="701">
        <v>7</v>
      </c>
      <c r="C55" s="700" t="s">
        <v>322</v>
      </c>
      <c r="D55" s="700" t="s">
        <v>323</v>
      </c>
      <c r="E55" s="287"/>
      <c r="F55" s="388">
        <f>_xlfn.BITAND(_xlfn.BITRSHIFT(H55,7),1)</f>
        <v>0</v>
      </c>
      <c r="G55" s="771" t="str">
        <f t="shared" si="0"/>
        <v>3B</v>
      </c>
      <c r="H55" s="904">
        <v>59</v>
      </c>
      <c r="I55" s="784">
        <v>0</v>
      </c>
      <c r="W55" s="894"/>
      <c r="X55" s="894"/>
    </row>
    <row r="56" spans="1:24" ht="36">
      <c r="A56" s="900"/>
      <c r="B56" s="701">
        <v>6</v>
      </c>
      <c r="C56" s="700" t="s">
        <v>324</v>
      </c>
      <c r="D56" s="700" t="s">
        <v>4744</v>
      </c>
      <c r="E56" s="287"/>
      <c r="F56" s="388">
        <f>_xlfn.BITAND(_xlfn.BITRSHIFT(H55,6),1)</f>
        <v>0</v>
      </c>
      <c r="G56" s="771"/>
      <c r="H56" s="754"/>
      <c r="I56" s="784"/>
      <c r="W56" s="894"/>
      <c r="X56" s="894"/>
    </row>
    <row r="57" spans="1:24" ht="60">
      <c r="A57" s="900"/>
      <c r="B57" s="699" t="s">
        <v>2297</v>
      </c>
      <c r="C57" s="700" t="s">
        <v>4739</v>
      </c>
      <c r="D57" s="700" t="s">
        <v>4745</v>
      </c>
      <c r="E57" s="287"/>
      <c r="F57" s="389">
        <f>_xlfn.BITAND(_xlfn.BITRSHIFT(H55,4),3)</f>
        <v>3</v>
      </c>
      <c r="G57" s="771"/>
      <c r="H57" s="754"/>
      <c r="I57" s="784"/>
      <c r="W57" s="894"/>
      <c r="X57" s="894"/>
    </row>
    <row r="58" spans="1:24" ht="24">
      <c r="A58" s="900"/>
      <c r="B58" s="701">
        <v>3</v>
      </c>
      <c r="C58" s="700" t="s">
        <v>4740</v>
      </c>
      <c r="D58" s="700" t="s">
        <v>4746</v>
      </c>
      <c r="E58" s="287"/>
      <c r="F58" s="388">
        <f>_xlfn.BITAND(_xlfn.BITRSHIFT(H55,3),1)</f>
        <v>1</v>
      </c>
      <c r="G58" s="771"/>
      <c r="H58" s="754"/>
      <c r="I58" s="784"/>
      <c r="W58" s="894"/>
      <c r="X58" s="894"/>
    </row>
    <row r="59" spans="1:24" ht="36">
      <c r="A59" s="900"/>
      <c r="B59" s="701">
        <v>2</v>
      </c>
      <c r="C59" s="700" t="s">
        <v>4741</v>
      </c>
      <c r="D59" s="700" t="s">
        <v>4747</v>
      </c>
      <c r="E59" s="287"/>
      <c r="F59" s="388">
        <f>_xlfn.BITAND(_xlfn.BITRSHIFT(H55,2),1)</f>
        <v>0</v>
      </c>
      <c r="G59" s="771"/>
      <c r="H59" s="754"/>
      <c r="I59" s="784"/>
      <c r="W59" s="894"/>
      <c r="X59" s="894"/>
    </row>
    <row r="60" spans="1:24" ht="24">
      <c r="A60" s="900"/>
      <c r="B60" s="701">
        <v>1</v>
      </c>
      <c r="C60" s="700" t="s">
        <v>4742</v>
      </c>
      <c r="D60" s="700" t="s">
        <v>4748</v>
      </c>
      <c r="E60" s="287"/>
      <c r="F60" s="388">
        <f>_xlfn.BITAND(_xlfn.BITRSHIFT(H55,1),1)</f>
        <v>1</v>
      </c>
      <c r="G60" s="771"/>
      <c r="H60" s="754"/>
      <c r="I60" s="784"/>
      <c r="W60" s="894"/>
      <c r="X60" s="894"/>
    </row>
    <row r="61" spans="1:24" ht="24">
      <c r="A61" s="900"/>
      <c r="B61" s="701">
        <v>0</v>
      </c>
      <c r="C61" s="700" t="s">
        <v>4743</v>
      </c>
      <c r="D61" s="700" t="s">
        <v>4749</v>
      </c>
      <c r="E61" s="287"/>
      <c r="F61" s="388">
        <f>_xlfn.BITAND(_xlfn.BITRSHIFT(H55,0),1)</f>
        <v>1</v>
      </c>
      <c r="G61" s="771"/>
      <c r="H61" s="751"/>
      <c r="I61" s="784"/>
      <c r="W61" s="894"/>
      <c r="X61" s="894"/>
    </row>
    <row r="62" spans="1:24">
      <c r="A62" s="905">
        <v>156</v>
      </c>
      <c r="B62" s="699" t="s">
        <v>2529</v>
      </c>
      <c r="C62" s="700" t="s">
        <v>74</v>
      </c>
      <c r="D62" s="707"/>
      <c r="E62" s="287"/>
      <c r="F62" s="389">
        <f>_xlfn.BITAND(_xlfn.BITRSHIFT(H62,3),31)</f>
        <v>0</v>
      </c>
      <c r="G62" s="771" t="str">
        <f t="shared" si="0"/>
        <v>3</v>
      </c>
      <c r="H62" s="904">
        <v>3</v>
      </c>
      <c r="I62" s="396">
        <v>0</v>
      </c>
      <c r="W62" s="894"/>
      <c r="X62" s="894"/>
    </row>
    <row r="63" spans="1:24" ht="36">
      <c r="A63" s="905"/>
      <c r="B63" s="701">
        <v>2</v>
      </c>
      <c r="C63" s="700" t="s">
        <v>4750</v>
      </c>
      <c r="D63" s="700" t="s">
        <v>4751</v>
      </c>
      <c r="E63" s="287"/>
      <c r="F63" s="388">
        <f>_xlfn.BITAND(_xlfn.BITRSHIFT(H62,2),1)</f>
        <v>0</v>
      </c>
      <c r="G63" s="771"/>
      <c r="H63" s="754"/>
      <c r="I63" s="396"/>
      <c r="W63" s="894"/>
      <c r="X63" s="894"/>
    </row>
    <row r="64" spans="1:24" ht="24">
      <c r="A64" s="905"/>
      <c r="B64" s="701">
        <v>1</v>
      </c>
      <c r="C64" s="700" t="s">
        <v>4752</v>
      </c>
      <c r="D64" s="700" t="s">
        <v>325</v>
      </c>
      <c r="E64" s="287"/>
      <c r="F64" s="388">
        <f>_xlfn.BITAND(_xlfn.BITRSHIFT(H62,1),1)</f>
        <v>1</v>
      </c>
      <c r="G64" s="771"/>
      <c r="H64" s="754"/>
      <c r="I64" s="396"/>
      <c r="W64" s="894"/>
      <c r="X64" s="894"/>
    </row>
    <row r="65" spans="1:24" ht="24">
      <c r="A65" s="905"/>
      <c r="B65" s="701">
        <v>0</v>
      </c>
      <c r="C65" s="700" t="s">
        <v>4753</v>
      </c>
      <c r="D65" s="700" t="s">
        <v>326</v>
      </c>
      <c r="E65" s="287"/>
      <c r="F65" s="388">
        <f>_xlfn.BITAND(_xlfn.BITRSHIFT(H62,0),1)</f>
        <v>1</v>
      </c>
      <c r="G65" s="771"/>
      <c r="H65" s="751"/>
      <c r="I65" s="396"/>
      <c r="W65" s="894"/>
      <c r="X65" s="894"/>
    </row>
    <row r="66" spans="1:24">
      <c r="A66" s="905">
        <v>157</v>
      </c>
      <c r="B66" s="699" t="s">
        <v>2301</v>
      </c>
      <c r="C66" s="700" t="s">
        <v>74</v>
      </c>
      <c r="D66" s="700"/>
      <c r="E66" s="287"/>
      <c r="F66" s="389">
        <f>_xlfn.BITAND(_xlfn.BITRSHIFT(H66,4),15)</f>
        <v>0</v>
      </c>
      <c r="G66" s="771" t="str">
        <f t="shared" si="0"/>
        <v>7</v>
      </c>
      <c r="H66" s="904">
        <v>7</v>
      </c>
      <c r="I66" s="784">
        <v>0</v>
      </c>
      <c r="W66" s="894"/>
      <c r="X66" s="894"/>
    </row>
    <row r="67" spans="1:24" ht="36">
      <c r="A67" s="905"/>
      <c r="B67" s="701">
        <v>3</v>
      </c>
      <c r="C67" s="700" t="s">
        <v>327</v>
      </c>
      <c r="D67" s="700" t="s">
        <v>328</v>
      </c>
      <c r="E67" s="287"/>
      <c r="F67" s="388">
        <v>0</v>
      </c>
      <c r="G67" s="771"/>
      <c r="H67" s="754"/>
      <c r="I67" s="784"/>
      <c r="W67" s="894"/>
      <c r="X67" s="894"/>
    </row>
    <row r="68" spans="1:24" ht="36">
      <c r="A68" s="905"/>
      <c r="B68" s="701">
        <v>2</v>
      </c>
      <c r="C68" s="700" t="s">
        <v>329</v>
      </c>
      <c r="D68" s="700" t="s">
        <v>330</v>
      </c>
      <c r="E68" s="287"/>
      <c r="F68" s="388">
        <f>_xlfn.BITAND(_xlfn.BITRSHIFT(H66,2),1)</f>
        <v>1</v>
      </c>
      <c r="G68" s="771"/>
      <c r="H68" s="754"/>
      <c r="I68" s="784"/>
      <c r="W68" s="894"/>
      <c r="X68" s="894"/>
    </row>
    <row r="69" spans="1:24" ht="24">
      <c r="A69" s="905"/>
      <c r="B69" s="701">
        <v>1</v>
      </c>
      <c r="C69" s="700" t="s">
        <v>331</v>
      </c>
      <c r="D69" s="700" t="s">
        <v>332</v>
      </c>
      <c r="E69" s="287"/>
      <c r="F69" s="388">
        <f>_xlfn.BITAND(_xlfn.BITRSHIFT(H66,1),1)</f>
        <v>1</v>
      </c>
      <c r="G69" s="771"/>
      <c r="H69" s="754"/>
      <c r="I69" s="784"/>
      <c r="W69" s="894"/>
      <c r="X69" s="894"/>
    </row>
    <row r="70" spans="1:24" ht="24">
      <c r="A70" s="905"/>
      <c r="B70" s="701">
        <v>0</v>
      </c>
      <c r="C70" s="700" t="s">
        <v>333</v>
      </c>
      <c r="D70" s="700" t="s">
        <v>334</v>
      </c>
      <c r="E70" s="287"/>
      <c r="F70" s="388">
        <f>_xlfn.BITAND(_xlfn.BITRSHIFT(H66,0),1)</f>
        <v>1</v>
      </c>
      <c r="G70" s="771"/>
      <c r="H70" s="751"/>
      <c r="I70" s="784"/>
      <c r="W70" s="894"/>
      <c r="X70" s="894"/>
    </row>
    <row r="71" spans="1:24">
      <c r="A71" s="905">
        <v>158</v>
      </c>
      <c r="B71" s="699" t="s">
        <v>2529</v>
      </c>
      <c r="C71" s="700" t="s">
        <v>74</v>
      </c>
      <c r="D71" s="700"/>
      <c r="E71" s="287"/>
      <c r="F71" s="389">
        <f>_xlfn.BITAND(_xlfn.BITRSHIFT(H71,3),31)</f>
        <v>0</v>
      </c>
      <c r="G71" s="771" t="str">
        <f t="shared" ref="G71:G134" si="1">DEC2HEX(H71)</f>
        <v>6</v>
      </c>
      <c r="H71" s="901">
        <v>6</v>
      </c>
      <c r="I71" s="902">
        <v>0</v>
      </c>
      <c r="Q71" s="228"/>
      <c r="R71" s="228"/>
      <c r="W71" s="894"/>
      <c r="X71" s="894"/>
    </row>
    <row r="72" spans="1:24" ht="36">
      <c r="A72" s="905"/>
      <c r="B72" s="701">
        <v>2</v>
      </c>
      <c r="C72" s="700" t="s">
        <v>335</v>
      </c>
      <c r="D72" s="700" t="s">
        <v>336</v>
      </c>
      <c r="E72" s="287"/>
      <c r="F72" s="388">
        <f>_xlfn.BITAND(_xlfn.BITRSHIFT(H71,2),1)</f>
        <v>1</v>
      </c>
      <c r="G72" s="771"/>
      <c r="H72" s="754"/>
      <c r="I72" s="902"/>
      <c r="Q72" s="228"/>
      <c r="R72" s="228"/>
      <c r="W72" s="894"/>
      <c r="X72" s="894"/>
    </row>
    <row r="73" spans="1:24" ht="24">
      <c r="A73" s="905"/>
      <c r="B73" s="701">
        <v>1</v>
      </c>
      <c r="C73" s="700" t="s">
        <v>337</v>
      </c>
      <c r="D73" s="700" t="s">
        <v>338</v>
      </c>
      <c r="E73" s="287"/>
      <c r="F73" s="388">
        <f>_xlfn.BITAND(_xlfn.BITRSHIFT(H71,1),1)</f>
        <v>1</v>
      </c>
      <c r="G73" s="771"/>
      <c r="H73" s="754"/>
      <c r="I73" s="902"/>
      <c r="Q73" s="228"/>
      <c r="R73" s="228"/>
      <c r="W73" s="894"/>
      <c r="X73" s="894"/>
    </row>
    <row r="74" spans="1:24">
      <c r="A74" s="905"/>
      <c r="B74" s="701">
        <v>0</v>
      </c>
      <c r="C74" s="700" t="s">
        <v>74</v>
      </c>
      <c r="D74" s="704"/>
      <c r="E74" s="287"/>
      <c r="F74" s="388">
        <f>_xlfn.BITAND(_xlfn.BITRSHIFT(H71,0),1)</f>
        <v>0</v>
      </c>
      <c r="G74" s="771"/>
      <c r="H74" s="751"/>
      <c r="I74" s="902"/>
      <c r="Q74" s="228"/>
      <c r="R74" s="228"/>
      <c r="W74" s="894"/>
      <c r="X74" s="894"/>
    </row>
    <row r="75" spans="1:24">
      <c r="A75" s="900">
        <v>159</v>
      </c>
      <c r="B75" s="699" t="s">
        <v>2481</v>
      </c>
      <c r="C75" s="700" t="s">
        <v>74</v>
      </c>
      <c r="D75" s="700"/>
      <c r="E75" s="287"/>
      <c r="F75" s="389">
        <f>_xlfn.BITAND(_xlfn.BITRSHIFT(H75,6),3)</f>
        <v>0</v>
      </c>
      <c r="G75" s="771" t="str">
        <f>DEC2HEX(H75)</f>
        <v>1B</v>
      </c>
      <c r="H75" s="901">
        <v>27</v>
      </c>
      <c r="I75" s="902">
        <v>0</v>
      </c>
      <c r="Q75" s="228"/>
      <c r="R75" s="228"/>
      <c r="W75" s="894"/>
      <c r="X75" s="894"/>
    </row>
    <row r="76" spans="1:24" ht="24">
      <c r="A76" s="900"/>
      <c r="B76" s="701">
        <v>5</v>
      </c>
      <c r="C76" s="700" t="s">
        <v>339</v>
      </c>
      <c r="D76" s="700" t="s">
        <v>340</v>
      </c>
      <c r="E76" s="287"/>
      <c r="F76" s="388">
        <f>_xlfn.BITAND(_xlfn.BITRSHIFT(H75,5),1)</f>
        <v>0</v>
      </c>
      <c r="G76" s="771"/>
      <c r="H76" s="754"/>
      <c r="I76" s="902"/>
      <c r="Q76" s="228"/>
      <c r="R76" s="228"/>
      <c r="W76" s="894"/>
      <c r="X76" s="894"/>
    </row>
    <row r="77" spans="1:24" ht="24">
      <c r="A77" s="900"/>
      <c r="B77" s="701">
        <v>4</v>
      </c>
      <c r="C77" s="700" t="s">
        <v>341</v>
      </c>
      <c r="D77" s="700" t="s">
        <v>342</v>
      </c>
      <c r="E77" s="287"/>
      <c r="F77" s="388">
        <f>_xlfn.BITAND(_xlfn.BITRSHIFT(H75,4),1)</f>
        <v>1</v>
      </c>
      <c r="G77" s="771"/>
      <c r="H77" s="754"/>
      <c r="I77" s="902"/>
      <c r="Q77" s="228"/>
      <c r="R77" s="228"/>
      <c r="W77" s="894"/>
      <c r="X77" s="894"/>
    </row>
    <row r="78" spans="1:24" ht="24">
      <c r="A78" s="900"/>
      <c r="B78" s="701">
        <v>3</v>
      </c>
      <c r="C78" s="700" t="s">
        <v>343</v>
      </c>
      <c r="D78" s="700" t="s">
        <v>344</v>
      </c>
      <c r="E78" s="287"/>
      <c r="F78" s="388">
        <f>_xlfn.BITAND(_xlfn.BITRSHIFT(H75,3),1)</f>
        <v>1</v>
      </c>
      <c r="G78" s="771"/>
      <c r="H78" s="754"/>
      <c r="I78" s="902"/>
      <c r="Q78" s="228"/>
      <c r="R78" s="228"/>
      <c r="W78" s="894"/>
      <c r="X78" s="894"/>
    </row>
    <row r="79" spans="1:24" ht="24">
      <c r="A79" s="900"/>
      <c r="B79" s="701">
        <v>2</v>
      </c>
      <c r="C79" s="700" t="s">
        <v>345</v>
      </c>
      <c r="D79" s="700" t="s">
        <v>346</v>
      </c>
      <c r="E79" s="287"/>
      <c r="F79" s="388">
        <f>_xlfn.BITAND(_xlfn.BITRSHIFT(H75,2),1)</f>
        <v>0</v>
      </c>
      <c r="G79" s="771"/>
      <c r="H79" s="754"/>
      <c r="I79" s="902"/>
      <c r="Q79" s="228"/>
      <c r="R79" s="228"/>
      <c r="W79" s="894"/>
      <c r="X79" s="894"/>
    </row>
    <row r="80" spans="1:24" ht="24">
      <c r="A80" s="900"/>
      <c r="B80" s="701">
        <v>1</v>
      </c>
      <c r="C80" s="700" t="s">
        <v>347</v>
      </c>
      <c r="D80" s="700" t="s">
        <v>348</v>
      </c>
      <c r="E80" s="287"/>
      <c r="F80" s="388">
        <f>_xlfn.BITAND(_xlfn.BITRSHIFT(H75,1),1)</f>
        <v>1</v>
      </c>
      <c r="G80" s="771"/>
      <c r="H80" s="754"/>
      <c r="I80" s="902"/>
      <c r="Q80" s="228"/>
      <c r="R80" s="228"/>
      <c r="W80" s="894"/>
      <c r="X80" s="894"/>
    </row>
    <row r="81" spans="1:24" ht="24">
      <c r="A81" s="900"/>
      <c r="B81" s="701">
        <v>0</v>
      </c>
      <c r="C81" s="700" t="s">
        <v>349</v>
      </c>
      <c r="D81" s="700" t="s">
        <v>350</v>
      </c>
      <c r="E81" s="287"/>
      <c r="F81" s="388">
        <f>_xlfn.BITAND(_xlfn.BITRSHIFT(H75,0),1)</f>
        <v>1</v>
      </c>
      <c r="G81" s="771"/>
      <c r="H81" s="751"/>
      <c r="I81" s="902"/>
      <c r="Q81" s="228"/>
      <c r="R81" s="228"/>
      <c r="W81" s="894"/>
      <c r="X81" s="894"/>
    </row>
    <row r="82" spans="1:24">
      <c r="A82" s="905">
        <v>160</v>
      </c>
      <c r="B82" s="699" t="s">
        <v>2477</v>
      </c>
      <c r="C82" s="700" t="s">
        <v>74</v>
      </c>
      <c r="D82" s="704"/>
      <c r="E82" s="287"/>
      <c r="F82" s="388">
        <f>_xlfn.BITAND(_xlfn.BITRSHIFT(H82,5),7)</f>
        <v>0</v>
      </c>
      <c r="G82" s="771" t="str">
        <f t="shared" si="1"/>
        <v>F</v>
      </c>
      <c r="H82" s="906">
        <v>15</v>
      </c>
      <c r="I82" s="784">
        <v>0</v>
      </c>
      <c r="Q82" s="392"/>
      <c r="R82" s="392"/>
      <c r="W82" s="894"/>
      <c r="X82" s="894"/>
    </row>
    <row r="83" spans="1:24" ht="60">
      <c r="A83" s="905"/>
      <c r="B83" s="699" t="s">
        <v>2510</v>
      </c>
      <c r="C83" s="700" t="s">
        <v>351</v>
      </c>
      <c r="D83" s="708" t="s">
        <v>2530</v>
      </c>
      <c r="E83" s="287"/>
      <c r="F83" s="388">
        <f>_xlfn.BITAND(_xlfn.BITRSHIFT(H82,3),3)</f>
        <v>1</v>
      </c>
      <c r="G83" s="771"/>
      <c r="H83" s="754"/>
      <c r="I83" s="784"/>
      <c r="Q83" s="392"/>
      <c r="R83" s="392"/>
      <c r="W83" s="894"/>
      <c r="X83" s="894"/>
    </row>
    <row r="84" spans="1:24" ht="36">
      <c r="A84" s="905"/>
      <c r="B84" s="701">
        <v>2</v>
      </c>
      <c r="C84" s="700" t="s">
        <v>352</v>
      </c>
      <c r="D84" s="700" t="s">
        <v>353</v>
      </c>
      <c r="E84" s="287"/>
      <c r="F84" s="388">
        <f>_xlfn.BITAND(_xlfn.BITRSHIFT(H82,2),1)</f>
        <v>1</v>
      </c>
      <c r="G84" s="771"/>
      <c r="H84" s="754"/>
      <c r="I84" s="784"/>
      <c r="Q84" s="392"/>
      <c r="R84" s="392"/>
      <c r="W84" s="894"/>
      <c r="X84" s="894"/>
    </row>
    <row r="85" spans="1:24" ht="36">
      <c r="A85" s="905"/>
      <c r="B85" s="701">
        <v>1</v>
      </c>
      <c r="C85" s="700" t="s">
        <v>354</v>
      </c>
      <c r="D85" s="700" t="s">
        <v>355</v>
      </c>
      <c r="E85" s="287"/>
      <c r="F85" s="388">
        <f>_xlfn.BITAND(_xlfn.BITRSHIFT(H82,1),1)</f>
        <v>1</v>
      </c>
      <c r="G85" s="771"/>
      <c r="H85" s="754"/>
      <c r="I85" s="784"/>
      <c r="Q85" s="392"/>
      <c r="R85" s="392"/>
      <c r="W85" s="894"/>
      <c r="X85" s="894"/>
    </row>
    <row r="86" spans="1:24" ht="24">
      <c r="A86" s="905"/>
      <c r="B86" s="701">
        <v>0</v>
      </c>
      <c r="C86" s="700" t="s">
        <v>356</v>
      </c>
      <c r="D86" s="700" t="s">
        <v>357</v>
      </c>
      <c r="E86" s="287"/>
      <c r="F86" s="388">
        <f>_xlfn.BITAND(_xlfn.BITRSHIFT(H82,0),1)</f>
        <v>1</v>
      </c>
      <c r="G86" s="771"/>
      <c r="H86" s="751"/>
      <c r="I86" s="784"/>
      <c r="Q86" s="392"/>
      <c r="R86" s="392"/>
      <c r="W86" s="894"/>
      <c r="X86" s="894"/>
    </row>
    <row r="87" spans="1:24">
      <c r="A87" s="905">
        <v>161</v>
      </c>
      <c r="B87" s="701">
        <v>7</v>
      </c>
      <c r="C87" s="700" t="s">
        <v>74</v>
      </c>
      <c r="D87" s="709"/>
      <c r="E87" s="287"/>
      <c r="F87" s="388">
        <f>_xlfn.BITAND(_xlfn.BITRSHIFT(H87,7),1)</f>
        <v>0</v>
      </c>
      <c r="G87" s="771" t="str">
        <f t="shared" si="1"/>
        <v>9</v>
      </c>
      <c r="H87" s="901">
        <v>9</v>
      </c>
      <c r="I87" s="902">
        <v>0</v>
      </c>
      <c r="Q87" s="228"/>
      <c r="R87" s="228"/>
      <c r="W87" s="894"/>
      <c r="X87" s="894"/>
    </row>
    <row r="88" spans="1:24" ht="84">
      <c r="A88" s="905"/>
      <c r="B88" s="699" t="s">
        <v>2508</v>
      </c>
      <c r="C88" s="700" t="s">
        <v>358</v>
      </c>
      <c r="D88" s="700" t="s">
        <v>2531</v>
      </c>
      <c r="E88" s="287"/>
      <c r="F88" s="389">
        <f>_xlfn.BITAND(_xlfn.BITRSHIFT(H87,5),3)</f>
        <v>0</v>
      </c>
      <c r="G88" s="771"/>
      <c r="H88" s="754"/>
      <c r="I88" s="902"/>
      <c r="Q88" s="228"/>
      <c r="R88" s="228"/>
      <c r="W88" s="894"/>
      <c r="X88" s="894"/>
    </row>
    <row r="89" spans="1:24" ht="24">
      <c r="A89" s="905"/>
      <c r="B89" s="701">
        <v>4</v>
      </c>
      <c r="C89" s="700" t="s">
        <v>359</v>
      </c>
      <c r="D89" s="700" t="s">
        <v>360</v>
      </c>
      <c r="E89" s="287"/>
      <c r="F89" s="388">
        <f>_xlfn.BITAND(_xlfn.BITRSHIFT(H87,4),1)</f>
        <v>0</v>
      </c>
      <c r="G89" s="771"/>
      <c r="H89" s="754"/>
      <c r="I89" s="902"/>
      <c r="Q89" s="228"/>
      <c r="R89" s="228"/>
      <c r="W89" s="894"/>
      <c r="X89" s="894"/>
    </row>
    <row r="90" spans="1:24" ht="24">
      <c r="A90" s="905"/>
      <c r="B90" s="701">
        <v>3</v>
      </c>
      <c r="C90" s="700" t="s">
        <v>361</v>
      </c>
      <c r="D90" s="700" t="s">
        <v>2532</v>
      </c>
      <c r="E90" s="287"/>
      <c r="F90" s="388">
        <f>_xlfn.BITAND(_xlfn.BITRSHIFT(H87,3),1)</f>
        <v>1</v>
      </c>
      <c r="G90" s="771"/>
      <c r="H90" s="754"/>
      <c r="I90" s="902"/>
      <c r="Q90" s="228"/>
      <c r="R90" s="228"/>
      <c r="W90" s="894"/>
      <c r="X90" s="894"/>
    </row>
    <row r="91" spans="1:24" ht="48">
      <c r="A91" s="905"/>
      <c r="B91" s="701">
        <v>2</v>
      </c>
      <c r="C91" s="700" t="s">
        <v>362</v>
      </c>
      <c r="D91" s="700" t="s">
        <v>2533</v>
      </c>
      <c r="E91" s="287"/>
      <c r="F91" s="388">
        <f>_xlfn.BITAND(_xlfn.BITRSHIFT(H87,2),1)</f>
        <v>0</v>
      </c>
      <c r="G91" s="771"/>
      <c r="H91" s="754"/>
      <c r="I91" s="902"/>
      <c r="Q91" s="228"/>
      <c r="R91" s="228"/>
      <c r="W91" s="894"/>
      <c r="X91" s="894"/>
    </row>
    <row r="92" spans="1:24" ht="48">
      <c r="A92" s="905"/>
      <c r="B92" s="701">
        <v>1</v>
      </c>
      <c r="C92" s="700" t="s">
        <v>363</v>
      </c>
      <c r="D92" s="700" t="s">
        <v>2534</v>
      </c>
      <c r="E92" s="287"/>
      <c r="F92" s="388">
        <f>_xlfn.BITAND(_xlfn.BITRSHIFT(H87,1),1)</f>
        <v>0</v>
      </c>
      <c r="G92" s="771"/>
      <c r="H92" s="754"/>
      <c r="I92" s="902"/>
      <c r="Q92" s="228"/>
      <c r="R92" s="228"/>
      <c r="W92" s="894"/>
      <c r="X92" s="894"/>
    </row>
    <row r="93" spans="1:24" ht="24">
      <c r="A93" s="905"/>
      <c r="B93" s="701">
        <v>0</v>
      </c>
      <c r="C93" s="700" t="s">
        <v>364</v>
      </c>
      <c r="D93" s="700" t="s">
        <v>365</v>
      </c>
      <c r="E93" s="287"/>
      <c r="F93" s="388">
        <f>_xlfn.BITAND(_xlfn.BITRSHIFT(H87,0),1)</f>
        <v>1</v>
      </c>
      <c r="G93" s="771"/>
      <c r="H93" s="751"/>
      <c r="I93" s="902"/>
      <c r="Q93" s="228"/>
      <c r="R93" s="228"/>
      <c r="W93" s="894"/>
      <c r="X93" s="894"/>
    </row>
    <row r="94" spans="1:24">
      <c r="A94" s="900">
        <v>162</v>
      </c>
      <c r="B94" s="699" t="s">
        <v>2481</v>
      </c>
      <c r="C94" s="700" t="s">
        <v>74</v>
      </c>
      <c r="D94" s="709"/>
      <c r="E94" s="287"/>
      <c r="F94" s="389">
        <f>_xlfn.BITAND(_xlfn.BITRSHIFT(H94,6),3)</f>
        <v>0</v>
      </c>
      <c r="G94" s="771" t="str">
        <f t="shared" si="1"/>
        <v>3D</v>
      </c>
      <c r="H94" s="901">
        <v>61</v>
      </c>
      <c r="I94" s="902">
        <v>0</v>
      </c>
      <c r="Q94" s="228"/>
      <c r="R94" s="228"/>
      <c r="W94" s="894"/>
      <c r="X94" s="894"/>
    </row>
    <row r="95" spans="1:24" ht="24">
      <c r="A95" s="900"/>
      <c r="B95" s="701">
        <v>5</v>
      </c>
      <c r="C95" s="700" t="s">
        <v>366</v>
      </c>
      <c r="D95" s="700" t="s">
        <v>367</v>
      </c>
      <c r="E95" s="287"/>
      <c r="F95" s="388">
        <v>1</v>
      </c>
      <c r="G95" s="771"/>
      <c r="H95" s="754"/>
      <c r="I95" s="902"/>
      <c r="Q95" s="228"/>
      <c r="R95" s="228"/>
      <c r="W95" s="894"/>
      <c r="X95" s="894"/>
    </row>
    <row r="96" spans="1:24" ht="84">
      <c r="A96" s="900"/>
      <c r="B96" s="699" t="s">
        <v>2510</v>
      </c>
      <c r="C96" s="700" t="s">
        <v>368</v>
      </c>
      <c r="D96" s="700" t="s">
        <v>4754</v>
      </c>
      <c r="E96" s="287"/>
      <c r="F96" s="389">
        <v>3</v>
      </c>
      <c r="G96" s="771"/>
      <c r="H96" s="754"/>
      <c r="I96" s="902"/>
      <c r="Q96" s="228"/>
      <c r="R96" s="228"/>
      <c r="W96" s="894"/>
      <c r="X96" s="894"/>
    </row>
    <row r="97" spans="1:24" ht="36">
      <c r="A97" s="900"/>
      <c r="B97" s="701">
        <v>2</v>
      </c>
      <c r="C97" s="700" t="s">
        <v>2535</v>
      </c>
      <c r="D97" s="700" t="s">
        <v>2536</v>
      </c>
      <c r="E97" s="287"/>
      <c r="F97" s="388">
        <v>1</v>
      </c>
      <c r="G97" s="771"/>
      <c r="H97" s="754"/>
      <c r="I97" s="902"/>
      <c r="Q97" s="228"/>
      <c r="R97" s="228"/>
      <c r="W97" s="894"/>
      <c r="X97" s="894"/>
    </row>
    <row r="98" spans="1:24" ht="48">
      <c r="A98" s="900"/>
      <c r="B98" s="701">
        <v>1</v>
      </c>
      <c r="C98" s="700" t="s">
        <v>369</v>
      </c>
      <c r="D98" s="700" t="s">
        <v>2537</v>
      </c>
      <c r="E98" s="287"/>
      <c r="F98" s="388">
        <f>_xlfn.BITAND(_xlfn.BITRSHIFT(H94,1),1)</f>
        <v>0</v>
      </c>
      <c r="G98" s="771"/>
      <c r="H98" s="754"/>
      <c r="I98" s="902"/>
      <c r="Q98" s="228"/>
      <c r="R98" s="228"/>
      <c r="W98" s="894"/>
      <c r="X98" s="894"/>
    </row>
    <row r="99" spans="1:24" ht="24">
      <c r="A99" s="900"/>
      <c r="B99" s="701">
        <v>0</v>
      </c>
      <c r="C99" s="700" t="s">
        <v>370</v>
      </c>
      <c r="D99" s="700" t="s">
        <v>371</v>
      </c>
      <c r="E99" s="287"/>
      <c r="F99" s="388">
        <f>_xlfn.BITAND(_xlfn.BITRSHIFT(H94,0),1)</f>
        <v>1</v>
      </c>
      <c r="G99" s="771"/>
      <c r="H99" s="751"/>
      <c r="I99" s="902"/>
      <c r="Q99" s="228"/>
      <c r="R99" s="228"/>
      <c r="W99" s="894"/>
      <c r="X99" s="894"/>
    </row>
    <row r="100" spans="1:24" ht="180">
      <c r="A100" s="905">
        <v>163</v>
      </c>
      <c r="B100" s="699" t="s">
        <v>2481</v>
      </c>
      <c r="C100" s="700" t="s">
        <v>2538</v>
      </c>
      <c r="D100" s="700" t="s">
        <v>4755</v>
      </c>
      <c r="E100" s="287"/>
      <c r="F100" s="389">
        <f>_xlfn.BITAND(_xlfn.BITRSHIFT(H100,6),3)</f>
        <v>1</v>
      </c>
      <c r="G100" s="771" t="str">
        <f t="shared" si="1"/>
        <v>77</v>
      </c>
      <c r="H100" s="901">
        <v>119</v>
      </c>
      <c r="I100" s="902">
        <v>0</v>
      </c>
      <c r="Q100" s="228"/>
      <c r="R100" s="228"/>
      <c r="W100" s="894"/>
      <c r="X100" s="894"/>
    </row>
    <row r="101" spans="1:24" ht="60">
      <c r="A101" s="905"/>
      <c r="B101" s="701">
        <v>5</v>
      </c>
      <c r="C101" s="700" t="s">
        <v>372</v>
      </c>
      <c r="D101" s="700" t="s">
        <v>373</v>
      </c>
      <c r="E101" s="287"/>
      <c r="F101" s="388">
        <f>_xlfn.BITAND(_xlfn.BITRSHIFT(H100,5),1)</f>
        <v>1</v>
      </c>
      <c r="G101" s="771"/>
      <c r="H101" s="754"/>
      <c r="I101" s="902"/>
      <c r="Q101" s="228"/>
      <c r="R101" s="228"/>
      <c r="W101" s="894"/>
      <c r="X101" s="894"/>
    </row>
    <row r="102" spans="1:24" ht="96">
      <c r="A102" s="905"/>
      <c r="B102" s="701">
        <v>4</v>
      </c>
      <c r="C102" s="700" t="s">
        <v>374</v>
      </c>
      <c r="D102" s="700" t="s">
        <v>2539</v>
      </c>
      <c r="E102" s="287"/>
      <c r="F102" s="388">
        <f>_xlfn.BITAND(_xlfn.BITRSHIFT(H100,4),1)</f>
        <v>1</v>
      </c>
      <c r="G102" s="771"/>
      <c r="H102" s="754"/>
      <c r="I102" s="902"/>
      <c r="Q102" s="228"/>
      <c r="R102" s="228"/>
      <c r="W102" s="894"/>
      <c r="X102" s="894"/>
    </row>
    <row r="103" spans="1:24" ht="288">
      <c r="A103" s="905"/>
      <c r="B103" s="701" t="s">
        <v>244</v>
      </c>
      <c r="C103" s="700" t="s">
        <v>375</v>
      </c>
      <c r="D103" s="700" t="s">
        <v>2540</v>
      </c>
      <c r="E103" s="287"/>
      <c r="F103" s="389">
        <f>_xlfn.BITAND(_xlfn.BITRSHIFT(H100,0),15)</f>
        <v>7</v>
      </c>
      <c r="G103" s="771"/>
      <c r="H103" s="751"/>
      <c r="I103" s="902"/>
      <c r="Q103" s="228"/>
      <c r="R103" s="228"/>
      <c r="W103" s="894"/>
      <c r="X103" s="894"/>
    </row>
    <row r="104" spans="1:24" ht="192">
      <c r="A104" s="702">
        <v>164</v>
      </c>
      <c r="B104" s="701" t="s">
        <v>24</v>
      </c>
      <c r="C104" s="700" t="s">
        <v>4483</v>
      </c>
      <c r="D104" s="700" t="s">
        <v>4756</v>
      </c>
      <c r="E104" s="287"/>
      <c r="F104" s="388"/>
      <c r="G104" s="344" t="str">
        <f t="shared" si="1"/>
        <v>3F</v>
      </c>
      <c r="H104" s="467">
        <v>63</v>
      </c>
      <c r="I104" s="396">
        <v>0</v>
      </c>
      <c r="J104" s="397">
        <f>(H104+1)*8</f>
        <v>512</v>
      </c>
      <c r="K104" s="284" t="s">
        <v>4482</v>
      </c>
      <c r="Q104" s="347"/>
    </row>
    <row r="105" spans="1:24" ht="60">
      <c r="A105" s="900">
        <v>165</v>
      </c>
      <c r="B105" s="701">
        <v>7</v>
      </c>
      <c r="C105" s="700" t="s">
        <v>376</v>
      </c>
      <c r="D105" s="710" t="s">
        <v>2541</v>
      </c>
      <c r="E105" s="287"/>
      <c r="F105" s="388">
        <f>_xlfn.BITAND(_xlfn.BITRSHIFT(H105,7),1)</f>
        <v>0</v>
      </c>
      <c r="G105" s="771" t="str">
        <f t="shared" si="1"/>
        <v>12</v>
      </c>
      <c r="H105" s="901">
        <v>18</v>
      </c>
      <c r="I105" s="902">
        <v>0</v>
      </c>
      <c r="Q105" s="228"/>
      <c r="R105" s="228"/>
      <c r="W105" s="894"/>
      <c r="X105" s="894"/>
    </row>
    <row r="106" spans="1:24">
      <c r="A106" s="900"/>
      <c r="B106" s="699" t="s">
        <v>2508</v>
      </c>
      <c r="C106" s="700" t="s">
        <v>74</v>
      </c>
      <c r="D106" s="704"/>
      <c r="E106" s="287"/>
      <c r="F106" s="389">
        <f>_xlfn.BITAND(_xlfn.BITRSHIFT(H105,5),3)</f>
        <v>0</v>
      </c>
      <c r="G106" s="771"/>
      <c r="H106" s="754"/>
      <c r="I106" s="902"/>
      <c r="Q106" s="228"/>
      <c r="R106" s="228"/>
      <c r="W106" s="894"/>
      <c r="X106" s="894"/>
    </row>
    <row r="107" spans="1:24" ht="72">
      <c r="A107" s="900"/>
      <c r="B107" s="701" t="s">
        <v>257</v>
      </c>
      <c r="C107" s="700" t="s">
        <v>377</v>
      </c>
      <c r="D107" s="700" t="s">
        <v>378</v>
      </c>
      <c r="E107" s="287"/>
      <c r="F107" s="394">
        <f>_xlfn.BITAND(_xlfn.BITRSHIFT(H105,0),31)</f>
        <v>18</v>
      </c>
      <c r="G107" s="771"/>
      <c r="H107" s="751"/>
      <c r="I107" s="902"/>
      <c r="J107" s="284">
        <f>F107*160</f>
        <v>2880</v>
      </c>
      <c r="K107" s="284" t="s">
        <v>1806</v>
      </c>
      <c r="Q107" s="228"/>
      <c r="R107" s="228"/>
      <c r="W107" s="894"/>
      <c r="X107" s="894"/>
    </row>
    <row r="108" spans="1:24" ht="84">
      <c r="A108" s="903">
        <v>166</v>
      </c>
      <c r="B108" s="701">
        <v>7</v>
      </c>
      <c r="C108" s="700" t="s">
        <v>379</v>
      </c>
      <c r="D108" s="700" t="s">
        <v>2542</v>
      </c>
      <c r="E108" s="287"/>
      <c r="F108" s="388">
        <f>_xlfn.BITAND(_xlfn.BITRSHIFT(H108,7),1)</f>
        <v>1</v>
      </c>
      <c r="G108" s="771" t="str">
        <f t="shared" si="1"/>
        <v>80</v>
      </c>
      <c r="H108" s="904">
        <v>128</v>
      </c>
      <c r="I108" s="784">
        <v>0</v>
      </c>
      <c r="W108" s="894"/>
      <c r="X108" s="894"/>
    </row>
    <row r="109" spans="1:24" ht="60">
      <c r="A109" s="903"/>
      <c r="B109" s="701" t="s">
        <v>58</v>
      </c>
      <c r="C109" s="700" t="s">
        <v>380</v>
      </c>
      <c r="D109" s="700" t="s">
        <v>2543</v>
      </c>
      <c r="E109" s="287"/>
      <c r="F109" s="394">
        <f>_xlfn.BITAND(_xlfn.BITRSHIFT(H108,0),63)</f>
        <v>0</v>
      </c>
      <c r="G109" s="771"/>
      <c r="H109" s="751"/>
      <c r="I109" s="784"/>
      <c r="W109" s="894"/>
      <c r="X109" s="894"/>
    </row>
    <row r="110" spans="1:24" ht="26.4">
      <c r="A110" s="900">
        <v>167</v>
      </c>
      <c r="B110" s="699" t="s">
        <v>2301</v>
      </c>
      <c r="C110" s="700" t="s">
        <v>381</v>
      </c>
      <c r="D110" s="700" t="s">
        <v>2544</v>
      </c>
      <c r="E110" s="287"/>
      <c r="F110" s="389">
        <f>_xlfn.BITAND(_xlfn.BITRSHIFT(H110,4),15)</f>
        <v>6</v>
      </c>
      <c r="G110" s="771" t="str">
        <f t="shared" si="1"/>
        <v>68</v>
      </c>
      <c r="H110" s="901">
        <v>104</v>
      </c>
      <c r="I110" s="902">
        <v>0</v>
      </c>
      <c r="Q110" s="228"/>
      <c r="R110" s="228"/>
      <c r="W110" s="894"/>
      <c r="X110" s="894"/>
    </row>
    <row r="111" spans="1:24" ht="26.4">
      <c r="A111" s="900"/>
      <c r="B111" s="701" t="s">
        <v>244</v>
      </c>
      <c r="C111" s="700" t="s">
        <v>382</v>
      </c>
      <c r="D111" s="700" t="s">
        <v>2545</v>
      </c>
      <c r="E111" s="287"/>
      <c r="F111" s="389">
        <f>_xlfn.BITAND(_xlfn.BITRSHIFT(H110,0),15)</f>
        <v>8</v>
      </c>
      <c r="G111" s="771"/>
      <c r="H111" s="751"/>
      <c r="I111" s="902"/>
      <c r="Q111" s="228"/>
      <c r="R111" s="228"/>
      <c r="W111" s="894"/>
      <c r="X111" s="894"/>
    </row>
    <row r="112" spans="1:24" ht="26.4">
      <c r="A112" s="900">
        <v>168</v>
      </c>
      <c r="B112" s="699" t="s">
        <v>2301</v>
      </c>
      <c r="C112" s="700" t="s">
        <v>383</v>
      </c>
      <c r="D112" s="700" t="s">
        <v>2546</v>
      </c>
      <c r="E112" s="287"/>
      <c r="F112" s="389">
        <f>_xlfn.BITAND(_xlfn.BITRSHIFT(H112,4),15)</f>
        <v>6</v>
      </c>
      <c r="G112" s="771" t="str">
        <f t="shared" si="1"/>
        <v>66</v>
      </c>
      <c r="H112" s="901">
        <v>102</v>
      </c>
      <c r="I112" s="902">
        <v>0</v>
      </c>
      <c r="Q112" s="228"/>
      <c r="R112" s="228"/>
      <c r="W112" s="894"/>
      <c r="X112" s="894"/>
    </row>
    <row r="113" spans="1:24" ht="26.4">
      <c r="A113" s="900"/>
      <c r="B113" s="701" t="s">
        <v>244</v>
      </c>
      <c r="C113" s="700" t="s">
        <v>384</v>
      </c>
      <c r="D113" s="700" t="s">
        <v>2547</v>
      </c>
      <c r="E113" s="287"/>
      <c r="F113" s="389">
        <f>_xlfn.BITAND(_xlfn.BITRSHIFT(H112,0),15)</f>
        <v>6</v>
      </c>
      <c r="G113" s="771"/>
      <c r="H113" s="751"/>
      <c r="I113" s="902"/>
      <c r="Q113" s="228"/>
      <c r="R113" s="228"/>
      <c r="W113" s="894"/>
      <c r="X113" s="894"/>
    </row>
    <row r="114" spans="1:24" ht="87" customHeight="1">
      <c r="A114" s="707">
        <v>169</v>
      </c>
      <c r="B114" s="701" t="s">
        <v>24</v>
      </c>
      <c r="C114" s="700" t="s">
        <v>4888</v>
      </c>
      <c r="D114" s="703" t="s">
        <v>4889</v>
      </c>
      <c r="E114" s="287"/>
      <c r="F114" s="344"/>
      <c r="G114" s="344" t="str">
        <f t="shared" si="1"/>
        <v>0</v>
      </c>
      <c r="H114" s="467">
        <v>0</v>
      </c>
      <c r="I114" s="396">
        <v>0</v>
      </c>
      <c r="Q114" s="347"/>
    </row>
    <row r="115" spans="1:24">
      <c r="A115" s="707">
        <v>170</v>
      </c>
      <c r="B115" s="701" t="s">
        <v>24</v>
      </c>
      <c r="C115" s="700" t="s">
        <v>2158</v>
      </c>
      <c r="D115" s="707"/>
      <c r="E115" s="287"/>
      <c r="F115" s="344"/>
      <c r="G115" s="344" t="str">
        <f t="shared" si="1"/>
        <v>0</v>
      </c>
      <c r="H115" s="467">
        <v>0</v>
      </c>
      <c r="I115" s="396">
        <v>0</v>
      </c>
      <c r="Q115" s="347"/>
    </row>
    <row r="116" spans="1:24">
      <c r="A116" s="707">
        <v>171</v>
      </c>
      <c r="B116" s="701" t="s">
        <v>24</v>
      </c>
      <c r="C116" s="700" t="s">
        <v>2158</v>
      </c>
      <c r="D116" s="707"/>
      <c r="E116" s="287"/>
      <c r="F116" s="344"/>
      <c r="G116" s="344" t="str">
        <f t="shared" si="1"/>
        <v>0</v>
      </c>
      <c r="H116" s="467">
        <v>0</v>
      </c>
      <c r="I116" s="396">
        <v>0</v>
      </c>
      <c r="Q116" s="347"/>
    </row>
    <row r="117" spans="1:24">
      <c r="A117" s="707">
        <v>172</v>
      </c>
      <c r="B117" s="701" t="s">
        <v>24</v>
      </c>
      <c r="C117" s="700" t="s">
        <v>2158</v>
      </c>
      <c r="D117" s="707"/>
      <c r="E117" s="287"/>
      <c r="F117" s="344"/>
      <c r="G117" s="344" t="str">
        <f t="shared" si="1"/>
        <v>0</v>
      </c>
      <c r="H117" s="467">
        <v>0</v>
      </c>
      <c r="I117" s="396">
        <v>0</v>
      </c>
      <c r="Q117" s="347"/>
    </row>
    <row r="118" spans="1:24">
      <c r="A118" s="707">
        <v>173</v>
      </c>
      <c r="B118" s="701" t="s">
        <v>24</v>
      </c>
      <c r="C118" s="700" t="s">
        <v>2158</v>
      </c>
      <c r="D118" s="707"/>
      <c r="E118" s="287"/>
      <c r="F118" s="344"/>
      <c r="G118" s="344" t="str">
        <f t="shared" si="1"/>
        <v>0</v>
      </c>
      <c r="H118" s="467">
        <v>0</v>
      </c>
      <c r="I118" s="396">
        <v>0</v>
      </c>
      <c r="Q118" s="347"/>
    </row>
    <row r="119" spans="1:24">
      <c r="A119" s="707">
        <v>174</v>
      </c>
      <c r="B119" s="701" t="s">
        <v>24</v>
      </c>
      <c r="C119" s="700" t="s">
        <v>74</v>
      </c>
      <c r="D119" s="707"/>
      <c r="E119" s="287"/>
      <c r="F119" s="344"/>
      <c r="G119" s="344" t="str">
        <f t="shared" si="1"/>
        <v>0</v>
      </c>
      <c r="H119" s="467">
        <v>0</v>
      </c>
      <c r="I119" s="396">
        <v>0</v>
      </c>
      <c r="Q119" s="347"/>
    </row>
    <row r="120" spans="1:24" ht="66">
      <c r="A120" s="727">
        <v>175</v>
      </c>
      <c r="B120" s="728" t="s">
        <v>24</v>
      </c>
      <c r="C120" s="729" t="s">
        <v>4890</v>
      </c>
      <c r="D120" s="729" t="s">
        <v>4891</v>
      </c>
      <c r="E120" s="730"/>
      <c r="F120" s="731"/>
      <c r="G120" s="731" t="str">
        <f t="shared" si="1"/>
        <v>0</v>
      </c>
      <c r="H120" s="732">
        <v>0</v>
      </c>
      <c r="I120" s="733">
        <v>0</v>
      </c>
      <c r="Q120" s="347"/>
    </row>
    <row r="121" spans="1:24">
      <c r="A121" s="734">
        <v>176</v>
      </c>
      <c r="B121" s="728" t="s">
        <v>24</v>
      </c>
      <c r="C121" s="729" t="s">
        <v>385</v>
      </c>
      <c r="D121" s="729" t="s">
        <v>385</v>
      </c>
      <c r="E121" s="730"/>
      <c r="F121" s="731"/>
      <c r="G121" s="731" t="str">
        <f t="shared" si="1"/>
        <v>FF</v>
      </c>
      <c r="H121" s="732">
        <v>255</v>
      </c>
      <c r="I121" s="733">
        <v>0</v>
      </c>
      <c r="Q121" s="347"/>
    </row>
    <row r="122" spans="1:24">
      <c r="A122" s="734">
        <v>177</v>
      </c>
      <c r="B122" s="728" t="s">
        <v>24</v>
      </c>
      <c r="C122" s="729" t="s">
        <v>386</v>
      </c>
      <c r="D122" s="729" t="s">
        <v>386</v>
      </c>
      <c r="E122" s="730"/>
      <c r="F122" s="731"/>
      <c r="G122" s="731" t="str">
        <f t="shared" si="1"/>
        <v>55</v>
      </c>
      <c r="H122" s="732">
        <v>85</v>
      </c>
      <c r="I122" s="733">
        <v>0</v>
      </c>
      <c r="Q122" s="347"/>
    </row>
    <row r="123" spans="1:24">
      <c r="A123" s="734">
        <v>178</v>
      </c>
      <c r="B123" s="728" t="s">
        <v>24</v>
      </c>
      <c r="C123" s="729" t="s">
        <v>387</v>
      </c>
      <c r="D123" s="729" t="s">
        <v>387</v>
      </c>
      <c r="E123" s="730"/>
      <c r="F123" s="731"/>
      <c r="G123" s="731" t="str">
        <f t="shared" si="1"/>
        <v>11</v>
      </c>
      <c r="H123" s="732">
        <v>17</v>
      </c>
      <c r="I123" s="733">
        <v>0</v>
      </c>
      <c r="Q123" s="347"/>
    </row>
    <row r="124" spans="1:24">
      <c r="A124" s="734">
        <v>179</v>
      </c>
      <c r="B124" s="728" t="s">
        <v>24</v>
      </c>
      <c r="C124" s="729" t="s">
        <v>388</v>
      </c>
      <c r="D124" s="729" t="s">
        <v>388</v>
      </c>
      <c r="E124" s="730"/>
      <c r="F124" s="731"/>
      <c r="G124" s="731" t="str">
        <f t="shared" si="1"/>
        <v>1</v>
      </c>
      <c r="H124" s="732">
        <v>1</v>
      </c>
      <c r="I124" s="733">
        <v>0</v>
      </c>
      <c r="Q124" s="347"/>
    </row>
    <row r="125" spans="1:24">
      <c r="A125" s="734">
        <v>180</v>
      </c>
      <c r="B125" s="728" t="s">
        <v>24</v>
      </c>
      <c r="C125" s="729" t="s">
        <v>389</v>
      </c>
      <c r="D125" s="729" t="s">
        <v>389</v>
      </c>
      <c r="E125" s="730"/>
      <c r="F125" s="731"/>
      <c r="G125" s="731" t="str">
        <f t="shared" si="1"/>
        <v>0</v>
      </c>
      <c r="H125" s="732">
        <v>0</v>
      </c>
      <c r="I125" s="733">
        <v>0</v>
      </c>
      <c r="Q125" s="347"/>
    </row>
    <row r="126" spans="1:24">
      <c r="A126" s="734">
        <v>181</v>
      </c>
      <c r="B126" s="728" t="s">
        <v>24</v>
      </c>
      <c r="C126" s="729" t="s">
        <v>390</v>
      </c>
      <c r="D126" s="729" t="s">
        <v>390</v>
      </c>
      <c r="E126" s="730"/>
      <c r="F126" s="731"/>
      <c r="G126" s="731" t="str">
        <f t="shared" si="1"/>
        <v>0</v>
      </c>
      <c r="H126" s="732">
        <v>0</v>
      </c>
      <c r="I126" s="733">
        <v>0</v>
      </c>
      <c r="Q126" s="347"/>
    </row>
    <row r="127" spans="1:24">
      <c r="A127" s="734">
        <v>182</v>
      </c>
      <c r="B127" s="728" t="s">
        <v>24</v>
      </c>
      <c r="C127" s="729" t="s">
        <v>391</v>
      </c>
      <c r="D127" s="729" t="s">
        <v>391</v>
      </c>
      <c r="E127" s="730"/>
      <c r="F127" s="731"/>
      <c r="G127" s="731" t="str">
        <f t="shared" si="1"/>
        <v>0</v>
      </c>
      <c r="H127" s="732">
        <v>0</v>
      </c>
      <c r="I127" s="733">
        <v>0</v>
      </c>
      <c r="Q127" s="347"/>
    </row>
    <row r="128" spans="1:24">
      <c r="A128" s="734">
        <v>183</v>
      </c>
      <c r="B128" s="728" t="s">
        <v>24</v>
      </c>
      <c r="C128" s="729" t="s">
        <v>392</v>
      </c>
      <c r="D128" s="729" t="s">
        <v>392</v>
      </c>
      <c r="E128" s="730"/>
      <c r="F128" s="731"/>
      <c r="G128" s="731" t="str">
        <f t="shared" si="1"/>
        <v>0</v>
      </c>
      <c r="H128" s="732">
        <v>0</v>
      </c>
      <c r="I128" s="733">
        <v>0</v>
      </c>
      <c r="Q128" s="347"/>
    </row>
    <row r="129" spans="1:17">
      <c r="A129" s="734">
        <v>184</v>
      </c>
      <c r="B129" s="728" t="s">
        <v>24</v>
      </c>
      <c r="C129" s="729" t="s">
        <v>393</v>
      </c>
      <c r="D129" s="729" t="s">
        <v>393</v>
      </c>
      <c r="E129" s="730"/>
      <c r="F129" s="731"/>
      <c r="G129" s="731" t="str">
        <f t="shared" si="1"/>
        <v>0</v>
      </c>
      <c r="H129" s="732">
        <v>0</v>
      </c>
      <c r="I129" s="733">
        <v>0</v>
      </c>
      <c r="Q129" s="347"/>
    </row>
    <row r="130" spans="1:17">
      <c r="A130" s="734">
        <v>185</v>
      </c>
      <c r="B130" s="728" t="s">
        <v>24</v>
      </c>
      <c r="C130" s="729" t="s">
        <v>394</v>
      </c>
      <c r="D130" s="729" t="s">
        <v>394</v>
      </c>
      <c r="E130" s="730"/>
      <c r="F130" s="731"/>
      <c r="G130" s="731" t="str">
        <f t="shared" si="1"/>
        <v>0</v>
      </c>
      <c r="H130" s="732">
        <v>0</v>
      </c>
      <c r="I130" s="733">
        <v>0</v>
      </c>
      <c r="Q130" s="347"/>
    </row>
    <row r="131" spans="1:17">
      <c r="A131" s="734">
        <v>186</v>
      </c>
      <c r="B131" s="728" t="s">
        <v>24</v>
      </c>
      <c r="C131" s="729" t="s">
        <v>395</v>
      </c>
      <c r="D131" s="729" t="s">
        <v>395</v>
      </c>
      <c r="E131" s="730"/>
      <c r="F131" s="731"/>
      <c r="G131" s="731" t="str">
        <f t="shared" si="1"/>
        <v>0</v>
      </c>
      <c r="H131" s="732">
        <v>0</v>
      </c>
      <c r="I131" s="733">
        <v>0</v>
      </c>
      <c r="Q131" s="347"/>
    </row>
    <row r="132" spans="1:17">
      <c r="A132" s="734">
        <v>187</v>
      </c>
      <c r="B132" s="728" t="s">
        <v>24</v>
      </c>
      <c r="C132" s="729" t="s">
        <v>396</v>
      </c>
      <c r="D132" s="729" t="s">
        <v>396</v>
      </c>
      <c r="E132" s="730"/>
      <c r="F132" s="731"/>
      <c r="G132" s="731" t="str">
        <f t="shared" si="1"/>
        <v>0</v>
      </c>
      <c r="H132" s="732">
        <v>0</v>
      </c>
      <c r="I132" s="733">
        <v>0</v>
      </c>
      <c r="Q132" s="347"/>
    </row>
    <row r="133" spans="1:17">
      <c r="A133" s="734">
        <v>188</v>
      </c>
      <c r="B133" s="728" t="s">
        <v>24</v>
      </c>
      <c r="C133" s="729" t="s">
        <v>397</v>
      </c>
      <c r="D133" s="729" t="s">
        <v>397</v>
      </c>
      <c r="E133" s="730"/>
      <c r="F133" s="731"/>
      <c r="G133" s="731" t="str">
        <f t="shared" si="1"/>
        <v>0</v>
      </c>
      <c r="H133" s="732">
        <v>0</v>
      </c>
      <c r="I133" s="733">
        <v>0</v>
      </c>
      <c r="Q133" s="347"/>
    </row>
    <row r="134" spans="1:17">
      <c r="A134" s="734">
        <v>189</v>
      </c>
      <c r="B134" s="728" t="s">
        <v>24</v>
      </c>
      <c r="C134" s="729" t="s">
        <v>398</v>
      </c>
      <c r="D134" s="729" t="s">
        <v>398</v>
      </c>
      <c r="E134" s="730"/>
      <c r="F134" s="731"/>
      <c r="G134" s="731" t="str">
        <f t="shared" si="1"/>
        <v>0</v>
      </c>
      <c r="H134" s="732">
        <v>0</v>
      </c>
      <c r="I134" s="733">
        <v>0</v>
      </c>
      <c r="Q134" s="347"/>
    </row>
    <row r="135" spans="1:17">
      <c r="A135" s="734">
        <v>190</v>
      </c>
      <c r="B135" s="728" t="s">
        <v>24</v>
      </c>
      <c r="C135" s="729" t="s">
        <v>399</v>
      </c>
      <c r="D135" s="729" t="s">
        <v>399</v>
      </c>
      <c r="E135" s="730"/>
      <c r="F135" s="731"/>
      <c r="G135" s="731" t="str">
        <f t="shared" ref="G135:G170" si="2">DEC2HEX(H135)</f>
        <v>0</v>
      </c>
      <c r="H135" s="732">
        <v>0</v>
      </c>
      <c r="I135" s="733">
        <v>0</v>
      </c>
      <c r="Q135" s="347"/>
    </row>
    <row r="136" spans="1:17">
      <c r="A136" s="727">
        <v>191</v>
      </c>
      <c r="B136" s="728" t="s">
        <v>24</v>
      </c>
      <c r="C136" s="729" t="s">
        <v>2158</v>
      </c>
      <c r="D136" s="727"/>
      <c r="E136" s="730"/>
      <c r="F136" s="731"/>
      <c r="G136" s="731" t="str">
        <f t="shared" si="2"/>
        <v>0</v>
      </c>
      <c r="H136" s="732">
        <v>0</v>
      </c>
      <c r="I136" s="733">
        <v>0</v>
      </c>
      <c r="Q136" s="347"/>
    </row>
    <row r="137" spans="1:17">
      <c r="A137" s="727">
        <v>192</v>
      </c>
      <c r="B137" s="728" t="s">
        <v>24</v>
      </c>
      <c r="C137" s="729" t="s">
        <v>2158</v>
      </c>
      <c r="D137" s="727"/>
      <c r="E137" s="730"/>
      <c r="F137" s="731"/>
      <c r="G137" s="731" t="str">
        <f t="shared" si="2"/>
        <v>0</v>
      </c>
      <c r="H137" s="732">
        <v>0</v>
      </c>
      <c r="I137" s="733">
        <v>0</v>
      </c>
      <c r="Q137" s="347"/>
    </row>
    <row r="138" spans="1:17">
      <c r="A138" s="727">
        <v>193</v>
      </c>
      <c r="B138" s="728" t="s">
        <v>24</v>
      </c>
      <c r="C138" s="729" t="s">
        <v>2158</v>
      </c>
      <c r="D138" s="727"/>
      <c r="E138" s="730"/>
      <c r="F138" s="731"/>
      <c r="G138" s="731" t="str">
        <f t="shared" si="2"/>
        <v>0</v>
      </c>
      <c r="H138" s="732">
        <v>0</v>
      </c>
      <c r="I138" s="733">
        <v>0</v>
      </c>
      <c r="Q138" s="347"/>
    </row>
    <row r="139" spans="1:17">
      <c r="A139" s="727">
        <v>194</v>
      </c>
      <c r="B139" s="728" t="s">
        <v>24</v>
      </c>
      <c r="C139" s="729" t="s">
        <v>2158</v>
      </c>
      <c r="D139" s="727"/>
      <c r="E139" s="730"/>
      <c r="F139" s="731"/>
      <c r="G139" s="731" t="str">
        <f t="shared" si="2"/>
        <v>0</v>
      </c>
      <c r="H139" s="732">
        <v>0</v>
      </c>
      <c r="I139" s="733">
        <v>0</v>
      </c>
      <c r="Q139" s="347"/>
    </row>
    <row r="140" spans="1:17">
      <c r="A140" s="727">
        <v>195</v>
      </c>
      <c r="B140" s="728" t="s">
        <v>24</v>
      </c>
      <c r="C140" s="729" t="s">
        <v>2158</v>
      </c>
      <c r="D140" s="727"/>
      <c r="E140" s="730"/>
      <c r="F140" s="731"/>
      <c r="G140" s="731" t="str">
        <f t="shared" si="2"/>
        <v>0</v>
      </c>
      <c r="H140" s="732">
        <v>0</v>
      </c>
      <c r="I140" s="733">
        <v>0</v>
      </c>
      <c r="Q140" s="347"/>
    </row>
    <row r="141" spans="1:17">
      <c r="A141" s="727">
        <v>196</v>
      </c>
      <c r="B141" s="728" t="s">
        <v>24</v>
      </c>
      <c r="C141" s="729" t="s">
        <v>2158</v>
      </c>
      <c r="D141" s="727"/>
      <c r="E141" s="730"/>
      <c r="F141" s="731"/>
      <c r="G141" s="731" t="str">
        <f t="shared" si="2"/>
        <v>0</v>
      </c>
      <c r="H141" s="732">
        <v>0</v>
      </c>
      <c r="I141" s="733">
        <v>0</v>
      </c>
      <c r="Q141" s="347"/>
    </row>
    <row r="142" spans="1:17">
      <c r="A142" s="727">
        <v>197</v>
      </c>
      <c r="B142" s="728" t="s">
        <v>24</v>
      </c>
      <c r="C142" s="729" t="s">
        <v>2158</v>
      </c>
      <c r="D142" s="727"/>
      <c r="E142" s="730"/>
      <c r="F142" s="731"/>
      <c r="G142" s="731" t="str">
        <f t="shared" si="2"/>
        <v>0</v>
      </c>
      <c r="H142" s="732">
        <v>0</v>
      </c>
      <c r="I142" s="733">
        <v>0</v>
      </c>
      <c r="Q142" s="347"/>
    </row>
    <row r="143" spans="1:17">
      <c r="A143" s="727">
        <v>198</v>
      </c>
      <c r="B143" s="728" t="s">
        <v>24</v>
      </c>
      <c r="C143" s="729" t="s">
        <v>2158</v>
      </c>
      <c r="D143" s="727"/>
      <c r="E143" s="730"/>
      <c r="F143" s="731"/>
      <c r="G143" s="731" t="str">
        <f t="shared" si="2"/>
        <v>0</v>
      </c>
      <c r="H143" s="732">
        <v>0</v>
      </c>
      <c r="I143" s="733">
        <v>0</v>
      </c>
      <c r="Q143" s="347"/>
    </row>
    <row r="144" spans="1:17">
      <c r="A144" s="727">
        <v>199</v>
      </c>
      <c r="B144" s="728" t="s">
        <v>24</v>
      </c>
      <c r="C144" s="729" t="s">
        <v>2158</v>
      </c>
      <c r="D144" s="727"/>
      <c r="E144" s="730"/>
      <c r="F144" s="731"/>
      <c r="G144" s="731" t="str">
        <f t="shared" si="2"/>
        <v>0</v>
      </c>
      <c r="H144" s="732">
        <v>0</v>
      </c>
      <c r="I144" s="733">
        <v>0</v>
      </c>
      <c r="Q144" s="347"/>
    </row>
    <row r="145" spans="1:17">
      <c r="A145" s="727">
        <v>200</v>
      </c>
      <c r="B145" s="728" t="s">
        <v>24</v>
      </c>
      <c r="C145" s="729" t="s">
        <v>2158</v>
      </c>
      <c r="D145" s="727"/>
      <c r="E145" s="730"/>
      <c r="F145" s="731"/>
      <c r="G145" s="731" t="str">
        <f t="shared" si="2"/>
        <v>0</v>
      </c>
      <c r="H145" s="732">
        <v>0</v>
      </c>
      <c r="I145" s="733">
        <v>0</v>
      </c>
      <c r="Q145" s="347"/>
    </row>
    <row r="146" spans="1:17">
      <c r="A146" s="727">
        <v>201</v>
      </c>
      <c r="B146" s="728" t="s">
        <v>24</v>
      </c>
      <c r="C146" s="729" t="s">
        <v>2158</v>
      </c>
      <c r="D146" s="727"/>
      <c r="E146" s="730"/>
      <c r="F146" s="731"/>
      <c r="G146" s="731" t="str">
        <f t="shared" si="2"/>
        <v>0</v>
      </c>
      <c r="H146" s="732">
        <v>0</v>
      </c>
      <c r="I146" s="733">
        <v>0</v>
      </c>
      <c r="Q146" s="347"/>
    </row>
    <row r="147" spans="1:17">
      <c r="A147" s="727">
        <v>202</v>
      </c>
      <c r="B147" s="728" t="s">
        <v>24</v>
      </c>
      <c r="C147" s="729" t="s">
        <v>2158</v>
      </c>
      <c r="D147" s="727"/>
      <c r="E147" s="730"/>
      <c r="F147" s="731"/>
      <c r="G147" s="731" t="str">
        <f t="shared" si="2"/>
        <v>0</v>
      </c>
      <c r="H147" s="732">
        <v>0</v>
      </c>
      <c r="I147" s="733">
        <v>0</v>
      </c>
      <c r="Q147" s="347"/>
    </row>
    <row r="148" spans="1:17">
      <c r="A148" s="727">
        <v>203</v>
      </c>
      <c r="B148" s="728" t="s">
        <v>24</v>
      </c>
      <c r="C148" s="729" t="s">
        <v>2158</v>
      </c>
      <c r="D148" s="727"/>
      <c r="E148" s="730"/>
      <c r="F148" s="731"/>
      <c r="G148" s="731" t="str">
        <f t="shared" si="2"/>
        <v>0</v>
      </c>
      <c r="H148" s="732">
        <v>0</v>
      </c>
      <c r="I148" s="733">
        <v>0</v>
      </c>
      <c r="Q148" s="347"/>
    </row>
    <row r="149" spans="1:17">
      <c r="A149" s="727">
        <v>204</v>
      </c>
      <c r="B149" s="728" t="s">
        <v>24</v>
      </c>
      <c r="C149" s="729" t="s">
        <v>2158</v>
      </c>
      <c r="D149" s="727"/>
      <c r="E149" s="730"/>
      <c r="F149" s="731"/>
      <c r="G149" s="731" t="str">
        <f t="shared" si="2"/>
        <v>0</v>
      </c>
      <c r="H149" s="732">
        <v>0</v>
      </c>
      <c r="I149" s="733">
        <v>0</v>
      </c>
      <c r="Q149" s="347"/>
    </row>
    <row r="150" spans="1:17">
      <c r="A150" s="727">
        <v>205</v>
      </c>
      <c r="B150" s="728" t="s">
        <v>24</v>
      </c>
      <c r="C150" s="729" t="s">
        <v>2158</v>
      </c>
      <c r="D150" s="727"/>
      <c r="E150" s="730"/>
      <c r="F150" s="731"/>
      <c r="G150" s="731" t="str">
        <f t="shared" si="2"/>
        <v>0</v>
      </c>
      <c r="H150" s="732">
        <v>0</v>
      </c>
      <c r="I150" s="733">
        <v>0</v>
      </c>
      <c r="Q150" s="347"/>
    </row>
    <row r="151" spans="1:17">
      <c r="A151" s="727">
        <v>206</v>
      </c>
      <c r="B151" s="728" t="s">
        <v>24</v>
      </c>
      <c r="C151" s="729" t="s">
        <v>2158</v>
      </c>
      <c r="D151" s="727"/>
      <c r="E151" s="730"/>
      <c r="F151" s="731"/>
      <c r="G151" s="731" t="str">
        <f t="shared" si="2"/>
        <v>0</v>
      </c>
      <c r="H151" s="732">
        <v>0</v>
      </c>
      <c r="I151" s="733">
        <v>0</v>
      </c>
      <c r="Q151" s="347"/>
    </row>
    <row r="152" spans="1:17">
      <c r="A152" s="727">
        <v>207</v>
      </c>
      <c r="B152" s="728" t="s">
        <v>24</v>
      </c>
      <c r="C152" s="729" t="s">
        <v>2158</v>
      </c>
      <c r="D152" s="727"/>
      <c r="E152" s="730"/>
      <c r="F152" s="731"/>
      <c r="G152" s="731" t="str">
        <f t="shared" si="2"/>
        <v>0</v>
      </c>
      <c r="H152" s="732">
        <v>0</v>
      </c>
      <c r="I152" s="733">
        <v>0</v>
      </c>
      <c r="Q152" s="347"/>
    </row>
    <row r="153" spans="1:17">
      <c r="A153" s="727">
        <v>208</v>
      </c>
      <c r="B153" s="728" t="s">
        <v>24</v>
      </c>
      <c r="C153" s="729" t="s">
        <v>2158</v>
      </c>
      <c r="D153" s="727"/>
      <c r="E153" s="730"/>
      <c r="F153" s="731"/>
      <c r="G153" s="731" t="str">
        <f t="shared" si="2"/>
        <v>0</v>
      </c>
      <c r="H153" s="732">
        <v>0</v>
      </c>
      <c r="I153" s="733">
        <v>0</v>
      </c>
      <c r="Q153" s="347"/>
    </row>
    <row r="154" spans="1:17">
      <c r="A154" s="727">
        <v>209</v>
      </c>
      <c r="B154" s="728" t="s">
        <v>24</v>
      </c>
      <c r="C154" s="729" t="s">
        <v>2158</v>
      </c>
      <c r="D154" s="727"/>
      <c r="E154" s="730"/>
      <c r="F154" s="731"/>
      <c r="G154" s="731" t="str">
        <f t="shared" si="2"/>
        <v>0</v>
      </c>
      <c r="H154" s="732">
        <v>0</v>
      </c>
      <c r="I154" s="733">
        <v>0</v>
      </c>
      <c r="Q154" s="347"/>
    </row>
    <row r="155" spans="1:17">
      <c r="A155" s="727">
        <v>210</v>
      </c>
      <c r="B155" s="728" t="s">
        <v>24</v>
      </c>
      <c r="C155" s="729" t="s">
        <v>2158</v>
      </c>
      <c r="D155" s="727"/>
      <c r="E155" s="730"/>
      <c r="F155" s="731"/>
      <c r="G155" s="731" t="str">
        <f t="shared" si="2"/>
        <v>0</v>
      </c>
      <c r="H155" s="732">
        <v>0</v>
      </c>
      <c r="I155" s="733">
        <v>0</v>
      </c>
      <c r="Q155" s="347"/>
    </row>
    <row r="156" spans="1:17">
      <c r="A156" s="727">
        <v>211</v>
      </c>
      <c r="B156" s="728" t="s">
        <v>24</v>
      </c>
      <c r="C156" s="729" t="s">
        <v>2158</v>
      </c>
      <c r="D156" s="727"/>
      <c r="E156" s="730"/>
      <c r="F156" s="731"/>
      <c r="G156" s="731" t="str">
        <f t="shared" si="2"/>
        <v>0</v>
      </c>
      <c r="H156" s="732">
        <v>0</v>
      </c>
      <c r="I156" s="733">
        <v>0</v>
      </c>
      <c r="Q156" s="347"/>
    </row>
    <row r="157" spans="1:17">
      <c r="A157" s="727">
        <v>212</v>
      </c>
      <c r="B157" s="728" t="s">
        <v>24</v>
      </c>
      <c r="C157" s="729" t="s">
        <v>2158</v>
      </c>
      <c r="D157" s="727"/>
      <c r="E157" s="730"/>
      <c r="F157" s="731"/>
      <c r="G157" s="731" t="str">
        <f t="shared" si="2"/>
        <v>0</v>
      </c>
      <c r="H157" s="732">
        <v>0</v>
      </c>
      <c r="I157" s="733">
        <v>0</v>
      </c>
      <c r="Q157" s="347"/>
    </row>
    <row r="158" spans="1:17">
      <c r="A158" s="727">
        <v>213</v>
      </c>
      <c r="B158" s="728" t="s">
        <v>24</v>
      </c>
      <c r="C158" s="729" t="s">
        <v>2158</v>
      </c>
      <c r="D158" s="727"/>
      <c r="E158" s="730"/>
      <c r="F158" s="731"/>
      <c r="G158" s="731" t="str">
        <f t="shared" si="2"/>
        <v>0</v>
      </c>
      <c r="H158" s="732">
        <v>0</v>
      </c>
      <c r="I158" s="733">
        <v>0</v>
      </c>
      <c r="Q158" s="347"/>
    </row>
    <row r="159" spans="1:17">
      <c r="A159" s="727">
        <v>214</v>
      </c>
      <c r="B159" s="728" t="s">
        <v>24</v>
      </c>
      <c r="C159" s="729" t="s">
        <v>2158</v>
      </c>
      <c r="D159" s="727"/>
      <c r="E159" s="730"/>
      <c r="F159" s="731"/>
      <c r="G159" s="731" t="str">
        <f t="shared" si="2"/>
        <v>0</v>
      </c>
      <c r="H159" s="732">
        <v>0</v>
      </c>
      <c r="I159" s="733">
        <v>0</v>
      </c>
      <c r="Q159" s="347"/>
    </row>
    <row r="160" spans="1:17">
      <c r="A160" s="727">
        <v>215</v>
      </c>
      <c r="B160" s="728" t="s">
        <v>24</v>
      </c>
      <c r="C160" s="729" t="s">
        <v>2158</v>
      </c>
      <c r="D160" s="727"/>
      <c r="E160" s="730"/>
      <c r="F160" s="731"/>
      <c r="G160" s="731" t="str">
        <f t="shared" si="2"/>
        <v>0</v>
      </c>
      <c r="H160" s="732">
        <v>0</v>
      </c>
      <c r="I160" s="733">
        <v>0</v>
      </c>
      <c r="Q160" s="347"/>
    </row>
    <row r="161" spans="1:24">
      <c r="A161" s="727">
        <v>216</v>
      </c>
      <c r="B161" s="728" t="s">
        <v>24</v>
      </c>
      <c r="C161" s="729" t="s">
        <v>2158</v>
      </c>
      <c r="D161" s="727"/>
      <c r="E161" s="730"/>
      <c r="F161" s="731"/>
      <c r="G161" s="731" t="str">
        <f t="shared" si="2"/>
        <v>0</v>
      </c>
      <c r="H161" s="732">
        <v>0</v>
      </c>
      <c r="I161" s="733">
        <v>0</v>
      </c>
      <c r="Q161" s="347"/>
    </row>
    <row r="162" spans="1:24">
      <c r="A162" s="727">
        <v>217</v>
      </c>
      <c r="B162" s="728" t="s">
        <v>24</v>
      </c>
      <c r="C162" s="729" t="s">
        <v>2158</v>
      </c>
      <c r="D162" s="727"/>
      <c r="E162" s="730"/>
      <c r="F162" s="731"/>
      <c r="G162" s="731" t="str">
        <f t="shared" si="2"/>
        <v>0</v>
      </c>
      <c r="H162" s="732">
        <v>0</v>
      </c>
      <c r="I162" s="733">
        <v>0</v>
      </c>
      <c r="Q162" s="347"/>
    </row>
    <row r="163" spans="1:24">
      <c r="A163" s="727">
        <v>218</v>
      </c>
      <c r="B163" s="728" t="s">
        <v>24</v>
      </c>
      <c r="C163" s="729" t="s">
        <v>2158</v>
      </c>
      <c r="D163" s="727"/>
      <c r="E163" s="730"/>
      <c r="F163" s="731"/>
      <c r="G163" s="731" t="str">
        <f t="shared" si="2"/>
        <v>0</v>
      </c>
      <c r="H163" s="732">
        <v>0</v>
      </c>
      <c r="I163" s="733">
        <v>0</v>
      </c>
      <c r="Q163" s="347"/>
    </row>
    <row r="164" spans="1:24">
      <c r="A164" s="727">
        <v>219</v>
      </c>
      <c r="B164" s="728" t="s">
        <v>24</v>
      </c>
      <c r="C164" s="729" t="s">
        <v>2158</v>
      </c>
      <c r="D164" s="727"/>
      <c r="E164" s="730"/>
      <c r="F164" s="731"/>
      <c r="G164" s="731" t="str">
        <f t="shared" si="2"/>
        <v>0</v>
      </c>
      <c r="H164" s="732">
        <v>0</v>
      </c>
      <c r="I164" s="733">
        <v>0</v>
      </c>
      <c r="Q164" s="347"/>
    </row>
    <row r="165" spans="1:24">
      <c r="A165" s="727">
        <v>220</v>
      </c>
      <c r="B165" s="728" t="s">
        <v>24</v>
      </c>
      <c r="C165" s="729" t="s">
        <v>2158</v>
      </c>
      <c r="D165" s="727"/>
      <c r="E165" s="730"/>
      <c r="F165" s="731"/>
      <c r="G165" s="731" t="str">
        <f t="shared" si="2"/>
        <v>0</v>
      </c>
      <c r="H165" s="732">
        <v>0</v>
      </c>
      <c r="I165" s="733">
        <v>0</v>
      </c>
      <c r="Q165" s="347"/>
    </row>
    <row r="166" spans="1:24">
      <c r="A166" s="727">
        <v>221</v>
      </c>
      <c r="B166" s="728" t="s">
        <v>24</v>
      </c>
      <c r="C166" s="729" t="s">
        <v>2158</v>
      </c>
      <c r="D166" s="727"/>
      <c r="E166" s="730"/>
      <c r="F166" s="731"/>
      <c r="G166" s="731" t="str">
        <f t="shared" si="2"/>
        <v>0</v>
      </c>
      <c r="H166" s="732">
        <v>0</v>
      </c>
      <c r="I166" s="733">
        <v>0</v>
      </c>
      <c r="Q166" s="347"/>
    </row>
    <row r="167" spans="1:24">
      <c r="A167" s="727">
        <v>222</v>
      </c>
      <c r="B167" s="728" t="s">
        <v>24</v>
      </c>
      <c r="C167" s="729" t="s">
        <v>2158</v>
      </c>
      <c r="D167" s="727"/>
      <c r="E167" s="730"/>
      <c r="F167" s="731"/>
      <c r="G167" s="731" t="str">
        <f t="shared" si="2"/>
        <v>0</v>
      </c>
      <c r="H167" s="732">
        <v>0</v>
      </c>
      <c r="I167" s="733">
        <v>0</v>
      </c>
      <c r="Q167" s="347"/>
    </row>
    <row r="168" spans="1:24">
      <c r="A168" s="727">
        <v>223</v>
      </c>
      <c r="B168" s="728" t="s">
        <v>24</v>
      </c>
      <c r="C168" s="729" t="s">
        <v>4698</v>
      </c>
      <c r="D168" s="897"/>
      <c r="E168" s="735" t="s">
        <v>2291</v>
      </c>
      <c r="F168" s="735"/>
      <c r="G168" s="735" t="str">
        <f t="shared" si="2"/>
        <v>FF</v>
      </c>
      <c r="H168" s="736">
        <v>255</v>
      </c>
      <c r="I168" s="733">
        <v>0</v>
      </c>
      <c r="Q168" s="347"/>
    </row>
    <row r="169" spans="1:24">
      <c r="A169" s="727">
        <v>224</v>
      </c>
      <c r="B169" s="728" t="s">
        <v>24</v>
      </c>
      <c r="C169" s="729" t="s">
        <v>4699</v>
      </c>
      <c r="D169" s="898"/>
      <c r="E169" s="735" t="s">
        <v>2291</v>
      </c>
      <c r="F169" s="735"/>
      <c r="G169" s="735" t="str">
        <f t="shared" si="2"/>
        <v>0</v>
      </c>
      <c r="H169" s="736">
        <v>0</v>
      </c>
      <c r="I169" s="733">
        <v>0</v>
      </c>
      <c r="Q169" s="347"/>
    </row>
    <row r="170" spans="1:24" ht="18.600000000000001" customHeight="1">
      <c r="A170" s="895">
        <v>225</v>
      </c>
      <c r="B170" s="737" t="s">
        <v>2301</v>
      </c>
      <c r="C170" s="729" t="s">
        <v>4700</v>
      </c>
      <c r="D170" s="898"/>
      <c r="E170" s="735" t="s">
        <v>2291</v>
      </c>
      <c r="F170" s="735">
        <f>_xlfn.BITAND(_xlfn.BITRSHIFT(H170,4),15)</f>
        <v>0</v>
      </c>
      <c r="G170" s="892" t="str">
        <f t="shared" si="2"/>
        <v>0</v>
      </c>
      <c r="H170" s="886">
        <v>0</v>
      </c>
      <c r="I170" s="896">
        <v>0</v>
      </c>
      <c r="W170" s="894"/>
      <c r="X170" s="894"/>
    </row>
    <row r="171" spans="1:24" ht="23.4" customHeight="1">
      <c r="A171" s="895"/>
      <c r="B171" s="728" t="s">
        <v>244</v>
      </c>
      <c r="C171" s="729" t="s">
        <v>4701</v>
      </c>
      <c r="D171" s="898"/>
      <c r="E171" s="735" t="s">
        <v>2291</v>
      </c>
      <c r="F171" s="735">
        <f>_xlfn.BITAND(_xlfn.BITRSHIFT(H170,0),15)</f>
        <v>0</v>
      </c>
      <c r="G171" s="893"/>
      <c r="H171" s="887"/>
      <c r="I171" s="896"/>
      <c r="W171" s="894"/>
      <c r="X171" s="894"/>
    </row>
    <row r="172" spans="1:24" ht="19.2" customHeight="1">
      <c r="A172" s="734">
        <v>226</v>
      </c>
      <c r="B172" s="728" t="s">
        <v>24</v>
      </c>
      <c r="C172" s="729" t="s">
        <v>4702</v>
      </c>
      <c r="D172" s="899"/>
      <c r="E172" s="735" t="s">
        <v>2291</v>
      </c>
      <c r="F172" s="735"/>
      <c r="G172" s="735" t="str">
        <f t="shared" ref="G172:G175" si="3">DEC2HEX(H172)</f>
        <v>0</v>
      </c>
      <c r="H172" s="736">
        <v>0</v>
      </c>
      <c r="I172" s="733">
        <v>0</v>
      </c>
      <c r="Q172" s="347"/>
    </row>
    <row r="173" spans="1:24">
      <c r="A173" s="734">
        <v>227</v>
      </c>
      <c r="B173" s="728" t="s">
        <v>24</v>
      </c>
      <c r="C173" s="729" t="s">
        <v>4703</v>
      </c>
      <c r="D173" s="889"/>
      <c r="E173" s="735" t="s">
        <v>2291</v>
      </c>
      <c r="F173" s="735"/>
      <c r="G173" s="735" t="str">
        <f t="shared" si="3"/>
        <v>FF</v>
      </c>
      <c r="H173" s="736">
        <v>255</v>
      </c>
      <c r="I173" s="733">
        <v>0</v>
      </c>
      <c r="Q173" s="347"/>
    </row>
    <row r="174" spans="1:24">
      <c r="A174" s="734">
        <v>228</v>
      </c>
      <c r="B174" s="728" t="s">
        <v>24</v>
      </c>
      <c r="C174" s="729" t="s">
        <v>4704</v>
      </c>
      <c r="D174" s="890"/>
      <c r="E174" s="735" t="s">
        <v>2291</v>
      </c>
      <c r="F174" s="735"/>
      <c r="G174" s="735" t="str">
        <f t="shared" si="3"/>
        <v>0</v>
      </c>
      <c r="H174" s="736">
        <v>0</v>
      </c>
      <c r="I174" s="733">
        <v>0</v>
      </c>
      <c r="Q174" s="347"/>
    </row>
    <row r="175" spans="1:24">
      <c r="A175" s="885">
        <v>229</v>
      </c>
      <c r="B175" s="737" t="s">
        <v>2301</v>
      </c>
      <c r="C175" s="729" t="s">
        <v>4705</v>
      </c>
      <c r="D175" s="890"/>
      <c r="E175" s="735" t="s">
        <v>2291</v>
      </c>
      <c r="F175" s="735">
        <f>_xlfn.BITAND(_xlfn.BITRSHIFT(H175,4),15)</f>
        <v>0</v>
      </c>
      <c r="G175" s="892" t="str">
        <f t="shared" si="3"/>
        <v>0</v>
      </c>
      <c r="H175" s="886">
        <v>0</v>
      </c>
      <c r="I175" s="888">
        <v>0</v>
      </c>
      <c r="Q175" s="228"/>
      <c r="R175" s="228"/>
    </row>
    <row r="176" spans="1:24">
      <c r="A176" s="885"/>
      <c r="B176" s="728" t="s">
        <v>244</v>
      </c>
      <c r="C176" s="729" t="s">
        <v>4706</v>
      </c>
      <c r="D176" s="890"/>
      <c r="E176" s="735" t="s">
        <v>2291</v>
      </c>
      <c r="F176" s="735">
        <f>_xlfn.BITAND(_xlfn.BITRSHIFT(H175,0),15)</f>
        <v>0</v>
      </c>
      <c r="G176" s="893"/>
      <c r="H176" s="887"/>
      <c r="I176" s="888">
        <v>0</v>
      </c>
      <c r="Q176" s="228"/>
      <c r="R176" s="228"/>
    </row>
    <row r="177" spans="1:18" ht="21.6" customHeight="1">
      <c r="A177" s="734">
        <v>230</v>
      </c>
      <c r="B177" s="728" t="s">
        <v>24</v>
      </c>
      <c r="C177" s="729" t="s">
        <v>4707</v>
      </c>
      <c r="D177" s="891"/>
      <c r="E177" s="735" t="s">
        <v>2291</v>
      </c>
      <c r="F177" s="735"/>
      <c r="G177" s="735" t="str">
        <f t="shared" ref="G177:G180" si="4">DEC2HEX(H177)</f>
        <v>0</v>
      </c>
      <c r="H177" s="736">
        <v>0</v>
      </c>
      <c r="I177" s="733">
        <v>0</v>
      </c>
      <c r="Q177" s="347"/>
    </row>
    <row r="178" spans="1:18">
      <c r="A178" s="734">
        <v>231</v>
      </c>
      <c r="B178" s="728" t="s">
        <v>24</v>
      </c>
      <c r="C178" s="729" t="s">
        <v>4708</v>
      </c>
      <c r="D178" s="889"/>
      <c r="E178" s="735" t="s">
        <v>2291</v>
      </c>
      <c r="F178" s="735"/>
      <c r="G178" s="735" t="str">
        <f t="shared" si="4"/>
        <v>FF</v>
      </c>
      <c r="H178" s="736">
        <v>255</v>
      </c>
      <c r="I178" s="733">
        <v>0</v>
      </c>
      <c r="Q178" s="347"/>
    </row>
    <row r="179" spans="1:18">
      <c r="A179" s="734">
        <v>232</v>
      </c>
      <c r="B179" s="728" t="s">
        <v>24</v>
      </c>
      <c r="C179" s="729" t="s">
        <v>4709</v>
      </c>
      <c r="D179" s="890"/>
      <c r="E179" s="735" t="s">
        <v>2291</v>
      </c>
      <c r="F179" s="735"/>
      <c r="G179" s="735" t="str">
        <f t="shared" si="4"/>
        <v>0</v>
      </c>
      <c r="H179" s="736">
        <v>0</v>
      </c>
      <c r="I179" s="733">
        <v>0</v>
      </c>
      <c r="Q179" s="347"/>
    </row>
    <row r="180" spans="1:18">
      <c r="A180" s="885">
        <v>233</v>
      </c>
      <c r="B180" s="737" t="s">
        <v>2301</v>
      </c>
      <c r="C180" s="729" t="s">
        <v>4710</v>
      </c>
      <c r="D180" s="890"/>
      <c r="E180" s="735" t="s">
        <v>2291</v>
      </c>
      <c r="F180" s="735">
        <f>_xlfn.BITAND(_xlfn.BITRSHIFT(H180,4),15)</f>
        <v>0</v>
      </c>
      <c r="G180" s="892" t="str">
        <f t="shared" si="4"/>
        <v>0</v>
      </c>
      <c r="H180" s="886">
        <v>0</v>
      </c>
      <c r="I180" s="888">
        <v>0</v>
      </c>
      <c r="Q180" s="228"/>
      <c r="R180" s="228"/>
    </row>
    <row r="181" spans="1:18">
      <c r="A181" s="885"/>
      <c r="B181" s="728" t="s">
        <v>244</v>
      </c>
      <c r="C181" s="729" t="s">
        <v>4711</v>
      </c>
      <c r="D181" s="890"/>
      <c r="E181" s="735" t="s">
        <v>2291</v>
      </c>
      <c r="F181" s="735">
        <f>_xlfn.BITAND(_xlfn.BITRSHIFT(H180,0),15)</f>
        <v>0</v>
      </c>
      <c r="G181" s="893"/>
      <c r="H181" s="887"/>
      <c r="I181" s="888">
        <v>0</v>
      </c>
      <c r="Q181" s="228"/>
      <c r="R181" s="228"/>
    </row>
    <row r="182" spans="1:18">
      <c r="A182" s="734">
        <v>234</v>
      </c>
      <c r="B182" s="728" t="s">
        <v>24</v>
      </c>
      <c r="C182" s="729" t="s">
        <v>4712</v>
      </c>
      <c r="D182" s="891"/>
      <c r="E182" s="735" t="s">
        <v>2291</v>
      </c>
      <c r="F182" s="735"/>
      <c r="G182" s="735" t="str">
        <f t="shared" ref="G182:G185" si="5">DEC2HEX(H182)</f>
        <v>0</v>
      </c>
      <c r="H182" s="736">
        <v>0</v>
      </c>
      <c r="I182" s="733">
        <v>0</v>
      </c>
      <c r="Q182" s="347"/>
    </row>
    <row r="183" spans="1:18">
      <c r="A183" s="734">
        <v>235</v>
      </c>
      <c r="B183" s="728" t="s">
        <v>24</v>
      </c>
      <c r="C183" s="729" t="s">
        <v>4713</v>
      </c>
      <c r="D183" s="889"/>
      <c r="E183" s="735" t="s">
        <v>2291</v>
      </c>
      <c r="F183" s="735"/>
      <c r="G183" s="735" t="str">
        <f t="shared" si="5"/>
        <v>FF</v>
      </c>
      <c r="H183" s="736">
        <v>255</v>
      </c>
      <c r="I183" s="733">
        <v>0</v>
      </c>
      <c r="Q183" s="347"/>
    </row>
    <row r="184" spans="1:18">
      <c r="A184" s="734">
        <v>236</v>
      </c>
      <c r="B184" s="728" t="s">
        <v>24</v>
      </c>
      <c r="C184" s="729" t="s">
        <v>4714</v>
      </c>
      <c r="D184" s="890"/>
      <c r="E184" s="735" t="s">
        <v>2291</v>
      </c>
      <c r="F184" s="735"/>
      <c r="G184" s="735" t="str">
        <f t="shared" si="5"/>
        <v>0</v>
      </c>
      <c r="H184" s="736">
        <v>0</v>
      </c>
      <c r="I184" s="733">
        <v>0</v>
      </c>
      <c r="Q184" s="347"/>
    </row>
    <row r="185" spans="1:18">
      <c r="A185" s="885">
        <v>237</v>
      </c>
      <c r="B185" s="737" t="s">
        <v>2301</v>
      </c>
      <c r="C185" s="729" t="s">
        <v>4715</v>
      </c>
      <c r="D185" s="890"/>
      <c r="E185" s="735" t="s">
        <v>2291</v>
      </c>
      <c r="F185" s="735">
        <f>_xlfn.BITAND(_xlfn.BITRSHIFT(H185,4),15)</f>
        <v>0</v>
      </c>
      <c r="G185" s="892" t="str">
        <f t="shared" si="5"/>
        <v>0</v>
      </c>
      <c r="H185" s="886">
        <v>0</v>
      </c>
      <c r="I185" s="888">
        <v>0</v>
      </c>
      <c r="Q185" s="228"/>
      <c r="R185" s="228"/>
    </row>
    <row r="186" spans="1:18">
      <c r="A186" s="885"/>
      <c r="B186" s="728" t="s">
        <v>244</v>
      </c>
      <c r="C186" s="729" t="s">
        <v>4716</v>
      </c>
      <c r="D186" s="890"/>
      <c r="E186" s="735" t="s">
        <v>2291</v>
      </c>
      <c r="F186" s="735">
        <f>_xlfn.BITAND(_xlfn.BITRSHIFT(H185,0),15)</f>
        <v>0</v>
      </c>
      <c r="G186" s="893"/>
      <c r="H186" s="887"/>
      <c r="I186" s="888">
        <v>0</v>
      </c>
      <c r="Q186" s="228"/>
      <c r="R186" s="228"/>
    </row>
    <row r="187" spans="1:18">
      <c r="A187" s="734">
        <v>238</v>
      </c>
      <c r="B187" s="728" t="s">
        <v>24</v>
      </c>
      <c r="C187" s="729" t="s">
        <v>4717</v>
      </c>
      <c r="D187" s="891"/>
      <c r="E187" s="735" t="s">
        <v>2291</v>
      </c>
      <c r="F187" s="735"/>
      <c r="G187" s="735" t="str">
        <f t="shared" ref="G187:G190" si="6">DEC2HEX(H187)</f>
        <v>0</v>
      </c>
      <c r="H187" s="736">
        <v>0</v>
      </c>
      <c r="I187" s="733">
        <v>0</v>
      </c>
      <c r="Q187" s="347"/>
    </row>
    <row r="188" spans="1:18">
      <c r="A188" s="734">
        <v>239</v>
      </c>
      <c r="B188" s="728" t="s">
        <v>24</v>
      </c>
      <c r="C188" s="729" t="s">
        <v>4718</v>
      </c>
      <c r="D188" s="889"/>
      <c r="E188" s="735" t="s">
        <v>2291</v>
      </c>
      <c r="F188" s="735"/>
      <c r="G188" s="735" t="str">
        <f t="shared" si="6"/>
        <v>FF</v>
      </c>
      <c r="H188" s="736">
        <v>255</v>
      </c>
      <c r="I188" s="733">
        <v>0</v>
      </c>
      <c r="Q188" s="347"/>
    </row>
    <row r="189" spans="1:18">
      <c r="A189" s="734">
        <v>240</v>
      </c>
      <c r="B189" s="728" t="s">
        <v>24</v>
      </c>
      <c r="C189" s="729" t="s">
        <v>4719</v>
      </c>
      <c r="D189" s="890"/>
      <c r="E189" s="735" t="s">
        <v>2291</v>
      </c>
      <c r="F189" s="735"/>
      <c r="G189" s="735" t="str">
        <f t="shared" si="6"/>
        <v>0</v>
      </c>
      <c r="H189" s="736">
        <v>0</v>
      </c>
      <c r="I189" s="733">
        <v>0</v>
      </c>
      <c r="Q189" s="347"/>
    </row>
    <row r="190" spans="1:18">
      <c r="A190" s="885">
        <v>241</v>
      </c>
      <c r="B190" s="737" t="s">
        <v>2301</v>
      </c>
      <c r="C190" s="729" t="s">
        <v>4720</v>
      </c>
      <c r="D190" s="890"/>
      <c r="E190" s="735" t="s">
        <v>2291</v>
      </c>
      <c r="F190" s="735">
        <f>_xlfn.BITAND(_xlfn.BITRSHIFT(H190,4),15)</f>
        <v>0</v>
      </c>
      <c r="G190" s="892" t="str">
        <f t="shared" si="6"/>
        <v>0</v>
      </c>
      <c r="H190" s="886">
        <v>0</v>
      </c>
      <c r="I190" s="888">
        <v>0</v>
      </c>
      <c r="Q190" s="228"/>
      <c r="R190" s="228"/>
    </row>
    <row r="191" spans="1:18">
      <c r="A191" s="885"/>
      <c r="B191" s="728" t="s">
        <v>244</v>
      </c>
      <c r="C191" s="729" t="s">
        <v>4721</v>
      </c>
      <c r="D191" s="890"/>
      <c r="E191" s="735" t="s">
        <v>2291</v>
      </c>
      <c r="F191" s="735">
        <f>_xlfn.BITAND(_xlfn.BITRSHIFT(H190,0),15)</f>
        <v>0</v>
      </c>
      <c r="G191" s="893"/>
      <c r="H191" s="887"/>
      <c r="I191" s="888">
        <v>0</v>
      </c>
      <c r="Q191" s="228"/>
      <c r="R191" s="228"/>
    </row>
    <row r="192" spans="1:18">
      <c r="A192" s="734">
        <v>242</v>
      </c>
      <c r="B192" s="728" t="s">
        <v>24</v>
      </c>
      <c r="C192" s="729" t="s">
        <v>4722</v>
      </c>
      <c r="D192" s="891"/>
      <c r="E192" s="735" t="s">
        <v>2291</v>
      </c>
      <c r="F192" s="735"/>
      <c r="G192" s="735" t="str">
        <f t="shared" ref="G192:G195" si="7">DEC2HEX(H192)</f>
        <v>0</v>
      </c>
      <c r="H192" s="736">
        <v>0</v>
      </c>
      <c r="I192" s="733">
        <v>0</v>
      </c>
      <c r="Q192" s="347"/>
    </row>
    <row r="193" spans="1:18">
      <c r="A193" s="734">
        <v>243</v>
      </c>
      <c r="B193" s="728" t="s">
        <v>24</v>
      </c>
      <c r="C193" s="729" t="s">
        <v>4723</v>
      </c>
      <c r="D193" s="889"/>
      <c r="E193" s="735" t="s">
        <v>2291</v>
      </c>
      <c r="F193" s="735"/>
      <c r="G193" s="735" t="str">
        <f t="shared" si="7"/>
        <v>FF</v>
      </c>
      <c r="H193" s="736">
        <v>255</v>
      </c>
      <c r="I193" s="733">
        <v>0</v>
      </c>
      <c r="Q193" s="347"/>
    </row>
    <row r="194" spans="1:18">
      <c r="A194" s="734">
        <v>244</v>
      </c>
      <c r="B194" s="728" t="s">
        <v>24</v>
      </c>
      <c r="C194" s="729" t="s">
        <v>4724</v>
      </c>
      <c r="D194" s="890"/>
      <c r="E194" s="735" t="s">
        <v>2291</v>
      </c>
      <c r="F194" s="735"/>
      <c r="G194" s="735" t="str">
        <f t="shared" si="7"/>
        <v>0</v>
      </c>
      <c r="H194" s="736">
        <v>0</v>
      </c>
      <c r="I194" s="733">
        <v>0</v>
      </c>
      <c r="Q194" s="347"/>
    </row>
    <row r="195" spans="1:18">
      <c r="A195" s="885">
        <v>245</v>
      </c>
      <c r="B195" s="737" t="s">
        <v>2301</v>
      </c>
      <c r="C195" s="729" t="s">
        <v>4725</v>
      </c>
      <c r="D195" s="890"/>
      <c r="E195" s="735" t="s">
        <v>2291</v>
      </c>
      <c r="F195" s="735">
        <f>_xlfn.BITAND(_xlfn.BITRSHIFT(H195,4),15)</f>
        <v>0</v>
      </c>
      <c r="G195" s="892" t="str">
        <f t="shared" si="7"/>
        <v>0</v>
      </c>
      <c r="H195" s="886">
        <v>0</v>
      </c>
      <c r="I195" s="888">
        <v>0</v>
      </c>
      <c r="Q195" s="228"/>
      <c r="R195" s="228"/>
    </row>
    <row r="196" spans="1:18">
      <c r="A196" s="885"/>
      <c r="B196" s="728" t="s">
        <v>244</v>
      </c>
      <c r="C196" s="729" t="s">
        <v>4726</v>
      </c>
      <c r="D196" s="890"/>
      <c r="E196" s="735" t="s">
        <v>2291</v>
      </c>
      <c r="F196" s="735">
        <f>_xlfn.BITAND(_xlfn.BITRSHIFT(H195,0),15)</f>
        <v>0</v>
      </c>
      <c r="G196" s="893"/>
      <c r="H196" s="887"/>
      <c r="I196" s="888">
        <v>0</v>
      </c>
      <c r="Q196" s="228"/>
      <c r="R196" s="228"/>
    </row>
    <row r="197" spans="1:18">
      <c r="A197" s="734">
        <v>246</v>
      </c>
      <c r="B197" s="728" t="s">
        <v>24</v>
      </c>
      <c r="C197" s="729" t="s">
        <v>4727</v>
      </c>
      <c r="D197" s="891"/>
      <c r="E197" s="735" t="s">
        <v>2291</v>
      </c>
      <c r="F197" s="735"/>
      <c r="G197" s="735" t="str">
        <f t="shared" ref="G197:G200" si="8">DEC2HEX(H197)</f>
        <v>0</v>
      </c>
      <c r="H197" s="736">
        <v>0</v>
      </c>
      <c r="I197" s="733">
        <v>0</v>
      </c>
      <c r="Q197" s="347"/>
    </row>
    <row r="198" spans="1:18">
      <c r="A198" s="734">
        <v>247</v>
      </c>
      <c r="B198" s="728" t="s">
        <v>24</v>
      </c>
      <c r="C198" s="729" t="s">
        <v>4728</v>
      </c>
      <c r="D198" s="889"/>
      <c r="E198" s="735" t="s">
        <v>2291</v>
      </c>
      <c r="F198" s="735"/>
      <c r="G198" s="735" t="str">
        <f t="shared" si="8"/>
        <v>FF</v>
      </c>
      <c r="H198" s="736">
        <v>255</v>
      </c>
      <c r="I198" s="733">
        <v>0</v>
      </c>
      <c r="Q198" s="347"/>
    </row>
    <row r="199" spans="1:18">
      <c r="A199" s="734">
        <v>248</v>
      </c>
      <c r="B199" s="728" t="s">
        <v>24</v>
      </c>
      <c r="C199" s="729" t="s">
        <v>4729</v>
      </c>
      <c r="D199" s="890"/>
      <c r="E199" s="735" t="s">
        <v>2291</v>
      </c>
      <c r="F199" s="735"/>
      <c r="G199" s="735" t="str">
        <f t="shared" si="8"/>
        <v>0</v>
      </c>
      <c r="H199" s="736">
        <v>0</v>
      </c>
      <c r="I199" s="733">
        <v>0</v>
      </c>
      <c r="Q199" s="347"/>
    </row>
    <row r="200" spans="1:18">
      <c r="A200" s="885">
        <v>249</v>
      </c>
      <c r="B200" s="737" t="s">
        <v>2301</v>
      </c>
      <c r="C200" s="729" t="s">
        <v>4730</v>
      </c>
      <c r="D200" s="890"/>
      <c r="E200" s="735" t="s">
        <v>2291</v>
      </c>
      <c r="F200" s="735">
        <f>_xlfn.BITAND(_xlfn.BITRSHIFT(H200,4),15)</f>
        <v>0</v>
      </c>
      <c r="G200" s="892" t="str">
        <f t="shared" si="8"/>
        <v>0</v>
      </c>
      <c r="H200" s="886">
        <v>0</v>
      </c>
      <c r="I200" s="888">
        <v>0</v>
      </c>
      <c r="Q200" s="228"/>
      <c r="R200" s="228"/>
    </row>
    <row r="201" spans="1:18">
      <c r="A201" s="885"/>
      <c r="B201" s="728" t="s">
        <v>244</v>
      </c>
      <c r="C201" s="729" t="s">
        <v>4731</v>
      </c>
      <c r="D201" s="890"/>
      <c r="E201" s="735" t="s">
        <v>2291</v>
      </c>
      <c r="F201" s="735">
        <f>_xlfn.BITAND(_xlfn.BITRSHIFT(H200,0),15)</f>
        <v>0</v>
      </c>
      <c r="G201" s="893"/>
      <c r="H201" s="887"/>
      <c r="I201" s="888">
        <v>0</v>
      </c>
      <c r="Q201" s="228"/>
      <c r="R201" s="228"/>
    </row>
    <row r="202" spans="1:18">
      <c r="A202" s="734">
        <v>250</v>
      </c>
      <c r="B202" s="728" t="s">
        <v>24</v>
      </c>
      <c r="C202" s="729" t="s">
        <v>4732</v>
      </c>
      <c r="D202" s="891"/>
      <c r="E202" s="735" t="s">
        <v>2291</v>
      </c>
      <c r="F202" s="735"/>
      <c r="G202" s="735" t="str">
        <f t="shared" ref="G202" si="9">DEC2HEX(H202)</f>
        <v>0</v>
      </c>
      <c r="H202" s="736">
        <v>0</v>
      </c>
      <c r="I202" s="733">
        <v>0</v>
      </c>
      <c r="Q202" s="347"/>
    </row>
    <row r="203" spans="1:18" s="725" customFormat="1" ht="52.8">
      <c r="A203" s="727">
        <v>251</v>
      </c>
      <c r="B203" s="728" t="s">
        <v>24</v>
      </c>
      <c r="C203" s="729" t="s">
        <v>4936</v>
      </c>
      <c r="D203" s="729" t="s">
        <v>4879</v>
      </c>
      <c r="E203" s="735" t="s">
        <v>2291</v>
      </c>
      <c r="F203" s="731"/>
      <c r="G203" s="731" t="str">
        <f>DEC2HEX(H203)</f>
        <v>6A</v>
      </c>
      <c r="H203" s="732">
        <v>106</v>
      </c>
      <c r="I203" s="733">
        <v>0</v>
      </c>
      <c r="K203" s="228"/>
      <c r="Q203" s="726"/>
    </row>
    <row r="204" spans="1:18" ht="39.6">
      <c r="A204" s="727">
        <v>252</v>
      </c>
      <c r="B204" s="728" t="s">
        <v>24</v>
      </c>
      <c r="C204" s="729" t="s">
        <v>4892</v>
      </c>
      <c r="D204" s="729" t="s">
        <v>4893</v>
      </c>
      <c r="E204" s="730"/>
      <c r="F204" s="731"/>
      <c r="G204" s="731" t="str">
        <f t="shared" ref="G204:G207" si="10">DEC2HEX(H204)</f>
        <v>0</v>
      </c>
      <c r="H204" s="732">
        <v>0</v>
      </c>
      <c r="I204" s="733">
        <v>0</v>
      </c>
      <c r="Q204" s="347"/>
    </row>
    <row r="205" spans="1:18">
      <c r="A205" s="727">
        <v>253</v>
      </c>
      <c r="B205" s="728" t="s">
        <v>24</v>
      </c>
      <c r="C205" s="729" t="s">
        <v>2158</v>
      </c>
      <c r="D205" s="727"/>
      <c r="E205" s="730"/>
      <c r="F205" s="731"/>
      <c r="G205" s="731" t="str">
        <f t="shared" si="10"/>
        <v>0</v>
      </c>
      <c r="H205" s="732">
        <v>0</v>
      </c>
      <c r="I205" s="733">
        <v>0</v>
      </c>
      <c r="Q205" s="347"/>
    </row>
    <row r="206" spans="1:18">
      <c r="A206" s="727">
        <v>254</v>
      </c>
      <c r="B206" s="728" t="s">
        <v>24</v>
      </c>
      <c r="C206" s="729" t="s">
        <v>2158</v>
      </c>
      <c r="D206" s="727"/>
      <c r="E206" s="730"/>
      <c r="F206" s="731"/>
      <c r="G206" s="731" t="str">
        <f t="shared" si="10"/>
        <v>0</v>
      </c>
      <c r="H206" s="732">
        <v>0</v>
      </c>
      <c r="I206" s="733">
        <v>0</v>
      </c>
      <c r="Q206" s="347"/>
    </row>
    <row r="207" spans="1:18">
      <c r="A207" s="727">
        <v>255</v>
      </c>
      <c r="B207" s="728" t="s">
        <v>2097</v>
      </c>
      <c r="C207" s="729" t="s">
        <v>2500</v>
      </c>
      <c r="D207" s="729" t="s">
        <v>2548</v>
      </c>
      <c r="E207" s="730"/>
      <c r="F207" s="731"/>
      <c r="G207" s="731" t="str">
        <f t="shared" si="10"/>
        <v>0</v>
      </c>
      <c r="H207" s="732">
        <v>0</v>
      </c>
      <c r="I207" s="733">
        <v>0</v>
      </c>
      <c r="Q207" s="347"/>
    </row>
  </sheetData>
  <mergeCells count="166">
    <mergeCell ref="A1:H1"/>
    <mergeCell ref="A7:A8"/>
    <mergeCell ref="G7:G8"/>
    <mergeCell ref="H7:H8"/>
    <mergeCell ref="I7:I8"/>
    <mergeCell ref="W7:W8"/>
    <mergeCell ref="A25:A26"/>
    <mergeCell ref="G25:G26"/>
    <mergeCell ref="H25:H26"/>
    <mergeCell ref="I25:I26"/>
    <mergeCell ref="W25:W26"/>
    <mergeCell ref="X25:X26"/>
    <mergeCell ref="X7:X8"/>
    <mergeCell ref="C14:C15"/>
    <mergeCell ref="C16:C17"/>
    <mergeCell ref="A18:A24"/>
    <mergeCell ref="G18:G24"/>
    <mergeCell ref="H18:H24"/>
    <mergeCell ref="I18:I24"/>
    <mergeCell ref="W18:W24"/>
    <mergeCell ref="X18:X24"/>
    <mergeCell ref="A29:A34"/>
    <mergeCell ref="G29:G34"/>
    <mergeCell ref="H29:H34"/>
    <mergeCell ref="I29:I34"/>
    <mergeCell ref="W29:W34"/>
    <mergeCell ref="X29:X34"/>
    <mergeCell ref="A27:A28"/>
    <mergeCell ref="G27:G28"/>
    <mergeCell ref="H27:H28"/>
    <mergeCell ref="I27:I28"/>
    <mergeCell ref="W27:W28"/>
    <mergeCell ref="X27:X28"/>
    <mergeCell ref="X40:X46"/>
    <mergeCell ref="A48:A52"/>
    <mergeCell ref="G48:G52"/>
    <mergeCell ref="H48:H52"/>
    <mergeCell ref="I48:I52"/>
    <mergeCell ref="W48:W52"/>
    <mergeCell ref="X48:X52"/>
    <mergeCell ref="D37:D38"/>
    <mergeCell ref="A40:A46"/>
    <mergeCell ref="G40:G46"/>
    <mergeCell ref="H40:H46"/>
    <mergeCell ref="I40:I46"/>
    <mergeCell ref="W40:W46"/>
    <mergeCell ref="A55:A61"/>
    <mergeCell ref="G55:G61"/>
    <mergeCell ref="H55:H61"/>
    <mergeCell ref="I55:I61"/>
    <mergeCell ref="W55:W61"/>
    <mergeCell ref="X55:X61"/>
    <mergeCell ref="A53:A54"/>
    <mergeCell ref="G53:G54"/>
    <mergeCell ref="H53:H54"/>
    <mergeCell ref="I53:I54"/>
    <mergeCell ref="W53:W54"/>
    <mergeCell ref="X53:X54"/>
    <mergeCell ref="A62:A65"/>
    <mergeCell ref="G62:G65"/>
    <mergeCell ref="H62:H65"/>
    <mergeCell ref="W62:W65"/>
    <mergeCell ref="X62:X65"/>
    <mergeCell ref="A66:A70"/>
    <mergeCell ref="G66:G70"/>
    <mergeCell ref="H66:H70"/>
    <mergeCell ref="I66:I70"/>
    <mergeCell ref="W66:W70"/>
    <mergeCell ref="A75:A81"/>
    <mergeCell ref="G75:G81"/>
    <mergeCell ref="H75:H81"/>
    <mergeCell ref="I75:I81"/>
    <mergeCell ref="W75:W81"/>
    <mergeCell ref="X75:X81"/>
    <mergeCell ref="X66:X70"/>
    <mergeCell ref="A71:A74"/>
    <mergeCell ref="G71:G74"/>
    <mergeCell ref="H71:H74"/>
    <mergeCell ref="I71:I74"/>
    <mergeCell ref="W71:W74"/>
    <mergeCell ref="X71:X74"/>
    <mergeCell ref="A87:A93"/>
    <mergeCell ref="G87:G93"/>
    <mergeCell ref="H87:H93"/>
    <mergeCell ref="I87:I93"/>
    <mergeCell ref="W87:W93"/>
    <mergeCell ref="X87:X93"/>
    <mergeCell ref="A82:A86"/>
    <mergeCell ref="G82:G86"/>
    <mergeCell ref="H82:H86"/>
    <mergeCell ref="I82:I86"/>
    <mergeCell ref="W82:W86"/>
    <mergeCell ref="X82:X86"/>
    <mergeCell ref="A100:A103"/>
    <mergeCell ref="G100:G103"/>
    <mergeCell ref="H100:H103"/>
    <mergeCell ref="I100:I103"/>
    <mergeCell ref="W100:W103"/>
    <mergeCell ref="X100:X103"/>
    <mergeCell ref="A94:A99"/>
    <mergeCell ref="G94:G99"/>
    <mergeCell ref="H94:H99"/>
    <mergeCell ref="I94:I99"/>
    <mergeCell ref="W94:W99"/>
    <mergeCell ref="X94:X99"/>
    <mergeCell ref="A108:A109"/>
    <mergeCell ref="G108:G109"/>
    <mergeCell ref="H108:H109"/>
    <mergeCell ref="I108:I109"/>
    <mergeCell ref="W108:W109"/>
    <mergeCell ref="X108:X109"/>
    <mergeCell ref="A105:A107"/>
    <mergeCell ref="G105:G107"/>
    <mergeCell ref="H105:H107"/>
    <mergeCell ref="I105:I107"/>
    <mergeCell ref="W105:W107"/>
    <mergeCell ref="X105:X107"/>
    <mergeCell ref="A112:A113"/>
    <mergeCell ref="G112:G113"/>
    <mergeCell ref="H112:H113"/>
    <mergeCell ref="I112:I113"/>
    <mergeCell ref="W112:W113"/>
    <mergeCell ref="X112:X113"/>
    <mergeCell ref="A110:A111"/>
    <mergeCell ref="G110:G111"/>
    <mergeCell ref="H110:H111"/>
    <mergeCell ref="I110:I111"/>
    <mergeCell ref="W110:W111"/>
    <mergeCell ref="X110:X111"/>
    <mergeCell ref="X170:X171"/>
    <mergeCell ref="A175:A176"/>
    <mergeCell ref="H175:H176"/>
    <mergeCell ref="I175:I176"/>
    <mergeCell ref="A180:A181"/>
    <mergeCell ref="H180:H181"/>
    <mergeCell ref="I180:I181"/>
    <mergeCell ref="A170:A171"/>
    <mergeCell ref="G170:G171"/>
    <mergeCell ref="H170:H171"/>
    <mergeCell ref="I170:I171"/>
    <mergeCell ref="W170:W171"/>
    <mergeCell ref="D168:D172"/>
    <mergeCell ref="D173:D177"/>
    <mergeCell ref="G175:G176"/>
    <mergeCell ref="D178:D182"/>
    <mergeCell ref="G180:G181"/>
    <mergeCell ref="A195:A196"/>
    <mergeCell ref="H195:H196"/>
    <mergeCell ref="I195:I196"/>
    <mergeCell ref="A200:A201"/>
    <mergeCell ref="H200:H201"/>
    <mergeCell ref="I200:I201"/>
    <mergeCell ref="A185:A186"/>
    <mergeCell ref="H185:H186"/>
    <mergeCell ref="I185:I186"/>
    <mergeCell ref="A190:A191"/>
    <mergeCell ref="H190:H191"/>
    <mergeCell ref="I190:I191"/>
    <mergeCell ref="D183:D187"/>
    <mergeCell ref="G185:G186"/>
    <mergeCell ref="D188:D192"/>
    <mergeCell ref="G190:G191"/>
    <mergeCell ref="D193:D197"/>
    <mergeCell ref="G195:G196"/>
    <mergeCell ref="D198:D202"/>
    <mergeCell ref="G200:G201"/>
  </mergeCells>
  <phoneticPr fontId="5" type="noConversion"/>
  <hyperlinks>
    <hyperlink ref="D53" location="_bookmark71" display="_bookmark71" xr:uid="{BFA8CCE1-3C2C-4CF9-BFF8-10215D01085E}"/>
    <hyperlink ref="D54" location="_bookmark71" display="_bookmark71" xr:uid="{0F906380-C842-4F76-8038-7FC236FE88C7}"/>
    <hyperlink ref="D52" location="_bookmark68" display="_bookmark68" xr:uid="{907DB97A-FE11-493F-85FD-12D119D0FF4A}"/>
    <hyperlink ref="D110" location="_bookmark224" display="_bookmark224" xr:uid="{36B2A828-BC27-4F55-913F-49F91A18879E}"/>
    <hyperlink ref="D111" location="_bookmark224" display="_bookmark224" xr:uid="{F8B387F8-8C29-450E-B5AE-9D3311874304}"/>
    <hyperlink ref="D112" location="_bookmark224" display="_bookmark224" xr:uid="{364990C5-15E9-42BC-ADDA-C804619AE52F}"/>
    <hyperlink ref="D113" location="_bookmark224" display="_bookmark224" xr:uid="{8F76E53C-8F01-4363-AEC0-6B81D853D365}"/>
  </hyperlinks>
  <pageMargins left="0.7" right="0.7" top="0.75" bottom="0.75" header="0.3" footer="0.3"/>
  <pageSetup paperSize="9" orientation="portrait" r:id="rId1"/>
  <headerFooter>
    <oddHeader>&amp;L&amp;G&amp;R&amp;F</oddHeader>
    <oddFooter>&amp;LLumentum Confidential and Proprietary&amp;R&amp;A - Page &amp;P or &amp;N</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EE4DC-0BC3-4DE1-9C98-024B7A273945}">
  <dimension ref="A1:R130"/>
  <sheetViews>
    <sheetView topLeftCell="A30" zoomScaleNormal="100" workbookViewId="0">
      <selection activeCell="D27" sqref="D27:D34"/>
    </sheetView>
  </sheetViews>
  <sheetFormatPr defaultColWidth="9" defaultRowHeight="14.4"/>
  <cols>
    <col min="1" max="1" width="12.109375" style="284" customWidth="1"/>
    <col min="2" max="2" width="9" style="284"/>
    <col min="3" max="3" width="30.44140625" style="284" customWidth="1"/>
    <col min="4" max="4" width="45" style="284" customWidth="1"/>
    <col min="5" max="6" width="9" style="284"/>
    <col min="7" max="7" width="15" style="284" bestFit="1" customWidth="1"/>
    <col min="8" max="17" width="9" style="284"/>
    <col min="18" max="18" width="12.77734375" style="284" customWidth="1"/>
    <col min="19" max="16384" width="9" style="284"/>
  </cols>
  <sheetData>
    <row r="1" spans="1:18" ht="15.6">
      <c r="A1" s="756" t="s">
        <v>2549</v>
      </c>
      <c r="B1" s="756"/>
      <c r="C1" s="756"/>
      <c r="D1" s="756"/>
      <c r="E1" s="756"/>
      <c r="F1" s="756"/>
      <c r="G1" s="756"/>
      <c r="H1" s="756"/>
      <c r="I1" s="348"/>
      <c r="J1" s="583"/>
    </row>
    <row r="2" spans="1:18" ht="38.4">
      <c r="A2" s="177" t="s">
        <v>2063</v>
      </c>
      <c r="B2" s="178" t="s">
        <v>2064</v>
      </c>
      <c r="C2" s="179" t="s">
        <v>2065</v>
      </c>
      <c r="D2" s="179" t="s">
        <v>2066</v>
      </c>
      <c r="E2" s="179" t="s">
        <v>2067</v>
      </c>
      <c r="F2" s="179" t="s">
        <v>2068</v>
      </c>
      <c r="G2" s="179" t="s">
        <v>2069</v>
      </c>
      <c r="H2" s="179" t="s">
        <v>20</v>
      </c>
      <c r="I2" s="179" t="s">
        <v>2070</v>
      </c>
      <c r="K2" s="284" t="s">
        <v>4486</v>
      </c>
      <c r="O2" s="284" t="s">
        <v>4485</v>
      </c>
    </row>
    <row r="3" spans="1:18" ht="24">
      <c r="A3" s="381">
        <v>128</v>
      </c>
      <c r="B3" s="295" t="s">
        <v>24</v>
      </c>
      <c r="C3" s="320" t="s">
        <v>400</v>
      </c>
      <c r="D3" s="914" t="s">
        <v>401</v>
      </c>
      <c r="E3" s="287" t="s">
        <v>2086</v>
      </c>
      <c r="F3" s="344"/>
      <c r="G3" s="344" t="str">
        <f>DEC2HEX(H3)</f>
        <v>50</v>
      </c>
      <c r="H3" s="467">
        <v>80</v>
      </c>
      <c r="I3" s="396">
        <v>0</v>
      </c>
      <c r="J3" s="582">
        <f>H3*256+H4</f>
        <v>20480</v>
      </c>
      <c r="K3" s="397">
        <f>IF(J3&gt;32767,(J3-65536)/256,J3/256)</f>
        <v>80</v>
      </c>
      <c r="L3" s="284" t="s">
        <v>299</v>
      </c>
      <c r="O3" s="397">
        <v>80</v>
      </c>
      <c r="P3" s="284" t="s">
        <v>2512</v>
      </c>
      <c r="Q3" s="284">
        <f>O3*256</f>
        <v>20480</v>
      </c>
      <c r="R3" s="584">
        <f>IF(Q3&gt;=0,_xlfn.BITRSHIFT(Q3,8),_xlfn.BITRSHIFT((Q3+65536),8))</f>
        <v>80</v>
      </c>
    </row>
    <row r="4" spans="1:18" ht="24">
      <c r="A4" s="381">
        <v>129</v>
      </c>
      <c r="B4" s="295" t="s">
        <v>24</v>
      </c>
      <c r="C4" s="320" t="s">
        <v>402</v>
      </c>
      <c r="D4" s="914"/>
      <c r="E4" s="287" t="s">
        <v>2086</v>
      </c>
      <c r="F4" s="344"/>
      <c r="G4" s="344" t="str">
        <f t="shared" ref="G4:G67" si="0">DEC2HEX(H4)</f>
        <v>0</v>
      </c>
      <c r="H4" s="467">
        <v>0</v>
      </c>
      <c r="I4" s="396">
        <v>0</v>
      </c>
      <c r="J4" s="582"/>
      <c r="K4" s="397"/>
      <c r="O4" s="397"/>
      <c r="R4" s="284">
        <f>IF(Q3&gt;=0,_xlfn.BITAND(Q3,255),_xlfn.BITAND((Q3+65536),255))</f>
        <v>0</v>
      </c>
    </row>
    <row r="5" spans="1:18" ht="24">
      <c r="A5" s="381">
        <v>130</v>
      </c>
      <c r="B5" s="295" t="s">
        <v>24</v>
      </c>
      <c r="C5" s="320" t="s">
        <v>403</v>
      </c>
      <c r="D5" s="914"/>
      <c r="E5" s="287" t="s">
        <v>2086</v>
      </c>
      <c r="F5" s="287"/>
      <c r="G5" s="344" t="str">
        <f t="shared" si="0"/>
        <v>A</v>
      </c>
      <c r="H5" s="467">
        <v>10</v>
      </c>
      <c r="I5" s="396">
        <v>0</v>
      </c>
      <c r="J5" s="582">
        <f>H5*256+H6</f>
        <v>2560</v>
      </c>
      <c r="K5" s="397">
        <f>IF((H6+_xlfn.BITLSHIFT(H5,8))&gt;32767,(H6+_xlfn.BITLSHIFT(H5,8)-65536)/256,(H6+_xlfn.BITLSHIFT(H5,8))/256)</f>
        <v>10</v>
      </c>
      <c r="L5" s="284" t="s">
        <v>2512</v>
      </c>
      <c r="O5" s="397">
        <v>10</v>
      </c>
      <c r="P5" s="284" t="s">
        <v>2512</v>
      </c>
      <c r="Q5" s="284">
        <f>O5*256</f>
        <v>2560</v>
      </c>
      <c r="R5" s="584">
        <f>IF(Q5&gt;=0,_xlfn.BITRSHIFT(Q5,8),_xlfn.BITRSHIFT((Q5+65536),8))</f>
        <v>10</v>
      </c>
    </row>
    <row r="6" spans="1:18" ht="24">
      <c r="A6" s="381">
        <v>131</v>
      </c>
      <c r="B6" s="295" t="s">
        <v>24</v>
      </c>
      <c r="C6" s="320" t="s">
        <v>404</v>
      </c>
      <c r="D6" s="914"/>
      <c r="E6" s="287" t="s">
        <v>2086</v>
      </c>
      <c r="F6" s="287"/>
      <c r="G6" s="344" t="str">
        <f t="shared" si="0"/>
        <v>0</v>
      </c>
      <c r="H6" s="467">
        <v>0</v>
      </c>
      <c r="I6" s="396">
        <v>0</v>
      </c>
      <c r="J6" s="582"/>
      <c r="K6" s="397"/>
      <c r="O6" s="397"/>
      <c r="R6" s="284">
        <f>IF(Q5&gt;=0,_xlfn.BITAND(Q5,255),_xlfn.BITAND((Q5+65536),255))</f>
        <v>0</v>
      </c>
    </row>
    <row r="7" spans="1:18" ht="24">
      <c r="A7" s="381">
        <v>132</v>
      </c>
      <c r="B7" s="295" t="s">
        <v>24</v>
      </c>
      <c r="C7" s="320" t="s">
        <v>405</v>
      </c>
      <c r="D7" s="914"/>
      <c r="E7" s="287" t="s">
        <v>2086</v>
      </c>
      <c r="F7" s="287"/>
      <c r="G7" s="344" t="str">
        <f t="shared" si="0"/>
        <v>4B</v>
      </c>
      <c r="H7" s="467">
        <v>75</v>
      </c>
      <c r="I7" s="396">
        <v>0</v>
      </c>
      <c r="J7" s="582">
        <f>H7*256+H8</f>
        <v>19200</v>
      </c>
      <c r="K7" s="397">
        <f>IF((H8+_xlfn.BITLSHIFT(H7,8))&gt;32767,(H8+_xlfn.BITLSHIFT(H7,8)-65536)/256,(H8+_xlfn.BITLSHIFT(H7,8))/256)</f>
        <v>75</v>
      </c>
      <c r="L7" s="284" t="s">
        <v>2512</v>
      </c>
      <c r="O7" s="397">
        <v>75</v>
      </c>
      <c r="P7" s="284" t="s">
        <v>2512</v>
      </c>
      <c r="Q7" s="284">
        <f>MAX(MIN(INT(O7*256),32767), -32768)</f>
        <v>19200</v>
      </c>
      <c r="R7" s="584">
        <f>IF(Q7&gt;=0,_xlfn.BITRSHIFT(Q7,8),_xlfn.BITRSHIFT((Q7+65536),8))</f>
        <v>75</v>
      </c>
    </row>
    <row r="8" spans="1:18" ht="24">
      <c r="A8" s="381">
        <v>133</v>
      </c>
      <c r="B8" s="295" t="s">
        <v>24</v>
      </c>
      <c r="C8" s="320" t="s">
        <v>406</v>
      </c>
      <c r="D8" s="914"/>
      <c r="E8" s="287" t="s">
        <v>2086</v>
      </c>
      <c r="F8" s="287"/>
      <c r="G8" s="344" t="str">
        <f t="shared" si="0"/>
        <v>0</v>
      </c>
      <c r="H8" s="467">
        <v>0</v>
      </c>
      <c r="I8" s="396">
        <v>0</v>
      </c>
      <c r="J8" s="582"/>
      <c r="K8" s="397"/>
      <c r="O8" s="397"/>
      <c r="R8" s="284">
        <f>IF(Q7&gt;=0,_xlfn.BITAND(Q7,255),_xlfn.BITAND((Q7+65536),255))</f>
        <v>0</v>
      </c>
    </row>
    <row r="9" spans="1:18" ht="24">
      <c r="A9" s="381">
        <v>134</v>
      </c>
      <c r="B9" s="295" t="s">
        <v>24</v>
      </c>
      <c r="C9" s="320" t="s">
        <v>407</v>
      </c>
      <c r="D9" s="914"/>
      <c r="E9" s="287" t="s">
        <v>2086</v>
      </c>
      <c r="F9" s="287"/>
      <c r="G9" s="344" t="str">
        <f t="shared" si="0"/>
        <v>F</v>
      </c>
      <c r="H9" s="467">
        <v>15</v>
      </c>
      <c r="I9" s="396">
        <v>0</v>
      </c>
      <c r="J9" s="582">
        <f>H9*256+H10</f>
        <v>3840</v>
      </c>
      <c r="K9" s="397">
        <f>IF((H10+_xlfn.BITLSHIFT(H9,8))&gt;32767,(H10+_xlfn.BITLSHIFT(H9,8)-65536)/256,(H10+_xlfn.BITLSHIFT(H9,8))/256)</f>
        <v>15</v>
      </c>
      <c r="L9" s="284" t="s">
        <v>2512</v>
      </c>
      <c r="O9" s="397">
        <v>15</v>
      </c>
      <c r="P9" s="284" t="s">
        <v>2512</v>
      </c>
      <c r="Q9" s="284">
        <f>MAX(MIN(INT(O9*256),32767), -32768)</f>
        <v>3840</v>
      </c>
      <c r="R9" s="584">
        <f>IF(Q9&gt;=0,_xlfn.BITRSHIFT(Q9,8),_xlfn.BITRSHIFT((Q9+65536),8))</f>
        <v>15</v>
      </c>
    </row>
    <row r="10" spans="1:18" ht="24">
      <c r="A10" s="381">
        <v>135</v>
      </c>
      <c r="B10" s="295" t="s">
        <v>24</v>
      </c>
      <c r="C10" s="320" t="s">
        <v>408</v>
      </c>
      <c r="D10" s="914"/>
      <c r="E10" s="287" t="s">
        <v>2086</v>
      </c>
      <c r="F10" s="287"/>
      <c r="G10" s="344" t="str">
        <f t="shared" si="0"/>
        <v>0</v>
      </c>
      <c r="H10" s="467">
        <v>0</v>
      </c>
      <c r="I10" s="396">
        <v>0</v>
      </c>
      <c r="J10" s="582"/>
      <c r="K10" s="397"/>
      <c r="O10" s="397"/>
      <c r="R10" s="284">
        <f>IF(Q9&gt;=0,_xlfn.BITAND(Q9,255),_xlfn.BITAND((Q9+65536),255))</f>
        <v>0</v>
      </c>
    </row>
    <row r="11" spans="1:18" ht="24">
      <c r="A11" s="381">
        <v>136</v>
      </c>
      <c r="B11" s="295" t="s">
        <v>24</v>
      </c>
      <c r="C11" s="320" t="s">
        <v>409</v>
      </c>
      <c r="D11" s="914" t="s">
        <v>410</v>
      </c>
      <c r="E11" s="287" t="s">
        <v>2086</v>
      </c>
      <c r="F11" s="287"/>
      <c r="G11" s="344" t="str">
        <f t="shared" si="0"/>
        <v>88</v>
      </c>
      <c r="H11" s="467">
        <v>136</v>
      </c>
      <c r="I11" s="396">
        <v>0</v>
      </c>
      <c r="J11" s="582">
        <f>H11*256+H12</f>
        <v>35000</v>
      </c>
      <c r="K11" s="397">
        <f>J11/10000</f>
        <v>3.5</v>
      </c>
      <c r="L11" s="284" t="s">
        <v>2515</v>
      </c>
      <c r="O11" s="397">
        <v>3.5</v>
      </c>
      <c r="P11" s="284" t="s">
        <v>2515</v>
      </c>
      <c r="Q11" s="284">
        <f>INT(O11*10000)</f>
        <v>35000</v>
      </c>
      <c r="R11" s="584">
        <f>IF(Q11&gt;=0,_xlfn.BITRSHIFT(Q11,8),_xlfn.BITRSHIFT((Q11+65536),8))</f>
        <v>136</v>
      </c>
    </row>
    <row r="12" spans="1:18" ht="24">
      <c r="A12" s="381">
        <v>137</v>
      </c>
      <c r="B12" s="295" t="s">
        <v>24</v>
      </c>
      <c r="C12" s="320" t="s">
        <v>411</v>
      </c>
      <c r="D12" s="914"/>
      <c r="E12" s="287" t="s">
        <v>2086</v>
      </c>
      <c r="F12" s="287"/>
      <c r="G12" s="344" t="str">
        <f t="shared" si="0"/>
        <v>B8</v>
      </c>
      <c r="H12" s="467">
        <v>184</v>
      </c>
      <c r="I12" s="396">
        <v>0</v>
      </c>
      <c r="J12" s="582"/>
      <c r="K12" s="397"/>
      <c r="O12" s="397"/>
      <c r="R12" s="284">
        <f>IF(Q11&gt;=0,_xlfn.BITAND(Q11,255),_xlfn.BITAND((Q11+65536),255))</f>
        <v>184</v>
      </c>
    </row>
    <row r="13" spans="1:18" ht="24">
      <c r="A13" s="381">
        <v>138</v>
      </c>
      <c r="B13" s="295" t="s">
        <v>24</v>
      </c>
      <c r="C13" s="320" t="s">
        <v>412</v>
      </c>
      <c r="D13" s="914"/>
      <c r="E13" s="287" t="s">
        <v>2086</v>
      </c>
      <c r="F13" s="287"/>
      <c r="G13" s="344" t="str">
        <f t="shared" si="0"/>
        <v>75</v>
      </c>
      <c r="H13" s="467">
        <v>117</v>
      </c>
      <c r="I13" s="396">
        <v>0</v>
      </c>
      <c r="J13" s="582">
        <f>H13*256+H14</f>
        <v>30000</v>
      </c>
      <c r="K13" s="397">
        <f>J13/10000</f>
        <v>3</v>
      </c>
      <c r="L13" s="284" t="s">
        <v>2515</v>
      </c>
      <c r="O13" s="397">
        <v>3</v>
      </c>
      <c r="P13" s="284" t="s">
        <v>2515</v>
      </c>
      <c r="Q13" s="284">
        <f>INT(O13*10000)</f>
        <v>30000</v>
      </c>
      <c r="R13" s="584">
        <f>IF(Q13&gt;=0,_xlfn.BITRSHIFT(Q13,8),_xlfn.BITRSHIFT((Q13+65536),8))</f>
        <v>117</v>
      </c>
    </row>
    <row r="14" spans="1:18" ht="24">
      <c r="A14" s="381">
        <v>139</v>
      </c>
      <c r="B14" s="295" t="s">
        <v>24</v>
      </c>
      <c r="C14" s="320" t="s">
        <v>413</v>
      </c>
      <c r="D14" s="914"/>
      <c r="E14" s="287" t="s">
        <v>2086</v>
      </c>
      <c r="F14" s="287"/>
      <c r="G14" s="344" t="str">
        <f t="shared" si="0"/>
        <v>30</v>
      </c>
      <c r="H14" s="467">
        <v>48</v>
      </c>
      <c r="I14" s="396">
        <v>0</v>
      </c>
      <c r="J14" s="582"/>
      <c r="K14" s="397"/>
      <c r="O14" s="397"/>
      <c r="R14" s="284">
        <f>IF(Q13&gt;=0,_xlfn.BITAND(Q13,255),_xlfn.BITAND((Q13+65536),255))</f>
        <v>48</v>
      </c>
    </row>
    <row r="15" spans="1:18" ht="24">
      <c r="A15" s="381">
        <v>140</v>
      </c>
      <c r="B15" s="295" t="s">
        <v>24</v>
      </c>
      <c r="C15" s="320" t="s">
        <v>414</v>
      </c>
      <c r="D15" s="914"/>
      <c r="E15" s="287" t="s">
        <v>2086</v>
      </c>
      <c r="F15" s="287"/>
      <c r="G15" s="344" t="str">
        <f t="shared" si="0"/>
        <v>87</v>
      </c>
      <c r="H15" s="467">
        <v>135</v>
      </c>
      <c r="I15" s="396">
        <v>0</v>
      </c>
      <c r="J15" s="582">
        <f>H15*256+H16</f>
        <v>34650</v>
      </c>
      <c r="K15" s="397">
        <f>J15/10000</f>
        <v>3.4649999999999999</v>
      </c>
      <c r="L15" s="284" t="s">
        <v>2515</v>
      </c>
      <c r="O15" s="397">
        <v>3.4649999999999999</v>
      </c>
      <c r="P15" s="284" t="s">
        <v>2515</v>
      </c>
      <c r="Q15" s="284">
        <f>INT(O15*10000)</f>
        <v>34650</v>
      </c>
      <c r="R15" s="584">
        <f>IF(Q15&gt;=0,_xlfn.BITRSHIFT(Q15,8),_xlfn.BITRSHIFT((Q15+65536),8))</f>
        <v>135</v>
      </c>
    </row>
    <row r="16" spans="1:18" ht="24">
      <c r="A16" s="381">
        <v>141</v>
      </c>
      <c r="B16" s="295" t="s">
        <v>24</v>
      </c>
      <c r="C16" s="320" t="s">
        <v>415</v>
      </c>
      <c r="D16" s="914"/>
      <c r="E16" s="287" t="s">
        <v>2086</v>
      </c>
      <c r="F16" s="287"/>
      <c r="G16" s="344" t="str">
        <f t="shared" si="0"/>
        <v>5A</v>
      </c>
      <c r="H16" s="467">
        <v>90</v>
      </c>
      <c r="I16" s="396">
        <v>0</v>
      </c>
      <c r="J16" s="582"/>
      <c r="K16" s="397"/>
      <c r="O16" s="397"/>
      <c r="R16" s="284">
        <f>IF(Q15&gt;=0,_xlfn.BITAND(Q15,255),_xlfn.BITAND((Q15+65536),255))</f>
        <v>90</v>
      </c>
    </row>
    <row r="17" spans="1:18" ht="24">
      <c r="A17" s="381">
        <v>142</v>
      </c>
      <c r="B17" s="295" t="s">
        <v>24</v>
      </c>
      <c r="C17" s="320" t="s">
        <v>416</v>
      </c>
      <c r="D17" s="914"/>
      <c r="E17" s="287" t="s">
        <v>2086</v>
      </c>
      <c r="F17" s="287"/>
      <c r="G17" s="344" t="str">
        <f t="shared" si="0"/>
        <v>7A</v>
      </c>
      <c r="H17" s="467">
        <v>122</v>
      </c>
      <c r="I17" s="396">
        <v>0</v>
      </c>
      <c r="J17" s="582">
        <f>H17*256+H18</f>
        <v>31350</v>
      </c>
      <c r="K17" s="397">
        <f>J17/10000</f>
        <v>3.1349999999999998</v>
      </c>
      <c r="L17" s="284" t="s">
        <v>2515</v>
      </c>
      <c r="O17" s="397">
        <v>3.1349999999999998</v>
      </c>
      <c r="P17" s="284" t="s">
        <v>2515</v>
      </c>
      <c r="Q17" s="284">
        <f>INT(O17*10000)</f>
        <v>31350</v>
      </c>
      <c r="R17" s="584">
        <f>IF(Q17&gt;=0,_xlfn.BITRSHIFT(Q17,8),_xlfn.BITRSHIFT((Q17+65536),8))</f>
        <v>122</v>
      </c>
    </row>
    <row r="18" spans="1:18" ht="24">
      <c r="A18" s="381">
        <v>143</v>
      </c>
      <c r="B18" s="295" t="s">
        <v>24</v>
      </c>
      <c r="C18" s="320" t="s">
        <v>417</v>
      </c>
      <c r="D18" s="914"/>
      <c r="E18" s="287" t="s">
        <v>2086</v>
      </c>
      <c r="F18" s="287"/>
      <c r="G18" s="344" t="str">
        <f t="shared" si="0"/>
        <v>76</v>
      </c>
      <c r="H18" s="467">
        <v>118</v>
      </c>
      <c r="I18" s="396">
        <v>0</v>
      </c>
      <c r="J18" s="582"/>
      <c r="K18" s="397"/>
      <c r="O18" s="397"/>
      <c r="R18" s="284">
        <f>IF(Q17&gt;=0,_xlfn.BITAND(Q17,255),_xlfn.BITAND((Q17+65536),255))</f>
        <v>118</v>
      </c>
    </row>
    <row r="19" spans="1:18" ht="24.6" customHeight="1">
      <c r="A19" s="381">
        <v>144</v>
      </c>
      <c r="B19" s="295" t="s">
        <v>24</v>
      </c>
      <c r="C19" s="320" t="s">
        <v>418</v>
      </c>
      <c r="D19" s="819" t="s">
        <v>2550</v>
      </c>
      <c r="E19" s="287" t="s">
        <v>2086</v>
      </c>
      <c r="F19" s="287"/>
      <c r="G19" s="344" t="str">
        <f t="shared" si="0"/>
        <v>7F</v>
      </c>
      <c r="H19" s="467">
        <v>127</v>
      </c>
      <c r="I19" s="396">
        <v>0</v>
      </c>
      <c r="J19" s="582">
        <f>H19*256+H20</f>
        <v>32767</v>
      </c>
      <c r="K19" s="397">
        <f>ROUND(IF(J19&gt;32767, (J19-65536)/32767*100, J19/32767*100),0)</f>
        <v>100</v>
      </c>
      <c r="L19" s="284" t="s">
        <v>419</v>
      </c>
      <c r="M19" s="397">
        <f>ROUND(IF(J19&gt;32767, (J19-65536)/256, J19/256),0)</f>
        <v>128</v>
      </c>
      <c r="N19" s="284" t="s">
        <v>299</v>
      </c>
      <c r="O19" s="397">
        <v>128</v>
      </c>
      <c r="P19" s="284" t="s">
        <v>299</v>
      </c>
      <c r="Q19" s="284">
        <f>MAX(MIN(INT(O19*256),32767), -32768)</f>
        <v>32767</v>
      </c>
      <c r="R19" s="584">
        <f>IF(Q19&gt;=0,_xlfn.BITRSHIFT(Q19,8),_xlfn.BITRSHIFT((Q19+65536),8))</f>
        <v>127</v>
      </c>
    </row>
    <row r="20" spans="1:18" ht="24">
      <c r="A20" s="381">
        <v>145</v>
      </c>
      <c r="B20" s="295" t="s">
        <v>24</v>
      </c>
      <c r="C20" s="320" t="s">
        <v>420</v>
      </c>
      <c r="D20" s="819"/>
      <c r="E20" s="287" t="s">
        <v>2086</v>
      </c>
      <c r="F20" s="287"/>
      <c r="G20" s="344" t="str">
        <f t="shared" si="0"/>
        <v>FF</v>
      </c>
      <c r="H20" s="467">
        <v>255</v>
      </c>
      <c r="I20" s="396">
        <v>0</v>
      </c>
      <c r="J20" s="582"/>
      <c r="K20" s="397"/>
      <c r="M20" s="397"/>
      <c r="O20" s="397"/>
      <c r="R20" s="284">
        <f>IF(Q19&gt;=0,_xlfn.BITAND(Q19,255),_xlfn.BITAND((Q19+65536),255))</f>
        <v>255</v>
      </c>
    </row>
    <row r="21" spans="1:18" ht="24">
      <c r="A21" s="381">
        <v>146</v>
      </c>
      <c r="B21" s="295" t="s">
        <v>24</v>
      </c>
      <c r="C21" s="320" t="s">
        <v>421</v>
      </c>
      <c r="D21" s="819"/>
      <c r="E21" s="287" t="s">
        <v>2086</v>
      </c>
      <c r="F21" s="287"/>
      <c r="G21" s="344" t="str">
        <f t="shared" si="0"/>
        <v>80</v>
      </c>
      <c r="H21" s="467">
        <v>128</v>
      </c>
      <c r="I21" s="396">
        <v>0</v>
      </c>
      <c r="J21" s="582">
        <f>H21*256+H22</f>
        <v>32768</v>
      </c>
      <c r="K21" s="397">
        <f>ROUND(IF(J21&gt;32767, (J21-65536)/32767*100, J21/32767*100),0)</f>
        <v>-100</v>
      </c>
      <c r="L21" s="284" t="s">
        <v>419</v>
      </c>
      <c r="M21" s="397">
        <f>ROUND(IF(J21&gt;32767, (J21-65536)/256, J21/256),0)</f>
        <v>-128</v>
      </c>
      <c r="N21" s="284" t="s">
        <v>299</v>
      </c>
      <c r="O21" s="397">
        <v>-128</v>
      </c>
      <c r="P21" s="284" t="s">
        <v>299</v>
      </c>
      <c r="Q21" s="284">
        <f>MAX(MIN(INT(O21*256),32767), -32768)</f>
        <v>-32768</v>
      </c>
      <c r="R21" s="584">
        <f>IF(Q21&gt;=0,_xlfn.BITRSHIFT(Q21,8),_xlfn.BITRSHIFT((Q21+65536),8))</f>
        <v>128</v>
      </c>
    </row>
    <row r="22" spans="1:18" ht="24">
      <c r="A22" s="381">
        <v>147</v>
      </c>
      <c r="B22" s="295" t="s">
        <v>24</v>
      </c>
      <c r="C22" s="320" t="s">
        <v>422</v>
      </c>
      <c r="D22" s="819"/>
      <c r="E22" s="287" t="s">
        <v>2086</v>
      </c>
      <c r="F22" s="287"/>
      <c r="G22" s="344" t="str">
        <f t="shared" si="0"/>
        <v>0</v>
      </c>
      <c r="H22" s="467">
        <v>0</v>
      </c>
      <c r="I22" s="396">
        <v>0</v>
      </c>
      <c r="J22" s="582"/>
      <c r="K22" s="397"/>
      <c r="M22" s="397"/>
      <c r="O22" s="397"/>
      <c r="R22" s="284">
        <f>IF(Q21&gt;=0,_xlfn.BITAND(Q21,255),_xlfn.BITAND((Q21+65536),255))</f>
        <v>0</v>
      </c>
    </row>
    <row r="23" spans="1:18" ht="24">
      <c r="A23" s="381">
        <v>148</v>
      </c>
      <c r="B23" s="295" t="s">
        <v>24</v>
      </c>
      <c r="C23" s="320" t="s">
        <v>423</v>
      </c>
      <c r="D23" s="819"/>
      <c r="E23" s="287" t="s">
        <v>2086</v>
      </c>
      <c r="F23" s="287"/>
      <c r="G23" s="344" t="str">
        <f t="shared" si="0"/>
        <v>7F</v>
      </c>
      <c r="H23" s="467">
        <v>127</v>
      </c>
      <c r="I23" s="396">
        <v>0</v>
      </c>
      <c r="J23" s="582">
        <f>H23*256+H24</f>
        <v>32767</v>
      </c>
      <c r="K23" s="397">
        <f>ROUND(IF(J23&gt;32767, (J23-65536)/32767*100, J23/32767*100),0)</f>
        <v>100</v>
      </c>
      <c r="L23" s="284" t="s">
        <v>419</v>
      </c>
      <c r="M23" s="397">
        <f>ROUND(IF(J23&gt;32767, (J23-65536)/256, J23/256),0)</f>
        <v>128</v>
      </c>
      <c r="N23" s="284" t="s">
        <v>299</v>
      </c>
      <c r="O23" s="397">
        <v>128</v>
      </c>
      <c r="P23" s="284" t="s">
        <v>299</v>
      </c>
      <c r="Q23" s="284">
        <f>MAX(MIN(INT(O23*256),32767), -32768)</f>
        <v>32767</v>
      </c>
      <c r="R23" s="584">
        <f>IF(Q23&gt;=0,_xlfn.BITRSHIFT(Q23,8),_xlfn.BITRSHIFT((Q23+65536),8))</f>
        <v>127</v>
      </c>
    </row>
    <row r="24" spans="1:18" ht="24">
      <c r="A24" s="381">
        <v>149</v>
      </c>
      <c r="B24" s="295" t="s">
        <v>24</v>
      </c>
      <c r="C24" s="320" t="s">
        <v>424</v>
      </c>
      <c r="D24" s="819"/>
      <c r="E24" s="287" t="s">
        <v>2086</v>
      </c>
      <c r="F24" s="287"/>
      <c r="G24" s="344" t="str">
        <f t="shared" si="0"/>
        <v>FF</v>
      </c>
      <c r="H24" s="467">
        <v>255</v>
      </c>
      <c r="I24" s="396">
        <v>0</v>
      </c>
      <c r="J24" s="582"/>
      <c r="K24" s="397"/>
      <c r="M24" s="397"/>
      <c r="O24" s="397"/>
      <c r="R24" s="284">
        <f>IF(Q23&gt;=0,_xlfn.BITAND(Q23,255),_xlfn.BITAND((Q23+65536),255))</f>
        <v>255</v>
      </c>
    </row>
    <row r="25" spans="1:18" ht="24">
      <c r="A25" s="381">
        <v>150</v>
      </c>
      <c r="B25" s="295" t="s">
        <v>24</v>
      </c>
      <c r="C25" s="320" t="s">
        <v>425</v>
      </c>
      <c r="D25" s="819"/>
      <c r="E25" s="287" t="s">
        <v>2086</v>
      </c>
      <c r="F25" s="287"/>
      <c r="G25" s="344" t="str">
        <f t="shared" si="0"/>
        <v>80</v>
      </c>
      <c r="H25" s="467">
        <v>128</v>
      </c>
      <c r="I25" s="396">
        <v>0</v>
      </c>
      <c r="J25" s="582">
        <f>H25*256+H26</f>
        <v>32768</v>
      </c>
      <c r="K25" s="397">
        <f>ROUND(IF(J25&gt;32767, (J25-65536)/32767*100, J25/32767*100),0)</f>
        <v>-100</v>
      </c>
      <c r="L25" s="284" t="s">
        <v>419</v>
      </c>
      <c r="M25" s="397">
        <f>ROUND(IF(J25&gt;32767, (J25-65536)/256, J25/256),0)</f>
        <v>-128</v>
      </c>
      <c r="N25" s="284" t="s">
        <v>299</v>
      </c>
      <c r="O25" s="397">
        <v>-128</v>
      </c>
      <c r="P25" s="284" t="s">
        <v>299</v>
      </c>
      <c r="Q25" s="284">
        <f>MAX(MIN(INT(O25*256),32767), -32768)</f>
        <v>-32768</v>
      </c>
      <c r="R25" s="584">
        <f>IF(Q25&gt;=0,_xlfn.BITRSHIFT(Q25,8),_xlfn.BITRSHIFT((Q25+65536),8))</f>
        <v>128</v>
      </c>
    </row>
    <row r="26" spans="1:18" ht="24">
      <c r="A26" s="381">
        <v>151</v>
      </c>
      <c r="B26" s="295" t="s">
        <v>24</v>
      </c>
      <c r="C26" s="320" t="s">
        <v>426</v>
      </c>
      <c r="D26" s="819"/>
      <c r="E26" s="287" t="s">
        <v>2086</v>
      </c>
      <c r="F26" s="287"/>
      <c r="G26" s="344" t="str">
        <f t="shared" si="0"/>
        <v>0</v>
      </c>
      <c r="H26" s="467">
        <v>0</v>
      </c>
      <c r="I26" s="396">
        <v>0</v>
      </c>
      <c r="J26" s="582"/>
      <c r="K26" s="397"/>
      <c r="M26" s="397"/>
      <c r="O26" s="397"/>
      <c r="R26" s="284">
        <f>IF(Q25&gt;=0,_xlfn.BITAND(Q25,255),_xlfn.BITAND((Q25+65536),255))</f>
        <v>0</v>
      </c>
    </row>
    <row r="27" spans="1:18" ht="14.25" customHeight="1">
      <c r="A27" s="381">
        <v>152</v>
      </c>
      <c r="B27" s="295" t="s">
        <v>24</v>
      </c>
      <c r="C27" s="320" t="s">
        <v>427</v>
      </c>
      <c r="D27" s="819" t="s">
        <v>2551</v>
      </c>
      <c r="E27" s="287" t="s">
        <v>2086</v>
      </c>
      <c r="F27" s="287"/>
      <c r="G27" s="344" t="str">
        <f t="shared" si="0"/>
        <v>50</v>
      </c>
      <c r="H27" s="467">
        <v>80</v>
      </c>
      <c r="I27" s="396">
        <v>0</v>
      </c>
      <c r="J27" s="582">
        <f>H27*256+H28</f>
        <v>20480</v>
      </c>
      <c r="K27" s="397">
        <f>ROUND(IF(J27&gt;32767, (J27-65536)/32767*100, J27/32767*100),0)</f>
        <v>63</v>
      </c>
      <c r="L27" s="284" t="s">
        <v>419</v>
      </c>
      <c r="M27" s="397">
        <f>ROUND(IF(J27&gt;32767, (J27-65536)/256, J27/256),0)</f>
        <v>80</v>
      </c>
      <c r="N27" s="284" t="s">
        <v>299</v>
      </c>
      <c r="O27" s="397">
        <v>80</v>
      </c>
      <c r="P27" s="284" t="s">
        <v>2512</v>
      </c>
      <c r="Q27" s="284">
        <f>MAX(MIN(INT(O27*256),32767), -32768)</f>
        <v>20480</v>
      </c>
      <c r="R27" s="584">
        <f>IF(Q27&gt;=0,_xlfn.BITRSHIFT(Q27,8),_xlfn.BITRSHIFT((Q27+65536),8))</f>
        <v>80</v>
      </c>
    </row>
    <row r="28" spans="1:18" ht="24">
      <c r="A28" s="381">
        <v>153</v>
      </c>
      <c r="B28" s="295" t="s">
        <v>24</v>
      </c>
      <c r="C28" s="320" t="s">
        <v>428</v>
      </c>
      <c r="D28" s="819"/>
      <c r="E28" s="287" t="s">
        <v>2086</v>
      </c>
      <c r="F28" s="287"/>
      <c r="G28" s="344" t="str">
        <f t="shared" si="0"/>
        <v>0</v>
      </c>
      <c r="H28" s="467">
        <v>0</v>
      </c>
      <c r="I28" s="396">
        <v>0</v>
      </c>
      <c r="J28" s="582"/>
      <c r="K28" s="397"/>
      <c r="M28" s="397"/>
      <c r="O28" s="397"/>
      <c r="R28" s="284">
        <f>IF(Q27&gt;=0,_xlfn.BITAND(Q27,255),_xlfn.BITAND((Q27+65536),255))</f>
        <v>0</v>
      </c>
    </row>
    <row r="29" spans="1:18" ht="24">
      <c r="A29" s="381">
        <v>154</v>
      </c>
      <c r="B29" s="295" t="s">
        <v>24</v>
      </c>
      <c r="C29" s="320" t="s">
        <v>429</v>
      </c>
      <c r="D29" s="819"/>
      <c r="E29" s="287" t="s">
        <v>2086</v>
      </c>
      <c r="F29" s="287"/>
      <c r="G29" s="344" t="str">
        <f t="shared" si="0"/>
        <v>5</v>
      </c>
      <c r="H29" s="467">
        <v>5</v>
      </c>
      <c r="I29" s="396">
        <v>0</v>
      </c>
      <c r="J29" s="582">
        <f>H29*256+H30</f>
        <v>1280</v>
      </c>
      <c r="K29" s="397">
        <f>ROUND(IF(J29&gt;32767, (J29-65536)/32767*100, J29/32767*100),0)</f>
        <v>4</v>
      </c>
      <c r="L29" s="284" t="s">
        <v>419</v>
      </c>
      <c r="M29" s="397">
        <f>ROUND(IF(J29&gt;32767, (J29-65536)/256, J29/256),0)</f>
        <v>5</v>
      </c>
      <c r="N29" s="284" t="s">
        <v>299</v>
      </c>
      <c r="O29" s="397">
        <v>5</v>
      </c>
      <c r="P29" s="284" t="s">
        <v>2512</v>
      </c>
      <c r="Q29" s="284">
        <f>MAX(MIN(INT(O29*256),32767), -32768)</f>
        <v>1280</v>
      </c>
      <c r="R29" s="584">
        <f>IF(Q29&gt;=0,_xlfn.BITRSHIFT(Q29,8),_xlfn.BITRSHIFT((Q29+65536),8))</f>
        <v>5</v>
      </c>
    </row>
    <row r="30" spans="1:18" ht="24">
      <c r="A30" s="381">
        <v>155</v>
      </c>
      <c r="B30" s="295" t="s">
        <v>24</v>
      </c>
      <c r="C30" s="320" t="s">
        <v>430</v>
      </c>
      <c r="D30" s="819"/>
      <c r="E30" s="287" t="s">
        <v>2086</v>
      </c>
      <c r="F30" s="287"/>
      <c r="G30" s="344" t="str">
        <f t="shared" si="0"/>
        <v>0</v>
      </c>
      <c r="H30" s="467">
        <v>0</v>
      </c>
      <c r="I30" s="396">
        <v>0</v>
      </c>
      <c r="J30" s="582"/>
      <c r="K30" s="397"/>
      <c r="M30" s="397"/>
      <c r="O30" s="397"/>
      <c r="R30" s="284">
        <f>IF(Q29&gt;=0,_xlfn.BITAND(Q29,255),_xlfn.BITAND((Q29+65536),255))</f>
        <v>0</v>
      </c>
    </row>
    <row r="31" spans="1:18" ht="24">
      <c r="A31" s="381">
        <v>156</v>
      </c>
      <c r="B31" s="295" t="s">
        <v>24</v>
      </c>
      <c r="C31" s="320" t="s">
        <v>431</v>
      </c>
      <c r="D31" s="819"/>
      <c r="E31" s="287" t="s">
        <v>2086</v>
      </c>
      <c r="F31" s="287"/>
      <c r="G31" s="344" t="str">
        <f t="shared" si="0"/>
        <v>4B</v>
      </c>
      <c r="H31" s="467">
        <v>75</v>
      </c>
      <c r="I31" s="396">
        <v>0</v>
      </c>
      <c r="J31" s="582">
        <f>H31*256+H32</f>
        <v>19200</v>
      </c>
      <c r="K31" s="397">
        <f>ROUND(IF(J31&gt;32767, (J31-65536)/32767*100, J31/32767*100),0)</f>
        <v>59</v>
      </c>
      <c r="L31" s="284" t="s">
        <v>419</v>
      </c>
      <c r="M31" s="397">
        <f>ROUND(IF(J31&gt;32767, (J31-65536)/256, J31/256),0)</f>
        <v>75</v>
      </c>
      <c r="N31" s="284" t="s">
        <v>299</v>
      </c>
      <c r="O31" s="397">
        <v>75</v>
      </c>
      <c r="P31" s="284" t="s">
        <v>2512</v>
      </c>
      <c r="Q31" s="284">
        <f>MAX(MIN(INT(O31*256),32767), -32768)</f>
        <v>19200</v>
      </c>
      <c r="R31" s="584">
        <f>IF(Q31&gt;=0,_xlfn.BITRSHIFT(Q31,8),_xlfn.BITRSHIFT((Q31+65536),8))</f>
        <v>75</v>
      </c>
    </row>
    <row r="32" spans="1:18" ht="24">
      <c r="A32" s="381">
        <v>157</v>
      </c>
      <c r="B32" s="295" t="s">
        <v>24</v>
      </c>
      <c r="C32" s="320" t="s">
        <v>432</v>
      </c>
      <c r="D32" s="819"/>
      <c r="E32" s="287" t="s">
        <v>2086</v>
      </c>
      <c r="F32" s="287"/>
      <c r="G32" s="344" t="str">
        <f t="shared" si="0"/>
        <v>0</v>
      </c>
      <c r="H32" s="467">
        <v>0</v>
      </c>
      <c r="I32" s="396">
        <v>0</v>
      </c>
      <c r="J32" s="582"/>
      <c r="K32" s="397"/>
      <c r="M32" s="397"/>
      <c r="O32" s="397"/>
      <c r="R32" s="284">
        <f>IF(Q31&gt;=0,_xlfn.BITAND(Q31,255),_xlfn.BITAND((Q31+65536),255))</f>
        <v>0</v>
      </c>
    </row>
    <row r="33" spans="1:18" ht="24">
      <c r="A33" s="381">
        <v>158</v>
      </c>
      <c r="B33" s="295" t="s">
        <v>24</v>
      </c>
      <c r="C33" s="320" t="s">
        <v>433</v>
      </c>
      <c r="D33" s="819"/>
      <c r="E33" s="287" t="s">
        <v>2086</v>
      </c>
      <c r="F33" s="287"/>
      <c r="G33" s="344" t="str">
        <f t="shared" si="0"/>
        <v>A</v>
      </c>
      <c r="H33" s="467">
        <v>10</v>
      </c>
      <c r="I33" s="396">
        <v>0</v>
      </c>
      <c r="J33" s="582">
        <f>H33*256+H34</f>
        <v>2560</v>
      </c>
      <c r="K33" s="397">
        <f>ROUND(IF(J33&gt;32767, (J33-65536)/32767*100, J33/32767*100),0)</f>
        <v>8</v>
      </c>
      <c r="L33" s="284" t="s">
        <v>419</v>
      </c>
      <c r="M33" s="397">
        <f>ROUND(IF(J33&gt;32767, (J33-65536)/256, J33/256),0)</f>
        <v>10</v>
      </c>
      <c r="N33" s="284" t="s">
        <v>299</v>
      </c>
      <c r="O33" s="397">
        <v>10</v>
      </c>
      <c r="P33" s="284" t="s">
        <v>2512</v>
      </c>
      <c r="Q33" s="284">
        <f>MAX(MIN(INT(O33*256),32767), -32768)</f>
        <v>2560</v>
      </c>
      <c r="R33" s="584">
        <f>IF(Q33&gt;=0,_xlfn.BITRSHIFT(Q33,8),_xlfn.BITRSHIFT((Q33+65536),8))</f>
        <v>10</v>
      </c>
    </row>
    <row r="34" spans="1:18" ht="24">
      <c r="A34" s="381">
        <v>159</v>
      </c>
      <c r="B34" s="295" t="s">
        <v>24</v>
      </c>
      <c r="C34" s="320" t="s">
        <v>434</v>
      </c>
      <c r="D34" s="819"/>
      <c r="E34" s="287" t="s">
        <v>2086</v>
      </c>
      <c r="F34" s="287"/>
      <c r="G34" s="344" t="str">
        <f t="shared" si="0"/>
        <v>0</v>
      </c>
      <c r="H34" s="467">
        <v>0</v>
      </c>
      <c r="I34" s="396">
        <v>0</v>
      </c>
      <c r="J34" s="582"/>
      <c r="K34" s="397"/>
      <c r="M34" s="397"/>
      <c r="O34" s="397"/>
      <c r="R34" s="284">
        <f>IF(Q33&gt;=0,_xlfn.BITAND(Q33,255),_xlfn.BITAND((Q33+65536),255))</f>
        <v>0</v>
      </c>
    </row>
    <row r="35" spans="1:18" ht="17.25" customHeight="1">
      <c r="A35" s="381">
        <v>160</v>
      </c>
      <c r="B35" s="295" t="s">
        <v>24</v>
      </c>
      <c r="C35" s="320" t="s">
        <v>435</v>
      </c>
      <c r="D35" s="912" t="s">
        <v>4933</v>
      </c>
      <c r="E35" s="287" t="s">
        <v>2086</v>
      </c>
      <c r="F35" s="287"/>
      <c r="G35" s="344" t="str">
        <f t="shared" si="0"/>
        <v>50</v>
      </c>
      <c r="H35" s="716">
        <v>80</v>
      </c>
      <c r="I35" s="396">
        <v>0</v>
      </c>
      <c r="J35" s="582">
        <f>H35*256+H36</f>
        <v>20480</v>
      </c>
      <c r="K35" s="397">
        <f>ROUND(IF(J35&gt;32767, (J35-65536)/32767*100, J35/32767*100),0)</f>
        <v>63</v>
      </c>
      <c r="L35" s="284" t="s">
        <v>419</v>
      </c>
      <c r="M35" s="397">
        <f>ROUND(IF(J35&gt;32767, (J35-65536)/256, J35/256),0)</f>
        <v>80</v>
      </c>
      <c r="N35" s="284" t="s">
        <v>299</v>
      </c>
      <c r="O35" s="397">
        <v>80</v>
      </c>
      <c r="P35" s="284" t="s">
        <v>2512</v>
      </c>
      <c r="Q35" s="284">
        <f>MAX(MIN(INT(O35*256),32767), -32768)</f>
        <v>20480</v>
      </c>
      <c r="R35" s="584">
        <f>IF(Q35&gt;=0,_xlfn.BITRSHIFT(Q35,8),_xlfn.BITRSHIFT((Q35+65536),8))</f>
        <v>80</v>
      </c>
    </row>
    <row r="36" spans="1:18" ht="24">
      <c r="A36" s="381">
        <v>161</v>
      </c>
      <c r="B36" s="295" t="s">
        <v>24</v>
      </c>
      <c r="C36" s="320" t="s">
        <v>436</v>
      </c>
      <c r="D36" s="912"/>
      <c r="E36" s="287" t="s">
        <v>2086</v>
      </c>
      <c r="F36" s="287"/>
      <c r="G36" s="344" t="str">
        <f t="shared" si="0"/>
        <v>0</v>
      </c>
      <c r="H36" s="716">
        <v>0</v>
      </c>
      <c r="I36" s="396">
        <v>0</v>
      </c>
      <c r="J36" s="582"/>
      <c r="K36" s="397"/>
      <c r="M36" s="397"/>
      <c r="O36" s="397"/>
      <c r="R36" s="284">
        <f>IF(Q35&gt;=0,_xlfn.BITAND(Q35,255),_xlfn.BITAND((Q35+65536),255))</f>
        <v>0</v>
      </c>
    </row>
    <row r="37" spans="1:18" ht="24">
      <c r="A37" s="381">
        <v>162</v>
      </c>
      <c r="B37" s="295" t="s">
        <v>24</v>
      </c>
      <c r="C37" s="320" t="s">
        <v>437</v>
      </c>
      <c r="D37" s="912"/>
      <c r="E37" s="287" t="s">
        <v>2086</v>
      </c>
      <c r="F37" s="287"/>
      <c r="G37" s="344" t="str">
        <f t="shared" si="0"/>
        <v>5</v>
      </c>
      <c r="H37" s="716">
        <v>5</v>
      </c>
      <c r="I37" s="396">
        <v>0</v>
      </c>
      <c r="J37" s="582">
        <f>H37*256+H38</f>
        <v>1280</v>
      </c>
      <c r="K37" s="397">
        <f>ROUND(IF(J37&gt;32767, (J37-65536)/32767*100, J37/32767*100),0)</f>
        <v>4</v>
      </c>
      <c r="L37" s="284" t="s">
        <v>419</v>
      </c>
      <c r="M37" s="397">
        <f>ROUND(IF(J37&gt;32767, (J37-65536)/256, J37/256),0)</f>
        <v>5</v>
      </c>
      <c r="N37" s="284" t="s">
        <v>299</v>
      </c>
      <c r="O37" s="397">
        <v>5</v>
      </c>
      <c r="P37" s="284" t="s">
        <v>2512</v>
      </c>
      <c r="Q37" s="284">
        <f>MAX(MIN(INT(O37*256),32767), -32768)</f>
        <v>1280</v>
      </c>
      <c r="R37" s="584">
        <f>IF(Q37&gt;=0,_xlfn.BITRSHIFT(Q37,8),_xlfn.BITRSHIFT((Q37+65536),8))</f>
        <v>5</v>
      </c>
    </row>
    <row r="38" spans="1:18" ht="24">
      <c r="A38" s="381">
        <v>163</v>
      </c>
      <c r="B38" s="295" t="s">
        <v>24</v>
      </c>
      <c r="C38" s="320" t="s">
        <v>438</v>
      </c>
      <c r="D38" s="912"/>
      <c r="E38" s="287" t="s">
        <v>2086</v>
      </c>
      <c r="F38" s="287"/>
      <c r="G38" s="344" t="str">
        <f t="shared" si="0"/>
        <v>0</v>
      </c>
      <c r="H38" s="716">
        <v>0</v>
      </c>
      <c r="I38" s="396">
        <v>0</v>
      </c>
      <c r="J38" s="582"/>
      <c r="K38" s="397"/>
      <c r="M38" s="397"/>
      <c r="O38" s="397"/>
      <c r="R38" s="284">
        <f>IF(Q37&gt;=0,_xlfn.BITAND(Q37,255),_xlfn.BITAND((Q37+65536),255))</f>
        <v>0</v>
      </c>
    </row>
    <row r="39" spans="1:18" ht="24">
      <c r="A39" s="381">
        <v>164</v>
      </c>
      <c r="B39" s="295" t="s">
        <v>24</v>
      </c>
      <c r="C39" s="320" t="s">
        <v>439</v>
      </c>
      <c r="D39" s="912"/>
      <c r="E39" s="287" t="s">
        <v>2086</v>
      </c>
      <c r="F39" s="287"/>
      <c r="G39" s="344" t="str">
        <f t="shared" si="0"/>
        <v>4B</v>
      </c>
      <c r="H39" s="716">
        <v>75</v>
      </c>
      <c r="I39" s="396">
        <v>0</v>
      </c>
      <c r="J39" s="582">
        <f>H39*256+H40</f>
        <v>19200</v>
      </c>
      <c r="K39" s="397">
        <f>ROUND(IF(J39&gt;32767, (J39-65536)/32767*100, J39/32767*100),0)</f>
        <v>59</v>
      </c>
      <c r="L39" s="284" t="s">
        <v>419</v>
      </c>
      <c r="M39" s="397">
        <f>ROUND(IF(J39&gt;32767, (J39-65536)/256, J39/256),0)</f>
        <v>75</v>
      </c>
      <c r="N39" s="284" t="s">
        <v>299</v>
      </c>
      <c r="O39" s="397">
        <v>75</v>
      </c>
      <c r="P39" s="284" t="s">
        <v>2512</v>
      </c>
      <c r="Q39" s="284">
        <f>MAX(MIN(INT(O39*256),32767), -32768)</f>
        <v>19200</v>
      </c>
      <c r="R39" s="584">
        <f>IF(Q39&gt;=0,_xlfn.BITRSHIFT(Q39,8),_xlfn.BITRSHIFT((Q39+65536),8))</f>
        <v>75</v>
      </c>
    </row>
    <row r="40" spans="1:18" ht="24">
      <c r="A40" s="381">
        <v>165</v>
      </c>
      <c r="B40" s="295" t="s">
        <v>24</v>
      </c>
      <c r="C40" s="320" t="s">
        <v>440</v>
      </c>
      <c r="D40" s="912"/>
      <c r="E40" s="287" t="s">
        <v>2086</v>
      </c>
      <c r="F40" s="287"/>
      <c r="G40" s="344" t="str">
        <f t="shared" si="0"/>
        <v>0</v>
      </c>
      <c r="H40" s="716">
        <v>0</v>
      </c>
      <c r="I40" s="396">
        <v>0</v>
      </c>
      <c r="J40" s="582"/>
      <c r="K40" s="397"/>
      <c r="M40" s="397"/>
      <c r="O40" s="397"/>
      <c r="R40" s="284">
        <f>IF(Q39&gt;=0,_xlfn.BITAND(Q39,255),_xlfn.BITAND((Q39+65536),255))</f>
        <v>0</v>
      </c>
    </row>
    <row r="41" spans="1:18" ht="24">
      <c r="A41" s="381">
        <v>166</v>
      </c>
      <c r="B41" s="295" t="s">
        <v>24</v>
      </c>
      <c r="C41" s="320" t="s">
        <v>441</v>
      </c>
      <c r="D41" s="912"/>
      <c r="E41" s="287" t="s">
        <v>2086</v>
      </c>
      <c r="F41" s="287"/>
      <c r="G41" s="344" t="str">
        <f t="shared" si="0"/>
        <v>A</v>
      </c>
      <c r="H41" s="716">
        <v>10</v>
      </c>
      <c r="I41" s="396">
        <v>0</v>
      </c>
      <c r="J41" s="582">
        <f>H41*256+H42</f>
        <v>2560</v>
      </c>
      <c r="K41" s="397">
        <f>ROUND(IF(J41&gt;32767, (J41-65536)/32767*100, J41/32767*100),0)</f>
        <v>8</v>
      </c>
      <c r="L41" s="284" t="s">
        <v>419</v>
      </c>
      <c r="M41" s="397">
        <f>ROUND(IF(J41&gt;32767, (J41-65536)/256, J41/256),0)</f>
        <v>10</v>
      </c>
      <c r="N41" s="284" t="s">
        <v>299</v>
      </c>
      <c r="O41" s="397">
        <v>10</v>
      </c>
      <c r="P41" s="284" t="s">
        <v>2512</v>
      </c>
      <c r="Q41" s="284">
        <f>MAX(MIN(INT(O41*256),32767), -32768)</f>
        <v>2560</v>
      </c>
      <c r="R41" s="584">
        <f>IF(Q41&gt;=0,_xlfn.BITRSHIFT(Q41,8),_xlfn.BITRSHIFT((Q41+65536),8))</f>
        <v>10</v>
      </c>
    </row>
    <row r="42" spans="1:18" ht="24">
      <c r="A42" s="381">
        <v>167</v>
      </c>
      <c r="B42" s="295" t="s">
        <v>24</v>
      </c>
      <c r="C42" s="320" t="s">
        <v>442</v>
      </c>
      <c r="D42" s="912"/>
      <c r="E42" s="287" t="s">
        <v>2086</v>
      </c>
      <c r="F42" s="287"/>
      <c r="G42" s="344" t="str">
        <f t="shared" si="0"/>
        <v>0</v>
      </c>
      <c r="H42" s="716">
        <v>0</v>
      </c>
      <c r="I42" s="396">
        <v>0</v>
      </c>
      <c r="J42" s="582"/>
      <c r="K42" s="397"/>
      <c r="M42" s="397"/>
      <c r="O42" s="397"/>
      <c r="R42" s="284">
        <f>IF(Q41&gt;=0,_xlfn.BITAND(Q41,255),_xlfn.BITAND((Q41+65536),255))</f>
        <v>0</v>
      </c>
    </row>
    <row r="43" spans="1:18" ht="24">
      <c r="A43" s="381">
        <v>168</v>
      </c>
      <c r="B43" s="295" t="s">
        <v>24</v>
      </c>
      <c r="C43" s="320" t="s">
        <v>443</v>
      </c>
      <c r="D43" s="771" t="s">
        <v>2552</v>
      </c>
      <c r="E43" s="287" t="s">
        <v>2086</v>
      </c>
      <c r="F43" s="287"/>
      <c r="G43" s="344" t="str">
        <f t="shared" si="0"/>
        <v>7F</v>
      </c>
      <c r="H43" s="467">
        <v>127</v>
      </c>
      <c r="I43" s="396">
        <v>0</v>
      </c>
      <c r="J43" s="582">
        <f>H43*256+H44</f>
        <v>32767</v>
      </c>
      <c r="K43" s="397">
        <f>ROUND(IF(J43&gt;32767, (J43-65536)/32767*100, J43/32767*100),0)</f>
        <v>100</v>
      </c>
      <c r="L43" s="284" t="s">
        <v>419</v>
      </c>
      <c r="M43" s="397">
        <f>ROUND(IF(J43&gt;32767, (J43-65536)/256, J43/256),0)</f>
        <v>128</v>
      </c>
      <c r="N43" s="284" t="s">
        <v>299</v>
      </c>
      <c r="O43" s="397">
        <f>ROUND(IF(J43&gt;32767, (J43-65536)/256, J43/256),0)</f>
        <v>128</v>
      </c>
      <c r="P43" s="284" t="s">
        <v>299</v>
      </c>
      <c r="Q43" s="284">
        <f>MAX(MIN(INT(O43*256),32767), -32768)</f>
        <v>32767</v>
      </c>
      <c r="R43" s="584">
        <f>IF(Q43&gt;=0,_xlfn.BITRSHIFT(Q43,8),_xlfn.BITRSHIFT((Q43+65536),8))</f>
        <v>127</v>
      </c>
    </row>
    <row r="44" spans="1:18" ht="24">
      <c r="A44" s="381">
        <v>169</v>
      </c>
      <c r="B44" s="295" t="s">
        <v>24</v>
      </c>
      <c r="C44" s="320" t="s">
        <v>2553</v>
      </c>
      <c r="D44" s="771"/>
      <c r="E44" s="287" t="s">
        <v>2086</v>
      </c>
      <c r="F44" s="287"/>
      <c r="G44" s="344" t="str">
        <f t="shared" si="0"/>
        <v>FF</v>
      </c>
      <c r="H44" s="467">
        <v>255</v>
      </c>
      <c r="I44" s="396">
        <v>0</v>
      </c>
      <c r="J44" s="582"/>
      <c r="K44" s="397"/>
      <c r="M44" s="397"/>
      <c r="O44" s="397"/>
      <c r="R44" s="284">
        <f>IF(Q43&gt;=0,_xlfn.BITAND(Q43,255),_xlfn.BITAND((Q43+65536),255))</f>
        <v>255</v>
      </c>
    </row>
    <row r="45" spans="1:18" ht="24">
      <c r="A45" s="381">
        <v>170</v>
      </c>
      <c r="B45" s="295" t="s">
        <v>24</v>
      </c>
      <c r="C45" s="320" t="s">
        <v>444</v>
      </c>
      <c r="D45" s="771"/>
      <c r="E45" s="287" t="s">
        <v>2086</v>
      </c>
      <c r="F45" s="287"/>
      <c r="G45" s="344" t="str">
        <f t="shared" si="0"/>
        <v>80</v>
      </c>
      <c r="H45" s="467">
        <v>128</v>
      </c>
      <c r="I45" s="396">
        <v>0</v>
      </c>
      <c r="J45" s="582">
        <f>H45*256+H46</f>
        <v>32768</v>
      </c>
      <c r="K45" s="397">
        <f>ROUND(IF(J45&gt;32767, (J45-65536)/32767*100, J45/32767*100),0)</f>
        <v>-100</v>
      </c>
      <c r="L45" s="284" t="s">
        <v>419</v>
      </c>
      <c r="M45" s="397">
        <f>ROUND(IF(J45&gt;32767, (J45-65536)/256, J45/256),0)</f>
        <v>-128</v>
      </c>
      <c r="N45" s="284" t="s">
        <v>299</v>
      </c>
      <c r="O45" s="397">
        <f>ROUND(IF(J45&gt;32767, (J45-65536)/256, J45/256),0)</f>
        <v>-128</v>
      </c>
      <c r="P45" s="284" t="s">
        <v>299</v>
      </c>
      <c r="Q45" s="284">
        <f>MAX(MIN(INT(O45*256),32767), -32768)</f>
        <v>-32768</v>
      </c>
      <c r="R45" s="584">
        <f>IF(Q45&gt;=0,_xlfn.BITRSHIFT(Q45,8),_xlfn.BITRSHIFT((Q45+65536),8))</f>
        <v>128</v>
      </c>
    </row>
    <row r="46" spans="1:18" ht="24">
      <c r="A46" s="381">
        <v>171</v>
      </c>
      <c r="B46" s="295" t="s">
        <v>24</v>
      </c>
      <c r="C46" s="320" t="s">
        <v>445</v>
      </c>
      <c r="D46" s="771"/>
      <c r="E46" s="287" t="s">
        <v>2086</v>
      </c>
      <c r="F46" s="287"/>
      <c r="G46" s="344" t="str">
        <f t="shared" si="0"/>
        <v>0</v>
      </c>
      <c r="H46" s="467">
        <v>0</v>
      </c>
      <c r="I46" s="396">
        <v>0</v>
      </c>
      <c r="J46" s="582"/>
      <c r="K46" s="397"/>
      <c r="M46" s="397"/>
      <c r="O46" s="397"/>
      <c r="R46" s="284">
        <f>IF(Q45&gt;=0,_xlfn.BITAND(Q45,255),_xlfn.BITAND((Q45+65536),255))</f>
        <v>0</v>
      </c>
    </row>
    <row r="47" spans="1:18" ht="24">
      <c r="A47" s="381">
        <v>172</v>
      </c>
      <c r="B47" s="295" t="s">
        <v>24</v>
      </c>
      <c r="C47" s="320" t="s">
        <v>446</v>
      </c>
      <c r="D47" s="771"/>
      <c r="E47" s="287" t="s">
        <v>2086</v>
      </c>
      <c r="F47" s="287"/>
      <c r="G47" s="344" t="str">
        <f t="shared" si="0"/>
        <v>7F</v>
      </c>
      <c r="H47" s="467">
        <v>127</v>
      </c>
      <c r="I47" s="396">
        <v>0</v>
      </c>
      <c r="J47" s="582">
        <f>H47*256+H48</f>
        <v>32767</v>
      </c>
      <c r="K47" s="397">
        <f>ROUND(IF(J47&gt;32767, (J47-65536)/32767*100, J47/32767*100),0)</f>
        <v>100</v>
      </c>
      <c r="L47" s="284" t="s">
        <v>419</v>
      </c>
      <c r="M47" s="397">
        <f>ROUND(IF(J47&gt;32767, (J47-65536)/256, J47/256),0)</f>
        <v>128</v>
      </c>
      <c r="N47" s="284" t="s">
        <v>299</v>
      </c>
      <c r="O47" s="397">
        <f>ROUND(IF(J47&gt;32767, (J47-65536)/256, J47/256),0)</f>
        <v>128</v>
      </c>
      <c r="P47" s="284" t="s">
        <v>299</v>
      </c>
      <c r="Q47" s="284">
        <f>MAX(MIN(INT(O47*256),32767), -32768)</f>
        <v>32767</v>
      </c>
      <c r="R47" s="584">
        <f>IF(Q47&gt;=0,_xlfn.BITRSHIFT(Q47,8),_xlfn.BITRSHIFT((Q47+65536),8))</f>
        <v>127</v>
      </c>
    </row>
    <row r="48" spans="1:18" ht="24">
      <c r="A48" s="381">
        <v>173</v>
      </c>
      <c r="B48" s="295" t="s">
        <v>24</v>
      </c>
      <c r="C48" s="320" t="s">
        <v>447</v>
      </c>
      <c r="D48" s="771"/>
      <c r="E48" s="287" t="s">
        <v>2086</v>
      </c>
      <c r="F48" s="287"/>
      <c r="G48" s="344" t="str">
        <f t="shared" si="0"/>
        <v>FF</v>
      </c>
      <c r="H48" s="467">
        <v>255</v>
      </c>
      <c r="I48" s="396">
        <v>0</v>
      </c>
      <c r="J48" s="582"/>
      <c r="K48" s="397"/>
      <c r="M48" s="397"/>
      <c r="O48" s="397"/>
      <c r="R48" s="284">
        <f>IF(Q47&gt;=0,_xlfn.BITAND(Q47,255),_xlfn.BITAND((Q47+65536),255))</f>
        <v>255</v>
      </c>
    </row>
    <row r="49" spans="1:18" ht="24">
      <c r="A49" s="381">
        <v>174</v>
      </c>
      <c r="B49" s="295" t="s">
        <v>24</v>
      </c>
      <c r="C49" s="320" t="s">
        <v>448</v>
      </c>
      <c r="D49" s="771"/>
      <c r="E49" s="287" t="s">
        <v>2086</v>
      </c>
      <c r="F49" s="287"/>
      <c r="G49" s="344" t="str">
        <f t="shared" si="0"/>
        <v>80</v>
      </c>
      <c r="H49" s="467">
        <v>128</v>
      </c>
      <c r="I49" s="396">
        <v>0</v>
      </c>
      <c r="J49" s="582">
        <f>H49*256+H50</f>
        <v>32768</v>
      </c>
      <c r="K49" s="397">
        <f>ROUND(IF(J49&gt;32767, (J49-65536)/32767*100, J49/32767*100),0)</f>
        <v>-100</v>
      </c>
      <c r="L49" s="284" t="s">
        <v>419</v>
      </c>
      <c r="M49" s="397">
        <f>ROUND(IF(J49&gt;32767, (J49-65536)/256, J49/256),0)</f>
        <v>-128</v>
      </c>
      <c r="N49" s="284" t="s">
        <v>299</v>
      </c>
      <c r="O49" s="397">
        <f>ROUND(IF(J49&gt;32767, (J49-65536)/256, J49/256),0)</f>
        <v>-128</v>
      </c>
      <c r="P49" s="284" t="s">
        <v>299</v>
      </c>
      <c r="Q49" s="284">
        <f>MAX(MIN(INT(O49*256),32767), -32768)</f>
        <v>-32768</v>
      </c>
      <c r="R49" s="584">
        <f>IF(Q49&gt;=0,_xlfn.BITRSHIFT(Q49,8),_xlfn.BITRSHIFT((Q49+65536),8))</f>
        <v>128</v>
      </c>
    </row>
    <row r="50" spans="1:18" ht="24">
      <c r="A50" s="381">
        <v>175</v>
      </c>
      <c r="B50" s="295" t="s">
        <v>24</v>
      </c>
      <c r="C50" s="320" t="s">
        <v>449</v>
      </c>
      <c r="D50" s="771"/>
      <c r="E50" s="287" t="s">
        <v>2086</v>
      </c>
      <c r="F50" s="287"/>
      <c r="G50" s="344" t="str">
        <f t="shared" si="0"/>
        <v>0</v>
      </c>
      <c r="H50" s="467">
        <v>0</v>
      </c>
      <c r="I50" s="396">
        <v>0</v>
      </c>
      <c r="J50" s="582"/>
      <c r="K50" s="397"/>
      <c r="M50" s="397"/>
      <c r="O50" s="397"/>
      <c r="R50" s="284">
        <f>IF(Q49&gt;=0,_xlfn.BITAND(Q49,255),_xlfn.BITAND((Q49+65536),255))</f>
        <v>0</v>
      </c>
    </row>
    <row r="51" spans="1:18" ht="24">
      <c r="A51" s="381">
        <v>176</v>
      </c>
      <c r="B51" s="295" t="s">
        <v>24</v>
      </c>
      <c r="C51" s="320" t="s">
        <v>450</v>
      </c>
      <c r="D51" s="912" t="s">
        <v>4934</v>
      </c>
      <c r="E51" s="287" t="s">
        <v>2086</v>
      </c>
      <c r="F51" s="287"/>
      <c r="G51" s="344" t="str">
        <f t="shared" si="0"/>
        <v>9B</v>
      </c>
      <c r="H51" s="467">
        <v>155</v>
      </c>
      <c r="I51" s="396">
        <v>0</v>
      </c>
      <c r="J51" s="582">
        <f>H51*256+H52</f>
        <v>39811</v>
      </c>
      <c r="K51" s="397">
        <f>10*LOG((H51*256+H52)/10000)</f>
        <v>6.0000308662774042</v>
      </c>
      <c r="L51" s="284" t="s">
        <v>2554</v>
      </c>
      <c r="O51" s="397">
        <v>6</v>
      </c>
      <c r="P51" s="284" t="s">
        <v>2554</v>
      </c>
      <c r="Q51" s="284">
        <f>ROUND(10^(O51/10) *10000,0)</f>
        <v>39811</v>
      </c>
      <c r="R51" s="284">
        <f>_xlfn.BITRSHIFT(Q51,8)</f>
        <v>155</v>
      </c>
    </row>
    <row r="52" spans="1:18" ht="24">
      <c r="A52" s="381">
        <v>177</v>
      </c>
      <c r="B52" s="295" t="s">
        <v>24</v>
      </c>
      <c r="C52" s="320" t="s">
        <v>452</v>
      </c>
      <c r="D52" s="913"/>
      <c r="E52" s="287" t="s">
        <v>2086</v>
      </c>
      <c r="F52" s="287"/>
      <c r="G52" s="344" t="str">
        <f t="shared" si="0"/>
        <v>83</v>
      </c>
      <c r="H52" s="467">
        <v>131</v>
      </c>
      <c r="I52" s="396">
        <v>0</v>
      </c>
      <c r="J52" s="582"/>
      <c r="K52" s="397"/>
      <c r="O52" s="397"/>
      <c r="R52" s="284">
        <f>_xlfn.BITAND(Q51,255)</f>
        <v>131</v>
      </c>
    </row>
    <row r="53" spans="1:18" ht="24">
      <c r="A53" s="381">
        <v>178</v>
      </c>
      <c r="B53" s="295" t="s">
        <v>24</v>
      </c>
      <c r="C53" s="320" t="s">
        <v>453</v>
      </c>
      <c r="D53" s="913"/>
      <c r="E53" s="287" t="s">
        <v>2086</v>
      </c>
      <c r="F53" s="287"/>
      <c r="G53" s="344" t="str">
        <f t="shared" si="0"/>
        <v>C</v>
      </c>
      <c r="H53" s="467">
        <v>12</v>
      </c>
      <c r="I53" s="396">
        <v>0</v>
      </c>
      <c r="J53" s="582">
        <f>H53*256+H54</f>
        <v>3236</v>
      </c>
      <c r="K53" s="397">
        <f>10*LOG((H53*256+H54)/10000)</f>
        <v>-4.8999148705976534</v>
      </c>
      <c r="L53" s="284" t="s">
        <v>2554</v>
      </c>
      <c r="O53" s="397">
        <v>-4.9000000000000004</v>
      </c>
      <c r="P53" s="284" t="s">
        <v>2554</v>
      </c>
      <c r="Q53" s="284">
        <f>ROUND(10^(O53/10) *10000,0)</f>
        <v>3236</v>
      </c>
      <c r="R53" s="284">
        <f>_xlfn.BITRSHIFT(Q53,8)</f>
        <v>12</v>
      </c>
    </row>
    <row r="54" spans="1:18" ht="24">
      <c r="A54" s="381">
        <v>179</v>
      </c>
      <c r="B54" s="295" t="s">
        <v>24</v>
      </c>
      <c r="C54" s="320" t="s">
        <v>454</v>
      </c>
      <c r="D54" s="913"/>
      <c r="E54" s="287" t="s">
        <v>2086</v>
      </c>
      <c r="F54" s="287"/>
      <c r="G54" s="344" t="str">
        <f t="shared" si="0"/>
        <v>A4</v>
      </c>
      <c r="H54" s="467">
        <v>164</v>
      </c>
      <c r="I54" s="396">
        <v>0</v>
      </c>
      <c r="J54" s="582"/>
      <c r="K54" s="397"/>
      <c r="O54" s="397"/>
      <c r="R54" s="284">
        <f>_xlfn.BITAND(Q53,255)</f>
        <v>164</v>
      </c>
    </row>
    <row r="55" spans="1:18" ht="24">
      <c r="A55" s="381">
        <v>180</v>
      </c>
      <c r="B55" s="295" t="s">
        <v>24</v>
      </c>
      <c r="C55" s="320" t="s">
        <v>455</v>
      </c>
      <c r="D55" s="913"/>
      <c r="E55" s="287" t="s">
        <v>2086</v>
      </c>
      <c r="F55" s="287"/>
      <c r="G55" s="344" t="str">
        <f t="shared" si="0"/>
        <v>7B</v>
      </c>
      <c r="H55" s="467">
        <v>123</v>
      </c>
      <c r="I55" s="396">
        <v>0</v>
      </c>
      <c r="J55" s="582">
        <f>H55*256+H56</f>
        <v>31623</v>
      </c>
      <c r="K55" s="397">
        <f>10*LOG((H55*256+H56)/10000)</f>
        <v>5.0000306805169323</v>
      </c>
      <c r="L55" s="284" t="s">
        <v>2554</v>
      </c>
      <c r="O55" s="397">
        <v>5</v>
      </c>
      <c r="P55" s="284" t="s">
        <v>2554</v>
      </c>
      <c r="Q55" s="284">
        <f>ROUND(10^(O55/10) *10000,0)</f>
        <v>31623</v>
      </c>
      <c r="R55" s="284">
        <f>_xlfn.BITRSHIFT(Q55,8)</f>
        <v>123</v>
      </c>
    </row>
    <row r="56" spans="1:18" ht="24">
      <c r="A56" s="381">
        <v>181</v>
      </c>
      <c r="B56" s="295" t="s">
        <v>24</v>
      </c>
      <c r="C56" s="320" t="s">
        <v>456</v>
      </c>
      <c r="D56" s="913"/>
      <c r="E56" s="287" t="s">
        <v>2086</v>
      </c>
      <c r="F56" s="287"/>
      <c r="G56" s="344" t="str">
        <f t="shared" si="0"/>
        <v>87</v>
      </c>
      <c r="H56" s="467">
        <v>135</v>
      </c>
      <c r="I56" s="396">
        <v>0</v>
      </c>
      <c r="J56" s="582"/>
      <c r="K56" s="397"/>
      <c r="O56" s="397"/>
      <c r="R56" s="284">
        <f>_xlfn.BITAND(Q55,255)</f>
        <v>135</v>
      </c>
    </row>
    <row r="57" spans="1:18" ht="24">
      <c r="A57" s="381">
        <v>182</v>
      </c>
      <c r="B57" s="295" t="s">
        <v>24</v>
      </c>
      <c r="C57" s="320" t="s">
        <v>457</v>
      </c>
      <c r="D57" s="913"/>
      <c r="E57" s="287" t="s">
        <v>2086</v>
      </c>
      <c r="F57" s="287"/>
      <c r="G57" s="344" t="str">
        <f t="shared" si="0"/>
        <v>F</v>
      </c>
      <c r="H57" s="467">
        <v>15</v>
      </c>
      <c r="I57" s="396">
        <v>0</v>
      </c>
      <c r="J57" s="582">
        <f>H57*256+H58</f>
        <v>4074</v>
      </c>
      <c r="K57" s="397">
        <f>10*LOG((H57*256+H58)/10000)</f>
        <v>-3.8997897533585468</v>
      </c>
      <c r="L57" s="284" t="s">
        <v>2554</v>
      </c>
      <c r="O57" s="397">
        <v>-3.9</v>
      </c>
      <c r="P57" s="284" t="s">
        <v>2554</v>
      </c>
      <c r="Q57" s="284">
        <f>ROUND(10^(O57/10) *10000,0)</f>
        <v>4074</v>
      </c>
      <c r="R57" s="284">
        <f>_xlfn.BITRSHIFT(Q57,8)</f>
        <v>15</v>
      </c>
    </row>
    <row r="58" spans="1:18" ht="24">
      <c r="A58" s="381">
        <v>183</v>
      </c>
      <c r="B58" s="295" t="s">
        <v>24</v>
      </c>
      <c r="C58" s="320" t="s">
        <v>458</v>
      </c>
      <c r="D58" s="913"/>
      <c r="E58" s="287" t="s">
        <v>2086</v>
      </c>
      <c r="F58" s="287"/>
      <c r="G58" s="344" t="str">
        <f t="shared" si="0"/>
        <v>EA</v>
      </c>
      <c r="H58" s="467">
        <v>234</v>
      </c>
      <c r="I58" s="396">
        <v>0</v>
      </c>
      <c r="J58" s="582"/>
      <c r="K58" s="397"/>
      <c r="O58" s="397"/>
      <c r="R58" s="284">
        <f>_xlfn.BITAND(Q57,255)</f>
        <v>234</v>
      </c>
    </row>
    <row r="59" spans="1:18" ht="24">
      <c r="A59" s="381">
        <v>184</v>
      </c>
      <c r="B59" s="295" t="s">
        <v>24</v>
      </c>
      <c r="C59" s="320" t="s">
        <v>459</v>
      </c>
      <c r="D59" s="912" t="s">
        <v>2555</v>
      </c>
      <c r="E59" s="287" t="s">
        <v>2086</v>
      </c>
      <c r="F59" s="287"/>
      <c r="G59" s="344" t="str">
        <f t="shared" si="0"/>
        <v>AA</v>
      </c>
      <c r="H59" s="467">
        <v>170</v>
      </c>
      <c r="I59" s="396">
        <v>0</v>
      </c>
      <c r="J59" s="582">
        <f>H59*256+H60</f>
        <v>43750</v>
      </c>
      <c r="K59" s="397">
        <f>(H59*256+H60)*0.002*2</f>
        <v>175</v>
      </c>
      <c r="L59" s="284" t="s">
        <v>460</v>
      </c>
      <c r="O59" s="397">
        <v>175</v>
      </c>
      <c r="P59" s="284" t="s">
        <v>460</v>
      </c>
      <c r="Q59" s="284">
        <f>O59/0.004</f>
        <v>43750</v>
      </c>
      <c r="R59" s="584">
        <f>IF(Q59&gt;=0,_xlfn.BITRSHIFT(Q59,8),_xlfn.BITRSHIFT((Q59+65536),8))</f>
        <v>170</v>
      </c>
    </row>
    <row r="60" spans="1:18" ht="24">
      <c r="A60" s="381">
        <v>185</v>
      </c>
      <c r="B60" s="295" t="s">
        <v>24</v>
      </c>
      <c r="C60" s="320" t="s">
        <v>461</v>
      </c>
      <c r="D60" s="913"/>
      <c r="E60" s="287" t="s">
        <v>2086</v>
      </c>
      <c r="F60" s="287"/>
      <c r="G60" s="344" t="str">
        <f t="shared" si="0"/>
        <v>E6</v>
      </c>
      <c r="H60" s="467">
        <v>230</v>
      </c>
      <c r="I60" s="396">
        <v>0</v>
      </c>
      <c r="J60" s="582"/>
      <c r="K60" s="397"/>
      <c r="O60" s="397"/>
      <c r="R60" s="284">
        <f>IF(Q59&gt;=0,_xlfn.BITAND(Q59,255),_xlfn.BITAND((Q59+65536),255))</f>
        <v>230</v>
      </c>
    </row>
    <row r="61" spans="1:18" ht="24">
      <c r="A61" s="381">
        <v>186</v>
      </c>
      <c r="B61" s="295" t="s">
        <v>24</v>
      </c>
      <c r="C61" s="320" t="s">
        <v>462</v>
      </c>
      <c r="D61" s="913"/>
      <c r="E61" s="287" t="s">
        <v>2086</v>
      </c>
      <c r="F61" s="287"/>
      <c r="G61" s="344" t="str">
        <f t="shared" si="0"/>
        <v>13</v>
      </c>
      <c r="H61" s="467">
        <v>19</v>
      </c>
      <c r="I61" s="396">
        <v>0</v>
      </c>
      <c r="J61" s="582">
        <f>H61*256+H62</f>
        <v>5000</v>
      </c>
      <c r="K61" s="397">
        <f>(H61*256+H62)*0.002*2</f>
        <v>20</v>
      </c>
      <c r="L61" s="284" t="s">
        <v>460</v>
      </c>
      <c r="O61" s="397">
        <v>20</v>
      </c>
      <c r="P61" s="284" t="s">
        <v>460</v>
      </c>
      <c r="Q61" s="284">
        <f>O61/0.004</f>
        <v>5000</v>
      </c>
      <c r="R61" s="584">
        <f>IF(Q61&gt;=0,_xlfn.BITRSHIFT(Q61,8),_xlfn.BITRSHIFT((Q61+65536),8))</f>
        <v>19</v>
      </c>
    </row>
    <row r="62" spans="1:18" ht="24">
      <c r="A62" s="381">
        <v>187</v>
      </c>
      <c r="B62" s="295" t="s">
        <v>24</v>
      </c>
      <c r="C62" s="320" t="s">
        <v>463</v>
      </c>
      <c r="D62" s="913"/>
      <c r="E62" s="287" t="s">
        <v>2086</v>
      </c>
      <c r="F62" s="287"/>
      <c r="G62" s="344" t="str">
        <f t="shared" si="0"/>
        <v>88</v>
      </c>
      <c r="H62" s="467">
        <v>136</v>
      </c>
      <c r="I62" s="396">
        <v>0</v>
      </c>
      <c r="J62" s="582"/>
      <c r="K62" s="397"/>
      <c r="O62" s="397"/>
      <c r="R62" s="284">
        <f>IF(Q61&gt;=0,_xlfn.BITAND(Q61,255),_xlfn.BITAND((Q61+65536),255))</f>
        <v>136</v>
      </c>
    </row>
    <row r="63" spans="1:18" ht="24">
      <c r="A63" s="381">
        <v>188</v>
      </c>
      <c r="B63" s="295" t="s">
        <v>24</v>
      </c>
      <c r="C63" s="320" t="s">
        <v>464</v>
      </c>
      <c r="D63" s="913"/>
      <c r="E63" s="287" t="s">
        <v>2086</v>
      </c>
      <c r="F63" s="287"/>
      <c r="G63" s="344" t="str">
        <f t="shared" si="0"/>
        <v>A1</v>
      </c>
      <c r="H63" s="467">
        <v>161</v>
      </c>
      <c r="I63" s="396">
        <v>0</v>
      </c>
      <c r="J63" s="582">
        <f>H63*256+H64</f>
        <v>41250</v>
      </c>
      <c r="K63" s="397">
        <f>(H63*256+H64)*0.002*2</f>
        <v>165</v>
      </c>
      <c r="L63" s="284" t="s">
        <v>460</v>
      </c>
      <c r="O63" s="397">
        <v>165</v>
      </c>
      <c r="P63" s="284" t="s">
        <v>460</v>
      </c>
      <c r="Q63" s="284">
        <f>O63/0.004</f>
        <v>41250</v>
      </c>
      <c r="R63" s="584">
        <f>IF(Q63&gt;=0,_xlfn.BITRSHIFT(Q63,8),_xlfn.BITRSHIFT((Q63+65536),8))</f>
        <v>161</v>
      </c>
    </row>
    <row r="64" spans="1:18" ht="24">
      <c r="A64" s="381">
        <v>189</v>
      </c>
      <c r="B64" s="295" t="s">
        <v>24</v>
      </c>
      <c r="C64" s="320" t="s">
        <v>465</v>
      </c>
      <c r="D64" s="913"/>
      <c r="E64" s="287" t="s">
        <v>2086</v>
      </c>
      <c r="F64" s="287"/>
      <c r="G64" s="344" t="str">
        <f t="shared" si="0"/>
        <v>22</v>
      </c>
      <c r="H64" s="467">
        <v>34</v>
      </c>
      <c r="I64" s="396">
        <v>0</v>
      </c>
      <c r="J64" s="582"/>
      <c r="K64" s="397"/>
      <c r="O64" s="397"/>
      <c r="R64" s="284">
        <f>IF(Q63&gt;=0,_xlfn.BITAND(Q63,255),_xlfn.BITAND((Q63+65536),255))</f>
        <v>34</v>
      </c>
    </row>
    <row r="65" spans="1:18" ht="24">
      <c r="A65" s="381">
        <v>190</v>
      </c>
      <c r="B65" s="295" t="s">
        <v>24</v>
      </c>
      <c r="C65" s="320" t="s">
        <v>466</v>
      </c>
      <c r="D65" s="913"/>
      <c r="E65" s="287" t="s">
        <v>2086</v>
      </c>
      <c r="F65" s="287"/>
      <c r="G65" s="344" t="str">
        <f t="shared" si="0"/>
        <v>1D</v>
      </c>
      <c r="H65" s="467">
        <v>29</v>
      </c>
      <c r="I65" s="396">
        <v>0</v>
      </c>
      <c r="J65" s="582">
        <f>H65*256+H66</f>
        <v>7500</v>
      </c>
      <c r="K65" s="397">
        <f>(H65*256+H66)*0.002*2</f>
        <v>30</v>
      </c>
      <c r="L65" s="284" t="s">
        <v>460</v>
      </c>
      <c r="O65" s="397">
        <v>30</v>
      </c>
      <c r="P65" s="284" t="s">
        <v>460</v>
      </c>
      <c r="Q65" s="284">
        <f>O65/0.004</f>
        <v>7500</v>
      </c>
      <c r="R65" s="584">
        <f>IF(Q65&gt;=0,_xlfn.BITRSHIFT(Q65,8),_xlfn.BITRSHIFT((Q65+65536),8))</f>
        <v>29</v>
      </c>
    </row>
    <row r="66" spans="1:18" ht="24">
      <c r="A66" s="381">
        <v>191</v>
      </c>
      <c r="B66" s="295" t="s">
        <v>24</v>
      </c>
      <c r="C66" s="320" t="s">
        <v>467</v>
      </c>
      <c r="D66" s="913"/>
      <c r="E66" s="287" t="s">
        <v>2086</v>
      </c>
      <c r="F66" s="287"/>
      <c r="G66" s="344" t="str">
        <f t="shared" si="0"/>
        <v>4C</v>
      </c>
      <c r="H66" s="467">
        <v>76</v>
      </c>
      <c r="I66" s="396">
        <v>0</v>
      </c>
      <c r="J66" s="582"/>
      <c r="K66" s="397"/>
      <c r="O66" s="397"/>
      <c r="R66" s="284">
        <f>IF(Q65&gt;=0,_xlfn.BITAND(Q65,255),_xlfn.BITAND((Q65+65536),255))</f>
        <v>76</v>
      </c>
    </row>
    <row r="67" spans="1:18" ht="24">
      <c r="A67" s="381">
        <v>192</v>
      </c>
      <c r="B67" s="295" t="s">
        <v>24</v>
      </c>
      <c r="C67" s="320" t="s">
        <v>468</v>
      </c>
      <c r="D67" s="912" t="s">
        <v>2556</v>
      </c>
      <c r="E67" s="287" t="s">
        <v>2086</v>
      </c>
      <c r="F67" s="287"/>
      <c r="G67" s="344" t="str">
        <f t="shared" si="0"/>
        <v>8A</v>
      </c>
      <c r="H67" s="467">
        <v>138</v>
      </c>
      <c r="I67" s="396">
        <v>0</v>
      </c>
      <c r="J67" s="582">
        <f>H67*256+H68</f>
        <v>35481</v>
      </c>
      <c r="K67" s="397">
        <f>10*LOG((H67*256+H68)/10000)</f>
        <v>5.4999585153065125</v>
      </c>
      <c r="L67" s="284" t="s">
        <v>2554</v>
      </c>
      <c r="O67" s="397">
        <v>5.5</v>
      </c>
      <c r="P67" s="284" t="s">
        <v>2554</v>
      </c>
      <c r="Q67" s="284">
        <f>ROUND(10^(O67/10) *10000,0)</f>
        <v>35481</v>
      </c>
      <c r="R67" s="284">
        <f>_xlfn.BITRSHIFT(Q67,8)</f>
        <v>138</v>
      </c>
    </row>
    <row r="68" spans="1:18" ht="24">
      <c r="A68" s="381">
        <v>193</v>
      </c>
      <c r="B68" s="295" t="s">
        <v>24</v>
      </c>
      <c r="C68" s="320" t="s">
        <v>469</v>
      </c>
      <c r="D68" s="913"/>
      <c r="E68" s="287" t="s">
        <v>2086</v>
      </c>
      <c r="F68" s="287"/>
      <c r="G68" s="344" t="str">
        <f t="shared" ref="G68:G130" si="1">DEC2HEX(H68)</f>
        <v>99</v>
      </c>
      <c r="H68" s="467">
        <v>153</v>
      </c>
      <c r="I68" s="396">
        <v>0</v>
      </c>
      <c r="J68" s="582"/>
      <c r="K68" s="397"/>
      <c r="O68" s="397"/>
      <c r="R68" s="284">
        <f>_xlfn.BITAND(Q67,255)</f>
        <v>153</v>
      </c>
    </row>
    <row r="69" spans="1:18" ht="24">
      <c r="A69" s="381">
        <v>194</v>
      </c>
      <c r="B69" s="295" t="s">
        <v>24</v>
      </c>
      <c r="C69" s="320" t="s">
        <v>470</v>
      </c>
      <c r="D69" s="913"/>
      <c r="E69" s="287" t="s">
        <v>2086</v>
      </c>
      <c r="F69" s="287"/>
      <c r="G69" s="344" t="str">
        <f t="shared" si="1"/>
        <v>9</v>
      </c>
      <c r="H69" s="467">
        <v>9</v>
      </c>
      <c r="I69" s="396">
        <v>0</v>
      </c>
      <c r="J69" s="582">
        <f>H69*256+H70</f>
        <v>2344</v>
      </c>
      <c r="K69" s="397">
        <f>10*LOG((H69*256+H70)/10000)</f>
        <v>-6.3004239265394704</v>
      </c>
      <c r="L69" s="284" t="s">
        <v>2554</v>
      </c>
      <c r="O69" s="397">
        <v>-6.3</v>
      </c>
      <c r="P69" s="284" t="s">
        <v>2554</v>
      </c>
      <c r="Q69" s="284">
        <f>ROUND(10^(O69/10) *10000,0)</f>
        <v>2344</v>
      </c>
      <c r="R69" s="284">
        <f>_xlfn.BITRSHIFT(Q69,8)</f>
        <v>9</v>
      </c>
    </row>
    <row r="70" spans="1:18" ht="24">
      <c r="A70" s="381">
        <v>195</v>
      </c>
      <c r="B70" s="295" t="s">
        <v>24</v>
      </c>
      <c r="C70" s="320" t="s">
        <v>471</v>
      </c>
      <c r="D70" s="913"/>
      <c r="E70" s="287" t="s">
        <v>2086</v>
      </c>
      <c r="F70" s="287"/>
      <c r="G70" s="344" t="str">
        <f t="shared" si="1"/>
        <v>28</v>
      </c>
      <c r="H70" s="467">
        <v>40</v>
      </c>
      <c r="I70" s="396">
        <v>0</v>
      </c>
      <c r="J70" s="582"/>
      <c r="K70" s="397"/>
      <c r="O70" s="397"/>
      <c r="R70" s="284">
        <f>_xlfn.BITAND(Q69,255)</f>
        <v>40</v>
      </c>
    </row>
    <row r="71" spans="1:18" ht="24">
      <c r="A71" s="381">
        <v>196</v>
      </c>
      <c r="B71" s="295" t="s">
        <v>24</v>
      </c>
      <c r="C71" s="320" t="s">
        <v>472</v>
      </c>
      <c r="D71" s="913"/>
      <c r="E71" s="287" t="s">
        <v>2086</v>
      </c>
      <c r="F71" s="287"/>
      <c r="G71" s="344" t="str">
        <f t="shared" si="1"/>
        <v>7B</v>
      </c>
      <c r="H71" s="467">
        <v>123</v>
      </c>
      <c r="I71" s="396">
        <v>0</v>
      </c>
      <c r="J71" s="582">
        <f>H71*256+H72</f>
        <v>31623</v>
      </c>
      <c r="K71" s="397">
        <f>10*LOG((H71*256+H72)/10000)</f>
        <v>5.0000306805169323</v>
      </c>
      <c r="L71" s="284" t="s">
        <v>2554</v>
      </c>
      <c r="O71" s="397">
        <v>5</v>
      </c>
      <c r="P71" s="284" t="s">
        <v>2554</v>
      </c>
      <c r="Q71" s="284">
        <f>ROUND(10^(O71/10) *10000,0)</f>
        <v>31623</v>
      </c>
      <c r="R71" s="284">
        <f>_xlfn.BITRSHIFT(Q71,8)</f>
        <v>123</v>
      </c>
    </row>
    <row r="72" spans="1:18" ht="24">
      <c r="A72" s="381">
        <v>197</v>
      </c>
      <c r="B72" s="295" t="s">
        <v>24</v>
      </c>
      <c r="C72" s="320" t="s">
        <v>473</v>
      </c>
      <c r="D72" s="913"/>
      <c r="E72" s="287" t="s">
        <v>2086</v>
      </c>
      <c r="F72" s="287"/>
      <c r="G72" s="344" t="str">
        <f t="shared" si="1"/>
        <v>87</v>
      </c>
      <c r="H72" s="467">
        <v>135</v>
      </c>
      <c r="I72" s="396">
        <v>0</v>
      </c>
      <c r="J72" s="582"/>
      <c r="K72" s="397"/>
      <c r="O72" s="397"/>
      <c r="R72" s="284">
        <f>_xlfn.BITAND(Q71,255)</f>
        <v>135</v>
      </c>
    </row>
    <row r="73" spans="1:18" ht="24">
      <c r="A73" s="381">
        <v>198</v>
      </c>
      <c r="B73" s="295" t="s">
        <v>24</v>
      </c>
      <c r="C73" s="320" t="s">
        <v>474</v>
      </c>
      <c r="D73" s="913"/>
      <c r="E73" s="287" t="s">
        <v>2086</v>
      </c>
      <c r="F73" s="287"/>
      <c r="G73" s="344" t="str">
        <f t="shared" si="1"/>
        <v>A</v>
      </c>
      <c r="H73" s="467">
        <v>10</v>
      </c>
      <c r="I73" s="396">
        <v>0</v>
      </c>
      <c r="J73" s="582">
        <f>H73*256+H74</f>
        <v>2630</v>
      </c>
      <c r="K73" s="397">
        <f>10*LOG((H73*256+H74)/10000)</f>
        <v>-5.8004425151024206</v>
      </c>
      <c r="L73" s="284" t="s">
        <v>2554</v>
      </c>
      <c r="O73" s="397">
        <v>-5.8</v>
      </c>
      <c r="P73" s="284" t="s">
        <v>2554</v>
      </c>
      <c r="Q73" s="284">
        <f>ROUND(10^(O73/10) *10000,0)</f>
        <v>2630</v>
      </c>
      <c r="R73" s="284">
        <f>_xlfn.BITRSHIFT(Q73,8)</f>
        <v>10</v>
      </c>
    </row>
    <row r="74" spans="1:18" ht="24">
      <c r="A74" s="381">
        <v>199</v>
      </c>
      <c r="B74" s="295" t="s">
        <v>24</v>
      </c>
      <c r="C74" s="320" t="s">
        <v>475</v>
      </c>
      <c r="D74" s="913"/>
      <c r="E74" s="287" t="s">
        <v>2086</v>
      </c>
      <c r="F74" s="287"/>
      <c r="G74" s="344" t="str">
        <f t="shared" si="1"/>
        <v>46</v>
      </c>
      <c r="H74" s="467">
        <v>70</v>
      </c>
      <c r="I74" s="396">
        <v>0</v>
      </c>
      <c r="J74" s="582"/>
      <c r="K74" s="397"/>
      <c r="O74" s="397"/>
      <c r="R74" s="284">
        <f>_xlfn.BITAND(Q73,255)</f>
        <v>70</v>
      </c>
    </row>
    <row r="75" spans="1:18">
      <c r="A75" s="381">
        <v>200</v>
      </c>
      <c r="B75" s="295" t="s">
        <v>24</v>
      </c>
      <c r="C75" s="320" t="s">
        <v>2158</v>
      </c>
      <c r="D75" s="287"/>
      <c r="E75" s="287" t="s">
        <v>2086</v>
      </c>
      <c r="F75" s="287"/>
      <c r="G75" s="344" t="str">
        <f t="shared" si="1"/>
        <v>0</v>
      </c>
      <c r="H75" s="467">
        <v>0</v>
      </c>
      <c r="I75" s="396">
        <v>0</v>
      </c>
      <c r="J75" s="582"/>
    </row>
    <row r="76" spans="1:18">
      <c r="A76" s="381">
        <v>201</v>
      </c>
      <c r="B76" s="295" t="s">
        <v>24</v>
      </c>
      <c r="C76" s="320" t="s">
        <v>2158</v>
      </c>
      <c r="D76" s="287"/>
      <c r="E76" s="287" t="s">
        <v>2086</v>
      </c>
      <c r="F76" s="287"/>
      <c r="G76" s="344" t="str">
        <f t="shared" si="1"/>
        <v>0</v>
      </c>
      <c r="H76" s="467">
        <v>0</v>
      </c>
      <c r="I76" s="396">
        <v>0</v>
      </c>
      <c r="J76" s="582"/>
    </row>
    <row r="77" spans="1:18">
      <c r="A77" s="381">
        <v>202</v>
      </c>
      <c r="B77" s="295" t="s">
        <v>24</v>
      </c>
      <c r="C77" s="320" t="s">
        <v>2158</v>
      </c>
      <c r="D77" s="287"/>
      <c r="E77" s="287" t="s">
        <v>2086</v>
      </c>
      <c r="F77" s="287"/>
      <c r="G77" s="344" t="str">
        <f t="shared" si="1"/>
        <v>0</v>
      </c>
      <c r="H77" s="467">
        <v>0</v>
      </c>
      <c r="I77" s="396">
        <v>0</v>
      </c>
      <c r="J77" s="582"/>
    </row>
    <row r="78" spans="1:18">
      <c r="A78" s="381">
        <v>203</v>
      </c>
      <c r="B78" s="295" t="s">
        <v>24</v>
      </c>
      <c r="C78" s="320" t="s">
        <v>2158</v>
      </c>
      <c r="D78" s="287"/>
      <c r="E78" s="287" t="s">
        <v>2086</v>
      </c>
      <c r="F78" s="287"/>
      <c r="G78" s="344" t="str">
        <f t="shared" si="1"/>
        <v>0</v>
      </c>
      <c r="H78" s="467">
        <v>0</v>
      </c>
      <c r="I78" s="396">
        <v>0</v>
      </c>
      <c r="J78" s="582"/>
    </row>
    <row r="79" spans="1:18">
      <c r="A79" s="381">
        <v>204</v>
      </c>
      <c r="B79" s="295" t="s">
        <v>24</v>
      </c>
      <c r="C79" s="320" t="s">
        <v>2158</v>
      </c>
      <c r="D79" s="287"/>
      <c r="E79" s="287" t="s">
        <v>2086</v>
      </c>
      <c r="F79" s="287"/>
      <c r="G79" s="344" t="str">
        <f t="shared" si="1"/>
        <v>0</v>
      </c>
      <c r="H79" s="467">
        <v>0</v>
      </c>
      <c r="I79" s="396">
        <v>0</v>
      </c>
      <c r="J79" s="582"/>
    </row>
    <row r="80" spans="1:18">
      <c r="A80" s="381">
        <v>205</v>
      </c>
      <c r="B80" s="295" t="s">
        <v>24</v>
      </c>
      <c r="C80" s="320" t="s">
        <v>2158</v>
      </c>
      <c r="D80" s="287"/>
      <c r="E80" s="287" t="s">
        <v>2086</v>
      </c>
      <c r="F80" s="287"/>
      <c r="G80" s="344" t="str">
        <f t="shared" si="1"/>
        <v>0</v>
      </c>
      <c r="H80" s="467">
        <v>0</v>
      </c>
      <c r="I80" s="396">
        <v>0</v>
      </c>
      <c r="J80" s="582"/>
    </row>
    <row r="81" spans="1:10">
      <c r="A81" s="381">
        <v>206</v>
      </c>
      <c r="B81" s="295" t="s">
        <v>24</v>
      </c>
      <c r="C81" s="320" t="s">
        <v>2158</v>
      </c>
      <c r="D81" s="287"/>
      <c r="E81" s="287" t="s">
        <v>2086</v>
      </c>
      <c r="F81" s="287"/>
      <c r="G81" s="344" t="str">
        <f t="shared" si="1"/>
        <v>0</v>
      </c>
      <c r="H81" s="467">
        <v>0</v>
      </c>
      <c r="I81" s="396">
        <v>0</v>
      </c>
      <c r="J81" s="582"/>
    </row>
    <row r="82" spans="1:10">
      <c r="A82" s="381">
        <v>207</v>
      </c>
      <c r="B82" s="295" t="s">
        <v>24</v>
      </c>
      <c r="C82" s="320" t="s">
        <v>2158</v>
      </c>
      <c r="D82" s="287"/>
      <c r="E82" s="287" t="s">
        <v>2086</v>
      </c>
      <c r="F82" s="287"/>
      <c r="G82" s="344" t="str">
        <f t="shared" si="1"/>
        <v>0</v>
      </c>
      <c r="H82" s="467">
        <v>0</v>
      </c>
      <c r="I82" s="396">
        <v>0</v>
      </c>
      <c r="J82" s="582"/>
    </row>
    <row r="83" spans="1:10">
      <c r="A83" s="381">
        <v>208</v>
      </c>
      <c r="B83" s="295" t="s">
        <v>24</v>
      </c>
      <c r="C83" s="320" t="s">
        <v>2158</v>
      </c>
      <c r="D83" s="287"/>
      <c r="E83" s="287" t="s">
        <v>2086</v>
      </c>
      <c r="F83" s="287"/>
      <c r="G83" s="344" t="str">
        <f t="shared" si="1"/>
        <v>0</v>
      </c>
      <c r="H83" s="467">
        <v>0</v>
      </c>
      <c r="I83" s="396">
        <v>0</v>
      </c>
      <c r="J83" s="582"/>
    </row>
    <row r="84" spans="1:10">
      <c r="A84" s="381">
        <v>209</v>
      </c>
      <c r="B84" s="295" t="s">
        <v>24</v>
      </c>
      <c r="C84" s="320" t="s">
        <v>2158</v>
      </c>
      <c r="D84" s="287"/>
      <c r="E84" s="287" t="s">
        <v>2086</v>
      </c>
      <c r="F84" s="287"/>
      <c r="G84" s="344" t="str">
        <f t="shared" si="1"/>
        <v>0</v>
      </c>
      <c r="H84" s="467">
        <v>0</v>
      </c>
      <c r="I84" s="396">
        <v>0</v>
      </c>
      <c r="J84" s="582"/>
    </row>
    <row r="85" spans="1:10">
      <c r="A85" s="381">
        <v>210</v>
      </c>
      <c r="B85" s="295" t="s">
        <v>24</v>
      </c>
      <c r="C85" s="320" t="s">
        <v>2158</v>
      </c>
      <c r="D85" s="287"/>
      <c r="E85" s="287" t="s">
        <v>2086</v>
      </c>
      <c r="F85" s="287"/>
      <c r="G85" s="344" t="str">
        <f t="shared" si="1"/>
        <v>0</v>
      </c>
      <c r="H85" s="467">
        <v>0</v>
      </c>
      <c r="I85" s="396">
        <v>0</v>
      </c>
      <c r="J85" s="582"/>
    </row>
    <row r="86" spans="1:10">
      <c r="A86" s="381">
        <v>211</v>
      </c>
      <c r="B86" s="295" t="s">
        <v>24</v>
      </c>
      <c r="C86" s="320" t="s">
        <v>2158</v>
      </c>
      <c r="D86" s="287"/>
      <c r="E86" s="287" t="s">
        <v>2086</v>
      </c>
      <c r="F86" s="287"/>
      <c r="G86" s="344" t="str">
        <f t="shared" si="1"/>
        <v>0</v>
      </c>
      <c r="H86" s="467">
        <v>0</v>
      </c>
      <c r="I86" s="396">
        <v>0</v>
      </c>
      <c r="J86" s="582"/>
    </row>
    <row r="87" spans="1:10">
      <c r="A87" s="381">
        <v>212</v>
      </c>
      <c r="B87" s="295" t="s">
        <v>24</v>
      </c>
      <c r="C87" s="320" t="s">
        <v>2158</v>
      </c>
      <c r="D87" s="287"/>
      <c r="E87" s="287" t="s">
        <v>2086</v>
      </c>
      <c r="F87" s="287"/>
      <c r="G87" s="344" t="str">
        <f t="shared" si="1"/>
        <v>0</v>
      </c>
      <c r="H87" s="467">
        <v>0</v>
      </c>
      <c r="I87" s="396">
        <v>0</v>
      </c>
      <c r="J87" s="582"/>
    </row>
    <row r="88" spans="1:10">
      <c r="A88" s="381">
        <v>213</v>
      </c>
      <c r="B88" s="295" t="s">
        <v>24</v>
      </c>
      <c r="C88" s="320" t="s">
        <v>2158</v>
      </c>
      <c r="D88" s="287"/>
      <c r="E88" s="287" t="s">
        <v>2086</v>
      </c>
      <c r="F88" s="287"/>
      <c r="G88" s="344" t="str">
        <f t="shared" si="1"/>
        <v>0</v>
      </c>
      <c r="H88" s="467">
        <v>0</v>
      </c>
      <c r="I88" s="396">
        <v>0</v>
      </c>
      <c r="J88" s="582"/>
    </row>
    <row r="89" spans="1:10">
      <c r="A89" s="381">
        <v>214</v>
      </c>
      <c r="B89" s="295" t="s">
        <v>24</v>
      </c>
      <c r="C89" s="320" t="s">
        <v>2158</v>
      </c>
      <c r="D89" s="287"/>
      <c r="E89" s="287" t="s">
        <v>2086</v>
      </c>
      <c r="F89" s="287"/>
      <c r="G89" s="344" t="str">
        <f t="shared" si="1"/>
        <v>0</v>
      </c>
      <c r="H89" s="467">
        <v>0</v>
      </c>
      <c r="I89" s="396">
        <v>0</v>
      </c>
      <c r="J89" s="582"/>
    </row>
    <row r="90" spans="1:10">
      <c r="A90" s="381">
        <v>215</v>
      </c>
      <c r="B90" s="295" t="s">
        <v>24</v>
      </c>
      <c r="C90" s="320" t="s">
        <v>2158</v>
      </c>
      <c r="D90" s="287"/>
      <c r="E90" s="287" t="s">
        <v>2086</v>
      </c>
      <c r="F90" s="287"/>
      <c r="G90" s="344" t="str">
        <f t="shared" si="1"/>
        <v>0</v>
      </c>
      <c r="H90" s="467">
        <v>0</v>
      </c>
      <c r="I90" s="396">
        <v>0</v>
      </c>
      <c r="J90" s="582"/>
    </row>
    <row r="91" spans="1:10">
      <c r="A91" s="381">
        <v>216</v>
      </c>
      <c r="B91" s="295" t="s">
        <v>24</v>
      </c>
      <c r="C91" s="320" t="s">
        <v>2158</v>
      </c>
      <c r="D91" s="287"/>
      <c r="E91" s="287" t="s">
        <v>2086</v>
      </c>
      <c r="F91" s="287"/>
      <c r="G91" s="344" t="str">
        <f t="shared" si="1"/>
        <v>0</v>
      </c>
      <c r="H91" s="467">
        <v>0</v>
      </c>
      <c r="I91" s="396">
        <v>0</v>
      </c>
      <c r="J91" s="582"/>
    </row>
    <row r="92" spans="1:10">
      <c r="A92" s="381">
        <v>217</v>
      </c>
      <c r="B92" s="295" t="s">
        <v>24</v>
      </c>
      <c r="C92" s="320" t="s">
        <v>2158</v>
      </c>
      <c r="D92" s="287"/>
      <c r="E92" s="287" t="s">
        <v>2086</v>
      </c>
      <c r="F92" s="287"/>
      <c r="G92" s="344" t="str">
        <f t="shared" si="1"/>
        <v>0</v>
      </c>
      <c r="H92" s="467">
        <v>0</v>
      </c>
      <c r="I92" s="396">
        <v>0</v>
      </c>
      <c r="J92" s="582"/>
    </row>
    <row r="93" spans="1:10">
      <c r="A93" s="381">
        <v>218</v>
      </c>
      <c r="B93" s="295" t="s">
        <v>24</v>
      </c>
      <c r="C93" s="320" t="s">
        <v>2158</v>
      </c>
      <c r="D93" s="287"/>
      <c r="E93" s="287" t="s">
        <v>2086</v>
      </c>
      <c r="F93" s="287"/>
      <c r="G93" s="344" t="str">
        <f t="shared" si="1"/>
        <v>0</v>
      </c>
      <c r="H93" s="467">
        <v>0</v>
      </c>
      <c r="I93" s="396">
        <v>0</v>
      </c>
      <c r="J93" s="582"/>
    </row>
    <row r="94" spans="1:10">
      <c r="A94" s="381">
        <v>219</v>
      </c>
      <c r="B94" s="295" t="s">
        <v>24</v>
      </c>
      <c r="C94" s="320" t="s">
        <v>2158</v>
      </c>
      <c r="D94" s="287"/>
      <c r="E94" s="287" t="s">
        <v>2086</v>
      </c>
      <c r="F94" s="287"/>
      <c r="G94" s="344" t="str">
        <f t="shared" si="1"/>
        <v>0</v>
      </c>
      <c r="H94" s="467">
        <v>0</v>
      </c>
      <c r="I94" s="396">
        <v>0</v>
      </c>
      <c r="J94" s="582"/>
    </row>
    <row r="95" spans="1:10">
      <c r="A95" s="381">
        <v>220</v>
      </c>
      <c r="B95" s="295" t="s">
        <v>24</v>
      </c>
      <c r="C95" s="320" t="s">
        <v>2158</v>
      </c>
      <c r="D95" s="287"/>
      <c r="E95" s="287" t="s">
        <v>2086</v>
      </c>
      <c r="F95" s="287"/>
      <c r="G95" s="344" t="str">
        <f t="shared" si="1"/>
        <v>0</v>
      </c>
      <c r="H95" s="467">
        <v>0</v>
      </c>
      <c r="I95" s="396">
        <v>0</v>
      </c>
      <c r="J95" s="582"/>
    </row>
    <row r="96" spans="1:10">
      <c r="A96" s="381">
        <v>221</v>
      </c>
      <c r="B96" s="295" t="s">
        <v>24</v>
      </c>
      <c r="C96" s="320" t="s">
        <v>2158</v>
      </c>
      <c r="D96" s="287"/>
      <c r="E96" s="287" t="s">
        <v>2086</v>
      </c>
      <c r="F96" s="287"/>
      <c r="G96" s="344" t="str">
        <f t="shared" si="1"/>
        <v>0</v>
      </c>
      <c r="H96" s="467">
        <v>0</v>
      </c>
      <c r="I96" s="396">
        <v>0</v>
      </c>
      <c r="J96" s="582"/>
    </row>
    <row r="97" spans="1:10">
      <c r="A97" s="381">
        <v>222</v>
      </c>
      <c r="B97" s="295" t="s">
        <v>24</v>
      </c>
      <c r="C97" s="320" t="s">
        <v>2158</v>
      </c>
      <c r="D97" s="287"/>
      <c r="E97" s="287" t="s">
        <v>2086</v>
      </c>
      <c r="F97" s="287"/>
      <c r="G97" s="344" t="str">
        <f t="shared" si="1"/>
        <v>0</v>
      </c>
      <c r="H97" s="467">
        <v>0</v>
      </c>
      <c r="I97" s="396">
        <v>0</v>
      </c>
      <c r="J97" s="582"/>
    </row>
    <row r="98" spans="1:10">
      <c r="A98" s="381">
        <v>223</v>
      </c>
      <c r="B98" s="295" t="s">
        <v>24</v>
      </c>
      <c r="C98" s="320" t="s">
        <v>2158</v>
      </c>
      <c r="D98" s="287"/>
      <c r="E98" s="287" t="s">
        <v>2086</v>
      </c>
      <c r="F98" s="287"/>
      <c r="G98" s="344" t="str">
        <f t="shared" si="1"/>
        <v>0</v>
      </c>
      <c r="H98" s="467">
        <v>0</v>
      </c>
      <c r="I98" s="396">
        <v>0</v>
      </c>
      <c r="J98" s="582"/>
    </row>
    <row r="99" spans="1:10">
      <c r="A99" s="381">
        <v>224</v>
      </c>
      <c r="B99" s="295" t="s">
        <v>24</v>
      </c>
      <c r="C99" s="320" t="s">
        <v>2158</v>
      </c>
      <c r="D99" s="287"/>
      <c r="E99" s="287" t="s">
        <v>2086</v>
      </c>
      <c r="F99" s="287"/>
      <c r="G99" s="344" t="str">
        <f t="shared" si="1"/>
        <v>0</v>
      </c>
      <c r="H99" s="467">
        <v>0</v>
      </c>
      <c r="I99" s="396">
        <v>0</v>
      </c>
      <c r="J99" s="582"/>
    </row>
    <row r="100" spans="1:10">
      <c r="A100" s="381">
        <v>225</v>
      </c>
      <c r="B100" s="295" t="s">
        <v>24</v>
      </c>
      <c r="C100" s="320" t="s">
        <v>2158</v>
      </c>
      <c r="D100" s="287"/>
      <c r="E100" s="287" t="s">
        <v>2086</v>
      </c>
      <c r="F100" s="287"/>
      <c r="G100" s="344" t="str">
        <f t="shared" si="1"/>
        <v>0</v>
      </c>
      <c r="H100" s="467">
        <v>0</v>
      </c>
      <c r="I100" s="396">
        <v>0</v>
      </c>
      <c r="J100" s="582"/>
    </row>
    <row r="101" spans="1:10">
      <c r="A101" s="381">
        <v>226</v>
      </c>
      <c r="B101" s="295" t="s">
        <v>24</v>
      </c>
      <c r="C101" s="320" t="s">
        <v>2158</v>
      </c>
      <c r="D101" s="287"/>
      <c r="E101" s="287" t="s">
        <v>2086</v>
      </c>
      <c r="F101" s="287"/>
      <c r="G101" s="344" t="str">
        <f t="shared" si="1"/>
        <v>0</v>
      </c>
      <c r="H101" s="467">
        <v>0</v>
      </c>
      <c r="I101" s="396">
        <v>0</v>
      </c>
      <c r="J101" s="582"/>
    </row>
    <row r="102" spans="1:10">
      <c r="A102" s="381">
        <v>227</v>
      </c>
      <c r="B102" s="295" t="s">
        <v>24</v>
      </c>
      <c r="C102" s="320" t="s">
        <v>2158</v>
      </c>
      <c r="D102" s="287"/>
      <c r="E102" s="287" t="s">
        <v>2086</v>
      </c>
      <c r="F102" s="287"/>
      <c r="G102" s="344" t="str">
        <f t="shared" si="1"/>
        <v>0</v>
      </c>
      <c r="H102" s="467">
        <v>0</v>
      </c>
      <c r="I102" s="396">
        <v>0</v>
      </c>
      <c r="J102" s="582"/>
    </row>
    <row r="103" spans="1:10">
      <c r="A103" s="381">
        <v>228</v>
      </c>
      <c r="B103" s="295" t="s">
        <v>24</v>
      </c>
      <c r="C103" s="320" t="s">
        <v>2158</v>
      </c>
      <c r="D103" s="287"/>
      <c r="E103" s="287" t="s">
        <v>2086</v>
      </c>
      <c r="F103" s="287"/>
      <c r="G103" s="344" t="str">
        <f t="shared" si="1"/>
        <v>0</v>
      </c>
      <c r="H103" s="467">
        <v>0</v>
      </c>
      <c r="I103" s="396">
        <v>0</v>
      </c>
      <c r="J103" s="582"/>
    </row>
    <row r="104" spans="1:10">
      <c r="A104" s="381">
        <v>229</v>
      </c>
      <c r="B104" s="295" t="s">
        <v>24</v>
      </c>
      <c r="C104" s="320" t="s">
        <v>2158</v>
      </c>
      <c r="D104" s="287"/>
      <c r="E104" s="287" t="s">
        <v>2086</v>
      </c>
      <c r="F104" s="287"/>
      <c r="G104" s="344" t="str">
        <f t="shared" si="1"/>
        <v>0</v>
      </c>
      <c r="H104" s="467">
        <v>0</v>
      </c>
      <c r="I104" s="396">
        <v>0</v>
      </c>
      <c r="J104" s="582"/>
    </row>
    <row r="105" spans="1:10">
      <c r="A105" s="381">
        <v>230</v>
      </c>
      <c r="B105" s="295" t="s">
        <v>24</v>
      </c>
      <c r="C105" s="320" t="s">
        <v>2158</v>
      </c>
      <c r="D105" s="287"/>
      <c r="E105" s="287" t="s">
        <v>2086</v>
      </c>
      <c r="F105" s="287"/>
      <c r="G105" s="344" t="str">
        <f t="shared" si="1"/>
        <v>0</v>
      </c>
      <c r="H105" s="467">
        <v>0</v>
      </c>
      <c r="I105" s="396">
        <v>0</v>
      </c>
      <c r="J105" s="582"/>
    </row>
    <row r="106" spans="1:10">
      <c r="A106" s="381">
        <v>231</v>
      </c>
      <c r="B106" s="295" t="s">
        <v>24</v>
      </c>
      <c r="C106" s="320" t="s">
        <v>2158</v>
      </c>
      <c r="D106" s="287"/>
      <c r="E106" s="287" t="s">
        <v>2086</v>
      </c>
      <c r="F106" s="287"/>
      <c r="G106" s="344" t="str">
        <f t="shared" si="1"/>
        <v>0</v>
      </c>
      <c r="H106" s="467">
        <v>0</v>
      </c>
      <c r="I106" s="396">
        <v>0</v>
      </c>
      <c r="J106" s="582"/>
    </row>
    <row r="107" spans="1:10">
      <c r="A107" s="381">
        <v>232</v>
      </c>
      <c r="B107" s="295" t="s">
        <v>24</v>
      </c>
      <c r="C107" s="320" t="s">
        <v>2158</v>
      </c>
      <c r="D107" s="287"/>
      <c r="E107" s="287" t="s">
        <v>2086</v>
      </c>
      <c r="F107" s="287"/>
      <c r="G107" s="344" t="str">
        <f t="shared" si="1"/>
        <v>0</v>
      </c>
      <c r="H107" s="467">
        <v>0</v>
      </c>
      <c r="I107" s="396">
        <v>0</v>
      </c>
      <c r="J107" s="582"/>
    </row>
    <row r="108" spans="1:10">
      <c r="A108" s="381">
        <v>233</v>
      </c>
      <c r="B108" s="295" t="s">
        <v>24</v>
      </c>
      <c r="C108" s="320" t="s">
        <v>2158</v>
      </c>
      <c r="D108" s="287"/>
      <c r="E108" s="287" t="s">
        <v>2086</v>
      </c>
      <c r="F108" s="287"/>
      <c r="G108" s="344" t="str">
        <f t="shared" si="1"/>
        <v>0</v>
      </c>
      <c r="H108" s="467">
        <v>0</v>
      </c>
      <c r="I108" s="396">
        <v>0</v>
      </c>
      <c r="J108" s="582"/>
    </row>
    <row r="109" spans="1:10">
      <c r="A109" s="381">
        <v>234</v>
      </c>
      <c r="B109" s="295" t="s">
        <v>24</v>
      </c>
      <c r="C109" s="320" t="s">
        <v>2158</v>
      </c>
      <c r="D109" s="287"/>
      <c r="E109" s="287" t="s">
        <v>2086</v>
      </c>
      <c r="F109" s="287"/>
      <c r="G109" s="344" t="str">
        <f t="shared" si="1"/>
        <v>0</v>
      </c>
      <c r="H109" s="467">
        <v>0</v>
      </c>
      <c r="I109" s="396">
        <v>0</v>
      </c>
      <c r="J109" s="582"/>
    </row>
    <row r="110" spans="1:10">
      <c r="A110" s="381">
        <v>235</v>
      </c>
      <c r="B110" s="295" t="s">
        <v>24</v>
      </c>
      <c r="C110" s="320" t="s">
        <v>2158</v>
      </c>
      <c r="D110" s="287"/>
      <c r="E110" s="287" t="s">
        <v>2086</v>
      </c>
      <c r="F110" s="287"/>
      <c r="G110" s="344" t="str">
        <f t="shared" si="1"/>
        <v>0</v>
      </c>
      <c r="H110" s="467">
        <v>0</v>
      </c>
      <c r="I110" s="396">
        <v>0</v>
      </c>
      <c r="J110" s="582"/>
    </row>
    <row r="111" spans="1:10">
      <c r="A111" s="381">
        <v>236</v>
      </c>
      <c r="B111" s="295" t="s">
        <v>24</v>
      </c>
      <c r="C111" s="320" t="s">
        <v>2158</v>
      </c>
      <c r="D111" s="287"/>
      <c r="E111" s="287" t="s">
        <v>2086</v>
      </c>
      <c r="F111" s="287"/>
      <c r="G111" s="344" t="str">
        <f t="shared" si="1"/>
        <v>0</v>
      </c>
      <c r="H111" s="467">
        <v>0</v>
      </c>
      <c r="I111" s="396">
        <v>0</v>
      </c>
      <c r="J111" s="582"/>
    </row>
    <row r="112" spans="1:10">
      <c r="A112" s="381">
        <v>237</v>
      </c>
      <c r="B112" s="295" t="s">
        <v>24</v>
      </c>
      <c r="C112" s="320" t="s">
        <v>2158</v>
      </c>
      <c r="D112" s="287"/>
      <c r="E112" s="287" t="s">
        <v>2086</v>
      </c>
      <c r="F112" s="287"/>
      <c r="G112" s="344" t="str">
        <f t="shared" si="1"/>
        <v>0</v>
      </c>
      <c r="H112" s="467">
        <v>0</v>
      </c>
      <c r="I112" s="396">
        <v>0</v>
      </c>
      <c r="J112" s="582"/>
    </row>
    <row r="113" spans="1:10">
      <c r="A113" s="381">
        <v>238</v>
      </c>
      <c r="B113" s="295" t="s">
        <v>24</v>
      </c>
      <c r="C113" s="320" t="s">
        <v>2158</v>
      </c>
      <c r="D113" s="287"/>
      <c r="E113" s="287" t="s">
        <v>2086</v>
      </c>
      <c r="F113" s="287"/>
      <c r="G113" s="344" t="str">
        <f t="shared" si="1"/>
        <v>0</v>
      </c>
      <c r="H113" s="467">
        <v>0</v>
      </c>
      <c r="I113" s="396">
        <v>0</v>
      </c>
      <c r="J113" s="582"/>
    </row>
    <row r="114" spans="1:10">
      <c r="A114" s="381">
        <v>239</v>
      </c>
      <c r="B114" s="295" t="s">
        <v>24</v>
      </c>
      <c r="C114" s="320" t="s">
        <v>2158</v>
      </c>
      <c r="D114" s="287"/>
      <c r="E114" s="287" t="s">
        <v>2086</v>
      </c>
      <c r="F114" s="287"/>
      <c r="G114" s="344" t="str">
        <f t="shared" si="1"/>
        <v>0</v>
      </c>
      <c r="H114" s="467">
        <v>0</v>
      </c>
      <c r="I114" s="396">
        <v>0</v>
      </c>
      <c r="J114" s="582"/>
    </row>
    <row r="115" spans="1:10">
      <c r="A115" s="381">
        <v>240</v>
      </c>
      <c r="B115" s="295" t="s">
        <v>24</v>
      </c>
      <c r="C115" s="320" t="s">
        <v>2158</v>
      </c>
      <c r="D115" s="287"/>
      <c r="E115" s="287" t="s">
        <v>2086</v>
      </c>
      <c r="F115" s="287"/>
      <c r="G115" s="344" t="str">
        <f t="shared" si="1"/>
        <v>0</v>
      </c>
      <c r="H115" s="467">
        <v>0</v>
      </c>
      <c r="I115" s="396">
        <v>0</v>
      </c>
      <c r="J115" s="582"/>
    </row>
    <row r="116" spans="1:10">
      <c r="A116" s="381">
        <v>241</v>
      </c>
      <c r="B116" s="295" t="s">
        <v>24</v>
      </c>
      <c r="C116" s="320" t="s">
        <v>2158</v>
      </c>
      <c r="D116" s="287"/>
      <c r="E116" s="287" t="s">
        <v>2086</v>
      </c>
      <c r="F116" s="287"/>
      <c r="G116" s="344" t="str">
        <f t="shared" si="1"/>
        <v>0</v>
      </c>
      <c r="H116" s="467">
        <v>0</v>
      </c>
      <c r="I116" s="396">
        <v>0</v>
      </c>
      <c r="J116" s="582"/>
    </row>
    <row r="117" spans="1:10">
      <c r="A117" s="381">
        <v>242</v>
      </c>
      <c r="B117" s="295" t="s">
        <v>24</v>
      </c>
      <c r="C117" s="320" t="s">
        <v>2158</v>
      </c>
      <c r="D117" s="287"/>
      <c r="E117" s="287" t="s">
        <v>2086</v>
      </c>
      <c r="F117" s="287"/>
      <c r="G117" s="344" t="str">
        <f t="shared" si="1"/>
        <v>0</v>
      </c>
      <c r="H117" s="467">
        <v>0</v>
      </c>
      <c r="I117" s="396">
        <v>0</v>
      </c>
      <c r="J117" s="582"/>
    </row>
    <row r="118" spans="1:10">
      <c r="A118" s="381">
        <v>243</v>
      </c>
      <c r="B118" s="295" t="s">
        <v>24</v>
      </c>
      <c r="C118" s="320" t="s">
        <v>2158</v>
      </c>
      <c r="D118" s="287"/>
      <c r="E118" s="287" t="s">
        <v>2086</v>
      </c>
      <c r="F118" s="287"/>
      <c r="G118" s="344" t="str">
        <f t="shared" si="1"/>
        <v>0</v>
      </c>
      <c r="H118" s="467">
        <v>0</v>
      </c>
      <c r="I118" s="396">
        <v>0</v>
      </c>
      <c r="J118" s="582"/>
    </row>
    <row r="119" spans="1:10">
      <c r="A119" s="381">
        <v>244</v>
      </c>
      <c r="B119" s="295" t="s">
        <v>24</v>
      </c>
      <c r="C119" s="320" t="s">
        <v>2158</v>
      </c>
      <c r="D119" s="287"/>
      <c r="E119" s="287" t="s">
        <v>2086</v>
      </c>
      <c r="F119" s="287"/>
      <c r="G119" s="344" t="str">
        <f t="shared" si="1"/>
        <v>0</v>
      </c>
      <c r="H119" s="467">
        <v>0</v>
      </c>
      <c r="I119" s="396">
        <v>0</v>
      </c>
      <c r="J119" s="582"/>
    </row>
    <row r="120" spans="1:10">
      <c r="A120" s="381">
        <v>245</v>
      </c>
      <c r="B120" s="295" t="s">
        <v>24</v>
      </c>
      <c r="C120" s="320" t="s">
        <v>2158</v>
      </c>
      <c r="D120" s="287"/>
      <c r="E120" s="287" t="s">
        <v>2086</v>
      </c>
      <c r="F120" s="287"/>
      <c r="G120" s="344" t="str">
        <f t="shared" si="1"/>
        <v>0</v>
      </c>
      <c r="H120" s="467">
        <v>0</v>
      </c>
      <c r="I120" s="396">
        <v>0</v>
      </c>
      <c r="J120" s="582"/>
    </row>
    <row r="121" spans="1:10">
      <c r="A121" s="381">
        <v>246</v>
      </c>
      <c r="B121" s="295" t="s">
        <v>24</v>
      </c>
      <c r="C121" s="320" t="s">
        <v>2158</v>
      </c>
      <c r="D121" s="287"/>
      <c r="E121" s="287" t="s">
        <v>2086</v>
      </c>
      <c r="F121" s="287"/>
      <c r="G121" s="344" t="str">
        <f t="shared" si="1"/>
        <v>0</v>
      </c>
      <c r="H121" s="467">
        <v>0</v>
      </c>
      <c r="I121" s="396">
        <v>0</v>
      </c>
      <c r="J121" s="582"/>
    </row>
    <row r="122" spans="1:10">
      <c r="A122" s="381">
        <v>247</v>
      </c>
      <c r="B122" s="295" t="s">
        <v>24</v>
      </c>
      <c r="C122" s="320" t="s">
        <v>2158</v>
      </c>
      <c r="D122" s="287"/>
      <c r="E122" s="287" t="s">
        <v>2086</v>
      </c>
      <c r="F122" s="287"/>
      <c r="G122" s="344" t="str">
        <f t="shared" si="1"/>
        <v>0</v>
      </c>
      <c r="H122" s="467">
        <v>0</v>
      </c>
      <c r="I122" s="396">
        <v>0</v>
      </c>
      <c r="J122" s="582"/>
    </row>
    <row r="123" spans="1:10">
      <c r="A123" s="381">
        <v>248</v>
      </c>
      <c r="B123" s="295" t="s">
        <v>24</v>
      </c>
      <c r="C123" s="320" t="s">
        <v>2158</v>
      </c>
      <c r="D123" s="287"/>
      <c r="E123" s="287" t="s">
        <v>2086</v>
      </c>
      <c r="F123" s="287"/>
      <c r="G123" s="344" t="str">
        <f t="shared" si="1"/>
        <v>0</v>
      </c>
      <c r="H123" s="467">
        <v>0</v>
      </c>
      <c r="I123" s="396">
        <v>0</v>
      </c>
      <c r="J123" s="582"/>
    </row>
    <row r="124" spans="1:10">
      <c r="A124" s="381">
        <v>249</v>
      </c>
      <c r="B124" s="295" t="s">
        <v>24</v>
      </c>
      <c r="C124" s="320" t="s">
        <v>2158</v>
      </c>
      <c r="D124" s="287"/>
      <c r="E124" s="287" t="s">
        <v>2086</v>
      </c>
      <c r="F124" s="287"/>
      <c r="G124" s="344" t="str">
        <f t="shared" si="1"/>
        <v>0</v>
      </c>
      <c r="H124" s="467">
        <v>0</v>
      </c>
      <c r="I124" s="396">
        <v>0</v>
      </c>
      <c r="J124" s="582"/>
    </row>
    <row r="125" spans="1:10">
      <c r="A125" s="381">
        <v>250</v>
      </c>
      <c r="B125" s="295" t="s">
        <v>24</v>
      </c>
      <c r="C125" s="320" t="s">
        <v>2158</v>
      </c>
      <c r="D125" s="287"/>
      <c r="E125" s="287" t="s">
        <v>2086</v>
      </c>
      <c r="F125" s="287"/>
      <c r="G125" s="344" t="str">
        <f t="shared" si="1"/>
        <v>0</v>
      </c>
      <c r="H125" s="467">
        <v>0</v>
      </c>
      <c r="I125" s="396">
        <v>0</v>
      </c>
      <c r="J125" s="582"/>
    </row>
    <row r="126" spans="1:10">
      <c r="A126" s="381">
        <v>251</v>
      </c>
      <c r="B126" s="295" t="s">
        <v>24</v>
      </c>
      <c r="C126" s="320" t="s">
        <v>2158</v>
      </c>
      <c r="D126" s="287"/>
      <c r="E126" s="287" t="s">
        <v>2086</v>
      </c>
      <c r="F126" s="287"/>
      <c r="G126" s="344" t="str">
        <f t="shared" si="1"/>
        <v>0</v>
      </c>
      <c r="H126" s="467">
        <v>0</v>
      </c>
      <c r="I126" s="396">
        <v>0</v>
      </c>
      <c r="J126" s="582"/>
    </row>
    <row r="127" spans="1:10">
      <c r="A127" s="381">
        <v>252</v>
      </c>
      <c r="B127" s="295" t="s">
        <v>24</v>
      </c>
      <c r="C127" s="320" t="s">
        <v>2158</v>
      </c>
      <c r="D127" s="287"/>
      <c r="E127" s="287" t="s">
        <v>2086</v>
      </c>
      <c r="F127" s="287"/>
      <c r="G127" s="344" t="str">
        <f t="shared" si="1"/>
        <v>0</v>
      </c>
      <c r="H127" s="467">
        <v>0</v>
      </c>
      <c r="I127" s="396">
        <v>0</v>
      </c>
      <c r="J127" s="582"/>
    </row>
    <row r="128" spans="1:10">
      <c r="A128" s="381">
        <v>253</v>
      </c>
      <c r="B128" s="295" t="s">
        <v>24</v>
      </c>
      <c r="C128" s="320" t="s">
        <v>2158</v>
      </c>
      <c r="D128" s="287"/>
      <c r="E128" s="287" t="s">
        <v>2086</v>
      </c>
      <c r="F128" s="287"/>
      <c r="G128" s="344" t="str">
        <f t="shared" si="1"/>
        <v>0</v>
      </c>
      <c r="H128" s="467">
        <v>0</v>
      </c>
      <c r="I128" s="396">
        <v>0</v>
      </c>
      <c r="J128" s="582"/>
    </row>
    <row r="129" spans="1:10">
      <c r="A129" s="381">
        <v>254</v>
      </c>
      <c r="B129" s="295" t="s">
        <v>24</v>
      </c>
      <c r="C129" s="320" t="s">
        <v>2158</v>
      </c>
      <c r="D129" s="287"/>
      <c r="E129" s="287" t="s">
        <v>2086</v>
      </c>
      <c r="F129" s="287"/>
      <c r="G129" s="344" t="str">
        <f t="shared" si="1"/>
        <v>0</v>
      </c>
      <c r="H129" s="467">
        <v>0</v>
      </c>
      <c r="I129" s="396">
        <v>0</v>
      </c>
      <c r="J129" s="582"/>
    </row>
    <row r="130" spans="1:10">
      <c r="A130" s="381">
        <v>255</v>
      </c>
      <c r="B130" s="295" t="s">
        <v>24</v>
      </c>
      <c r="C130" s="320" t="s">
        <v>2500</v>
      </c>
      <c r="D130" s="287"/>
      <c r="E130" s="287" t="s">
        <v>2086</v>
      </c>
      <c r="F130" s="287"/>
      <c r="G130" s="344" t="str">
        <f t="shared" si="1"/>
        <v>0</v>
      </c>
      <c r="H130" s="467">
        <v>0</v>
      </c>
      <c r="I130" s="396">
        <v>0</v>
      </c>
      <c r="J130" s="582"/>
    </row>
  </sheetData>
  <mergeCells count="10">
    <mergeCell ref="D43:D50"/>
    <mergeCell ref="D51:D58"/>
    <mergeCell ref="D59:D66"/>
    <mergeCell ref="D67:D74"/>
    <mergeCell ref="A1:H1"/>
    <mergeCell ref="D3:D10"/>
    <mergeCell ref="D11:D18"/>
    <mergeCell ref="D19:D26"/>
    <mergeCell ref="D27:D34"/>
    <mergeCell ref="D35:D42"/>
  </mergeCells>
  <phoneticPr fontId="5" type="noConversion"/>
  <pageMargins left="0.7" right="0.7" top="0.75" bottom="0.75" header="0.3" footer="0.3"/>
  <pageSetup paperSize="9" orientation="portrait" r:id="rId1"/>
  <headerFooter>
    <oddHeader>&amp;L&amp;G&amp;R&amp;F</oddHeader>
    <oddFooter>&amp;LLumentum Confidential and Proprietary&amp;R&amp;A - Page &amp;P or &amp;N</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0903F-685B-40AE-944A-52C544F52D9D}">
  <dimension ref="A1:M139"/>
  <sheetViews>
    <sheetView zoomScale="85" zoomScaleNormal="85" workbookViewId="0">
      <selection activeCell="H3" sqref="H3:H10"/>
    </sheetView>
  </sheetViews>
  <sheetFormatPr defaultColWidth="9" defaultRowHeight="14.4"/>
  <cols>
    <col min="1" max="2" width="9" style="284"/>
    <col min="3" max="3" width="35.88671875" style="284" customWidth="1"/>
    <col min="4" max="4" width="45.109375" style="284" customWidth="1"/>
    <col min="5" max="5" width="9" style="284"/>
    <col min="6" max="6" width="9" style="347"/>
    <col min="7" max="7" width="9" style="443"/>
    <col min="8" max="8" width="9" style="284"/>
    <col min="9" max="9" width="9" style="443"/>
    <col min="10" max="11" width="9" style="284"/>
    <col min="12" max="12" width="12.44140625" style="284" customWidth="1"/>
    <col min="13" max="16384" width="9" style="284"/>
  </cols>
  <sheetData>
    <row r="1" spans="1:13" ht="15.6">
      <c r="A1" s="756" t="s">
        <v>2557</v>
      </c>
      <c r="B1" s="756"/>
      <c r="C1" s="756"/>
      <c r="D1" s="756"/>
      <c r="E1" s="756"/>
      <c r="F1" s="756"/>
      <c r="G1" s="756"/>
      <c r="H1" s="756"/>
      <c r="I1" s="215"/>
    </row>
    <row r="2" spans="1:13" ht="76.8">
      <c r="A2" s="177" t="s">
        <v>2063</v>
      </c>
      <c r="B2" s="178" t="s">
        <v>2064</v>
      </c>
      <c r="C2" s="179" t="s">
        <v>2065</v>
      </c>
      <c r="D2" s="179" t="s">
        <v>2066</v>
      </c>
      <c r="E2" s="179" t="s">
        <v>2067</v>
      </c>
      <c r="F2" s="179" t="s">
        <v>2068</v>
      </c>
      <c r="G2" s="179" t="s">
        <v>2069</v>
      </c>
      <c r="H2" s="179" t="s">
        <v>20</v>
      </c>
      <c r="I2" s="179" t="s">
        <v>2070</v>
      </c>
      <c r="J2" s="180" t="s">
        <v>2558</v>
      </c>
      <c r="K2" s="284" t="str">
        <f>MIDB(G5,9,2)</f>
        <v/>
      </c>
    </row>
    <row r="3" spans="1:13" ht="201.6">
      <c r="A3" s="820">
        <v>128</v>
      </c>
      <c r="B3" s="295">
        <v>7</v>
      </c>
      <c r="C3" s="319" t="s">
        <v>476</v>
      </c>
      <c r="D3" s="318" t="s">
        <v>2559</v>
      </c>
      <c r="E3" s="287" t="s">
        <v>2086</v>
      </c>
      <c r="F3" s="344">
        <f>_xlfn.BITAND(_xlfn.BITRSHIFT(H3,7),1)</f>
        <v>1</v>
      </c>
      <c r="G3" s="920" t="str">
        <f>DEC2HEX(H3)</f>
        <v>FF</v>
      </c>
      <c r="H3" s="904">
        <v>255</v>
      </c>
      <c r="I3" s="784">
        <v>0</v>
      </c>
      <c r="J3" s="284" t="s">
        <v>2468</v>
      </c>
    </row>
    <row r="4" spans="1:13" ht="129.6">
      <c r="A4" s="821"/>
      <c r="B4" s="320">
        <v>6</v>
      </c>
      <c r="C4" s="320" t="s">
        <v>477</v>
      </c>
      <c r="D4" s="318" t="s">
        <v>2560</v>
      </c>
      <c r="E4" s="287" t="s">
        <v>2086</v>
      </c>
      <c r="F4" s="344">
        <f>_xlfn.BITAND(_xlfn.BITRSHIFT(H3,6),1)</f>
        <v>1</v>
      </c>
      <c r="G4" s="920"/>
      <c r="H4" s="754"/>
      <c r="I4" s="784"/>
      <c r="J4" s="284" t="s">
        <v>2468</v>
      </c>
    </row>
    <row r="5" spans="1:13" ht="115.2">
      <c r="A5" s="821"/>
      <c r="B5" s="320">
        <v>5</v>
      </c>
      <c r="C5" s="320" t="s">
        <v>478</v>
      </c>
      <c r="D5" s="318" t="s">
        <v>2561</v>
      </c>
      <c r="E5" s="287" t="s">
        <v>2086</v>
      </c>
      <c r="F5" s="388">
        <f>_xlfn.BITAND(_xlfn.BITRSHIFT(H3,5),1)</f>
        <v>1</v>
      </c>
      <c r="G5" s="920"/>
      <c r="H5" s="754"/>
      <c r="I5" s="784"/>
      <c r="J5" s="284" t="s">
        <v>2468</v>
      </c>
    </row>
    <row r="6" spans="1:13" ht="115.2">
      <c r="A6" s="821"/>
      <c r="B6" s="320">
        <v>4</v>
      </c>
      <c r="C6" s="320" t="s">
        <v>479</v>
      </c>
      <c r="D6" s="318" t="s">
        <v>2562</v>
      </c>
      <c r="E6" s="287" t="s">
        <v>2086</v>
      </c>
      <c r="F6" s="388">
        <f>_xlfn.BITAND(_xlfn.BITRSHIFT(H3,4),1)</f>
        <v>1</v>
      </c>
      <c r="G6" s="920"/>
      <c r="H6" s="754"/>
      <c r="I6" s="784"/>
      <c r="J6" s="284" t="s">
        <v>2468</v>
      </c>
    </row>
    <row r="7" spans="1:13" ht="115.2">
      <c r="A7" s="821"/>
      <c r="B7" s="320">
        <v>3</v>
      </c>
      <c r="C7" s="320" t="s">
        <v>480</v>
      </c>
      <c r="D7" s="318" t="s">
        <v>2563</v>
      </c>
      <c r="E7" s="287" t="s">
        <v>2086</v>
      </c>
      <c r="F7" s="388">
        <f>_xlfn.BITAND(_xlfn.BITRSHIFT(H3,3),1)</f>
        <v>1</v>
      </c>
      <c r="G7" s="920"/>
      <c r="H7" s="754"/>
      <c r="I7" s="784"/>
      <c r="J7" s="284" t="s">
        <v>2468</v>
      </c>
    </row>
    <row r="8" spans="1:13" ht="129.6">
      <c r="A8" s="821"/>
      <c r="B8" s="320">
        <v>2</v>
      </c>
      <c r="C8" s="320" t="s">
        <v>481</v>
      </c>
      <c r="D8" s="318" t="s">
        <v>2564</v>
      </c>
      <c r="E8" s="287" t="s">
        <v>2086</v>
      </c>
      <c r="F8" s="388">
        <f>_xlfn.BITAND(_xlfn.BITRSHIFT(H3,2),1)</f>
        <v>1</v>
      </c>
      <c r="G8" s="920"/>
      <c r="H8" s="754"/>
      <c r="I8" s="784"/>
      <c r="J8" s="284" t="s">
        <v>2468</v>
      </c>
    </row>
    <row r="9" spans="1:13" ht="129.6">
      <c r="A9" s="821"/>
      <c r="B9" s="320">
        <v>1</v>
      </c>
      <c r="C9" s="320" t="s">
        <v>482</v>
      </c>
      <c r="D9" s="318" t="s">
        <v>2565</v>
      </c>
      <c r="E9" s="287" t="s">
        <v>2086</v>
      </c>
      <c r="F9" s="388">
        <f>_xlfn.BITAND(_xlfn.BITRSHIFT(H3,1),1)</f>
        <v>1</v>
      </c>
      <c r="G9" s="920"/>
      <c r="H9" s="754"/>
      <c r="I9" s="784"/>
      <c r="J9" s="284" t="s">
        <v>2468</v>
      </c>
    </row>
    <row r="10" spans="1:13" ht="129.6">
      <c r="A10" s="822"/>
      <c r="B10" s="320">
        <v>0</v>
      </c>
      <c r="C10" s="320" t="s">
        <v>483</v>
      </c>
      <c r="D10" s="318" t="s">
        <v>2566</v>
      </c>
      <c r="E10" s="287" t="s">
        <v>2086</v>
      </c>
      <c r="F10" s="388">
        <f>_xlfn.BITAND(_xlfn.BITRSHIFT(H3,0),1)</f>
        <v>1</v>
      </c>
      <c r="G10" s="920"/>
      <c r="H10" s="751"/>
      <c r="I10" s="784"/>
      <c r="J10" s="284" t="s">
        <v>2468</v>
      </c>
    </row>
    <row r="11" spans="1:13" ht="72">
      <c r="A11" s="919">
        <v>129</v>
      </c>
      <c r="B11" s="320">
        <v>7</v>
      </c>
      <c r="C11" s="320" t="s">
        <v>484</v>
      </c>
      <c r="D11" s="318" t="s">
        <v>2567</v>
      </c>
      <c r="E11" s="287" t="s">
        <v>2086</v>
      </c>
      <c r="F11" s="344">
        <f>_xlfn.BITAND(_xlfn.BITRSHIFT(H11,7),1)</f>
        <v>1</v>
      </c>
      <c r="G11" s="920" t="str">
        <f>DEC2HEX(H11)</f>
        <v>80</v>
      </c>
      <c r="H11" s="904">
        <v>128</v>
      </c>
      <c r="I11" s="784">
        <v>0</v>
      </c>
      <c r="J11" s="284" t="s">
        <v>2468</v>
      </c>
    </row>
    <row r="12" spans="1:13">
      <c r="A12" s="919"/>
      <c r="B12" s="320" t="s">
        <v>58</v>
      </c>
      <c r="C12" s="320" t="s">
        <v>74</v>
      </c>
      <c r="D12" s="319" t="s">
        <v>485</v>
      </c>
      <c r="E12" s="287" t="s">
        <v>2086</v>
      </c>
      <c r="F12" s="399">
        <f>_xlfn.BITAND(_xlfn.BITRSHIFT(H3,0),127)</f>
        <v>127</v>
      </c>
      <c r="G12" s="920"/>
      <c r="H12" s="751"/>
      <c r="I12" s="784"/>
      <c r="J12" s="284" t="s">
        <v>2468</v>
      </c>
    </row>
    <row r="13" spans="1:13" ht="19.5" customHeight="1">
      <c r="A13" s="287">
        <v>130</v>
      </c>
      <c r="B13" s="320" t="s">
        <v>24</v>
      </c>
      <c r="C13" s="320" t="s">
        <v>486</v>
      </c>
      <c r="D13" s="912" t="s">
        <v>2568</v>
      </c>
      <c r="E13" s="287" t="s">
        <v>2086</v>
      </c>
      <c r="F13" s="344"/>
      <c r="G13" s="442" t="str">
        <f>DEC2HEX(H13)</f>
        <v>FD</v>
      </c>
      <c r="H13" s="529">
        <v>253</v>
      </c>
      <c r="I13" s="396">
        <v>0</v>
      </c>
      <c r="J13" s="284" t="s">
        <v>2468</v>
      </c>
      <c r="K13" s="284">
        <f>ROUND((191.3-193.1)/0.003125,0)</f>
        <v>-576</v>
      </c>
      <c r="L13" s="284" t="str">
        <f>DEC2HEX(K13)</f>
        <v>FFFFFFFDC0</v>
      </c>
      <c r="M13" s="284">
        <f>(H13*256+H14)-2^16</f>
        <v>-576</v>
      </c>
    </row>
    <row r="14" spans="1:13">
      <c r="A14" s="287">
        <v>131</v>
      </c>
      <c r="B14" s="320" t="s">
        <v>24</v>
      </c>
      <c r="C14" s="320" t="s">
        <v>486</v>
      </c>
      <c r="D14" s="912"/>
      <c r="E14" s="287" t="s">
        <v>2086</v>
      </c>
      <c r="F14" s="344"/>
      <c r="G14" s="457" t="str">
        <f t="shared" ref="G14:G77" si="0">DEC2HEX(H14)</f>
        <v>C0</v>
      </c>
      <c r="H14" s="529">
        <v>192</v>
      </c>
      <c r="I14" s="396">
        <v>0</v>
      </c>
      <c r="J14" s="284" t="s">
        <v>2468</v>
      </c>
    </row>
    <row r="15" spans="1:13">
      <c r="A15" s="287">
        <v>132</v>
      </c>
      <c r="B15" s="320" t="s">
        <v>24</v>
      </c>
      <c r="C15" s="320" t="s">
        <v>2569</v>
      </c>
      <c r="D15" s="912" t="s">
        <v>2570</v>
      </c>
      <c r="E15" s="287" t="s">
        <v>2086</v>
      </c>
      <c r="F15" s="344"/>
      <c r="G15" s="457" t="str">
        <f t="shared" si="0"/>
        <v>3</v>
      </c>
      <c r="H15" s="529">
        <v>3</v>
      </c>
      <c r="I15" s="396">
        <v>0</v>
      </c>
      <c r="J15" s="284" t="s">
        <v>2468</v>
      </c>
      <c r="K15" s="284">
        <f>ROUND((196.1-193.1)/0.003125,0)</f>
        <v>960</v>
      </c>
      <c r="L15" s="284" t="str">
        <f>DEC2HEX(K15)</f>
        <v>3C0</v>
      </c>
      <c r="M15" s="284">
        <f>(H15*256+H16)</f>
        <v>960</v>
      </c>
    </row>
    <row r="16" spans="1:13">
      <c r="A16" s="287">
        <v>133</v>
      </c>
      <c r="B16" s="320" t="s">
        <v>24</v>
      </c>
      <c r="C16" s="320" t="s">
        <v>2569</v>
      </c>
      <c r="D16" s="912"/>
      <c r="E16" s="287" t="s">
        <v>2086</v>
      </c>
      <c r="F16" s="344"/>
      <c r="G16" s="457" t="str">
        <f t="shared" si="0"/>
        <v>C0</v>
      </c>
      <c r="H16" s="529">
        <v>192</v>
      </c>
      <c r="I16" s="396">
        <v>0</v>
      </c>
      <c r="J16" s="284" t="s">
        <v>2468</v>
      </c>
    </row>
    <row r="17" spans="1:13" ht="14.25" customHeight="1">
      <c r="A17" s="287">
        <v>134</v>
      </c>
      <c r="B17" s="320" t="s">
        <v>24</v>
      </c>
      <c r="C17" s="320" t="s">
        <v>2571</v>
      </c>
      <c r="D17" s="912" t="s">
        <v>2572</v>
      </c>
      <c r="E17" s="287" t="s">
        <v>2086</v>
      </c>
      <c r="F17" s="344"/>
      <c r="G17" s="457" t="str">
        <f t="shared" si="0"/>
        <v>FE</v>
      </c>
      <c r="H17" s="529">
        <v>254</v>
      </c>
      <c r="I17" s="396">
        <v>0</v>
      </c>
      <c r="J17" s="284" t="s">
        <v>2468</v>
      </c>
      <c r="K17" s="284">
        <f>ROUND((191.3-193.1)/0.00625,0)</f>
        <v>-288</v>
      </c>
      <c r="L17" s="284" t="str">
        <f>DEC2HEX(K17)</f>
        <v>FFFFFFFEE0</v>
      </c>
      <c r="M17" s="284">
        <f>(H17*256+H18)-2^16</f>
        <v>-288</v>
      </c>
    </row>
    <row r="18" spans="1:13">
      <c r="A18" s="287">
        <v>135</v>
      </c>
      <c r="B18" s="320" t="s">
        <v>24</v>
      </c>
      <c r="C18" s="320" t="s">
        <v>2571</v>
      </c>
      <c r="D18" s="912"/>
      <c r="E18" s="287" t="s">
        <v>2086</v>
      </c>
      <c r="F18" s="344"/>
      <c r="G18" s="457" t="str">
        <f t="shared" si="0"/>
        <v>E0</v>
      </c>
      <c r="H18" s="529">
        <v>224</v>
      </c>
      <c r="I18" s="396">
        <v>0</v>
      </c>
      <c r="J18" s="284" t="s">
        <v>2468</v>
      </c>
    </row>
    <row r="19" spans="1:13" ht="14.25" customHeight="1">
      <c r="A19" s="287">
        <v>136</v>
      </c>
      <c r="B19" s="320" t="s">
        <v>24</v>
      </c>
      <c r="C19" s="320" t="s">
        <v>2573</v>
      </c>
      <c r="D19" s="912" t="s">
        <v>2574</v>
      </c>
      <c r="E19" s="287" t="s">
        <v>2086</v>
      </c>
      <c r="F19" s="344"/>
      <c r="G19" s="457" t="str">
        <f t="shared" si="0"/>
        <v>1</v>
      </c>
      <c r="H19" s="529">
        <v>1</v>
      </c>
      <c r="I19" s="396">
        <v>0</v>
      </c>
      <c r="J19" s="284" t="s">
        <v>2468</v>
      </c>
      <c r="K19" s="284">
        <f>ROUND((196.1-193.1)/0.00625,0)</f>
        <v>480</v>
      </c>
      <c r="L19" s="284" t="str">
        <f>DEC2HEX(K19)</f>
        <v>1E0</v>
      </c>
      <c r="M19" s="284">
        <f>(H19*256+H20)</f>
        <v>480</v>
      </c>
    </row>
    <row r="20" spans="1:13">
      <c r="A20" s="287">
        <v>137</v>
      </c>
      <c r="B20" s="320" t="s">
        <v>24</v>
      </c>
      <c r="C20" s="320" t="s">
        <v>2573</v>
      </c>
      <c r="D20" s="912"/>
      <c r="E20" s="287" t="s">
        <v>2086</v>
      </c>
      <c r="F20" s="344"/>
      <c r="G20" s="457" t="str">
        <f t="shared" si="0"/>
        <v>E0</v>
      </c>
      <c r="H20" s="529">
        <v>224</v>
      </c>
      <c r="I20" s="396">
        <v>0</v>
      </c>
      <c r="J20" s="284" t="s">
        <v>2468</v>
      </c>
    </row>
    <row r="21" spans="1:13" ht="14.25" customHeight="1">
      <c r="A21" s="287">
        <v>138</v>
      </c>
      <c r="B21" s="320" t="s">
        <v>24</v>
      </c>
      <c r="C21" s="320" t="s">
        <v>2575</v>
      </c>
      <c r="D21" s="912" t="s">
        <v>2576</v>
      </c>
      <c r="E21" s="287" t="s">
        <v>2086</v>
      </c>
      <c r="F21" s="344"/>
      <c r="G21" s="457" t="str">
        <f t="shared" si="0"/>
        <v>FF</v>
      </c>
      <c r="H21" s="529">
        <v>255</v>
      </c>
      <c r="I21" s="396">
        <v>0</v>
      </c>
      <c r="J21" s="284" t="s">
        <v>2468</v>
      </c>
      <c r="K21" s="284">
        <f>ROUND((191.3-193.1)/0.0125,0)</f>
        <v>-144</v>
      </c>
      <c r="L21" s="284" t="str">
        <f>DEC2HEX(K21)</f>
        <v>FFFFFFFF70</v>
      </c>
      <c r="M21" s="284">
        <f>(H21*256+H22)-2^16</f>
        <v>-144</v>
      </c>
    </row>
    <row r="22" spans="1:13">
      <c r="A22" s="287">
        <v>139</v>
      </c>
      <c r="B22" s="320" t="s">
        <v>24</v>
      </c>
      <c r="C22" s="320" t="s">
        <v>2575</v>
      </c>
      <c r="D22" s="912"/>
      <c r="E22" s="287" t="s">
        <v>2086</v>
      </c>
      <c r="F22" s="344"/>
      <c r="G22" s="457" t="str">
        <f t="shared" si="0"/>
        <v>70</v>
      </c>
      <c r="H22" s="529">
        <v>112</v>
      </c>
      <c r="I22" s="396">
        <v>0</v>
      </c>
      <c r="J22" s="284" t="s">
        <v>2468</v>
      </c>
    </row>
    <row r="23" spans="1:13" ht="14.25" customHeight="1">
      <c r="A23" s="287">
        <v>140</v>
      </c>
      <c r="B23" s="320" t="s">
        <v>24</v>
      </c>
      <c r="C23" s="320" t="s">
        <v>2577</v>
      </c>
      <c r="D23" s="912" t="s">
        <v>2578</v>
      </c>
      <c r="E23" s="287" t="s">
        <v>2086</v>
      </c>
      <c r="F23" s="344"/>
      <c r="G23" s="457" t="str">
        <f t="shared" si="0"/>
        <v>0</v>
      </c>
      <c r="H23" s="529">
        <v>0</v>
      </c>
      <c r="I23" s="396">
        <v>0</v>
      </c>
      <c r="J23" s="284" t="s">
        <v>2468</v>
      </c>
      <c r="K23" s="284">
        <f>ROUND((196.1-193.1)/0.0125,0)</f>
        <v>240</v>
      </c>
      <c r="L23" s="284" t="str">
        <f>DEC2HEX(K23)</f>
        <v>F0</v>
      </c>
      <c r="M23" s="284">
        <f>(H23*256+H24)</f>
        <v>240</v>
      </c>
    </row>
    <row r="24" spans="1:13">
      <c r="A24" s="287">
        <v>141</v>
      </c>
      <c r="B24" s="320" t="s">
        <v>24</v>
      </c>
      <c r="C24" s="320" t="s">
        <v>2577</v>
      </c>
      <c r="D24" s="912"/>
      <c r="E24" s="287" t="s">
        <v>2086</v>
      </c>
      <c r="F24" s="344"/>
      <c r="G24" s="457" t="str">
        <f t="shared" si="0"/>
        <v>F0</v>
      </c>
      <c r="H24" s="529">
        <v>240</v>
      </c>
      <c r="I24" s="396">
        <v>0</v>
      </c>
      <c r="J24" s="284" t="s">
        <v>2468</v>
      </c>
    </row>
    <row r="25" spans="1:13" ht="14.25" customHeight="1">
      <c r="A25" s="287">
        <v>142</v>
      </c>
      <c r="B25" s="320" t="s">
        <v>24</v>
      </c>
      <c r="C25" s="320" t="s">
        <v>2579</v>
      </c>
      <c r="D25" s="912" t="s">
        <v>2580</v>
      </c>
      <c r="E25" s="287" t="s">
        <v>2086</v>
      </c>
      <c r="F25" s="344"/>
      <c r="G25" s="457" t="str">
        <f t="shared" si="0"/>
        <v>FF</v>
      </c>
      <c r="H25" s="529">
        <v>255</v>
      </c>
      <c r="I25" s="396">
        <v>0</v>
      </c>
      <c r="J25" s="284" t="s">
        <v>2468</v>
      </c>
      <c r="K25" s="284">
        <f>ROUND((191.3-193.1)/0.025,0)</f>
        <v>-72</v>
      </c>
      <c r="L25" s="284" t="str">
        <f>DEC2HEX(K25)</f>
        <v>FFFFFFFFB8</v>
      </c>
    </row>
    <row r="26" spans="1:13">
      <c r="A26" s="287">
        <v>143</v>
      </c>
      <c r="B26" s="320" t="s">
        <v>24</v>
      </c>
      <c r="C26" s="320" t="s">
        <v>2579</v>
      </c>
      <c r="D26" s="912"/>
      <c r="E26" s="287" t="s">
        <v>2086</v>
      </c>
      <c r="F26" s="344"/>
      <c r="G26" s="457" t="str">
        <f t="shared" si="0"/>
        <v>B8</v>
      </c>
      <c r="H26" s="529">
        <v>184</v>
      </c>
      <c r="I26" s="396">
        <v>0</v>
      </c>
      <c r="J26" s="284" t="s">
        <v>2468</v>
      </c>
    </row>
    <row r="27" spans="1:13" ht="14.25" customHeight="1">
      <c r="A27" s="287">
        <v>144</v>
      </c>
      <c r="B27" s="320" t="s">
        <v>24</v>
      </c>
      <c r="C27" s="320" t="s">
        <v>2581</v>
      </c>
      <c r="D27" s="912" t="s">
        <v>2582</v>
      </c>
      <c r="E27" s="287" t="s">
        <v>2086</v>
      </c>
      <c r="F27" s="344"/>
      <c r="G27" s="457" t="str">
        <f t="shared" si="0"/>
        <v>0</v>
      </c>
      <c r="H27" s="529">
        <v>0</v>
      </c>
      <c r="I27" s="396">
        <v>0</v>
      </c>
      <c r="J27" s="284" t="s">
        <v>2468</v>
      </c>
      <c r="K27" s="284">
        <f>ROUND((196.1-193.1)/0.025,0)</f>
        <v>120</v>
      </c>
      <c r="L27" s="284" t="str">
        <f>DEC2HEX(K27)</f>
        <v>78</v>
      </c>
    </row>
    <row r="28" spans="1:13">
      <c r="A28" s="287">
        <v>145</v>
      </c>
      <c r="B28" s="320" t="s">
        <v>24</v>
      </c>
      <c r="C28" s="320" t="s">
        <v>2581</v>
      </c>
      <c r="D28" s="912"/>
      <c r="E28" s="287" t="s">
        <v>2086</v>
      </c>
      <c r="F28" s="344"/>
      <c r="G28" s="457" t="str">
        <f t="shared" si="0"/>
        <v>78</v>
      </c>
      <c r="H28" s="529">
        <v>120</v>
      </c>
      <c r="I28" s="396">
        <v>0</v>
      </c>
      <c r="J28" s="284" t="s">
        <v>2468</v>
      </c>
    </row>
    <row r="29" spans="1:13" ht="14.25" customHeight="1">
      <c r="A29" s="287">
        <v>146</v>
      </c>
      <c r="B29" s="320" t="s">
        <v>24</v>
      </c>
      <c r="C29" s="320" t="s">
        <v>2583</v>
      </c>
      <c r="D29" s="912" t="s">
        <v>2584</v>
      </c>
      <c r="E29" s="287" t="s">
        <v>2086</v>
      </c>
      <c r="F29" s="344"/>
      <c r="G29" s="457" t="str">
        <f t="shared" si="0"/>
        <v>FF</v>
      </c>
      <c r="H29" s="529">
        <v>255</v>
      </c>
      <c r="I29" s="396">
        <v>0</v>
      </c>
      <c r="J29" s="284" t="s">
        <v>2468</v>
      </c>
      <c r="K29" s="284">
        <f>ROUND((191.3-193.1)/0.05,0)</f>
        <v>-36</v>
      </c>
      <c r="L29" s="284" t="str">
        <f>DEC2HEX(K29)</f>
        <v>FFFFFFFFDC</v>
      </c>
      <c r="M29" s="284">
        <f>(H29*256+H30)-2^16</f>
        <v>-36</v>
      </c>
    </row>
    <row r="30" spans="1:13">
      <c r="A30" s="287">
        <v>147</v>
      </c>
      <c r="B30" s="320" t="s">
        <v>24</v>
      </c>
      <c r="C30" s="320" t="s">
        <v>2583</v>
      </c>
      <c r="D30" s="912"/>
      <c r="E30" s="287" t="s">
        <v>2086</v>
      </c>
      <c r="F30" s="344"/>
      <c r="G30" s="457" t="str">
        <f t="shared" si="0"/>
        <v>DC</v>
      </c>
      <c r="H30" s="529">
        <v>220</v>
      </c>
      <c r="I30" s="396">
        <v>0</v>
      </c>
      <c r="J30" s="284" t="s">
        <v>2468</v>
      </c>
    </row>
    <row r="31" spans="1:13" ht="14.25" customHeight="1">
      <c r="A31" s="287">
        <v>148</v>
      </c>
      <c r="B31" s="320" t="s">
        <v>24</v>
      </c>
      <c r="C31" s="320" t="s">
        <v>2585</v>
      </c>
      <c r="D31" s="912" t="s">
        <v>2586</v>
      </c>
      <c r="E31" s="287" t="s">
        <v>2086</v>
      </c>
      <c r="F31" s="344"/>
      <c r="G31" s="457" t="str">
        <f t="shared" si="0"/>
        <v>0</v>
      </c>
      <c r="H31" s="529">
        <v>0</v>
      </c>
      <c r="I31" s="396">
        <v>0</v>
      </c>
      <c r="J31" s="284" t="s">
        <v>2468</v>
      </c>
      <c r="K31" s="284">
        <f>ROUND((196.1-193.1)/0.05,0)</f>
        <v>60</v>
      </c>
      <c r="L31" s="284" t="str">
        <f>DEC2HEX(K31)</f>
        <v>3C</v>
      </c>
      <c r="M31" s="284">
        <f>(H31*256+H32)</f>
        <v>60</v>
      </c>
    </row>
    <row r="32" spans="1:13">
      <c r="A32" s="287">
        <v>149</v>
      </c>
      <c r="B32" s="320" t="s">
        <v>24</v>
      </c>
      <c r="C32" s="320" t="s">
        <v>2585</v>
      </c>
      <c r="D32" s="912"/>
      <c r="E32" s="287" t="s">
        <v>2086</v>
      </c>
      <c r="F32" s="344"/>
      <c r="G32" s="457" t="str">
        <f t="shared" si="0"/>
        <v>3C</v>
      </c>
      <c r="H32" s="529">
        <v>60</v>
      </c>
      <c r="I32" s="396">
        <v>0</v>
      </c>
      <c r="J32" s="284" t="s">
        <v>2468</v>
      </c>
    </row>
    <row r="33" spans="1:13" ht="14.25" customHeight="1">
      <c r="A33" s="287">
        <v>150</v>
      </c>
      <c r="B33" s="320" t="s">
        <v>24</v>
      </c>
      <c r="C33" s="320" t="s">
        <v>2587</v>
      </c>
      <c r="D33" s="912" t="s">
        <v>2588</v>
      </c>
      <c r="E33" s="287" t="s">
        <v>2086</v>
      </c>
      <c r="F33" s="344"/>
      <c r="G33" s="457" t="str">
        <f t="shared" si="0"/>
        <v>FF</v>
      </c>
      <c r="H33" s="529">
        <v>255</v>
      </c>
      <c r="I33" s="396">
        <v>0</v>
      </c>
      <c r="J33" s="284" t="s">
        <v>2468</v>
      </c>
      <c r="K33" s="284">
        <f>ROUND((191.3-193.1)/0.1,0)</f>
        <v>-18</v>
      </c>
      <c r="L33" s="284" t="str">
        <f>DEC2HEX(K33)</f>
        <v>FFFFFFFFEE</v>
      </c>
      <c r="M33" s="284">
        <f>(H33*256+H34)-2^16</f>
        <v>-18</v>
      </c>
    </row>
    <row r="34" spans="1:13">
      <c r="A34" s="287">
        <v>151</v>
      </c>
      <c r="B34" s="320" t="s">
        <v>24</v>
      </c>
      <c r="C34" s="320" t="s">
        <v>2587</v>
      </c>
      <c r="D34" s="912"/>
      <c r="E34" s="287" t="s">
        <v>2086</v>
      </c>
      <c r="F34" s="344"/>
      <c r="G34" s="457" t="str">
        <f t="shared" si="0"/>
        <v>EE</v>
      </c>
      <c r="H34" s="529">
        <v>238</v>
      </c>
      <c r="I34" s="396">
        <v>0</v>
      </c>
      <c r="J34" s="284" t="s">
        <v>2468</v>
      </c>
    </row>
    <row r="35" spans="1:13" ht="14.25" customHeight="1">
      <c r="A35" s="287">
        <v>152</v>
      </c>
      <c r="B35" s="320" t="s">
        <v>24</v>
      </c>
      <c r="C35" s="320" t="s">
        <v>2589</v>
      </c>
      <c r="D35" s="912" t="s">
        <v>2590</v>
      </c>
      <c r="E35" s="287" t="s">
        <v>2086</v>
      </c>
      <c r="F35" s="344"/>
      <c r="G35" s="457" t="str">
        <f t="shared" si="0"/>
        <v>0</v>
      </c>
      <c r="H35" s="529">
        <v>0</v>
      </c>
      <c r="I35" s="396">
        <v>0</v>
      </c>
      <c r="J35" s="284" t="s">
        <v>2468</v>
      </c>
      <c r="K35" s="284">
        <f>ROUND((196.1-193.1)/0.1,0)</f>
        <v>30</v>
      </c>
      <c r="L35" s="284" t="str">
        <f>DEC2HEX(K35)</f>
        <v>1E</v>
      </c>
      <c r="M35" s="284">
        <f>(H35*256+H36)</f>
        <v>30</v>
      </c>
    </row>
    <row r="36" spans="1:13">
      <c r="A36" s="287">
        <v>153</v>
      </c>
      <c r="B36" s="320" t="s">
        <v>24</v>
      </c>
      <c r="C36" s="320" t="s">
        <v>2589</v>
      </c>
      <c r="D36" s="912"/>
      <c r="E36" s="287" t="s">
        <v>2086</v>
      </c>
      <c r="F36" s="344"/>
      <c r="G36" s="457" t="str">
        <f t="shared" si="0"/>
        <v>1E</v>
      </c>
      <c r="H36" s="529">
        <v>30</v>
      </c>
      <c r="I36" s="396">
        <v>0</v>
      </c>
      <c r="J36" s="284" t="s">
        <v>2468</v>
      </c>
    </row>
    <row r="37" spans="1:13" ht="14.25" customHeight="1">
      <c r="A37" s="287">
        <v>154</v>
      </c>
      <c r="B37" s="320" t="s">
        <v>24</v>
      </c>
      <c r="C37" s="320" t="s">
        <v>2591</v>
      </c>
      <c r="D37" s="912" t="s">
        <v>2592</v>
      </c>
      <c r="E37" s="287" t="s">
        <v>2086</v>
      </c>
      <c r="F37" s="344"/>
      <c r="G37" s="457" t="str">
        <f t="shared" si="0"/>
        <v>FF</v>
      </c>
      <c r="H37" s="529">
        <v>255</v>
      </c>
      <c r="I37" s="396">
        <v>0</v>
      </c>
      <c r="J37" s="284" t="s">
        <v>2468</v>
      </c>
      <c r="K37" s="284">
        <f>ROUND((191.3-193.1)/0.1*3,0)</f>
        <v>-54</v>
      </c>
      <c r="L37" s="284" t="str">
        <f>DEC2HEX(K37)</f>
        <v>FFFFFFFFCA</v>
      </c>
      <c r="M37" s="284">
        <f>(H37*256+H38)-2^16</f>
        <v>-54</v>
      </c>
    </row>
    <row r="38" spans="1:13">
      <c r="A38" s="287">
        <v>155</v>
      </c>
      <c r="B38" s="320" t="s">
        <v>24</v>
      </c>
      <c r="C38" s="320" t="s">
        <v>2591</v>
      </c>
      <c r="D38" s="912"/>
      <c r="E38" s="287" t="s">
        <v>2086</v>
      </c>
      <c r="F38" s="344"/>
      <c r="G38" s="457" t="str">
        <f t="shared" si="0"/>
        <v>CA</v>
      </c>
      <c r="H38" s="529">
        <v>202</v>
      </c>
      <c r="I38" s="396">
        <v>0</v>
      </c>
      <c r="J38" s="284" t="s">
        <v>2468</v>
      </c>
    </row>
    <row r="39" spans="1:13" ht="14.25" customHeight="1">
      <c r="A39" s="287">
        <v>156</v>
      </c>
      <c r="B39" s="320" t="s">
        <v>24</v>
      </c>
      <c r="C39" s="320" t="s">
        <v>2593</v>
      </c>
      <c r="D39" s="912" t="s">
        <v>2594</v>
      </c>
      <c r="E39" s="287" t="s">
        <v>2086</v>
      </c>
      <c r="F39" s="344"/>
      <c r="G39" s="457" t="str">
        <f t="shared" si="0"/>
        <v>0</v>
      </c>
      <c r="H39" s="529">
        <v>0</v>
      </c>
      <c r="I39" s="396">
        <v>0</v>
      </c>
      <c r="J39" s="284" t="s">
        <v>2468</v>
      </c>
      <c r="K39" s="284">
        <f>ROUND((196.1-193.1)/0.1*3,0)</f>
        <v>90</v>
      </c>
      <c r="L39" s="284" t="str">
        <f>DEC2HEX(K39)</f>
        <v>5A</v>
      </c>
      <c r="M39" s="284">
        <f>(H39*256+H40)</f>
        <v>90</v>
      </c>
    </row>
    <row r="40" spans="1:13">
      <c r="A40" s="287">
        <v>157</v>
      </c>
      <c r="B40" s="320" t="s">
        <v>24</v>
      </c>
      <c r="C40" s="320" t="s">
        <v>2593</v>
      </c>
      <c r="D40" s="912"/>
      <c r="E40" s="287" t="s">
        <v>2086</v>
      </c>
      <c r="F40" s="344"/>
      <c r="G40" s="457" t="str">
        <f t="shared" si="0"/>
        <v>5A</v>
      </c>
      <c r="H40" s="529">
        <v>90</v>
      </c>
      <c r="I40" s="396">
        <v>0</v>
      </c>
      <c r="J40" s="284" t="s">
        <v>2468</v>
      </c>
    </row>
    <row r="41" spans="1:13" ht="14.25" customHeight="1">
      <c r="A41" s="287">
        <v>158</v>
      </c>
      <c r="B41" s="320" t="s">
        <v>24</v>
      </c>
      <c r="C41" s="320" t="s">
        <v>2595</v>
      </c>
      <c r="D41" s="912" t="s">
        <v>2596</v>
      </c>
      <c r="E41" s="287" t="s">
        <v>2086</v>
      </c>
      <c r="F41" s="344"/>
      <c r="G41" s="457" t="str">
        <f t="shared" si="0"/>
        <v>FF</v>
      </c>
      <c r="H41" s="529">
        <v>255</v>
      </c>
      <c r="I41" s="396">
        <v>0</v>
      </c>
      <c r="J41" s="284" t="s">
        <v>2468</v>
      </c>
      <c r="K41" s="284">
        <f>ROUND((191.3-193.1)/0.075,0)*3</f>
        <v>-72</v>
      </c>
      <c r="L41" s="284" t="str">
        <f>DEC2HEX(K41)</f>
        <v>FFFFFFFFB8</v>
      </c>
      <c r="M41" s="284">
        <f>(H41*256+H42)-2^16</f>
        <v>-72</v>
      </c>
    </row>
    <row r="42" spans="1:13">
      <c r="A42" s="287">
        <v>159</v>
      </c>
      <c r="B42" s="320" t="s">
        <v>24</v>
      </c>
      <c r="C42" s="320" t="s">
        <v>2595</v>
      </c>
      <c r="D42" s="912"/>
      <c r="E42" s="287" t="s">
        <v>2086</v>
      </c>
      <c r="F42" s="344"/>
      <c r="G42" s="457" t="str">
        <f t="shared" si="0"/>
        <v>B8</v>
      </c>
      <c r="H42" s="529">
        <v>184</v>
      </c>
      <c r="I42" s="396">
        <v>0</v>
      </c>
      <c r="J42" s="284" t="s">
        <v>2468</v>
      </c>
    </row>
    <row r="43" spans="1:13" ht="14.25" customHeight="1">
      <c r="A43" s="287">
        <v>160</v>
      </c>
      <c r="B43" s="320" t="s">
        <v>24</v>
      </c>
      <c r="C43" s="320" t="s">
        <v>2597</v>
      </c>
      <c r="D43" s="912" t="s">
        <v>2598</v>
      </c>
      <c r="E43" s="287" t="s">
        <v>2086</v>
      </c>
      <c r="F43" s="344"/>
      <c r="G43" s="457" t="str">
        <f t="shared" si="0"/>
        <v>0</v>
      </c>
      <c r="H43" s="529">
        <v>0</v>
      </c>
      <c r="I43" s="396">
        <v>0</v>
      </c>
      <c r="J43" s="284" t="s">
        <v>2468</v>
      </c>
      <c r="K43" s="284">
        <f>ROUND((196.1-193.1)/0.075,0)*3</f>
        <v>120</v>
      </c>
      <c r="L43" s="284" t="str">
        <f>DEC2HEX(K43)</f>
        <v>78</v>
      </c>
      <c r="M43" s="284">
        <f>(H43*256+H44)</f>
        <v>120</v>
      </c>
    </row>
    <row r="44" spans="1:13">
      <c r="A44" s="287">
        <v>161</v>
      </c>
      <c r="B44" s="320" t="s">
        <v>24</v>
      </c>
      <c r="C44" s="320" t="s">
        <v>2597</v>
      </c>
      <c r="D44" s="912"/>
      <c r="E44" s="287" t="s">
        <v>2086</v>
      </c>
      <c r="F44" s="344"/>
      <c r="G44" s="457" t="str">
        <f t="shared" si="0"/>
        <v>78</v>
      </c>
      <c r="H44" s="529">
        <v>120</v>
      </c>
      <c r="I44" s="396">
        <v>0</v>
      </c>
      <c r="J44" s="284" t="s">
        <v>2468</v>
      </c>
    </row>
    <row r="45" spans="1:13">
      <c r="A45" s="287">
        <v>162</v>
      </c>
      <c r="B45" s="320" t="s">
        <v>24</v>
      </c>
      <c r="C45" s="320" t="s">
        <v>2158</v>
      </c>
      <c r="D45" s="287"/>
      <c r="E45" s="287" t="s">
        <v>2086</v>
      </c>
      <c r="F45" s="344"/>
      <c r="G45" s="457" t="str">
        <f t="shared" si="0"/>
        <v>0</v>
      </c>
      <c r="H45" s="529">
        <v>0</v>
      </c>
      <c r="I45" s="396">
        <v>0</v>
      </c>
    </row>
    <row r="46" spans="1:13">
      <c r="A46" s="287">
        <v>163</v>
      </c>
      <c r="B46" s="320" t="s">
        <v>24</v>
      </c>
      <c r="C46" s="320" t="s">
        <v>2158</v>
      </c>
      <c r="D46" s="287"/>
      <c r="E46" s="287" t="s">
        <v>2086</v>
      </c>
      <c r="F46" s="344"/>
      <c r="G46" s="457" t="str">
        <f t="shared" si="0"/>
        <v>0</v>
      </c>
      <c r="H46" s="529">
        <v>0</v>
      </c>
      <c r="I46" s="396">
        <v>0</v>
      </c>
    </row>
    <row r="47" spans="1:13">
      <c r="A47" s="287">
        <v>164</v>
      </c>
      <c r="B47" s="320" t="s">
        <v>24</v>
      </c>
      <c r="C47" s="320" t="s">
        <v>2158</v>
      </c>
      <c r="D47" s="287"/>
      <c r="E47" s="287" t="s">
        <v>2086</v>
      </c>
      <c r="F47" s="344"/>
      <c r="G47" s="457" t="str">
        <f t="shared" si="0"/>
        <v>0</v>
      </c>
      <c r="H47" s="529">
        <v>0</v>
      </c>
      <c r="I47" s="396">
        <v>0</v>
      </c>
    </row>
    <row r="48" spans="1:13">
      <c r="A48" s="287">
        <v>165</v>
      </c>
      <c r="B48" s="320" t="s">
        <v>24</v>
      </c>
      <c r="C48" s="320" t="s">
        <v>2158</v>
      </c>
      <c r="D48" s="287"/>
      <c r="E48" s="287" t="s">
        <v>2086</v>
      </c>
      <c r="F48" s="344"/>
      <c r="G48" s="457" t="str">
        <f t="shared" si="0"/>
        <v>0</v>
      </c>
      <c r="H48" s="529">
        <v>0</v>
      </c>
      <c r="I48" s="396">
        <v>0</v>
      </c>
    </row>
    <row r="49" spans="1:9">
      <c r="A49" s="287">
        <v>166</v>
      </c>
      <c r="B49" s="320" t="s">
        <v>24</v>
      </c>
      <c r="C49" s="320" t="s">
        <v>2158</v>
      </c>
      <c r="D49" s="287"/>
      <c r="E49" s="287" t="s">
        <v>2086</v>
      </c>
      <c r="F49" s="344"/>
      <c r="G49" s="457" t="str">
        <f t="shared" si="0"/>
        <v>0</v>
      </c>
      <c r="H49" s="529">
        <v>0</v>
      </c>
      <c r="I49" s="396">
        <v>0</v>
      </c>
    </row>
    <row r="50" spans="1:9">
      <c r="A50" s="287">
        <v>167</v>
      </c>
      <c r="B50" s="320" t="s">
        <v>24</v>
      </c>
      <c r="C50" s="320" t="s">
        <v>2158</v>
      </c>
      <c r="D50" s="287"/>
      <c r="E50" s="287" t="s">
        <v>2086</v>
      </c>
      <c r="F50" s="344"/>
      <c r="G50" s="457" t="str">
        <f t="shared" si="0"/>
        <v>0</v>
      </c>
      <c r="H50" s="529">
        <v>0</v>
      </c>
      <c r="I50" s="396">
        <v>0</v>
      </c>
    </row>
    <row r="51" spans="1:9">
      <c r="A51" s="287">
        <v>168</v>
      </c>
      <c r="B51" s="320" t="s">
        <v>24</v>
      </c>
      <c r="C51" s="320" t="s">
        <v>2158</v>
      </c>
      <c r="D51" s="287"/>
      <c r="E51" s="287" t="s">
        <v>2086</v>
      </c>
      <c r="F51" s="344"/>
      <c r="G51" s="457" t="str">
        <f t="shared" si="0"/>
        <v>0</v>
      </c>
      <c r="H51" s="529">
        <v>0</v>
      </c>
      <c r="I51" s="396">
        <v>0</v>
      </c>
    </row>
    <row r="52" spans="1:9">
      <c r="A52" s="287">
        <v>169</v>
      </c>
      <c r="B52" s="320" t="s">
        <v>24</v>
      </c>
      <c r="C52" s="320" t="s">
        <v>2158</v>
      </c>
      <c r="D52" s="287"/>
      <c r="E52" s="287" t="s">
        <v>2086</v>
      </c>
      <c r="F52" s="344"/>
      <c r="G52" s="457" t="str">
        <f t="shared" si="0"/>
        <v>0</v>
      </c>
      <c r="H52" s="529">
        <v>0</v>
      </c>
      <c r="I52" s="396">
        <v>0</v>
      </c>
    </row>
    <row r="53" spans="1:9">
      <c r="A53" s="287">
        <v>170</v>
      </c>
      <c r="B53" s="320" t="s">
        <v>24</v>
      </c>
      <c r="C53" s="320" t="s">
        <v>2158</v>
      </c>
      <c r="D53" s="287"/>
      <c r="E53" s="287" t="s">
        <v>2086</v>
      </c>
      <c r="F53" s="344"/>
      <c r="G53" s="457" t="str">
        <f t="shared" si="0"/>
        <v>0</v>
      </c>
      <c r="H53" s="529">
        <v>0</v>
      </c>
      <c r="I53" s="396">
        <v>0</v>
      </c>
    </row>
    <row r="54" spans="1:9">
      <c r="A54" s="287">
        <v>171</v>
      </c>
      <c r="B54" s="320" t="s">
        <v>24</v>
      </c>
      <c r="C54" s="320" t="s">
        <v>2158</v>
      </c>
      <c r="D54" s="287"/>
      <c r="E54" s="287" t="s">
        <v>2086</v>
      </c>
      <c r="F54" s="344"/>
      <c r="G54" s="457" t="str">
        <f t="shared" si="0"/>
        <v>0</v>
      </c>
      <c r="H54" s="529">
        <v>0</v>
      </c>
      <c r="I54" s="396">
        <v>0</v>
      </c>
    </row>
    <row r="55" spans="1:9">
      <c r="A55" s="287">
        <v>172</v>
      </c>
      <c r="B55" s="320" t="s">
        <v>24</v>
      </c>
      <c r="C55" s="320" t="s">
        <v>2158</v>
      </c>
      <c r="D55" s="287"/>
      <c r="E55" s="287" t="s">
        <v>2086</v>
      </c>
      <c r="F55" s="344"/>
      <c r="G55" s="457" t="str">
        <f t="shared" si="0"/>
        <v>0</v>
      </c>
      <c r="H55" s="529">
        <v>0</v>
      </c>
      <c r="I55" s="396">
        <v>0</v>
      </c>
    </row>
    <row r="56" spans="1:9">
      <c r="A56" s="287">
        <v>173</v>
      </c>
      <c r="B56" s="320" t="s">
        <v>24</v>
      </c>
      <c r="C56" s="320" t="s">
        <v>2158</v>
      </c>
      <c r="D56" s="287"/>
      <c r="E56" s="287" t="s">
        <v>2086</v>
      </c>
      <c r="F56" s="344"/>
      <c r="G56" s="457" t="str">
        <f t="shared" si="0"/>
        <v>0</v>
      </c>
      <c r="H56" s="529">
        <v>0</v>
      </c>
      <c r="I56" s="396">
        <v>0</v>
      </c>
    </row>
    <row r="57" spans="1:9">
      <c r="A57" s="287">
        <v>174</v>
      </c>
      <c r="B57" s="320" t="s">
        <v>24</v>
      </c>
      <c r="C57" s="320" t="s">
        <v>2158</v>
      </c>
      <c r="D57" s="287"/>
      <c r="E57" s="287" t="s">
        <v>2086</v>
      </c>
      <c r="F57" s="344"/>
      <c r="G57" s="457" t="str">
        <f t="shared" si="0"/>
        <v>0</v>
      </c>
      <c r="H57" s="529">
        <v>0</v>
      </c>
      <c r="I57" s="396">
        <v>0</v>
      </c>
    </row>
    <row r="58" spans="1:9">
      <c r="A58" s="287">
        <v>175</v>
      </c>
      <c r="B58" s="320" t="s">
        <v>24</v>
      </c>
      <c r="C58" s="320" t="s">
        <v>2158</v>
      </c>
      <c r="D58" s="287"/>
      <c r="E58" s="287" t="s">
        <v>2086</v>
      </c>
      <c r="F58" s="344"/>
      <c r="G58" s="457" t="str">
        <f t="shared" si="0"/>
        <v>0</v>
      </c>
      <c r="H58" s="529">
        <v>0</v>
      </c>
      <c r="I58" s="396">
        <v>0</v>
      </c>
    </row>
    <row r="59" spans="1:9">
      <c r="A59" s="287">
        <v>176</v>
      </c>
      <c r="B59" s="320" t="s">
        <v>24</v>
      </c>
      <c r="C59" s="320" t="s">
        <v>2158</v>
      </c>
      <c r="D59" s="287"/>
      <c r="E59" s="287" t="s">
        <v>2086</v>
      </c>
      <c r="F59" s="344"/>
      <c r="G59" s="457" t="str">
        <f t="shared" si="0"/>
        <v>0</v>
      </c>
      <c r="H59" s="529">
        <v>0</v>
      </c>
      <c r="I59" s="396">
        <v>0</v>
      </c>
    </row>
    <row r="60" spans="1:9">
      <c r="A60" s="287">
        <v>177</v>
      </c>
      <c r="B60" s="320" t="s">
        <v>24</v>
      </c>
      <c r="C60" s="320" t="s">
        <v>2158</v>
      </c>
      <c r="D60" s="287"/>
      <c r="E60" s="287" t="s">
        <v>2086</v>
      </c>
      <c r="F60" s="344"/>
      <c r="G60" s="457" t="str">
        <f t="shared" si="0"/>
        <v>0</v>
      </c>
      <c r="H60" s="529">
        <v>0</v>
      </c>
      <c r="I60" s="396">
        <v>0</v>
      </c>
    </row>
    <row r="61" spans="1:9">
      <c r="A61" s="287">
        <v>178</v>
      </c>
      <c r="B61" s="320" t="s">
        <v>24</v>
      </c>
      <c r="C61" s="320" t="s">
        <v>2158</v>
      </c>
      <c r="D61" s="287"/>
      <c r="E61" s="287" t="s">
        <v>2086</v>
      </c>
      <c r="F61" s="344"/>
      <c r="G61" s="457" t="str">
        <f t="shared" si="0"/>
        <v>0</v>
      </c>
      <c r="H61" s="529">
        <v>0</v>
      </c>
      <c r="I61" s="396">
        <v>0</v>
      </c>
    </row>
    <row r="62" spans="1:9">
      <c r="A62" s="287">
        <v>179</v>
      </c>
      <c r="B62" s="320" t="s">
        <v>24</v>
      </c>
      <c r="C62" s="320" t="s">
        <v>2158</v>
      </c>
      <c r="D62" s="287"/>
      <c r="E62" s="287" t="s">
        <v>2086</v>
      </c>
      <c r="F62" s="344"/>
      <c r="G62" s="457" t="str">
        <f t="shared" si="0"/>
        <v>0</v>
      </c>
      <c r="H62" s="529">
        <v>0</v>
      </c>
      <c r="I62" s="396">
        <v>0</v>
      </c>
    </row>
    <row r="63" spans="1:9">
      <c r="A63" s="287">
        <v>180</v>
      </c>
      <c r="B63" s="320" t="s">
        <v>24</v>
      </c>
      <c r="C63" s="320" t="s">
        <v>2158</v>
      </c>
      <c r="D63" s="287"/>
      <c r="E63" s="287" t="s">
        <v>2086</v>
      </c>
      <c r="F63" s="344"/>
      <c r="G63" s="457" t="str">
        <f t="shared" si="0"/>
        <v>0</v>
      </c>
      <c r="H63" s="529">
        <v>0</v>
      </c>
      <c r="I63" s="396">
        <v>0</v>
      </c>
    </row>
    <row r="64" spans="1:9">
      <c r="A64" s="287">
        <v>181</v>
      </c>
      <c r="B64" s="320" t="s">
        <v>24</v>
      </c>
      <c r="C64" s="320" t="s">
        <v>2158</v>
      </c>
      <c r="D64" s="287"/>
      <c r="E64" s="287" t="s">
        <v>2086</v>
      </c>
      <c r="F64" s="344"/>
      <c r="G64" s="457" t="str">
        <f t="shared" si="0"/>
        <v>0</v>
      </c>
      <c r="H64" s="529">
        <v>0</v>
      </c>
      <c r="I64" s="396">
        <v>0</v>
      </c>
    </row>
    <row r="65" spans="1:13">
      <c r="A65" s="287">
        <v>182</v>
      </c>
      <c r="B65" s="320" t="s">
        <v>24</v>
      </c>
      <c r="C65" s="320" t="s">
        <v>2158</v>
      </c>
      <c r="D65" s="287"/>
      <c r="E65" s="287" t="s">
        <v>2086</v>
      </c>
      <c r="F65" s="344"/>
      <c r="G65" s="457" t="str">
        <f t="shared" si="0"/>
        <v>0</v>
      </c>
      <c r="H65" s="529">
        <v>0</v>
      </c>
      <c r="I65" s="396">
        <v>0</v>
      </c>
    </row>
    <row r="66" spans="1:13">
      <c r="A66" s="287">
        <v>183</v>
      </c>
      <c r="B66" s="320" t="s">
        <v>24</v>
      </c>
      <c r="C66" s="320" t="s">
        <v>2158</v>
      </c>
      <c r="D66" s="287"/>
      <c r="E66" s="287" t="s">
        <v>2086</v>
      </c>
      <c r="F66" s="344"/>
      <c r="G66" s="457" t="str">
        <f t="shared" si="0"/>
        <v>0</v>
      </c>
      <c r="H66" s="529">
        <v>0</v>
      </c>
      <c r="I66" s="396">
        <v>0</v>
      </c>
    </row>
    <row r="67" spans="1:13">
      <c r="A67" s="287">
        <v>184</v>
      </c>
      <c r="B67" s="320" t="s">
        <v>24</v>
      </c>
      <c r="C67" s="320" t="s">
        <v>2158</v>
      </c>
      <c r="D67" s="287"/>
      <c r="E67" s="287" t="s">
        <v>2086</v>
      </c>
      <c r="F67" s="344"/>
      <c r="G67" s="457" t="str">
        <f t="shared" si="0"/>
        <v>0</v>
      </c>
      <c r="H67" s="529">
        <v>0</v>
      </c>
      <c r="I67" s="396">
        <v>0</v>
      </c>
    </row>
    <row r="68" spans="1:13">
      <c r="A68" s="287">
        <v>185</v>
      </c>
      <c r="B68" s="320" t="s">
        <v>24</v>
      </c>
      <c r="C68" s="320" t="s">
        <v>2158</v>
      </c>
      <c r="D68" s="287"/>
      <c r="E68" s="287" t="s">
        <v>2086</v>
      </c>
      <c r="F68" s="344"/>
      <c r="G68" s="457" t="str">
        <f t="shared" si="0"/>
        <v>0</v>
      </c>
      <c r="H68" s="529">
        <v>0</v>
      </c>
      <c r="I68" s="396">
        <v>0</v>
      </c>
    </row>
    <row r="69" spans="1:13">
      <c r="A69" s="287">
        <v>186</v>
      </c>
      <c r="B69" s="320" t="s">
        <v>24</v>
      </c>
      <c r="C69" s="320" t="s">
        <v>2158</v>
      </c>
      <c r="D69" s="287"/>
      <c r="E69" s="287" t="s">
        <v>2086</v>
      </c>
      <c r="F69" s="344"/>
      <c r="G69" s="457" t="str">
        <f t="shared" si="0"/>
        <v>0</v>
      </c>
      <c r="H69" s="529">
        <v>0</v>
      </c>
      <c r="I69" s="396">
        <v>0</v>
      </c>
    </row>
    <row r="70" spans="1:13">
      <c r="A70" s="287">
        <v>187</v>
      </c>
      <c r="B70" s="320" t="s">
        <v>24</v>
      </c>
      <c r="C70" s="320" t="s">
        <v>2158</v>
      </c>
      <c r="D70" s="287"/>
      <c r="E70" s="287" t="s">
        <v>2086</v>
      </c>
      <c r="F70" s="344"/>
      <c r="G70" s="457" t="str">
        <f t="shared" si="0"/>
        <v>0</v>
      </c>
      <c r="H70" s="529">
        <v>0</v>
      </c>
      <c r="I70" s="396">
        <v>0</v>
      </c>
    </row>
    <row r="71" spans="1:13">
      <c r="A71" s="287">
        <v>188</v>
      </c>
      <c r="B71" s="320" t="s">
        <v>24</v>
      </c>
      <c r="C71" s="320" t="s">
        <v>2158</v>
      </c>
      <c r="D71" s="287"/>
      <c r="E71" s="287" t="s">
        <v>2086</v>
      </c>
      <c r="F71" s="344"/>
      <c r="G71" s="457" t="str">
        <f t="shared" si="0"/>
        <v>0</v>
      </c>
      <c r="H71" s="529">
        <v>0</v>
      </c>
      <c r="I71" s="396">
        <v>0</v>
      </c>
    </row>
    <row r="72" spans="1:13">
      <c r="A72" s="287">
        <v>189</v>
      </c>
      <c r="B72" s="320" t="s">
        <v>24</v>
      </c>
      <c r="C72" s="320" t="s">
        <v>2158</v>
      </c>
      <c r="D72" s="287"/>
      <c r="E72" s="287" t="s">
        <v>2086</v>
      </c>
      <c r="F72" s="344"/>
      <c r="G72" s="457" t="str">
        <f t="shared" si="0"/>
        <v>0</v>
      </c>
      <c r="H72" s="529">
        <v>0</v>
      </c>
      <c r="I72" s="396">
        <v>0</v>
      </c>
    </row>
    <row r="73" spans="1:13">
      <c r="A73" s="287">
        <v>190</v>
      </c>
      <c r="B73" s="320" t="s">
        <v>24</v>
      </c>
      <c r="C73" s="319" t="s">
        <v>487</v>
      </c>
      <c r="D73" s="915" t="s">
        <v>2599</v>
      </c>
      <c r="E73" s="287" t="s">
        <v>2086</v>
      </c>
      <c r="F73" s="344"/>
      <c r="G73" s="457" t="str">
        <f t="shared" si="0"/>
        <v>0</v>
      </c>
      <c r="H73" s="529">
        <v>0</v>
      </c>
      <c r="I73" s="396">
        <v>0</v>
      </c>
      <c r="J73" s="284" t="s">
        <v>2468</v>
      </c>
    </row>
    <row r="74" spans="1:13">
      <c r="A74" s="287">
        <v>191</v>
      </c>
      <c r="B74" s="320" t="s">
        <v>24</v>
      </c>
      <c r="C74" s="319" t="s">
        <v>487</v>
      </c>
      <c r="D74" s="915"/>
      <c r="E74" s="287" t="s">
        <v>2086</v>
      </c>
      <c r="F74" s="344"/>
      <c r="G74" s="457" t="str">
        <f t="shared" si="0"/>
        <v>64</v>
      </c>
      <c r="H74" s="529">
        <v>100</v>
      </c>
      <c r="I74" s="396">
        <v>0</v>
      </c>
      <c r="J74" s="284" t="s">
        <v>2468</v>
      </c>
    </row>
    <row r="75" spans="1:13" ht="14.25" customHeight="1">
      <c r="A75" s="287">
        <v>192</v>
      </c>
      <c r="B75" s="320" t="s">
        <v>24</v>
      </c>
      <c r="C75" s="319" t="s">
        <v>488</v>
      </c>
      <c r="D75" s="915" t="s">
        <v>2600</v>
      </c>
      <c r="E75" s="287" t="s">
        <v>2086</v>
      </c>
      <c r="F75" s="344"/>
      <c r="G75" s="457" t="str">
        <f t="shared" si="0"/>
        <v>E8</v>
      </c>
      <c r="H75" s="529">
        <v>232</v>
      </c>
      <c r="I75" s="396">
        <v>0</v>
      </c>
      <c r="J75" s="284" t="s">
        <v>2468</v>
      </c>
      <c r="K75" s="284">
        <f>(H75*256+H76)-2^16</f>
        <v>-6000</v>
      </c>
      <c r="L75" s="284">
        <v>-6000</v>
      </c>
      <c r="M75" s="284" t="str">
        <f>DEC2HEX(L75)</f>
        <v>FFFFFFE890</v>
      </c>
    </row>
    <row r="76" spans="1:13">
      <c r="A76" s="287">
        <v>193</v>
      </c>
      <c r="B76" s="320" t="s">
        <v>24</v>
      </c>
      <c r="C76" s="319" t="s">
        <v>488</v>
      </c>
      <c r="D76" s="915"/>
      <c r="E76" s="287" t="s">
        <v>2086</v>
      </c>
      <c r="F76" s="344"/>
      <c r="G76" s="457" t="str">
        <f t="shared" si="0"/>
        <v>90</v>
      </c>
      <c r="H76" s="529">
        <v>144</v>
      </c>
      <c r="I76" s="396">
        <v>0</v>
      </c>
      <c r="J76" s="284" t="s">
        <v>2468</v>
      </c>
    </row>
    <row r="77" spans="1:13">
      <c r="A77" s="287">
        <v>194</v>
      </c>
      <c r="B77" s="320" t="s">
        <v>24</v>
      </c>
      <c r="C77" s="319" t="s">
        <v>489</v>
      </c>
      <c r="D77" s="918" t="s">
        <v>2601</v>
      </c>
      <c r="E77" s="287" t="s">
        <v>2086</v>
      </c>
      <c r="F77" s="344"/>
      <c r="G77" s="457" t="str">
        <f t="shared" si="0"/>
        <v>17</v>
      </c>
      <c r="H77" s="529">
        <v>23</v>
      </c>
      <c r="I77" s="396">
        <v>0</v>
      </c>
      <c r="J77" s="284" t="s">
        <v>2468</v>
      </c>
      <c r="K77" s="284">
        <f>(H77*256+H78)</f>
        <v>6000</v>
      </c>
      <c r="L77" s="284">
        <v>6000</v>
      </c>
      <c r="M77" s="284" t="str">
        <f>DEC2HEX(L77)</f>
        <v>1770</v>
      </c>
    </row>
    <row r="78" spans="1:13">
      <c r="A78" s="287">
        <v>195</v>
      </c>
      <c r="B78" s="320" t="s">
        <v>24</v>
      </c>
      <c r="C78" s="319" t="s">
        <v>489</v>
      </c>
      <c r="D78" s="918"/>
      <c r="E78" s="287" t="s">
        <v>2086</v>
      </c>
      <c r="F78" s="344"/>
      <c r="G78" s="457" t="str">
        <f t="shared" ref="G78" si="1">DEC2HEX(H78)</f>
        <v>70</v>
      </c>
      <c r="H78" s="529">
        <v>112</v>
      </c>
      <c r="I78" s="396">
        <v>0</v>
      </c>
      <c r="J78" s="284" t="s">
        <v>2468</v>
      </c>
    </row>
    <row r="79" spans="1:13" ht="72">
      <c r="A79" s="771">
        <v>196</v>
      </c>
      <c r="B79" s="320">
        <v>7</v>
      </c>
      <c r="C79" s="319" t="s">
        <v>490</v>
      </c>
      <c r="D79" s="318" t="s">
        <v>2602</v>
      </c>
      <c r="E79" s="287"/>
      <c r="F79" s="344">
        <f>_xlfn.BITAND(_xlfn.BITRSHIFT(H79,7),1)</f>
        <v>1</v>
      </c>
      <c r="G79" s="916" t="str">
        <f>DEC2HEX(H79)</f>
        <v>80</v>
      </c>
      <c r="H79" s="904">
        <v>128</v>
      </c>
      <c r="I79" s="396">
        <v>0</v>
      </c>
      <c r="J79" s="284" t="s">
        <v>2468</v>
      </c>
    </row>
    <row r="80" spans="1:13">
      <c r="A80" s="771"/>
      <c r="B80" s="320" t="s">
        <v>58</v>
      </c>
      <c r="C80" s="320" t="s">
        <v>74</v>
      </c>
      <c r="D80" s="287"/>
      <c r="E80" s="287"/>
      <c r="F80" s="344">
        <f>_xlfn.BITAND(_xlfn.BITRSHIFT(H79,0),127)</f>
        <v>0</v>
      </c>
      <c r="G80" s="917"/>
      <c r="H80" s="751"/>
      <c r="I80" s="396"/>
      <c r="J80" s="284" t="s">
        <v>2468</v>
      </c>
    </row>
    <row r="81" spans="1:12">
      <c r="A81" s="287">
        <v>197</v>
      </c>
      <c r="B81" s="320" t="s">
        <v>24</v>
      </c>
      <c r="C81" s="320" t="s">
        <v>2158</v>
      </c>
      <c r="D81" s="287"/>
      <c r="E81" s="287"/>
      <c r="F81" s="344">
        <v>0</v>
      </c>
      <c r="G81" s="457" t="str">
        <f t="shared" ref="G81:G139" si="2">DEC2HEX(H81)</f>
        <v>0</v>
      </c>
      <c r="H81" s="529">
        <v>0</v>
      </c>
      <c r="I81" s="396">
        <v>0</v>
      </c>
      <c r="J81" s="284" t="s">
        <v>2468</v>
      </c>
    </row>
    <row r="82" spans="1:12" ht="27.75" customHeight="1">
      <c r="A82" s="287">
        <v>198</v>
      </c>
      <c r="B82" s="320" t="s">
        <v>24</v>
      </c>
      <c r="C82" s="319" t="s">
        <v>491</v>
      </c>
      <c r="D82" s="912" t="s">
        <v>2603</v>
      </c>
      <c r="E82" s="287"/>
      <c r="F82" s="344"/>
      <c r="G82" s="457" t="str">
        <f t="shared" si="2"/>
        <v>FA</v>
      </c>
      <c r="H82" s="529">
        <v>250</v>
      </c>
      <c r="I82" s="396">
        <v>0</v>
      </c>
      <c r="J82" s="284" t="s">
        <v>2468</v>
      </c>
      <c r="K82" s="284">
        <v>-15</v>
      </c>
      <c r="L82" s="284" t="str">
        <f>DEC2HEX(K82*100)</f>
        <v>FFFFFFFA24</v>
      </c>
    </row>
    <row r="83" spans="1:12">
      <c r="A83" s="287">
        <v>199</v>
      </c>
      <c r="B83" s="320" t="s">
        <v>24</v>
      </c>
      <c r="C83" s="319" t="s">
        <v>2604</v>
      </c>
      <c r="D83" s="912"/>
      <c r="E83" s="287"/>
      <c r="F83" s="344"/>
      <c r="G83" s="457" t="str">
        <f t="shared" si="2"/>
        <v>24</v>
      </c>
      <c r="H83" s="529">
        <v>36</v>
      </c>
      <c r="I83" s="396">
        <v>0</v>
      </c>
      <c r="J83" s="284" t="s">
        <v>2468</v>
      </c>
    </row>
    <row r="84" spans="1:12">
      <c r="A84" s="287">
        <v>200</v>
      </c>
      <c r="B84" s="320" t="s">
        <v>24</v>
      </c>
      <c r="C84" s="319" t="s">
        <v>492</v>
      </c>
      <c r="D84" s="912" t="s">
        <v>2605</v>
      </c>
      <c r="E84" s="287"/>
      <c r="F84" s="344"/>
      <c r="G84" s="457" t="str">
        <f t="shared" si="2"/>
        <v>0</v>
      </c>
      <c r="H84" s="529">
        <v>0</v>
      </c>
      <c r="I84" s="396">
        <v>0</v>
      </c>
      <c r="J84" s="284" t="s">
        <v>2468</v>
      </c>
      <c r="K84" s="284">
        <v>2</v>
      </c>
      <c r="L84" s="284" t="str">
        <f>DEC2HEX(K84*100)</f>
        <v>C8</v>
      </c>
    </row>
    <row r="85" spans="1:12">
      <c r="A85" s="287">
        <v>201</v>
      </c>
      <c r="B85" s="320" t="s">
        <v>24</v>
      </c>
      <c r="C85" s="319" t="s">
        <v>492</v>
      </c>
      <c r="D85" s="912"/>
      <c r="E85" s="287"/>
      <c r="F85" s="344"/>
      <c r="G85" s="457" t="str">
        <f t="shared" si="2"/>
        <v>C8</v>
      </c>
      <c r="H85" s="529">
        <v>200</v>
      </c>
      <c r="I85" s="396">
        <v>0</v>
      </c>
      <c r="J85" s="284" t="s">
        <v>2468</v>
      </c>
    </row>
    <row r="86" spans="1:12">
      <c r="A86" s="287">
        <v>202</v>
      </c>
      <c r="B86" s="320" t="s">
        <v>24</v>
      </c>
      <c r="C86" s="320" t="s">
        <v>2158</v>
      </c>
      <c r="D86" s="287"/>
      <c r="E86" s="287"/>
      <c r="F86" s="344"/>
      <c r="G86" s="457" t="str">
        <f t="shared" si="2"/>
        <v>0</v>
      </c>
      <c r="H86" s="529">
        <v>0</v>
      </c>
      <c r="I86" s="396">
        <v>0</v>
      </c>
    </row>
    <row r="87" spans="1:12">
      <c r="A87" s="287">
        <v>203</v>
      </c>
      <c r="B87" s="320" t="s">
        <v>24</v>
      </c>
      <c r="C87" s="320" t="s">
        <v>2158</v>
      </c>
      <c r="D87" s="287"/>
      <c r="E87" s="287"/>
      <c r="F87" s="344"/>
      <c r="G87" s="457" t="str">
        <f t="shared" si="2"/>
        <v>0</v>
      </c>
      <c r="H87" s="529">
        <v>0</v>
      </c>
      <c r="I87" s="396">
        <v>0</v>
      </c>
    </row>
    <row r="88" spans="1:12">
      <c r="A88" s="287">
        <v>204</v>
      </c>
      <c r="B88" s="320" t="s">
        <v>24</v>
      </c>
      <c r="C88" s="320" t="s">
        <v>2158</v>
      </c>
      <c r="D88" s="287"/>
      <c r="E88" s="287"/>
      <c r="F88" s="344"/>
      <c r="G88" s="457" t="str">
        <f t="shared" si="2"/>
        <v>0</v>
      </c>
      <c r="H88" s="529">
        <v>0</v>
      </c>
      <c r="I88" s="396">
        <v>0</v>
      </c>
    </row>
    <row r="89" spans="1:12">
      <c r="A89" s="287">
        <v>205</v>
      </c>
      <c r="B89" s="320" t="s">
        <v>24</v>
      </c>
      <c r="C89" s="320" t="s">
        <v>2158</v>
      </c>
      <c r="D89" s="287"/>
      <c r="E89" s="287"/>
      <c r="F89" s="344"/>
      <c r="G89" s="457" t="str">
        <f t="shared" si="2"/>
        <v>0</v>
      </c>
      <c r="H89" s="529">
        <v>0</v>
      </c>
      <c r="I89" s="396">
        <v>0</v>
      </c>
    </row>
    <row r="90" spans="1:12">
      <c r="A90" s="287">
        <v>206</v>
      </c>
      <c r="B90" s="320" t="s">
        <v>24</v>
      </c>
      <c r="C90" s="320" t="s">
        <v>2158</v>
      </c>
      <c r="D90" s="287"/>
      <c r="E90" s="287"/>
      <c r="F90" s="344"/>
      <c r="G90" s="457" t="str">
        <f t="shared" si="2"/>
        <v>0</v>
      </c>
      <c r="H90" s="529">
        <v>0</v>
      </c>
      <c r="I90" s="396">
        <v>0</v>
      </c>
    </row>
    <row r="91" spans="1:12">
      <c r="A91" s="287">
        <v>207</v>
      </c>
      <c r="B91" s="320" t="s">
        <v>24</v>
      </c>
      <c r="C91" s="320" t="s">
        <v>2158</v>
      </c>
      <c r="D91" s="287"/>
      <c r="E91" s="287"/>
      <c r="F91" s="344"/>
      <c r="G91" s="457" t="str">
        <f t="shared" si="2"/>
        <v>0</v>
      </c>
      <c r="H91" s="529">
        <v>0</v>
      </c>
      <c r="I91" s="396">
        <v>0</v>
      </c>
    </row>
    <row r="92" spans="1:12">
      <c r="A92" s="287">
        <v>208</v>
      </c>
      <c r="B92" s="320" t="s">
        <v>24</v>
      </c>
      <c r="C92" s="320" t="s">
        <v>2158</v>
      </c>
      <c r="D92" s="287"/>
      <c r="E92" s="287"/>
      <c r="F92" s="344"/>
      <c r="G92" s="457" t="str">
        <f t="shared" si="2"/>
        <v>0</v>
      </c>
      <c r="H92" s="529">
        <v>0</v>
      </c>
      <c r="I92" s="396">
        <v>0</v>
      </c>
    </row>
    <row r="93" spans="1:12">
      <c r="A93" s="287">
        <v>209</v>
      </c>
      <c r="B93" s="320" t="s">
        <v>24</v>
      </c>
      <c r="C93" s="320" t="s">
        <v>2158</v>
      </c>
      <c r="D93" s="287"/>
      <c r="E93" s="287"/>
      <c r="F93" s="344"/>
      <c r="G93" s="457" t="str">
        <f t="shared" si="2"/>
        <v>0</v>
      </c>
      <c r="H93" s="529">
        <v>0</v>
      </c>
      <c r="I93" s="396">
        <v>0</v>
      </c>
    </row>
    <row r="94" spans="1:12">
      <c r="A94" s="287">
        <v>210</v>
      </c>
      <c r="B94" s="320" t="s">
        <v>24</v>
      </c>
      <c r="C94" s="320" t="s">
        <v>2158</v>
      </c>
      <c r="D94" s="287"/>
      <c r="E94" s="287"/>
      <c r="F94" s="344"/>
      <c r="G94" s="457" t="str">
        <f t="shared" si="2"/>
        <v>0</v>
      </c>
      <c r="H94" s="529">
        <v>0</v>
      </c>
      <c r="I94" s="396">
        <v>0</v>
      </c>
    </row>
    <row r="95" spans="1:12">
      <c r="A95" s="287">
        <v>211</v>
      </c>
      <c r="B95" s="320" t="s">
        <v>24</v>
      </c>
      <c r="C95" s="320" t="s">
        <v>2158</v>
      </c>
      <c r="D95" s="287"/>
      <c r="E95" s="287"/>
      <c r="F95" s="344"/>
      <c r="G95" s="457" t="str">
        <f t="shared" si="2"/>
        <v>0</v>
      </c>
      <c r="H95" s="529">
        <v>0</v>
      </c>
      <c r="I95" s="396">
        <v>0</v>
      </c>
    </row>
    <row r="96" spans="1:12">
      <c r="A96" s="287">
        <v>212</v>
      </c>
      <c r="B96" s="320" t="s">
        <v>24</v>
      </c>
      <c r="C96" s="320" t="s">
        <v>2158</v>
      </c>
      <c r="D96" s="287"/>
      <c r="E96" s="287"/>
      <c r="F96" s="344"/>
      <c r="G96" s="457" t="str">
        <f t="shared" si="2"/>
        <v>0</v>
      </c>
      <c r="H96" s="529">
        <v>0</v>
      </c>
      <c r="I96" s="396">
        <v>0</v>
      </c>
    </row>
    <row r="97" spans="1:9">
      <c r="A97" s="287">
        <v>213</v>
      </c>
      <c r="B97" s="320" t="s">
        <v>24</v>
      </c>
      <c r="C97" s="320" t="s">
        <v>2158</v>
      </c>
      <c r="D97" s="287"/>
      <c r="E97" s="287"/>
      <c r="F97" s="344"/>
      <c r="G97" s="457" t="str">
        <f t="shared" si="2"/>
        <v>0</v>
      </c>
      <c r="H97" s="529">
        <v>0</v>
      </c>
      <c r="I97" s="396">
        <v>0</v>
      </c>
    </row>
    <row r="98" spans="1:9">
      <c r="A98" s="287">
        <v>214</v>
      </c>
      <c r="B98" s="320" t="s">
        <v>24</v>
      </c>
      <c r="C98" s="320" t="s">
        <v>2158</v>
      </c>
      <c r="D98" s="287"/>
      <c r="E98" s="287"/>
      <c r="F98" s="344"/>
      <c r="G98" s="457" t="str">
        <f t="shared" si="2"/>
        <v>0</v>
      </c>
      <c r="H98" s="529">
        <v>0</v>
      </c>
      <c r="I98" s="396">
        <v>0</v>
      </c>
    </row>
    <row r="99" spans="1:9">
      <c r="A99" s="287">
        <v>215</v>
      </c>
      <c r="B99" s="320" t="s">
        <v>24</v>
      </c>
      <c r="C99" s="320" t="s">
        <v>2158</v>
      </c>
      <c r="D99" s="287"/>
      <c r="E99" s="287"/>
      <c r="F99" s="344"/>
      <c r="G99" s="457" t="str">
        <f t="shared" si="2"/>
        <v>0</v>
      </c>
      <c r="H99" s="529">
        <v>0</v>
      </c>
      <c r="I99" s="396">
        <v>0</v>
      </c>
    </row>
    <row r="100" spans="1:9">
      <c r="A100" s="287">
        <v>216</v>
      </c>
      <c r="B100" s="320" t="s">
        <v>24</v>
      </c>
      <c r="C100" s="320" t="s">
        <v>2158</v>
      </c>
      <c r="D100" s="287"/>
      <c r="E100" s="287"/>
      <c r="F100" s="344"/>
      <c r="G100" s="457" t="str">
        <f t="shared" si="2"/>
        <v>0</v>
      </c>
      <c r="H100" s="529">
        <v>0</v>
      </c>
      <c r="I100" s="396">
        <v>0</v>
      </c>
    </row>
    <row r="101" spans="1:9">
      <c r="A101" s="287">
        <v>217</v>
      </c>
      <c r="B101" s="320" t="s">
        <v>24</v>
      </c>
      <c r="C101" s="320" t="s">
        <v>2158</v>
      </c>
      <c r="D101" s="287"/>
      <c r="E101" s="287"/>
      <c r="F101" s="344"/>
      <c r="G101" s="457" t="str">
        <f t="shared" si="2"/>
        <v>0</v>
      </c>
      <c r="H101" s="529">
        <v>0</v>
      </c>
      <c r="I101" s="396">
        <v>0</v>
      </c>
    </row>
    <row r="102" spans="1:9">
      <c r="A102" s="287">
        <v>218</v>
      </c>
      <c r="B102" s="320" t="s">
        <v>24</v>
      </c>
      <c r="C102" s="320" t="s">
        <v>2158</v>
      </c>
      <c r="D102" s="287"/>
      <c r="E102" s="287"/>
      <c r="F102" s="344"/>
      <c r="G102" s="457" t="str">
        <f t="shared" si="2"/>
        <v>0</v>
      </c>
      <c r="H102" s="529">
        <v>0</v>
      </c>
      <c r="I102" s="396">
        <v>0</v>
      </c>
    </row>
    <row r="103" spans="1:9">
      <c r="A103" s="287">
        <v>219</v>
      </c>
      <c r="B103" s="320" t="s">
        <v>24</v>
      </c>
      <c r="C103" s="320" t="s">
        <v>2158</v>
      </c>
      <c r="D103" s="287"/>
      <c r="E103" s="287"/>
      <c r="F103" s="344"/>
      <c r="G103" s="457" t="str">
        <f t="shared" si="2"/>
        <v>0</v>
      </c>
      <c r="H103" s="529">
        <v>0</v>
      </c>
      <c r="I103" s="396">
        <v>0</v>
      </c>
    </row>
    <row r="104" spans="1:9">
      <c r="A104" s="287">
        <v>220</v>
      </c>
      <c r="B104" s="320" t="s">
        <v>24</v>
      </c>
      <c r="C104" s="320" t="s">
        <v>2158</v>
      </c>
      <c r="D104" s="287"/>
      <c r="E104" s="287"/>
      <c r="F104" s="344"/>
      <c r="G104" s="457" t="str">
        <f t="shared" si="2"/>
        <v>0</v>
      </c>
      <c r="H104" s="529">
        <v>0</v>
      </c>
      <c r="I104" s="396">
        <v>0</v>
      </c>
    </row>
    <row r="105" spans="1:9">
      <c r="A105" s="287">
        <v>221</v>
      </c>
      <c r="B105" s="320" t="s">
        <v>24</v>
      </c>
      <c r="C105" s="320" t="s">
        <v>2158</v>
      </c>
      <c r="D105" s="287"/>
      <c r="E105" s="287"/>
      <c r="F105" s="344"/>
      <c r="G105" s="457" t="str">
        <f t="shared" si="2"/>
        <v>0</v>
      </c>
      <c r="H105" s="529">
        <v>0</v>
      </c>
      <c r="I105" s="396">
        <v>0</v>
      </c>
    </row>
    <row r="106" spans="1:9">
      <c r="A106" s="287">
        <v>222</v>
      </c>
      <c r="B106" s="320" t="s">
        <v>24</v>
      </c>
      <c r="C106" s="320" t="s">
        <v>2158</v>
      </c>
      <c r="D106" s="287"/>
      <c r="E106" s="287"/>
      <c r="F106" s="344"/>
      <c r="G106" s="457" t="str">
        <f t="shared" si="2"/>
        <v>0</v>
      </c>
      <c r="H106" s="529">
        <v>0</v>
      </c>
      <c r="I106" s="396">
        <v>0</v>
      </c>
    </row>
    <row r="107" spans="1:9">
      <c r="A107" s="287">
        <v>223</v>
      </c>
      <c r="B107" s="320" t="s">
        <v>24</v>
      </c>
      <c r="C107" s="320" t="s">
        <v>2158</v>
      </c>
      <c r="D107" s="287"/>
      <c r="E107" s="287"/>
      <c r="F107" s="344"/>
      <c r="G107" s="457" t="str">
        <f t="shared" si="2"/>
        <v>0</v>
      </c>
      <c r="H107" s="529">
        <v>0</v>
      </c>
      <c r="I107" s="396">
        <v>0</v>
      </c>
    </row>
    <row r="108" spans="1:9">
      <c r="A108" s="287">
        <v>224</v>
      </c>
      <c r="B108" s="320" t="s">
        <v>24</v>
      </c>
      <c r="C108" s="320" t="s">
        <v>2158</v>
      </c>
      <c r="D108" s="287"/>
      <c r="E108" s="287"/>
      <c r="F108" s="344"/>
      <c r="G108" s="457" t="str">
        <f t="shared" si="2"/>
        <v>0</v>
      </c>
      <c r="H108" s="529">
        <v>0</v>
      </c>
      <c r="I108" s="396">
        <v>0</v>
      </c>
    </row>
    <row r="109" spans="1:9">
      <c r="A109" s="287">
        <v>225</v>
      </c>
      <c r="B109" s="320" t="s">
        <v>24</v>
      </c>
      <c r="C109" s="320" t="s">
        <v>2158</v>
      </c>
      <c r="D109" s="287"/>
      <c r="E109" s="287"/>
      <c r="F109" s="344"/>
      <c r="G109" s="457" t="str">
        <f t="shared" si="2"/>
        <v>0</v>
      </c>
      <c r="H109" s="529">
        <v>0</v>
      </c>
      <c r="I109" s="396">
        <v>0</v>
      </c>
    </row>
    <row r="110" spans="1:9">
      <c r="A110" s="287">
        <v>226</v>
      </c>
      <c r="B110" s="320" t="s">
        <v>24</v>
      </c>
      <c r="C110" s="320" t="s">
        <v>2158</v>
      </c>
      <c r="D110" s="287"/>
      <c r="E110" s="287"/>
      <c r="F110" s="344"/>
      <c r="G110" s="457" t="str">
        <f t="shared" si="2"/>
        <v>0</v>
      </c>
      <c r="H110" s="529">
        <v>0</v>
      </c>
      <c r="I110" s="396">
        <v>0</v>
      </c>
    </row>
    <row r="111" spans="1:9">
      <c r="A111" s="287">
        <v>227</v>
      </c>
      <c r="B111" s="320" t="s">
        <v>24</v>
      </c>
      <c r="C111" s="320" t="s">
        <v>2158</v>
      </c>
      <c r="D111" s="287"/>
      <c r="E111" s="287"/>
      <c r="F111" s="344"/>
      <c r="G111" s="457" t="str">
        <f t="shared" si="2"/>
        <v>0</v>
      </c>
      <c r="H111" s="529">
        <v>0</v>
      </c>
      <c r="I111" s="396">
        <v>0</v>
      </c>
    </row>
    <row r="112" spans="1:9">
      <c r="A112" s="287">
        <v>228</v>
      </c>
      <c r="B112" s="320" t="s">
        <v>24</v>
      </c>
      <c r="C112" s="320" t="s">
        <v>2158</v>
      </c>
      <c r="D112" s="287"/>
      <c r="E112" s="287"/>
      <c r="F112" s="344"/>
      <c r="G112" s="457" t="str">
        <f t="shared" si="2"/>
        <v>0</v>
      </c>
      <c r="H112" s="529">
        <v>0</v>
      </c>
      <c r="I112" s="396">
        <v>0</v>
      </c>
    </row>
    <row r="113" spans="1:9">
      <c r="A113" s="287">
        <v>229</v>
      </c>
      <c r="B113" s="320" t="s">
        <v>24</v>
      </c>
      <c r="C113" s="320" t="s">
        <v>2158</v>
      </c>
      <c r="D113" s="287"/>
      <c r="E113" s="287"/>
      <c r="F113" s="344"/>
      <c r="G113" s="457" t="str">
        <f t="shared" si="2"/>
        <v>0</v>
      </c>
      <c r="H113" s="529">
        <v>0</v>
      </c>
      <c r="I113" s="396">
        <v>0</v>
      </c>
    </row>
    <row r="114" spans="1:9">
      <c r="A114" s="287">
        <v>230</v>
      </c>
      <c r="B114" s="320" t="s">
        <v>24</v>
      </c>
      <c r="C114" s="320" t="s">
        <v>2158</v>
      </c>
      <c r="D114" s="287"/>
      <c r="E114" s="287"/>
      <c r="F114" s="344"/>
      <c r="G114" s="457" t="str">
        <f t="shared" si="2"/>
        <v>0</v>
      </c>
      <c r="H114" s="529">
        <v>0</v>
      </c>
      <c r="I114" s="396">
        <v>0</v>
      </c>
    </row>
    <row r="115" spans="1:9">
      <c r="A115" s="287">
        <v>231</v>
      </c>
      <c r="B115" s="320" t="s">
        <v>24</v>
      </c>
      <c r="C115" s="320" t="s">
        <v>2158</v>
      </c>
      <c r="D115" s="287"/>
      <c r="E115" s="287"/>
      <c r="F115" s="344"/>
      <c r="G115" s="457" t="str">
        <f t="shared" si="2"/>
        <v>0</v>
      </c>
      <c r="H115" s="529">
        <v>0</v>
      </c>
      <c r="I115" s="396">
        <v>0</v>
      </c>
    </row>
    <row r="116" spans="1:9">
      <c r="A116" s="287">
        <v>232</v>
      </c>
      <c r="B116" s="320" t="s">
        <v>24</v>
      </c>
      <c r="C116" s="320" t="s">
        <v>2158</v>
      </c>
      <c r="D116" s="287"/>
      <c r="E116" s="287"/>
      <c r="F116" s="344"/>
      <c r="G116" s="457" t="str">
        <f t="shared" si="2"/>
        <v>0</v>
      </c>
      <c r="H116" s="529">
        <v>0</v>
      </c>
      <c r="I116" s="396">
        <v>0</v>
      </c>
    </row>
    <row r="117" spans="1:9">
      <c r="A117" s="287">
        <v>233</v>
      </c>
      <c r="B117" s="320" t="s">
        <v>24</v>
      </c>
      <c r="C117" s="320" t="s">
        <v>2158</v>
      </c>
      <c r="D117" s="287"/>
      <c r="E117" s="287"/>
      <c r="F117" s="344"/>
      <c r="G117" s="457" t="str">
        <f t="shared" si="2"/>
        <v>0</v>
      </c>
      <c r="H117" s="529">
        <v>0</v>
      </c>
      <c r="I117" s="396">
        <v>0</v>
      </c>
    </row>
    <row r="118" spans="1:9">
      <c r="A118" s="287">
        <v>234</v>
      </c>
      <c r="B118" s="320" t="s">
        <v>24</v>
      </c>
      <c r="C118" s="320" t="s">
        <v>2158</v>
      </c>
      <c r="D118" s="287"/>
      <c r="E118" s="287"/>
      <c r="F118" s="344"/>
      <c r="G118" s="457" t="str">
        <f t="shared" si="2"/>
        <v>0</v>
      </c>
      <c r="H118" s="529">
        <v>0</v>
      </c>
      <c r="I118" s="396">
        <v>0</v>
      </c>
    </row>
    <row r="119" spans="1:9">
      <c r="A119" s="287">
        <v>235</v>
      </c>
      <c r="B119" s="320" t="s">
        <v>24</v>
      </c>
      <c r="C119" s="320" t="s">
        <v>2158</v>
      </c>
      <c r="D119" s="287"/>
      <c r="E119" s="287"/>
      <c r="F119" s="344"/>
      <c r="G119" s="457" t="str">
        <f t="shared" si="2"/>
        <v>0</v>
      </c>
      <c r="H119" s="529">
        <v>0</v>
      </c>
      <c r="I119" s="396">
        <v>0</v>
      </c>
    </row>
    <row r="120" spans="1:9">
      <c r="A120" s="287">
        <v>236</v>
      </c>
      <c r="B120" s="320" t="s">
        <v>24</v>
      </c>
      <c r="C120" s="320" t="s">
        <v>2158</v>
      </c>
      <c r="D120" s="287"/>
      <c r="E120" s="287"/>
      <c r="F120" s="344"/>
      <c r="G120" s="457" t="str">
        <f t="shared" si="2"/>
        <v>0</v>
      </c>
      <c r="H120" s="529">
        <v>0</v>
      </c>
      <c r="I120" s="396">
        <v>0</v>
      </c>
    </row>
    <row r="121" spans="1:9">
      <c r="A121" s="287">
        <v>237</v>
      </c>
      <c r="B121" s="320" t="s">
        <v>24</v>
      </c>
      <c r="C121" s="320" t="s">
        <v>2158</v>
      </c>
      <c r="D121" s="287"/>
      <c r="E121" s="287"/>
      <c r="F121" s="344"/>
      <c r="G121" s="457" t="str">
        <f t="shared" si="2"/>
        <v>0</v>
      </c>
      <c r="H121" s="529">
        <v>0</v>
      </c>
      <c r="I121" s="396">
        <v>0</v>
      </c>
    </row>
    <row r="122" spans="1:9">
      <c r="A122" s="287">
        <v>238</v>
      </c>
      <c r="B122" s="320" t="s">
        <v>24</v>
      </c>
      <c r="C122" s="320" t="s">
        <v>2158</v>
      </c>
      <c r="D122" s="287"/>
      <c r="E122" s="287"/>
      <c r="F122" s="344"/>
      <c r="G122" s="457" t="str">
        <f t="shared" si="2"/>
        <v>0</v>
      </c>
      <c r="H122" s="529">
        <v>0</v>
      </c>
      <c r="I122" s="396">
        <v>0</v>
      </c>
    </row>
    <row r="123" spans="1:9">
      <c r="A123" s="287">
        <v>239</v>
      </c>
      <c r="B123" s="320" t="s">
        <v>24</v>
      </c>
      <c r="C123" s="320" t="s">
        <v>2158</v>
      </c>
      <c r="D123" s="287"/>
      <c r="E123" s="287"/>
      <c r="F123" s="344"/>
      <c r="G123" s="457" t="str">
        <f t="shared" si="2"/>
        <v>0</v>
      </c>
      <c r="H123" s="529">
        <v>0</v>
      </c>
      <c r="I123" s="396">
        <v>0</v>
      </c>
    </row>
    <row r="124" spans="1:9">
      <c r="A124" s="287">
        <v>240</v>
      </c>
      <c r="B124" s="320" t="s">
        <v>24</v>
      </c>
      <c r="C124" s="320" t="s">
        <v>2158</v>
      </c>
      <c r="D124" s="287"/>
      <c r="E124" s="287"/>
      <c r="F124" s="344"/>
      <c r="G124" s="457" t="str">
        <f t="shared" si="2"/>
        <v>0</v>
      </c>
      <c r="H124" s="529">
        <v>0</v>
      </c>
      <c r="I124" s="396">
        <v>0</v>
      </c>
    </row>
    <row r="125" spans="1:9">
      <c r="A125" s="287">
        <v>241</v>
      </c>
      <c r="B125" s="320" t="s">
        <v>24</v>
      </c>
      <c r="C125" s="320" t="s">
        <v>2158</v>
      </c>
      <c r="D125" s="287"/>
      <c r="E125" s="287"/>
      <c r="F125" s="344"/>
      <c r="G125" s="457" t="str">
        <f t="shared" si="2"/>
        <v>0</v>
      </c>
      <c r="H125" s="529">
        <v>0</v>
      </c>
      <c r="I125" s="396">
        <v>0</v>
      </c>
    </row>
    <row r="126" spans="1:9">
      <c r="A126" s="287">
        <v>242</v>
      </c>
      <c r="B126" s="320" t="s">
        <v>24</v>
      </c>
      <c r="C126" s="320" t="s">
        <v>2158</v>
      </c>
      <c r="D126" s="287"/>
      <c r="E126" s="287"/>
      <c r="F126" s="344"/>
      <c r="G126" s="457" t="str">
        <f t="shared" si="2"/>
        <v>0</v>
      </c>
      <c r="H126" s="529">
        <v>0</v>
      </c>
      <c r="I126" s="396">
        <v>0</v>
      </c>
    </row>
    <row r="127" spans="1:9">
      <c r="A127" s="287">
        <v>243</v>
      </c>
      <c r="B127" s="320" t="s">
        <v>24</v>
      </c>
      <c r="C127" s="320" t="s">
        <v>2158</v>
      </c>
      <c r="D127" s="287"/>
      <c r="E127" s="287"/>
      <c r="F127" s="344"/>
      <c r="G127" s="457" t="str">
        <f t="shared" si="2"/>
        <v>0</v>
      </c>
      <c r="H127" s="529">
        <v>0</v>
      </c>
      <c r="I127" s="396">
        <v>0</v>
      </c>
    </row>
    <row r="128" spans="1:9">
      <c r="A128" s="287">
        <v>244</v>
      </c>
      <c r="B128" s="320" t="s">
        <v>24</v>
      </c>
      <c r="C128" s="320" t="s">
        <v>2158</v>
      </c>
      <c r="D128" s="287"/>
      <c r="E128" s="287"/>
      <c r="F128" s="344"/>
      <c r="G128" s="457" t="str">
        <f t="shared" si="2"/>
        <v>0</v>
      </c>
      <c r="H128" s="529">
        <v>0</v>
      </c>
      <c r="I128" s="396">
        <v>0</v>
      </c>
    </row>
    <row r="129" spans="1:9">
      <c r="A129" s="287">
        <v>245</v>
      </c>
      <c r="B129" s="320" t="s">
        <v>24</v>
      </c>
      <c r="C129" s="320" t="s">
        <v>2158</v>
      </c>
      <c r="D129" s="287"/>
      <c r="E129" s="287"/>
      <c r="F129" s="344"/>
      <c r="G129" s="457" t="str">
        <f t="shared" si="2"/>
        <v>0</v>
      </c>
      <c r="H129" s="529">
        <v>0</v>
      </c>
      <c r="I129" s="396">
        <v>0</v>
      </c>
    </row>
    <row r="130" spans="1:9">
      <c r="A130" s="287">
        <v>246</v>
      </c>
      <c r="B130" s="320" t="s">
        <v>24</v>
      </c>
      <c r="C130" s="320" t="s">
        <v>2158</v>
      </c>
      <c r="D130" s="287"/>
      <c r="E130" s="287"/>
      <c r="F130" s="344"/>
      <c r="G130" s="457" t="str">
        <f t="shared" si="2"/>
        <v>0</v>
      </c>
      <c r="H130" s="529">
        <v>0</v>
      </c>
      <c r="I130" s="396">
        <v>0</v>
      </c>
    </row>
    <row r="131" spans="1:9">
      <c r="A131" s="287">
        <v>247</v>
      </c>
      <c r="B131" s="320" t="s">
        <v>24</v>
      </c>
      <c r="C131" s="320" t="s">
        <v>2158</v>
      </c>
      <c r="D131" s="287"/>
      <c r="E131" s="287"/>
      <c r="F131" s="344"/>
      <c r="G131" s="457" t="str">
        <f t="shared" si="2"/>
        <v>0</v>
      </c>
      <c r="H131" s="529">
        <v>0</v>
      </c>
      <c r="I131" s="396">
        <v>0</v>
      </c>
    </row>
    <row r="132" spans="1:9">
      <c r="A132" s="287">
        <v>248</v>
      </c>
      <c r="B132" s="320" t="s">
        <v>24</v>
      </c>
      <c r="C132" s="320" t="s">
        <v>2158</v>
      </c>
      <c r="D132" s="287"/>
      <c r="E132" s="287"/>
      <c r="F132" s="344"/>
      <c r="G132" s="457" t="str">
        <f t="shared" si="2"/>
        <v>0</v>
      </c>
      <c r="H132" s="529">
        <v>0</v>
      </c>
      <c r="I132" s="396">
        <v>0</v>
      </c>
    </row>
    <row r="133" spans="1:9">
      <c r="A133" s="287">
        <v>249</v>
      </c>
      <c r="B133" s="320" t="s">
        <v>24</v>
      </c>
      <c r="C133" s="320" t="s">
        <v>2158</v>
      </c>
      <c r="D133" s="287"/>
      <c r="E133" s="287"/>
      <c r="F133" s="344"/>
      <c r="G133" s="457" t="str">
        <f t="shared" si="2"/>
        <v>0</v>
      </c>
      <c r="H133" s="529">
        <v>0</v>
      </c>
      <c r="I133" s="396">
        <v>0</v>
      </c>
    </row>
    <row r="134" spans="1:9">
      <c r="A134" s="287">
        <v>250</v>
      </c>
      <c r="B134" s="320" t="s">
        <v>24</v>
      </c>
      <c r="C134" s="320" t="s">
        <v>2158</v>
      </c>
      <c r="D134" s="287"/>
      <c r="E134" s="287"/>
      <c r="F134" s="344"/>
      <c r="G134" s="457" t="str">
        <f t="shared" si="2"/>
        <v>0</v>
      </c>
      <c r="H134" s="529">
        <v>0</v>
      </c>
      <c r="I134" s="396">
        <v>0</v>
      </c>
    </row>
    <row r="135" spans="1:9">
      <c r="A135" s="287">
        <v>251</v>
      </c>
      <c r="B135" s="320" t="s">
        <v>24</v>
      </c>
      <c r="C135" s="320" t="s">
        <v>2158</v>
      </c>
      <c r="D135" s="287"/>
      <c r="E135" s="287"/>
      <c r="F135" s="344"/>
      <c r="G135" s="457" t="str">
        <f t="shared" si="2"/>
        <v>0</v>
      </c>
      <c r="H135" s="529">
        <v>0</v>
      </c>
      <c r="I135" s="396">
        <v>0</v>
      </c>
    </row>
    <row r="136" spans="1:9">
      <c r="A136" s="287">
        <v>252</v>
      </c>
      <c r="B136" s="320" t="s">
        <v>24</v>
      </c>
      <c r="C136" s="320" t="s">
        <v>2158</v>
      </c>
      <c r="D136" s="287"/>
      <c r="E136" s="287"/>
      <c r="F136" s="344"/>
      <c r="G136" s="457" t="str">
        <f t="shared" si="2"/>
        <v>0</v>
      </c>
      <c r="H136" s="529">
        <v>0</v>
      </c>
      <c r="I136" s="396">
        <v>0</v>
      </c>
    </row>
    <row r="137" spans="1:9">
      <c r="A137" s="287">
        <v>253</v>
      </c>
      <c r="B137" s="320" t="s">
        <v>24</v>
      </c>
      <c r="C137" s="320" t="s">
        <v>2158</v>
      </c>
      <c r="D137" s="287"/>
      <c r="E137" s="287"/>
      <c r="F137" s="344"/>
      <c r="G137" s="457" t="str">
        <f t="shared" si="2"/>
        <v>0</v>
      </c>
      <c r="H137" s="529">
        <v>0</v>
      </c>
      <c r="I137" s="396">
        <v>0</v>
      </c>
    </row>
    <row r="138" spans="1:9">
      <c r="A138" s="287">
        <v>254</v>
      </c>
      <c r="B138" s="320" t="s">
        <v>24</v>
      </c>
      <c r="C138" s="320" t="s">
        <v>2158</v>
      </c>
      <c r="D138" s="287"/>
      <c r="E138" s="287"/>
      <c r="F138" s="344"/>
      <c r="G138" s="457" t="str">
        <f t="shared" si="2"/>
        <v>0</v>
      </c>
      <c r="H138" s="529">
        <v>0</v>
      </c>
      <c r="I138" s="396">
        <v>0</v>
      </c>
    </row>
    <row r="139" spans="1:9">
      <c r="A139" s="287">
        <v>255</v>
      </c>
      <c r="B139" s="320" t="s">
        <v>24</v>
      </c>
      <c r="C139" s="320" t="s">
        <v>2158</v>
      </c>
      <c r="D139" s="287"/>
      <c r="E139" s="287"/>
      <c r="F139" s="344"/>
      <c r="G139" s="457" t="str">
        <f t="shared" si="2"/>
        <v>89</v>
      </c>
      <c r="H139" s="529">
        <v>137</v>
      </c>
      <c r="I139" s="396">
        <v>0</v>
      </c>
    </row>
  </sheetData>
  <mergeCells count="33">
    <mergeCell ref="H11:H12"/>
    <mergeCell ref="I11:I12"/>
    <mergeCell ref="A1:H1"/>
    <mergeCell ref="A3:A10"/>
    <mergeCell ref="G3:G10"/>
    <mergeCell ref="H3:H10"/>
    <mergeCell ref="I3:I10"/>
    <mergeCell ref="D33:D34"/>
    <mergeCell ref="D37:D38"/>
    <mergeCell ref="D39:D40"/>
    <mergeCell ref="A11:A12"/>
    <mergeCell ref="G11:G12"/>
    <mergeCell ref="D23:D24"/>
    <mergeCell ref="D25:D26"/>
    <mergeCell ref="D27:D28"/>
    <mergeCell ref="D29:D30"/>
    <mergeCell ref="D31:D32"/>
    <mergeCell ref="D13:D14"/>
    <mergeCell ref="D15:D16"/>
    <mergeCell ref="D17:D18"/>
    <mergeCell ref="D19:D20"/>
    <mergeCell ref="D21:D22"/>
    <mergeCell ref="A79:A80"/>
    <mergeCell ref="G79:G80"/>
    <mergeCell ref="D75:D76"/>
    <mergeCell ref="D77:D78"/>
    <mergeCell ref="D35:D36"/>
    <mergeCell ref="H79:H80"/>
    <mergeCell ref="D82:D83"/>
    <mergeCell ref="D84:D85"/>
    <mergeCell ref="D41:D42"/>
    <mergeCell ref="D43:D44"/>
    <mergeCell ref="D73:D74"/>
  </mergeCells>
  <phoneticPr fontId="5" type="noConversion"/>
  <pageMargins left="0.7" right="0.7" top="0.75" bottom="0.75" header="0.3" footer="0.3"/>
  <pageSetup paperSize="9" orientation="portrait" r:id="rId1"/>
  <headerFooter>
    <oddHeader>&amp;L&amp;G&amp;R&amp;F</oddHeader>
    <oddFooter>&amp;LLumentum Confidential and Proprietary&amp;R&amp;A - Page &amp;P or &amp;N</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0AA56-0E1D-4DE5-BCAB-DCFF01C2269F}">
  <dimension ref="A1:J478"/>
  <sheetViews>
    <sheetView topLeftCell="A465" zoomScale="115" zoomScaleNormal="115" workbookViewId="0">
      <selection activeCell="H297" sqref="A291:H298"/>
    </sheetView>
  </sheetViews>
  <sheetFormatPr defaultColWidth="9" defaultRowHeight="14.4"/>
  <cols>
    <col min="1" max="1" width="11.44140625" style="468" customWidth="1"/>
    <col min="2" max="2" width="9" style="284"/>
    <col min="3" max="3" width="30.88671875" style="284" customWidth="1"/>
    <col min="4" max="4" width="45.44140625" style="284" customWidth="1"/>
    <col min="5" max="5" width="9" style="284"/>
    <col min="6" max="6" width="9" style="468"/>
    <col min="7" max="7" width="9" style="443"/>
    <col min="8" max="8" width="9" style="484"/>
    <col min="9" max="9" width="9" style="443"/>
    <col min="10" max="16384" width="9" style="284"/>
  </cols>
  <sheetData>
    <row r="1" spans="1:10" ht="15.6">
      <c r="A1" s="921" t="s">
        <v>2820</v>
      </c>
      <c r="B1" s="756"/>
      <c r="C1" s="756"/>
      <c r="D1" s="756"/>
      <c r="E1" s="756"/>
      <c r="F1" s="756"/>
      <c r="G1" s="756"/>
      <c r="H1" s="756"/>
      <c r="I1" s="215"/>
    </row>
    <row r="2" spans="1:10" ht="38.4">
      <c r="A2" s="177" t="s">
        <v>2063</v>
      </c>
      <c r="B2" s="178" t="s">
        <v>2064</v>
      </c>
      <c r="C2" s="179" t="s">
        <v>2065</v>
      </c>
      <c r="D2" s="179" t="s">
        <v>2066</v>
      </c>
      <c r="E2" s="179" t="s">
        <v>2067</v>
      </c>
      <c r="F2" s="179" t="s">
        <v>2068</v>
      </c>
      <c r="G2" s="179" t="s">
        <v>2069</v>
      </c>
      <c r="H2" s="483" t="s">
        <v>2061</v>
      </c>
      <c r="I2" s="179" t="s">
        <v>2070</v>
      </c>
      <c r="J2" s="284" t="str">
        <f>MIDB(G5,9,2)</f>
        <v/>
      </c>
    </row>
    <row r="3" spans="1:10" ht="60">
      <c r="A3" s="771">
        <v>128</v>
      </c>
      <c r="B3" s="381">
        <v>7</v>
      </c>
      <c r="C3" s="471" t="s">
        <v>2821</v>
      </c>
      <c r="D3" s="471" t="s">
        <v>2822</v>
      </c>
      <c r="E3" s="287" t="s">
        <v>2074</v>
      </c>
      <c r="F3" s="469">
        <f>_xlfn.BITAND(_xlfn.BITRSHIFT(H3,7),1)</f>
        <v>0</v>
      </c>
      <c r="G3" s="784" t="str">
        <f>DEC2HEX(H3)</f>
        <v>0</v>
      </c>
      <c r="H3" s="785">
        <v>0</v>
      </c>
      <c r="I3" s="784" t="s">
        <v>2075</v>
      </c>
    </row>
    <row r="4" spans="1:10" ht="60">
      <c r="A4" s="771"/>
      <c r="B4" s="381">
        <v>6</v>
      </c>
      <c r="C4" s="471" t="s">
        <v>2823</v>
      </c>
      <c r="D4" s="471" t="s">
        <v>2824</v>
      </c>
      <c r="E4" s="287" t="s">
        <v>2074</v>
      </c>
      <c r="F4" s="469">
        <f>_xlfn.BITAND(_xlfn.BITRSHIFT(H3,6),1)</f>
        <v>0</v>
      </c>
      <c r="G4" s="784">
        <v>0</v>
      </c>
      <c r="H4" s="786"/>
      <c r="I4" s="784">
        <v>0</v>
      </c>
    </row>
    <row r="5" spans="1:10" ht="60">
      <c r="A5" s="771"/>
      <c r="B5" s="381">
        <v>5</v>
      </c>
      <c r="C5" s="471" t="s">
        <v>2825</v>
      </c>
      <c r="D5" s="471" t="s">
        <v>2826</v>
      </c>
      <c r="E5" s="287" t="s">
        <v>2074</v>
      </c>
      <c r="F5" s="469">
        <f>_xlfn.BITAND(_xlfn.BITRSHIFT(H3,5),1)</f>
        <v>0</v>
      </c>
      <c r="G5" s="784">
        <v>0</v>
      </c>
      <c r="H5" s="786"/>
      <c r="I5" s="784">
        <v>0</v>
      </c>
    </row>
    <row r="6" spans="1:10" ht="72">
      <c r="A6" s="771"/>
      <c r="B6" s="381">
        <v>4</v>
      </c>
      <c r="C6" s="471" t="s">
        <v>2827</v>
      </c>
      <c r="D6" s="471" t="s">
        <v>2828</v>
      </c>
      <c r="E6" s="287" t="s">
        <v>2074</v>
      </c>
      <c r="F6" s="469">
        <f>_xlfn.BITAND(_xlfn.BITRSHIFT(H3,4),1)</f>
        <v>0</v>
      </c>
      <c r="G6" s="784">
        <v>0</v>
      </c>
      <c r="H6" s="786"/>
      <c r="I6" s="784">
        <v>0</v>
      </c>
    </row>
    <row r="7" spans="1:10" ht="48">
      <c r="A7" s="771"/>
      <c r="B7" s="381">
        <v>3</v>
      </c>
      <c r="C7" s="471" t="s">
        <v>2829</v>
      </c>
      <c r="D7" s="471" t="s">
        <v>2830</v>
      </c>
      <c r="E7" s="287" t="s">
        <v>2074</v>
      </c>
      <c r="F7" s="469">
        <f>_xlfn.BITAND(_xlfn.BITRSHIFT(H3,3),1)</f>
        <v>0</v>
      </c>
      <c r="G7" s="784">
        <v>0</v>
      </c>
      <c r="H7" s="786"/>
      <c r="I7" s="784">
        <v>0</v>
      </c>
    </row>
    <row r="8" spans="1:10" ht="48">
      <c r="A8" s="771"/>
      <c r="B8" s="381">
        <v>2</v>
      </c>
      <c r="C8" s="471" t="s">
        <v>2831</v>
      </c>
      <c r="D8" s="471" t="s">
        <v>2832</v>
      </c>
      <c r="E8" s="287" t="s">
        <v>2074</v>
      </c>
      <c r="F8" s="469">
        <f>_xlfn.BITAND(_xlfn.BITRSHIFT(H3,2),1)</f>
        <v>0</v>
      </c>
      <c r="G8" s="784">
        <v>0</v>
      </c>
      <c r="H8" s="786"/>
      <c r="I8" s="784">
        <v>0</v>
      </c>
    </row>
    <row r="9" spans="1:10" ht="48">
      <c r="A9" s="771"/>
      <c r="B9" s="381">
        <v>1</v>
      </c>
      <c r="C9" s="471" t="s">
        <v>2833</v>
      </c>
      <c r="D9" s="471" t="s">
        <v>2834</v>
      </c>
      <c r="E9" s="287" t="s">
        <v>2074</v>
      </c>
      <c r="F9" s="469">
        <f>_xlfn.BITAND(_xlfn.BITRSHIFT(H3,1),1)</f>
        <v>0</v>
      </c>
      <c r="G9" s="784">
        <v>0</v>
      </c>
      <c r="H9" s="786"/>
      <c r="I9" s="784">
        <v>0</v>
      </c>
    </row>
    <row r="10" spans="1:10" ht="48">
      <c r="A10" s="771"/>
      <c r="B10" s="381">
        <v>0</v>
      </c>
      <c r="C10" s="471" t="s">
        <v>2835</v>
      </c>
      <c r="D10" s="471" t="s">
        <v>2836</v>
      </c>
      <c r="E10" s="287" t="s">
        <v>2074</v>
      </c>
      <c r="F10" s="469">
        <f>_xlfn.BITAND(_xlfn.BITRSHIFT(H3,0),1)</f>
        <v>0</v>
      </c>
      <c r="G10" s="784">
        <v>0</v>
      </c>
      <c r="H10" s="787"/>
      <c r="I10" s="784">
        <v>0</v>
      </c>
    </row>
    <row r="11" spans="1:10" ht="24">
      <c r="A11" s="771">
        <v>129</v>
      </c>
      <c r="B11" s="466">
        <v>7</v>
      </c>
      <c r="C11" s="471" t="s">
        <v>2837</v>
      </c>
      <c r="D11" s="471" t="s">
        <v>2838</v>
      </c>
      <c r="E11" s="287" t="s">
        <v>2074</v>
      </c>
      <c r="F11" s="469">
        <f>_xlfn.BITAND(_xlfn.BITRSHIFT(H11,7),1)</f>
        <v>0</v>
      </c>
      <c r="G11" s="784" t="str">
        <f>DEC2HEX(H11)</f>
        <v>0</v>
      </c>
      <c r="H11" s="785">
        <v>0</v>
      </c>
      <c r="I11" s="784" t="s">
        <v>2075</v>
      </c>
    </row>
    <row r="12" spans="1:10" ht="24">
      <c r="A12" s="771"/>
      <c r="B12" s="466">
        <v>6</v>
      </c>
      <c r="C12" s="471" t="s">
        <v>2839</v>
      </c>
      <c r="D12" s="471" t="s">
        <v>2840</v>
      </c>
      <c r="E12" s="287" t="s">
        <v>2074</v>
      </c>
      <c r="F12" s="469">
        <f>_xlfn.BITAND(_xlfn.BITRSHIFT(H11,6),1)</f>
        <v>0</v>
      </c>
      <c r="G12" s="784">
        <v>0</v>
      </c>
      <c r="H12" s="786"/>
      <c r="I12" s="784">
        <v>0</v>
      </c>
    </row>
    <row r="13" spans="1:10" ht="24">
      <c r="A13" s="771"/>
      <c r="B13" s="466">
        <v>5</v>
      </c>
      <c r="C13" s="471" t="s">
        <v>2841</v>
      </c>
      <c r="D13" s="471" t="s">
        <v>2842</v>
      </c>
      <c r="E13" s="287" t="s">
        <v>2074</v>
      </c>
      <c r="F13" s="469">
        <f>_xlfn.BITAND(_xlfn.BITRSHIFT(H11,5),1)</f>
        <v>0</v>
      </c>
      <c r="G13" s="784">
        <v>0</v>
      </c>
      <c r="H13" s="786"/>
      <c r="I13" s="784">
        <v>0</v>
      </c>
    </row>
    <row r="14" spans="1:10" ht="24">
      <c r="A14" s="771"/>
      <c r="B14" s="466">
        <v>4</v>
      </c>
      <c r="C14" s="471" t="s">
        <v>2843</v>
      </c>
      <c r="D14" s="471" t="s">
        <v>2844</v>
      </c>
      <c r="E14" s="287" t="s">
        <v>2074</v>
      </c>
      <c r="F14" s="469">
        <f>_xlfn.BITAND(_xlfn.BITRSHIFT(H11,4),1)</f>
        <v>0</v>
      </c>
      <c r="G14" s="784">
        <v>0</v>
      </c>
      <c r="H14" s="786"/>
      <c r="I14" s="784">
        <v>0</v>
      </c>
    </row>
    <row r="15" spans="1:10" ht="24">
      <c r="A15" s="771"/>
      <c r="B15" s="466">
        <v>3</v>
      </c>
      <c r="C15" s="471" t="s">
        <v>2845</v>
      </c>
      <c r="D15" s="471" t="s">
        <v>2846</v>
      </c>
      <c r="E15" s="287" t="s">
        <v>2074</v>
      </c>
      <c r="F15" s="469">
        <f>_xlfn.BITAND(_xlfn.BITRSHIFT(H11,3),1)</f>
        <v>0</v>
      </c>
      <c r="G15" s="784">
        <v>0</v>
      </c>
      <c r="H15" s="786"/>
      <c r="I15" s="784">
        <v>0</v>
      </c>
    </row>
    <row r="16" spans="1:10" ht="24">
      <c r="A16" s="771"/>
      <c r="B16" s="466">
        <v>2</v>
      </c>
      <c r="C16" s="471" t="s">
        <v>2847</v>
      </c>
      <c r="D16" s="471" t="s">
        <v>2848</v>
      </c>
      <c r="E16" s="287" t="s">
        <v>2074</v>
      </c>
      <c r="F16" s="469">
        <f>_xlfn.BITAND(_xlfn.BITRSHIFT(H11,2),1)</f>
        <v>0</v>
      </c>
      <c r="G16" s="784">
        <v>0</v>
      </c>
      <c r="H16" s="786"/>
      <c r="I16" s="784">
        <v>0</v>
      </c>
    </row>
    <row r="17" spans="1:9" ht="24">
      <c r="A17" s="771"/>
      <c r="B17" s="466">
        <v>1</v>
      </c>
      <c r="C17" s="471" t="s">
        <v>2849</v>
      </c>
      <c r="D17" s="471" t="s">
        <v>2850</v>
      </c>
      <c r="E17" s="287" t="s">
        <v>2074</v>
      </c>
      <c r="F17" s="469">
        <f>_xlfn.BITAND(_xlfn.BITRSHIFT(H11,1),1)</f>
        <v>0</v>
      </c>
      <c r="G17" s="784">
        <v>0</v>
      </c>
      <c r="H17" s="786"/>
      <c r="I17" s="784">
        <v>0</v>
      </c>
    </row>
    <row r="18" spans="1:9" ht="24">
      <c r="A18" s="771"/>
      <c r="B18" s="466">
        <v>0</v>
      </c>
      <c r="C18" s="471" t="s">
        <v>2851</v>
      </c>
      <c r="D18" s="471" t="s">
        <v>2852</v>
      </c>
      <c r="E18" s="287" t="s">
        <v>2074</v>
      </c>
      <c r="F18" s="469">
        <f>_xlfn.BITAND(_xlfn.BITRSHIFT(H11,0),1)</f>
        <v>0</v>
      </c>
      <c r="G18" s="784">
        <v>0</v>
      </c>
      <c r="H18" s="787"/>
      <c r="I18" s="784">
        <v>0</v>
      </c>
    </row>
    <row r="19" spans="1:9" ht="24">
      <c r="A19" s="771">
        <v>130</v>
      </c>
      <c r="B19" s="466">
        <v>7</v>
      </c>
      <c r="C19" s="471" t="s">
        <v>2853</v>
      </c>
      <c r="D19" s="471" t="s">
        <v>2854</v>
      </c>
      <c r="E19" s="287" t="s">
        <v>2074</v>
      </c>
      <c r="F19" s="469">
        <f>_xlfn.BITAND(_xlfn.BITRSHIFT(H19,7),1)</f>
        <v>0</v>
      </c>
      <c r="G19" s="784" t="str">
        <f>DEC2HEX(H19)</f>
        <v>0</v>
      </c>
      <c r="H19" s="785">
        <v>0</v>
      </c>
      <c r="I19" s="784" t="s">
        <v>2075</v>
      </c>
    </row>
    <row r="20" spans="1:9" ht="24">
      <c r="A20" s="771"/>
      <c r="B20" s="466">
        <v>6</v>
      </c>
      <c r="C20" s="471" t="s">
        <v>2855</v>
      </c>
      <c r="D20" s="471" t="s">
        <v>2856</v>
      </c>
      <c r="E20" s="287" t="s">
        <v>2074</v>
      </c>
      <c r="F20" s="469">
        <f>_xlfn.BITAND(_xlfn.BITRSHIFT(H19,6),1)</f>
        <v>0</v>
      </c>
      <c r="G20" s="784">
        <v>0</v>
      </c>
      <c r="H20" s="786"/>
      <c r="I20" s="784">
        <v>0</v>
      </c>
    </row>
    <row r="21" spans="1:9" ht="24">
      <c r="A21" s="771"/>
      <c r="B21" s="466">
        <v>5</v>
      </c>
      <c r="C21" s="471" t="s">
        <v>2857</v>
      </c>
      <c r="D21" s="471" t="s">
        <v>2858</v>
      </c>
      <c r="E21" s="287" t="s">
        <v>2074</v>
      </c>
      <c r="F21" s="469">
        <f>_xlfn.BITAND(_xlfn.BITRSHIFT(H19,5),1)</f>
        <v>0</v>
      </c>
      <c r="G21" s="784">
        <v>0</v>
      </c>
      <c r="H21" s="786"/>
      <c r="I21" s="784">
        <v>0</v>
      </c>
    </row>
    <row r="22" spans="1:9" ht="24">
      <c r="A22" s="771"/>
      <c r="B22" s="466">
        <v>4</v>
      </c>
      <c r="C22" s="471" t="s">
        <v>2859</v>
      </c>
      <c r="D22" s="471" t="s">
        <v>2860</v>
      </c>
      <c r="E22" s="287" t="s">
        <v>2074</v>
      </c>
      <c r="F22" s="469">
        <f>_xlfn.BITAND(_xlfn.BITRSHIFT(H19,4),1)</f>
        <v>0</v>
      </c>
      <c r="G22" s="784">
        <v>0</v>
      </c>
      <c r="H22" s="786"/>
      <c r="I22" s="784">
        <v>0</v>
      </c>
    </row>
    <row r="23" spans="1:9" ht="24">
      <c r="A23" s="771"/>
      <c r="B23" s="466">
        <v>3</v>
      </c>
      <c r="C23" s="471" t="s">
        <v>2861</v>
      </c>
      <c r="D23" s="471" t="s">
        <v>2862</v>
      </c>
      <c r="E23" s="287" t="s">
        <v>2074</v>
      </c>
      <c r="F23" s="469">
        <f>_xlfn.BITAND(_xlfn.BITRSHIFT(H19,3),1)</f>
        <v>0</v>
      </c>
      <c r="G23" s="784">
        <v>0</v>
      </c>
      <c r="H23" s="786"/>
      <c r="I23" s="784">
        <v>0</v>
      </c>
    </row>
    <row r="24" spans="1:9" ht="24">
      <c r="A24" s="771"/>
      <c r="B24" s="466">
        <v>2</v>
      </c>
      <c r="C24" s="471" t="s">
        <v>2863</v>
      </c>
      <c r="D24" s="471" t="s">
        <v>2864</v>
      </c>
      <c r="E24" s="287" t="s">
        <v>2074</v>
      </c>
      <c r="F24" s="469">
        <f>_xlfn.BITAND(_xlfn.BITRSHIFT(H19,2),1)</f>
        <v>0</v>
      </c>
      <c r="G24" s="784">
        <v>0</v>
      </c>
      <c r="H24" s="786"/>
      <c r="I24" s="784">
        <v>0</v>
      </c>
    </row>
    <row r="25" spans="1:9" ht="24">
      <c r="A25" s="771"/>
      <c r="B25" s="466">
        <v>1</v>
      </c>
      <c r="C25" s="471" t="s">
        <v>2865</v>
      </c>
      <c r="D25" s="471" t="s">
        <v>2866</v>
      </c>
      <c r="E25" s="287" t="s">
        <v>2074</v>
      </c>
      <c r="F25" s="469">
        <f>_xlfn.BITAND(_xlfn.BITRSHIFT(H19,1),1)</f>
        <v>0</v>
      </c>
      <c r="G25" s="784">
        <v>0</v>
      </c>
      <c r="H25" s="786"/>
      <c r="I25" s="784">
        <v>0</v>
      </c>
    </row>
    <row r="26" spans="1:9" ht="24">
      <c r="A26" s="771"/>
      <c r="B26" s="466">
        <v>0</v>
      </c>
      <c r="C26" s="471" t="s">
        <v>2867</v>
      </c>
      <c r="D26" s="471" t="s">
        <v>2868</v>
      </c>
      <c r="E26" s="287" t="s">
        <v>2074</v>
      </c>
      <c r="F26" s="469">
        <f>_xlfn.BITAND(_xlfn.BITRSHIFT(H19,0),1)</f>
        <v>0</v>
      </c>
      <c r="G26" s="784">
        <v>0</v>
      </c>
      <c r="H26" s="787"/>
      <c r="I26" s="784">
        <v>0</v>
      </c>
    </row>
    <row r="27" spans="1:9" ht="48">
      <c r="A27" s="771">
        <v>131</v>
      </c>
      <c r="B27" s="466">
        <v>7</v>
      </c>
      <c r="C27" s="471" t="s">
        <v>2869</v>
      </c>
      <c r="D27" s="471" t="s">
        <v>2870</v>
      </c>
      <c r="E27" s="287" t="s">
        <v>2074</v>
      </c>
      <c r="F27" s="469">
        <f>_xlfn.BITAND(_xlfn.BITRSHIFT(H27,7),1)</f>
        <v>0</v>
      </c>
      <c r="G27" s="784" t="str">
        <f>DEC2HEX(H27)</f>
        <v>0</v>
      </c>
      <c r="H27" s="785">
        <v>0</v>
      </c>
      <c r="I27" s="784" t="s">
        <v>2075</v>
      </c>
    </row>
    <row r="28" spans="1:9" ht="48">
      <c r="A28" s="771"/>
      <c r="B28" s="466">
        <v>6</v>
      </c>
      <c r="C28" s="471" t="s">
        <v>2871</v>
      </c>
      <c r="D28" s="471" t="s">
        <v>2872</v>
      </c>
      <c r="E28" s="287" t="s">
        <v>2074</v>
      </c>
      <c r="F28" s="469">
        <f>_xlfn.BITAND(_xlfn.BITRSHIFT(H27,6),1)</f>
        <v>0</v>
      </c>
      <c r="G28" s="784">
        <v>0</v>
      </c>
      <c r="H28" s="786"/>
      <c r="I28" s="784">
        <v>0</v>
      </c>
    </row>
    <row r="29" spans="1:9" ht="48">
      <c r="A29" s="771"/>
      <c r="B29" s="466">
        <v>5</v>
      </c>
      <c r="C29" s="471" t="s">
        <v>2873</v>
      </c>
      <c r="D29" s="471" t="s">
        <v>2874</v>
      </c>
      <c r="E29" s="287" t="s">
        <v>2074</v>
      </c>
      <c r="F29" s="469">
        <f>_xlfn.BITAND(_xlfn.BITRSHIFT(H27,5),1)</f>
        <v>0</v>
      </c>
      <c r="G29" s="784">
        <v>0</v>
      </c>
      <c r="H29" s="786"/>
      <c r="I29" s="784">
        <v>0</v>
      </c>
    </row>
    <row r="30" spans="1:9" ht="48">
      <c r="A30" s="771"/>
      <c r="B30" s="466">
        <v>4</v>
      </c>
      <c r="C30" s="471" t="s">
        <v>2875</v>
      </c>
      <c r="D30" s="471" t="s">
        <v>2876</v>
      </c>
      <c r="E30" s="287" t="s">
        <v>2074</v>
      </c>
      <c r="F30" s="469">
        <f>_xlfn.BITAND(_xlfn.BITRSHIFT(H27,4),1)</f>
        <v>0</v>
      </c>
      <c r="G30" s="784">
        <v>0</v>
      </c>
      <c r="H30" s="786"/>
      <c r="I30" s="784">
        <v>0</v>
      </c>
    </row>
    <row r="31" spans="1:9" ht="48">
      <c r="A31" s="771"/>
      <c r="B31" s="466">
        <v>3</v>
      </c>
      <c r="C31" s="471" t="s">
        <v>2877</v>
      </c>
      <c r="D31" s="471" t="s">
        <v>2878</v>
      </c>
      <c r="E31" s="287" t="s">
        <v>2074</v>
      </c>
      <c r="F31" s="469">
        <f>_xlfn.BITAND(_xlfn.BITRSHIFT(H27,3),1)</f>
        <v>0</v>
      </c>
      <c r="G31" s="784">
        <v>0</v>
      </c>
      <c r="H31" s="786"/>
      <c r="I31" s="784">
        <v>0</v>
      </c>
    </row>
    <row r="32" spans="1:9" ht="48">
      <c r="A32" s="771"/>
      <c r="B32" s="466">
        <v>2</v>
      </c>
      <c r="C32" s="471" t="s">
        <v>2879</v>
      </c>
      <c r="D32" s="471" t="s">
        <v>2880</v>
      </c>
      <c r="E32" s="287" t="s">
        <v>2074</v>
      </c>
      <c r="F32" s="469">
        <f>_xlfn.BITAND(_xlfn.BITRSHIFT(H27,2),1)</f>
        <v>0</v>
      </c>
      <c r="G32" s="784">
        <v>0</v>
      </c>
      <c r="H32" s="786"/>
      <c r="I32" s="784">
        <v>0</v>
      </c>
    </row>
    <row r="33" spans="1:9" ht="48">
      <c r="A33" s="771"/>
      <c r="B33" s="466">
        <v>1</v>
      </c>
      <c r="C33" s="471" t="s">
        <v>2881</v>
      </c>
      <c r="D33" s="471" t="s">
        <v>2882</v>
      </c>
      <c r="E33" s="287" t="s">
        <v>2074</v>
      </c>
      <c r="F33" s="469">
        <f>_xlfn.BITAND(_xlfn.BITRSHIFT(H27,1),1)</f>
        <v>0</v>
      </c>
      <c r="G33" s="784">
        <v>0</v>
      </c>
      <c r="H33" s="786"/>
      <c r="I33" s="784">
        <v>0</v>
      </c>
    </row>
    <row r="34" spans="1:9" ht="48">
      <c r="A34" s="771"/>
      <c r="B34" s="466">
        <v>0</v>
      </c>
      <c r="C34" s="471" t="s">
        <v>2883</v>
      </c>
      <c r="D34" s="471" t="s">
        <v>2884</v>
      </c>
      <c r="E34" s="287" t="s">
        <v>2074</v>
      </c>
      <c r="F34" s="469">
        <f>_xlfn.BITAND(_xlfn.BITRSHIFT(H27,0),1)</f>
        <v>0</v>
      </c>
      <c r="G34" s="784">
        <v>0</v>
      </c>
      <c r="H34" s="787"/>
      <c r="I34" s="784">
        <v>0</v>
      </c>
    </row>
    <row r="35" spans="1:9" ht="24">
      <c r="A35" s="771">
        <v>132</v>
      </c>
      <c r="B35" s="466">
        <v>7</v>
      </c>
      <c r="C35" s="471" t="s">
        <v>2885</v>
      </c>
      <c r="D35" s="471" t="s">
        <v>2886</v>
      </c>
      <c r="E35" s="287" t="s">
        <v>2074</v>
      </c>
      <c r="F35" s="469">
        <f>_xlfn.BITAND(_xlfn.BITRSHIFT(H35,7),1)</f>
        <v>0</v>
      </c>
      <c r="G35" s="784" t="str">
        <f>DEC2HEX(H35)</f>
        <v>0</v>
      </c>
      <c r="H35" s="785">
        <v>0</v>
      </c>
      <c r="I35" s="784" t="s">
        <v>2075</v>
      </c>
    </row>
    <row r="36" spans="1:9" ht="24">
      <c r="A36" s="771"/>
      <c r="B36" s="466">
        <v>6</v>
      </c>
      <c r="C36" s="471" t="s">
        <v>2887</v>
      </c>
      <c r="D36" s="471" t="s">
        <v>2888</v>
      </c>
      <c r="E36" s="287" t="s">
        <v>2074</v>
      </c>
      <c r="F36" s="469">
        <f>_xlfn.BITAND(_xlfn.BITRSHIFT(H35,6),1)</f>
        <v>0</v>
      </c>
      <c r="G36" s="784">
        <v>0</v>
      </c>
      <c r="H36" s="786"/>
      <c r="I36" s="784">
        <v>0</v>
      </c>
    </row>
    <row r="37" spans="1:9" ht="24">
      <c r="A37" s="771"/>
      <c r="B37" s="466">
        <v>5</v>
      </c>
      <c r="C37" s="471" t="s">
        <v>2889</v>
      </c>
      <c r="D37" s="471" t="s">
        <v>2890</v>
      </c>
      <c r="E37" s="287" t="s">
        <v>2074</v>
      </c>
      <c r="F37" s="469">
        <f>_xlfn.BITAND(_xlfn.BITRSHIFT(H35,5),1)</f>
        <v>0</v>
      </c>
      <c r="G37" s="784">
        <v>0</v>
      </c>
      <c r="H37" s="786"/>
      <c r="I37" s="784">
        <v>0</v>
      </c>
    </row>
    <row r="38" spans="1:9" ht="24">
      <c r="A38" s="771"/>
      <c r="B38" s="466">
        <v>4</v>
      </c>
      <c r="C38" s="471" t="s">
        <v>2891</v>
      </c>
      <c r="D38" s="471" t="s">
        <v>2892</v>
      </c>
      <c r="E38" s="287" t="s">
        <v>2074</v>
      </c>
      <c r="F38" s="469">
        <f>_xlfn.BITAND(_xlfn.BITRSHIFT(H35,4),1)</f>
        <v>0</v>
      </c>
      <c r="G38" s="784">
        <v>0</v>
      </c>
      <c r="H38" s="786"/>
      <c r="I38" s="784">
        <v>0</v>
      </c>
    </row>
    <row r="39" spans="1:9" ht="24">
      <c r="A39" s="771"/>
      <c r="B39" s="466">
        <v>3</v>
      </c>
      <c r="C39" s="471" t="s">
        <v>2893</v>
      </c>
      <c r="D39" s="471" t="s">
        <v>2894</v>
      </c>
      <c r="E39" s="287" t="s">
        <v>2074</v>
      </c>
      <c r="F39" s="469">
        <f>_xlfn.BITAND(_xlfn.BITRSHIFT(H35,3),1)</f>
        <v>0</v>
      </c>
      <c r="G39" s="784">
        <v>0</v>
      </c>
      <c r="H39" s="786"/>
      <c r="I39" s="784">
        <v>0</v>
      </c>
    </row>
    <row r="40" spans="1:9" ht="24">
      <c r="A40" s="771"/>
      <c r="B40" s="466">
        <v>2</v>
      </c>
      <c r="C40" s="471" t="s">
        <v>2895</v>
      </c>
      <c r="D40" s="471" t="s">
        <v>2896</v>
      </c>
      <c r="E40" s="287" t="s">
        <v>2074</v>
      </c>
      <c r="F40" s="469">
        <f>_xlfn.BITAND(_xlfn.BITRSHIFT(H35,2),1)</f>
        <v>0</v>
      </c>
      <c r="G40" s="784">
        <v>0</v>
      </c>
      <c r="H40" s="786"/>
      <c r="I40" s="784">
        <v>0</v>
      </c>
    </row>
    <row r="41" spans="1:9" ht="24">
      <c r="A41" s="771"/>
      <c r="B41" s="466">
        <v>1</v>
      </c>
      <c r="C41" s="471" t="s">
        <v>2897</v>
      </c>
      <c r="D41" s="471" t="s">
        <v>2898</v>
      </c>
      <c r="E41" s="287" t="s">
        <v>2074</v>
      </c>
      <c r="F41" s="469">
        <f>_xlfn.BITAND(_xlfn.BITRSHIFT(H35,1),1)</f>
        <v>0</v>
      </c>
      <c r="G41" s="784">
        <v>0</v>
      </c>
      <c r="H41" s="786"/>
      <c r="I41" s="784">
        <v>0</v>
      </c>
    </row>
    <row r="42" spans="1:9" ht="24">
      <c r="A42" s="771"/>
      <c r="B42" s="466">
        <v>0</v>
      </c>
      <c r="C42" s="471" t="s">
        <v>2899</v>
      </c>
      <c r="D42" s="471" t="s">
        <v>2900</v>
      </c>
      <c r="E42" s="287" t="s">
        <v>2074</v>
      </c>
      <c r="F42" s="469">
        <f>_xlfn.BITAND(_xlfn.BITRSHIFT(H35,0),1)</f>
        <v>0</v>
      </c>
      <c r="G42" s="784">
        <v>0</v>
      </c>
      <c r="H42" s="787"/>
      <c r="I42" s="784">
        <v>0</v>
      </c>
    </row>
    <row r="43" spans="1:9">
      <c r="A43" s="462">
        <v>133</v>
      </c>
      <c r="B43" s="466" t="s">
        <v>2097</v>
      </c>
      <c r="C43" s="471" t="s">
        <v>2158</v>
      </c>
      <c r="D43" s="471" t="s">
        <v>2158</v>
      </c>
      <c r="E43" s="287" t="s">
        <v>2086</v>
      </c>
      <c r="F43" s="462"/>
      <c r="G43" s="469" t="str">
        <f>DEC2HEX(H43)</f>
        <v>0</v>
      </c>
      <c r="H43" s="500">
        <v>0</v>
      </c>
      <c r="I43" s="469">
        <v>0</v>
      </c>
    </row>
    <row r="44" spans="1:9" ht="36">
      <c r="A44" s="771">
        <v>134</v>
      </c>
      <c r="B44" s="466">
        <v>7</v>
      </c>
      <c r="C44" s="471" t="s">
        <v>2901</v>
      </c>
      <c r="D44" s="471" t="s">
        <v>2902</v>
      </c>
      <c r="E44" s="287" t="s">
        <v>2074</v>
      </c>
      <c r="F44" s="469">
        <f>_xlfn.BITAND(_xlfn.BITRSHIFT(H44,7),1)</f>
        <v>0</v>
      </c>
      <c r="G44" s="784" t="str">
        <f>DEC2HEX(H44)</f>
        <v>0</v>
      </c>
      <c r="H44" s="785">
        <v>0</v>
      </c>
      <c r="I44" s="784" t="s">
        <v>2075</v>
      </c>
    </row>
    <row r="45" spans="1:9" ht="36">
      <c r="A45" s="771"/>
      <c r="B45" s="466">
        <v>6</v>
      </c>
      <c r="C45" s="471" t="s">
        <v>2903</v>
      </c>
      <c r="D45" s="471" t="s">
        <v>2904</v>
      </c>
      <c r="E45" s="287" t="s">
        <v>2074</v>
      </c>
      <c r="F45" s="469">
        <f>_xlfn.BITAND(_xlfn.BITRSHIFT(H44,6),1)</f>
        <v>0</v>
      </c>
      <c r="G45" s="784">
        <v>0</v>
      </c>
      <c r="H45" s="786"/>
      <c r="I45" s="784">
        <v>0</v>
      </c>
    </row>
    <row r="46" spans="1:9" ht="36">
      <c r="A46" s="771"/>
      <c r="B46" s="466">
        <v>5</v>
      </c>
      <c r="C46" s="471" t="s">
        <v>2905</v>
      </c>
      <c r="D46" s="471" t="s">
        <v>2906</v>
      </c>
      <c r="E46" s="287" t="s">
        <v>2074</v>
      </c>
      <c r="F46" s="469">
        <f>_xlfn.BITAND(_xlfn.BITRSHIFT(H44,5),1)</f>
        <v>0</v>
      </c>
      <c r="G46" s="784">
        <v>0</v>
      </c>
      <c r="H46" s="786"/>
      <c r="I46" s="784">
        <v>0</v>
      </c>
    </row>
    <row r="47" spans="1:9" ht="36">
      <c r="A47" s="771"/>
      <c r="B47" s="466">
        <v>4</v>
      </c>
      <c r="C47" s="471" t="s">
        <v>2907</v>
      </c>
      <c r="D47" s="471" t="s">
        <v>2908</v>
      </c>
      <c r="E47" s="287" t="s">
        <v>2074</v>
      </c>
      <c r="F47" s="469">
        <f>_xlfn.BITAND(_xlfn.BITRSHIFT(H44,4),1)</f>
        <v>0</v>
      </c>
      <c r="G47" s="784">
        <v>0</v>
      </c>
      <c r="H47" s="786"/>
      <c r="I47" s="784">
        <v>0</v>
      </c>
    </row>
    <row r="48" spans="1:9" ht="36">
      <c r="A48" s="771"/>
      <c r="B48" s="466">
        <v>3</v>
      </c>
      <c r="C48" s="471" t="s">
        <v>2909</v>
      </c>
      <c r="D48" s="471" t="s">
        <v>2910</v>
      </c>
      <c r="E48" s="287" t="s">
        <v>2074</v>
      </c>
      <c r="F48" s="469">
        <f>_xlfn.BITAND(_xlfn.BITRSHIFT(H44,3),1)</f>
        <v>0</v>
      </c>
      <c r="G48" s="784">
        <v>0</v>
      </c>
      <c r="H48" s="786"/>
      <c r="I48" s="784">
        <v>0</v>
      </c>
    </row>
    <row r="49" spans="1:9" ht="36">
      <c r="A49" s="771"/>
      <c r="B49" s="466">
        <v>2</v>
      </c>
      <c r="C49" s="471" t="s">
        <v>2911</v>
      </c>
      <c r="D49" s="471" t="s">
        <v>2912</v>
      </c>
      <c r="E49" s="287" t="s">
        <v>2074</v>
      </c>
      <c r="F49" s="469">
        <f>_xlfn.BITAND(_xlfn.BITRSHIFT(H44,2),1)</f>
        <v>0</v>
      </c>
      <c r="G49" s="784">
        <v>0</v>
      </c>
      <c r="H49" s="786"/>
      <c r="I49" s="784">
        <v>0</v>
      </c>
    </row>
    <row r="50" spans="1:9" ht="36">
      <c r="A50" s="771"/>
      <c r="B50" s="466">
        <v>1</v>
      </c>
      <c r="C50" s="471" t="s">
        <v>2913</v>
      </c>
      <c r="D50" s="471" t="s">
        <v>2914</v>
      </c>
      <c r="E50" s="287" t="s">
        <v>2074</v>
      </c>
      <c r="F50" s="469">
        <f>_xlfn.BITAND(_xlfn.BITRSHIFT(H44,1),1)</f>
        <v>0</v>
      </c>
      <c r="G50" s="784">
        <v>0</v>
      </c>
      <c r="H50" s="786"/>
      <c r="I50" s="784">
        <v>0</v>
      </c>
    </row>
    <row r="51" spans="1:9" ht="36">
      <c r="A51" s="771"/>
      <c r="B51" s="466">
        <v>0</v>
      </c>
      <c r="C51" s="471" t="s">
        <v>2915</v>
      </c>
      <c r="D51" s="471" t="s">
        <v>2916</v>
      </c>
      <c r="E51" s="287" t="s">
        <v>2074</v>
      </c>
      <c r="F51" s="469">
        <f>_xlfn.BITAND(_xlfn.BITRSHIFT(H44,0),1)</f>
        <v>0</v>
      </c>
      <c r="G51" s="784">
        <v>0</v>
      </c>
      <c r="H51" s="787"/>
      <c r="I51" s="784">
        <v>0</v>
      </c>
    </row>
    <row r="52" spans="1:9">
      <c r="A52" s="771">
        <v>135</v>
      </c>
      <c r="B52" s="383" t="s">
        <v>2481</v>
      </c>
      <c r="C52" s="471" t="s">
        <v>2917</v>
      </c>
      <c r="D52" s="912" t="s">
        <v>2918</v>
      </c>
      <c r="E52" s="287" t="s">
        <v>2919</v>
      </c>
      <c r="F52" s="462">
        <f>_xlfn.BITAND(_xlfn.BITRSHIFT(H52,6),3)</f>
        <v>0</v>
      </c>
      <c r="G52" s="784" t="str">
        <f>DEC2HEX(H52)</f>
        <v>0</v>
      </c>
      <c r="H52" s="785">
        <v>0</v>
      </c>
      <c r="I52" s="784" t="s">
        <v>2075</v>
      </c>
    </row>
    <row r="53" spans="1:9">
      <c r="A53" s="771"/>
      <c r="B53" s="383" t="s">
        <v>2297</v>
      </c>
      <c r="C53" s="471" t="s">
        <v>2920</v>
      </c>
      <c r="D53" s="913"/>
      <c r="E53" s="287" t="s">
        <v>2919</v>
      </c>
      <c r="F53" s="462">
        <f>_xlfn.BITAND(_xlfn.BITRSHIFT(H52,4),3)</f>
        <v>0</v>
      </c>
      <c r="G53" s="784">
        <v>0</v>
      </c>
      <c r="H53" s="786"/>
      <c r="I53" s="784">
        <v>0</v>
      </c>
    </row>
    <row r="54" spans="1:9">
      <c r="A54" s="771"/>
      <c r="B54" s="383" t="s">
        <v>2298</v>
      </c>
      <c r="C54" s="471" t="s">
        <v>2921</v>
      </c>
      <c r="D54" s="913"/>
      <c r="E54" s="287" t="s">
        <v>2919</v>
      </c>
      <c r="F54" s="462">
        <f>_xlfn.BITAND(_xlfn.BITRSHIFT(H52,2),3)</f>
        <v>0</v>
      </c>
      <c r="G54" s="784">
        <v>0</v>
      </c>
      <c r="H54" s="786"/>
      <c r="I54" s="784">
        <v>0</v>
      </c>
    </row>
    <row r="55" spans="1:9">
      <c r="A55" s="771"/>
      <c r="B55" s="479" t="s">
        <v>2922</v>
      </c>
      <c r="C55" s="471" t="s">
        <v>2923</v>
      </c>
      <c r="D55" s="913"/>
      <c r="E55" s="287" t="s">
        <v>2919</v>
      </c>
      <c r="F55" s="462">
        <f>_xlfn.BITAND(_xlfn.BITRSHIFT(H52,0),3)</f>
        <v>0</v>
      </c>
      <c r="G55" s="784">
        <v>0</v>
      </c>
      <c r="H55" s="787"/>
      <c r="I55" s="784">
        <v>0</v>
      </c>
    </row>
    <row r="56" spans="1:9">
      <c r="A56" s="771">
        <v>136</v>
      </c>
      <c r="B56" s="383" t="s">
        <v>2481</v>
      </c>
      <c r="C56" s="471" t="s">
        <v>2924</v>
      </c>
      <c r="D56" s="912" t="s">
        <v>2918</v>
      </c>
      <c r="E56" s="287" t="s">
        <v>2919</v>
      </c>
      <c r="F56" s="462">
        <f>_xlfn.BITAND(_xlfn.BITRSHIFT(H56,6),3)</f>
        <v>0</v>
      </c>
      <c r="G56" s="784" t="str">
        <f>DEC2HEX(H56)</f>
        <v>0</v>
      </c>
      <c r="H56" s="785">
        <v>0</v>
      </c>
      <c r="I56" s="784" t="s">
        <v>2075</v>
      </c>
    </row>
    <row r="57" spans="1:9">
      <c r="A57" s="771"/>
      <c r="B57" s="383" t="s">
        <v>2297</v>
      </c>
      <c r="C57" s="471" t="s">
        <v>2925</v>
      </c>
      <c r="D57" s="913"/>
      <c r="E57" s="287" t="s">
        <v>2919</v>
      </c>
      <c r="F57" s="462">
        <f>_xlfn.BITAND(_xlfn.BITRSHIFT(H56,4),3)</f>
        <v>0</v>
      </c>
      <c r="G57" s="784">
        <v>0</v>
      </c>
      <c r="H57" s="786"/>
      <c r="I57" s="784">
        <v>0</v>
      </c>
    </row>
    <row r="58" spans="1:9">
      <c r="A58" s="771"/>
      <c r="B58" s="383" t="s">
        <v>2298</v>
      </c>
      <c r="C58" s="471" t="s">
        <v>2926</v>
      </c>
      <c r="D58" s="913"/>
      <c r="E58" s="287" t="s">
        <v>2919</v>
      </c>
      <c r="F58" s="462">
        <f>_xlfn.BITAND(_xlfn.BITRSHIFT(H56,2),3)</f>
        <v>0</v>
      </c>
      <c r="G58" s="784">
        <v>0</v>
      </c>
      <c r="H58" s="786"/>
      <c r="I58" s="784">
        <v>0</v>
      </c>
    </row>
    <row r="59" spans="1:9">
      <c r="A59" s="771"/>
      <c r="B59" s="479" t="s">
        <v>2922</v>
      </c>
      <c r="C59" s="471" t="s">
        <v>2927</v>
      </c>
      <c r="D59" s="913"/>
      <c r="E59" s="287" t="s">
        <v>2919</v>
      </c>
      <c r="F59" s="462">
        <f>_xlfn.BITAND(_xlfn.BITRSHIFT(H56,0),3)</f>
        <v>0</v>
      </c>
      <c r="G59" s="784">
        <v>0</v>
      </c>
      <c r="H59" s="787"/>
      <c r="I59" s="784">
        <v>0</v>
      </c>
    </row>
    <row r="60" spans="1:9" ht="24">
      <c r="A60" s="771">
        <v>137</v>
      </c>
      <c r="B60" s="466">
        <v>7</v>
      </c>
      <c r="C60" s="471" t="s">
        <v>2928</v>
      </c>
      <c r="D60" s="471" t="s">
        <v>2929</v>
      </c>
      <c r="E60" s="287" t="s">
        <v>2074</v>
      </c>
      <c r="F60" s="469">
        <f>_xlfn.BITAND(_xlfn.BITRSHIFT(H60,7),1)</f>
        <v>0</v>
      </c>
      <c r="G60" s="784" t="str">
        <f>DEC2HEX(H60)</f>
        <v>0</v>
      </c>
      <c r="H60" s="785">
        <v>0</v>
      </c>
      <c r="I60" s="784" t="s">
        <v>2075</v>
      </c>
    </row>
    <row r="61" spans="1:9" ht="24">
      <c r="A61" s="771"/>
      <c r="B61" s="466">
        <v>6</v>
      </c>
      <c r="C61" s="471" t="s">
        <v>2930</v>
      </c>
      <c r="D61" s="471" t="s">
        <v>2931</v>
      </c>
      <c r="E61" s="287" t="s">
        <v>2074</v>
      </c>
      <c r="F61" s="469">
        <f>_xlfn.BITAND(_xlfn.BITRSHIFT(H60,6),1)</f>
        <v>0</v>
      </c>
      <c r="G61" s="784">
        <v>0</v>
      </c>
      <c r="H61" s="786"/>
      <c r="I61" s="784">
        <v>0</v>
      </c>
    </row>
    <row r="62" spans="1:9" ht="24">
      <c r="A62" s="771"/>
      <c r="B62" s="466">
        <v>5</v>
      </c>
      <c r="C62" s="471" t="s">
        <v>2932</v>
      </c>
      <c r="D62" s="471" t="s">
        <v>2933</v>
      </c>
      <c r="E62" s="287" t="s">
        <v>2074</v>
      </c>
      <c r="F62" s="469">
        <f>_xlfn.BITAND(_xlfn.BITRSHIFT(H60,5),1)</f>
        <v>0</v>
      </c>
      <c r="G62" s="784">
        <v>0</v>
      </c>
      <c r="H62" s="786"/>
      <c r="I62" s="784">
        <v>0</v>
      </c>
    </row>
    <row r="63" spans="1:9" ht="24">
      <c r="A63" s="771"/>
      <c r="B63" s="466">
        <v>4</v>
      </c>
      <c r="C63" s="471" t="s">
        <v>2934</v>
      </c>
      <c r="D63" s="471" t="s">
        <v>2935</v>
      </c>
      <c r="E63" s="287" t="s">
        <v>2074</v>
      </c>
      <c r="F63" s="469">
        <f>_xlfn.BITAND(_xlfn.BITRSHIFT(H60,4),1)</f>
        <v>0</v>
      </c>
      <c r="G63" s="784">
        <v>0</v>
      </c>
      <c r="H63" s="786"/>
      <c r="I63" s="784">
        <v>0</v>
      </c>
    </row>
    <row r="64" spans="1:9" ht="24">
      <c r="A64" s="771"/>
      <c r="B64" s="466">
        <v>3</v>
      </c>
      <c r="C64" s="471" t="s">
        <v>2936</v>
      </c>
      <c r="D64" s="471" t="s">
        <v>2937</v>
      </c>
      <c r="E64" s="287" t="s">
        <v>2074</v>
      </c>
      <c r="F64" s="469">
        <f>_xlfn.BITAND(_xlfn.BITRSHIFT(H60,3),1)</f>
        <v>0</v>
      </c>
      <c r="G64" s="784">
        <v>0</v>
      </c>
      <c r="H64" s="786"/>
      <c r="I64" s="784">
        <v>0</v>
      </c>
    </row>
    <row r="65" spans="1:9" ht="24">
      <c r="A65" s="771"/>
      <c r="B65" s="466">
        <v>2</v>
      </c>
      <c r="C65" s="471" t="s">
        <v>2938</v>
      </c>
      <c r="D65" s="471" t="s">
        <v>2939</v>
      </c>
      <c r="E65" s="287" t="s">
        <v>2074</v>
      </c>
      <c r="F65" s="469">
        <f>_xlfn.BITAND(_xlfn.BITRSHIFT(H60,2),1)</f>
        <v>0</v>
      </c>
      <c r="G65" s="784">
        <v>0</v>
      </c>
      <c r="H65" s="786"/>
      <c r="I65" s="784">
        <v>0</v>
      </c>
    </row>
    <row r="66" spans="1:9" ht="24">
      <c r="A66" s="771"/>
      <c r="B66" s="466">
        <v>1</v>
      </c>
      <c r="C66" s="471" t="s">
        <v>2940</v>
      </c>
      <c r="D66" s="471" t="s">
        <v>2941</v>
      </c>
      <c r="E66" s="287" t="s">
        <v>2074</v>
      </c>
      <c r="F66" s="469">
        <f>_xlfn.BITAND(_xlfn.BITRSHIFT(H60,1),1)</f>
        <v>0</v>
      </c>
      <c r="G66" s="784">
        <v>0</v>
      </c>
      <c r="H66" s="786"/>
      <c r="I66" s="784">
        <v>0</v>
      </c>
    </row>
    <row r="67" spans="1:9" ht="24">
      <c r="A67" s="771"/>
      <c r="B67" s="466">
        <v>0</v>
      </c>
      <c r="C67" s="471" t="s">
        <v>2942</v>
      </c>
      <c r="D67" s="471" t="s">
        <v>2943</v>
      </c>
      <c r="E67" s="287" t="s">
        <v>2074</v>
      </c>
      <c r="F67" s="469">
        <f>_xlfn.BITAND(_xlfn.BITRSHIFT(H60,0),1)</f>
        <v>0</v>
      </c>
      <c r="G67" s="784">
        <v>0</v>
      </c>
      <c r="H67" s="787"/>
      <c r="I67" s="784">
        <v>0</v>
      </c>
    </row>
    <row r="68" spans="1:9" ht="24">
      <c r="A68" s="771">
        <v>138</v>
      </c>
      <c r="B68" s="466">
        <v>7</v>
      </c>
      <c r="C68" s="471" t="s">
        <v>2944</v>
      </c>
      <c r="D68" s="471" t="s">
        <v>2945</v>
      </c>
      <c r="E68" s="287" t="s">
        <v>2074</v>
      </c>
      <c r="F68" s="469">
        <f>_xlfn.BITAND(_xlfn.BITRSHIFT(H68,7),1)</f>
        <v>0</v>
      </c>
      <c r="G68" s="784" t="str">
        <f t="shared" ref="G68" si="0">DEC2HEX(H68)</f>
        <v>0</v>
      </c>
      <c r="H68" s="785">
        <v>0</v>
      </c>
      <c r="I68" s="784" t="s">
        <v>2075</v>
      </c>
    </row>
    <row r="69" spans="1:9" ht="24">
      <c r="A69" s="771"/>
      <c r="B69" s="466">
        <v>6</v>
      </c>
      <c r="C69" s="471" t="s">
        <v>2946</v>
      </c>
      <c r="D69" s="471" t="s">
        <v>2947</v>
      </c>
      <c r="E69" s="287" t="s">
        <v>2074</v>
      </c>
      <c r="F69" s="469">
        <f>_xlfn.BITAND(_xlfn.BITRSHIFT(H68,6),1)</f>
        <v>0</v>
      </c>
      <c r="G69" s="784">
        <v>0</v>
      </c>
      <c r="H69" s="786"/>
      <c r="I69" s="784">
        <v>0</v>
      </c>
    </row>
    <row r="70" spans="1:9" ht="24">
      <c r="A70" s="771"/>
      <c r="B70" s="466">
        <v>5</v>
      </c>
      <c r="C70" s="471" t="s">
        <v>2948</v>
      </c>
      <c r="D70" s="471" t="s">
        <v>2949</v>
      </c>
      <c r="E70" s="287" t="s">
        <v>2074</v>
      </c>
      <c r="F70" s="469">
        <f>_xlfn.BITAND(_xlfn.BITRSHIFT(H68,5),1)</f>
        <v>0</v>
      </c>
      <c r="G70" s="784">
        <v>0</v>
      </c>
      <c r="H70" s="786"/>
      <c r="I70" s="784">
        <v>0</v>
      </c>
    </row>
    <row r="71" spans="1:9" ht="24">
      <c r="A71" s="771"/>
      <c r="B71" s="466">
        <v>4</v>
      </c>
      <c r="C71" s="471" t="s">
        <v>2950</v>
      </c>
      <c r="D71" s="471" t="s">
        <v>2951</v>
      </c>
      <c r="E71" s="287" t="s">
        <v>2074</v>
      </c>
      <c r="F71" s="469">
        <f>_xlfn.BITAND(_xlfn.BITRSHIFT(H68,4),1)</f>
        <v>0</v>
      </c>
      <c r="G71" s="784">
        <v>0</v>
      </c>
      <c r="H71" s="786"/>
      <c r="I71" s="784">
        <v>0</v>
      </c>
    </row>
    <row r="72" spans="1:9" ht="24">
      <c r="A72" s="771"/>
      <c r="B72" s="466">
        <v>3</v>
      </c>
      <c r="C72" s="471" t="s">
        <v>2952</v>
      </c>
      <c r="D72" s="471" t="s">
        <v>2953</v>
      </c>
      <c r="E72" s="287" t="s">
        <v>2074</v>
      </c>
      <c r="F72" s="469">
        <f>_xlfn.BITAND(_xlfn.BITRSHIFT(H68,3),1)</f>
        <v>0</v>
      </c>
      <c r="G72" s="784">
        <v>0</v>
      </c>
      <c r="H72" s="786"/>
      <c r="I72" s="784">
        <v>0</v>
      </c>
    </row>
    <row r="73" spans="1:9" ht="24">
      <c r="A73" s="771"/>
      <c r="B73" s="466">
        <v>2</v>
      </c>
      <c r="C73" s="471" t="s">
        <v>2954</v>
      </c>
      <c r="D73" s="471" t="s">
        <v>2955</v>
      </c>
      <c r="E73" s="287" t="s">
        <v>2074</v>
      </c>
      <c r="F73" s="469">
        <f>_xlfn.BITAND(_xlfn.BITRSHIFT(H68,2),1)</f>
        <v>0</v>
      </c>
      <c r="G73" s="784">
        <v>0</v>
      </c>
      <c r="H73" s="786"/>
      <c r="I73" s="784">
        <v>0</v>
      </c>
    </row>
    <row r="74" spans="1:9" ht="24">
      <c r="A74" s="771"/>
      <c r="B74" s="466">
        <v>1</v>
      </c>
      <c r="C74" s="471" t="s">
        <v>2956</v>
      </c>
      <c r="D74" s="471" t="s">
        <v>2957</v>
      </c>
      <c r="E74" s="287" t="s">
        <v>2074</v>
      </c>
      <c r="F74" s="469">
        <f>_xlfn.BITAND(_xlfn.BITRSHIFT(H68,1),1)</f>
        <v>0</v>
      </c>
      <c r="G74" s="784">
        <v>0</v>
      </c>
      <c r="H74" s="786"/>
      <c r="I74" s="784">
        <v>0</v>
      </c>
    </row>
    <row r="75" spans="1:9" ht="24">
      <c r="A75" s="771"/>
      <c r="B75" s="466">
        <v>0</v>
      </c>
      <c r="C75" s="471" t="s">
        <v>2958</v>
      </c>
      <c r="D75" s="471" t="s">
        <v>2959</v>
      </c>
      <c r="E75" s="287" t="s">
        <v>2074</v>
      </c>
      <c r="F75" s="469">
        <f>_xlfn.BITAND(_xlfn.BITRSHIFT(H68,0),1)</f>
        <v>0</v>
      </c>
      <c r="G75" s="784">
        <v>0</v>
      </c>
      <c r="H75" s="787"/>
      <c r="I75" s="784">
        <v>0</v>
      </c>
    </row>
    <row r="76" spans="1:9" ht="36">
      <c r="A76" s="771">
        <v>139</v>
      </c>
      <c r="B76" s="466">
        <v>7</v>
      </c>
      <c r="C76" s="471" t="s">
        <v>2960</v>
      </c>
      <c r="D76" s="471" t="s">
        <v>2961</v>
      </c>
      <c r="E76" s="287" t="s">
        <v>2074</v>
      </c>
      <c r="F76" s="469">
        <f>_xlfn.BITAND(_xlfn.BITRSHIFT(H76,7),1)</f>
        <v>0</v>
      </c>
      <c r="G76" s="784" t="str">
        <f t="shared" ref="G76" si="1">DEC2HEX(H76)</f>
        <v>0</v>
      </c>
      <c r="H76" s="785">
        <v>0</v>
      </c>
      <c r="I76" s="784" t="s">
        <v>2075</v>
      </c>
    </row>
    <row r="77" spans="1:9" ht="36">
      <c r="A77" s="771"/>
      <c r="B77" s="466">
        <v>6</v>
      </c>
      <c r="C77" s="471" t="s">
        <v>2962</v>
      </c>
      <c r="D77" s="471" t="s">
        <v>2963</v>
      </c>
      <c r="E77" s="287" t="s">
        <v>2074</v>
      </c>
      <c r="F77" s="469">
        <f>_xlfn.BITAND(_xlfn.BITRSHIFT(H76,6),1)</f>
        <v>0</v>
      </c>
      <c r="G77" s="784">
        <v>0</v>
      </c>
      <c r="H77" s="786"/>
      <c r="I77" s="784">
        <v>0</v>
      </c>
    </row>
    <row r="78" spans="1:9" ht="36">
      <c r="A78" s="771"/>
      <c r="B78" s="466">
        <v>5</v>
      </c>
      <c r="C78" s="471" t="s">
        <v>2964</v>
      </c>
      <c r="D78" s="471" t="s">
        <v>2965</v>
      </c>
      <c r="E78" s="287" t="s">
        <v>2074</v>
      </c>
      <c r="F78" s="469">
        <f>_xlfn.BITAND(_xlfn.BITRSHIFT(H76,5),1)</f>
        <v>0</v>
      </c>
      <c r="G78" s="784">
        <v>0</v>
      </c>
      <c r="H78" s="786"/>
      <c r="I78" s="784">
        <v>0</v>
      </c>
    </row>
    <row r="79" spans="1:9" ht="36">
      <c r="A79" s="771"/>
      <c r="B79" s="466">
        <v>4</v>
      </c>
      <c r="C79" s="471" t="s">
        <v>2966</v>
      </c>
      <c r="D79" s="471" t="s">
        <v>2967</v>
      </c>
      <c r="E79" s="287" t="s">
        <v>2074</v>
      </c>
      <c r="F79" s="469">
        <f>_xlfn.BITAND(_xlfn.BITRSHIFT(H76,4),1)</f>
        <v>0</v>
      </c>
      <c r="G79" s="784">
        <v>0</v>
      </c>
      <c r="H79" s="786"/>
      <c r="I79" s="784">
        <v>0</v>
      </c>
    </row>
    <row r="80" spans="1:9" ht="36">
      <c r="A80" s="771"/>
      <c r="B80" s="466">
        <v>3</v>
      </c>
      <c r="C80" s="471" t="s">
        <v>2968</v>
      </c>
      <c r="D80" s="471" t="s">
        <v>2969</v>
      </c>
      <c r="E80" s="287" t="s">
        <v>2074</v>
      </c>
      <c r="F80" s="469">
        <f>_xlfn.BITAND(_xlfn.BITRSHIFT(H76,3),1)</f>
        <v>0</v>
      </c>
      <c r="G80" s="784">
        <v>0</v>
      </c>
      <c r="H80" s="786"/>
      <c r="I80" s="784">
        <v>0</v>
      </c>
    </row>
    <row r="81" spans="1:9" ht="36">
      <c r="A81" s="771"/>
      <c r="B81" s="466">
        <v>2</v>
      </c>
      <c r="C81" s="471" t="s">
        <v>2970</v>
      </c>
      <c r="D81" s="471" t="s">
        <v>2971</v>
      </c>
      <c r="E81" s="287" t="s">
        <v>2074</v>
      </c>
      <c r="F81" s="469">
        <f>_xlfn.BITAND(_xlfn.BITRSHIFT(H76,2),1)</f>
        <v>0</v>
      </c>
      <c r="G81" s="784">
        <v>0</v>
      </c>
      <c r="H81" s="786"/>
      <c r="I81" s="784">
        <v>0</v>
      </c>
    </row>
    <row r="82" spans="1:9" ht="36">
      <c r="A82" s="771"/>
      <c r="B82" s="466">
        <v>1</v>
      </c>
      <c r="C82" s="471" t="s">
        <v>2972</v>
      </c>
      <c r="D82" s="471" t="s">
        <v>2973</v>
      </c>
      <c r="E82" s="287" t="s">
        <v>2074</v>
      </c>
      <c r="F82" s="469">
        <f>_xlfn.BITAND(_xlfn.BITRSHIFT(H76,1),1)</f>
        <v>0</v>
      </c>
      <c r="G82" s="784">
        <v>0</v>
      </c>
      <c r="H82" s="786"/>
      <c r="I82" s="784">
        <v>0</v>
      </c>
    </row>
    <row r="83" spans="1:9" ht="36">
      <c r="A83" s="771"/>
      <c r="B83" s="466">
        <v>0</v>
      </c>
      <c r="C83" s="471" t="s">
        <v>2974</v>
      </c>
      <c r="D83" s="471" t="s">
        <v>2975</v>
      </c>
      <c r="E83" s="287" t="s">
        <v>2074</v>
      </c>
      <c r="F83" s="469">
        <f>_xlfn.BITAND(_xlfn.BITRSHIFT(H76,0),1)</f>
        <v>0</v>
      </c>
      <c r="G83" s="784">
        <v>0</v>
      </c>
      <c r="H83" s="787"/>
      <c r="I83" s="784">
        <v>0</v>
      </c>
    </row>
    <row r="84" spans="1:9">
      <c r="A84" s="462">
        <v>140</v>
      </c>
      <c r="B84" s="466" t="s">
        <v>2097</v>
      </c>
      <c r="C84" s="471" t="s">
        <v>2158</v>
      </c>
      <c r="D84" s="471" t="s">
        <v>2158</v>
      </c>
      <c r="E84" s="287" t="s">
        <v>2086</v>
      </c>
      <c r="F84" s="462"/>
      <c r="G84" s="469" t="str">
        <f>DEC2HEX(H84)</f>
        <v>0</v>
      </c>
      <c r="H84" s="500">
        <v>0</v>
      </c>
      <c r="I84" s="469">
        <v>0</v>
      </c>
    </row>
    <row r="85" spans="1:9">
      <c r="A85" s="462">
        <v>141</v>
      </c>
      <c r="B85" s="466" t="s">
        <v>2097</v>
      </c>
      <c r="C85" s="471" t="s">
        <v>2158</v>
      </c>
      <c r="D85" s="471" t="s">
        <v>2158</v>
      </c>
      <c r="E85" s="287" t="s">
        <v>2086</v>
      </c>
      <c r="F85" s="462"/>
      <c r="G85" s="469" t="str">
        <f t="shared" ref="G85:G87" si="2">DEC2HEX(H85)</f>
        <v>0</v>
      </c>
      <c r="H85" s="500">
        <v>0</v>
      </c>
      <c r="I85" s="469">
        <v>0</v>
      </c>
    </row>
    <row r="86" spans="1:9">
      <c r="A86" s="462">
        <v>142</v>
      </c>
      <c r="B86" s="466" t="s">
        <v>2097</v>
      </c>
      <c r="C86" s="471" t="s">
        <v>2158</v>
      </c>
      <c r="D86" s="471" t="s">
        <v>2158</v>
      </c>
      <c r="E86" s="287" t="s">
        <v>2086</v>
      </c>
      <c r="F86" s="462"/>
      <c r="G86" s="469" t="str">
        <f t="shared" si="2"/>
        <v>0</v>
      </c>
      <c r="H86" s="500">
        <v>0</v>
      </c>
      <c r="I86" s="469">
        <v>0</v>
      </c>
    </row>
    <row r="87" spans="1:9" ht="24">
      <c r="A87" s="771">
        <v>143</v>
      </c>
      <c r="B87" s="466">
        <v>7</v>
      </c>
      <c r="C87" s="471" t="s">
        <v>2976</v>
      </c>
      <c r="D87" s="471" t="s">
        <v>2977</v>
      </c>
      <c r="E87" s="287" t="s">
        <v>2919</v>
      </c>
      <c r="F87" s="469">
        <f>_xlfn.BITAND(_xlfn.BITRSHIFT(H87,7),1)</f>
        <v>0</v>
      </c>
      <c r="G87" s="784" t="str">
        <f t="shared" si="2"/>
        <v>0</v>
      </c>
      <c r="H87" s="785">
        <v>0</v>
      </c>
      <c r="I87" s="784" t="s">
        <v>2075</v>
      </c>
    </row>
    <row r="88" spans="1:9" ht="24">
      <c r="A88" s="771"/>
      <c r="B88" s="466">
        <v>6</v>
      </c>
      <c r="C88" s="471" t="s">
        <v>2978</v>
      </c>
      <c r="D88" s="471" t="s">
        <v>2979</v>
      </c>
      <c r="E88" s="287" t="s">
        <v>2919</v>
      </c>
      <c r="F88" s="469">
        <f>_xlfn.BITAND(_xlfn.BITRSHIFT(H87,6),1)</f>
        <v>0</v>
      </c>
      <c r="G88" s="784">
        <v>0</v>
      </c>
      <c r="H88" s="786"/>
      <c r="I88" s="784">
        <v>0</v>
      </c>
    </row>
    <row r="89" spans="1:9" ht="24">
      <c r="A89" s="771"/>
      <c r="B89" s="466">
        <v>5</v>
      </c>
      <c r="C89" s="471" t="s">
        <v>2980</v>
      </c>
      <c r="D89" s="471" t="s">
        <v>2981</v>
      </c>
      <c r="E89" s="287" t="s">
        <v>2919</v>
      </c>
      <c r="F89" s="469">
        <f>_xlfn.BITAND(_xlfn.BITRSHIFT(H87,5),1)</f>
        <v>0</v>
      </c>
      <c r="G89" s="784">
        <v>0</v>
      </c>
      <c r="H89" s="786"/>
      <c r="I89" s="784">
        <v>0</v>
      </c>
    </row>
    <row r="90" spans="1:9" ht="24">
      <c r="A90" s="771"/>
      <c r="B90" s="466">
        <v>4</v>
      </c>
      <c r="C90" s="471" t="s">
        <v>2982</v>
      </c>
      <c r="D90" s="471" t="s">
        <v>2983</v>
      </c>
      <c r="E90" s="287" t="s">
        <v>2919</v>
      </c>
      <c r="F90" s="469">
        <f>_xlfn.BITAND(_xlfn.BITRSHIFT(H87,4),1)</f>
        <v>0</v>
      </c>
      <c r="G90" s="784">
        <v>0</v>
      </c>
      <c r="H90" s="786"/>
      <c r="I90" s="784">
        <v>0</v>
      </c>
    </row>
    <row r="91" spans="1:9" ht="24">
      <c r="A91" s="771"/>
      <c r="B91" s="466">
        <v>3</v>
      </c>
      <c r="C91" s="471" t="s">
        <v>2984</v>
      </c>
      <c r="D91" s="471" t="s">
        <v>2985</v>
      </c>
      <c r="E91" s="287" t="s">
        <v>2919</v>
      </c>
      <c r="F91" s="469">
        <f>_xlfn.BITAND(_xlfn.BITRSHIFT(H87,3),1)</f>
        <v>0</v>
      </c>
      <c r="G91" s="784">
        <v>0</v>
      </c>
      <c r="H91" s="786"/>
      <c r="I91" s="784">
        <v>0</v>
      </c>
    </row>
    <row r="92" spans="1:9" ht="24">
      <c r="A92" s="771"/>
      <c r="B92" s="466">
        <v>2</v>
      </c>
      <c r="C92" s="471" t="s">
        <v>2986</v>
      </c>
      <c r="D92" s="471" t="s">
        <v>2987</v>
      </c>
      <c r="E92" s="287" t="s">
        <v>2919</v>
      </c>
      <c r="F92" s="469">
        <f>_xlfn.BITAND(_xlfn.BITRSHIFT(H87,2),1)</f>
        <v>0</v>
      </c>
      <c r="G92" s="784">
        <v>0</v>
      </c>
      <c r="H92" s="786"/>
      <c r="I92" s="784">
        <v>0</v>
      </c>
    </row>
    <row r="93" spans="1:9" ht="24">
      <c r="A93" s="771"/>
      <c r="B93" s="466">
        <v>1</v>
      </c>
      <c r="C93" s="471" t="s">
        <v>2988</v>
      </c>
      <c r="D93" s="471" t="s">
        <v>2989</v>
      </c>
      <c r="E93" s="287" t="s">
        <v>2919</v>
      </c>
      <c r="F93" s="469">
        <f>_xlfn.BITAND(_xlfn.BITRSHIFT(H87,1),1)</f>
        <v>0</v>
      </c>
      <c r="G93" s="784">
        <v>0</v>
      </c>
      <c r="H93" s="786"/>
      <c r="I93" s="784">
        <v>0</v>
      </c>
    </row>
    <row r="94" spans="1:9" ht="24">
      <c r="A94" s="771"/>
      <c r="B94" s="466">
        <v>0</v>
      </c>
      <c r="C94" s="471" t="s">
        <v>2990</v>
      </c>
      <c r="D94" s="471" t="s">
        <v>2991</v>
      </c>
      <c r="E94" s="287" t="s">
        <v>2919</v>
      </c>
      <c r="F94" s="469">
        <f>_xlfn.BITAND(_xlfn.BITRSHIFT(H87,0),1)</f>
        <v>0</v>
      </c>
      <c r="G94" s="784">
        <v>0</v>
      </c>
      <c r="H94" s="787"/>
      <c r="I94" s="784">
        <v>0</v>
      </c>
    </row>
    <row r="95" spans="1:9" ht="36">
      <c r="A95" s="914">
        <v>144</v>
      </c>
      <c r="B95" s="466">
        <v>7</v>
      </c>
      <c r="C95" s="471" t="s">
        <v>2992</v>
      </c>
      <c r="D95" s="471" t="s">
        <v>2993</v>
      </c>
      <c r="E95" s="287" t="s">
        <v>2919</v>
      </c>
      <c r="F95" s="469">
        <f>_xlfn.BITAND(_xlfn.BITRSHIFT(H95,7),1)</f>
        <v>0</v>
      </c>
      <c r="G95" s="784" t="str">
        <f t="shared" ref="G95" si="3">DEC2HEX(H95)</f>
        <v>0</v>
      </c>
      <c r="H95" s="922">
        <v>0</v>
      </c>
      <c r="I95" s="902" t="s">
        <v>2075</v>
      </c>
    </row>
    <row r="96" spans="1:9" ht="36">
      <c r="A96" s="914"/>
      <c r="B96" s="466">
        <v>6</v>
      </c>
      <c r="C96" s="471" t="s">
        <v>2994</v>
      </c>
      <c r="D96" s="471" t="s">
        <v>2995</v>
      </c>
      <c r="E96" s="287" t="s">
        <v>2919</v>
      </c>
      <c r="F96" s="469">
        <f>_xlfn.BITAND(_xlfn.BITRSHIFT(H95,6),1)</f>
        <v>0</v>
      </c>
      <c r="G96" s="784">
        <v>0</v>
      </c>
      <c r="H96" s="923"/>
      <c r="I96" s="902">
        <v>0</v>
      </c>
    </row>
    <row r="97" spans="1:9" ht="30" customHeight="1">
      <c r="A97" s="914"/>
      <c r="B97" s="466">
        <v>5</v>
      </c>
      <c r="C97" s="471" t="s">
        <v>2996</v>
      </c>
      <c r="D97" s="470" t="s">
        <v>2997</v>
      </c>
      <c r="E97" s="485" t="s">
        <v>2919</v>
      </c>
      <c r="F97" s="469">
        <f>_xlfn.BITAND(_xlfn.BITRSHIFT(H95,5),1)</f>
        <v>0</v>
      </c>
      <c r="G97" s="784">
        <v>0</v>
      </c>
      <c r="H97" s="923"/>
      <c r="I97" s="902">
        <v>0</v>
      </c>
    </row>
    <row r="98" spans="1:9" ht="36">
      <c r="A98" s="914"/>
      <c r="B98" s="466">
        <v>4</v>
      </c>
      <c r="C98" s="471" t="s">
        <v>2998</v>
      </c>
      <c r="D98" s="471" t="s">
        <v>2999</v>
      </c>
      <c r="E98" s="287" t="s">
        <v>2919</v>
      </c>
      <c r="F98" s="469">
        <f>_xlfn.BITAND(_xlfn.BITRSHIFT(H95,4),1)</f>
        <v>0</v>
      </c>
      <c r="G98" s="784">
        <v>0</v>
      </c>
      <c r="H98" s="923"/>
      <c r="I98" s="902">
        <v>0</v>
      </c>
    </row>
    <row r="99" spans="1:9" ht="36">
      <c r="A99" s="914"/>
      <c r="B99" s="466">
        <v>3</v>
      </c>
      <c r="C99" s="471" t="s">
        <v>3000</v>
      </c>
      <c r="D99" s="471" t="s">
        <v>3001</v>
      </c>
      <c r="E99" s="287" t="s">
        <v>2919</v>
      </c>
      <c r="F99" s="469">
        <f>_xlfn.BITAND(_xlfn.BITRSHIFT(H95,3),1)</f>
        <v>0</v>
      </c>
      <c r="G99" s="784">
        <v>0</v>
      </c>
      <c r="H99" s="923"/>
      <c r="I99" s="902">
        <v>0</v>
      </c>
    </row>
    <row r="100" spans="1:9" ht="36">
      <c r="A100" s="914"/>
      <c r="B100" s="466">
        <v>2</v>
      </c>
      <c r="C100" s="471" t="s">
        <v>3002</v>
      </c>
      <c r="D100" s="471" t="s">
        <v>3003</v>
      </c>
      <c r="E100" s="287" t="s">
        <v>2919</v>
      </c>
      <c r="F100" s="469">
        <f>_xlfn.BITAND(_xlfn.BITRSHIFT(H95,2),1)</f>
        <v>0</v>
      </c>
      <c r="G100" s="784">
        <v>0</v>
      </c>
      <c r="H100" s="923"/>
      <c r="I100" s="902">
        <v>0</v>
      </c>
    </row>
    <row r="101" spans="1:9" ht="36">
      <c r="A101" s="914"/>
      <c r="B101" s="466">
        <v>1</v>
      </c>
      <c r="C101" s="471" t="s">
        <v>3004</v>
      </c>
      <c r="D101" s="471" t="s">
        <v>3005</v>
      </c>
      <c r="E101" s="287" t="s">
        <v>2919</v>
      </c>
      <c r="F101" s="469">
        <f>_xlfn.BITAND(_xlfn.BITRSHIFT(H95,1),1)</f>
        <v>0</v>
      </c>
      <c r="G101" s="784">
        <v>0</v>
      </c>
      <c r="H101" s="923"/>
      <c r="I101" s="902">
        <v>0</v>
      </c>
    </row>
    <row r="102" spans="1:9" ht="36">
      <c r="A102" s="914"/>
      <c r="B102" s="466">
        <v>0</v>
      </c>
      <c r="C102" s="471" t="s">
        <v>3006</v>
      </c>
      <c r="D102" s="471" t="s">
        <v>3007</v>
      </c>
      <c r="E102" s="287" t="s">
        <v>2919</v>
      </c>
      <c r="F102" s="469">
        <f>_xlfn.BITAND(_xlfn.BITRSHIFT(H95,0),1)</f>
        <v>0</v>
      </c>
      <c r="G102" s="784">
        <v>0</v>
      </c>
      <c r="H102" s="924"/>
      <c r="I102" s="902">
        <v>0</v>
      </c>
    </row>
    <row r="103" spans="1:9" ht="24">
      <c r="A103" s="914">
        <v>145</v>
      </c>
      <c r="B103" s="383" t="s">
        <v>2301</v>
      </c>
      <c r="C103" s="471" t="s">
        <v>3008</v>
      </c>
      <c r="D103" s="471" t="s">
        <v>3009</v>
      </c>
      <c r="E103" s="287" t="s">
        <v>2074</v>
      </c>
      <c r="F103" s="462">
        <f>_xlfn.BITAND(_xlfn.BITRSHIFT(H103,4),15)</f>
        <v>3</v>
      </c>
      <c r="G103" s="902" t="str">
        <f>DEC2HEX(H103)</f>
        <v>30</v>
      </c>
      <c r="H103" s="922">
        <v>48</v>
      </c>
      <c r="I103" s="902" t="s">
        <v>2075</v>
      </c>
    </row>
    <row r="104" spans="1:9" ht="24">
      <c r="A104" s="914"/>
      <c r="B104" s="383" t="s">
        <v>2302</v>
      </c>
      <c r="C104" s="471" t="s">
        <v>3010</v>
      </c>
      <c r="D104" s="471" t="s">
        <v>3011</v>
      </c>
      <c r="E104" s="287" t="s">
        <v>2074</v>
      </c>
      <c r="F104" s="462">
        <f>_xlfn.BITAND(_xlfn.BITRSHIFT(H103,1),7)</f>
        <v>0</v>
      </c>
      <c r="G104" s="902">
        <v>0</v>
      </c>
      <c r="H104" s="923"/>
      <c r="I104" s="902">
        <v>0</v>
      </c>
    </row>
    <row r="105" spans="1:9" ht="36">
      <c r="A105" s="914"/>
      <c r="B105" s="466">
        <v>0</v>
      </c>
      <c r="C105" s="471" t="s">
        <v>3012</v>
      </c>
      <c r="D105" s="471" t="s">
        <v>3013</v>
      </c>
      <c r="E105" s="287" t="s">
        <v>2074</v>
      </c>
      <c r="F105" s="462">
        <f>_xlfn.BITAND(_xlfn.BITRSHIFT(H103,0),1)</f>
        <v>0</v>
      </c>
      <c r="G105" s="902">
        <v>0</v>
      </c>
      <c r="H105" s="924"/>
      <c r="I105" s="902">
        <v>0</v>
      </c>
    </row>
    <row r="106" spans="1:9" ht="24">
      <c r="A106" s="914">
        <v>146</v>
      </c>
      <c r="B106" s="383" t="s">
        <v>2301</v>
      </c>
      <c r="C106" s="471" t="s">
        <v>3014</v>
      </c>
      <c r="D106" s="471" t="s">
        <v>3015</v>
      </c>
      <c r="E106" s="287" t="s">
        <v>2074</v>
      </c>
      <c r="F106" s="462">
        <f>_xlfn.BITAND(_xlfn.BITRSHIFT(H106,4),15)</f>
        <v>3</v>
      </c>
      <c r="G106" s="902" t="str">
        <f t="shared" ref="G106" si="4">DEC2HEX(H106)</f>
        <v>30</v>
      </c>
      <c r="H106" s="922">
        <v>48</v>
      </c>
      <c r="I106" s="902" t="s">
        <v>2075</v>
      </c>
    </row>
    <row r="107" spans="1:9" ht="24">
      <c r="A107" s="914"/>
      <c r="B107" s="383" t="s">
        <v>2302</v>
      </c>
      <c r="C107" s="471" t="s">
        <v>3016</v>
      </c>
      <c r="D107" s="471" t="s">
        <v>3017</v>
      </c>
      <c r="E107" s="287" t="s">
        <v>2074</v>
      </c>
      <c r="F107" s="462">
        <f>_xlfn.BITAND(_xlfn.BITRSHIFT(H106,1),7)</f>
        <v>0</v>
      </c>
      <c r="G107" s="902">
        <v>0</v>
      </c>
      <c r="H107" s="923"/>
      <c r="I107" s="902">
        <v>0</v>
      </c>
    </row>
    <row r="108" spans="1:9" ht="36">
      <c r="A108" s="914"/>
      <c r="B108" s="466">
        <v>0</v>
      </c>
      <c r="C108" s="471" t="s">
        <v>3018</v>
      </c>
      <c r="D108" s="471" t="s">
        <v>3019</v>
      </c>
      <c r="E108" s="287" t="s">
        <v>2074</v>
      </c>
      <c r="F108" s="462">
        <f>_xlfn.BITAND(_xlfn.BITRSHIFT(H106,0),1)</f>
        <v>0</v>
      </c>
      <c r="G108" s="902">
        <v>0</v>
      </c>
      <c r="H108" s="924"/>
      <c r="I108" s="902">
        <v>0</v>
      </c>
    </row>
    <row r="109" spans="1:9" ht="24">
      <c r="A109" s="914">
        <v>147</v>
      </c>
      <c r="B109" s="383" t="s">
        <v>2301</v>
      </c>
      <c r="C109" s="471" t="s">
        <v>3020</v>
      </c>
      <c r="D109" s="471" t="s">
        <v>3021</v>
      </c>
      <c r="E109" s="287" t="s">
        <v>2074</v>
      </c>
      <c r="F109" s="462">
        <f>_xlfn.BITAND(_xlfn.BITRSHIFT(H109,4),15)</f>
        <v>3</v>
      </c>
      <c r="G109" s="902" t="str">
        <f t="shared" ref="G109" si="5">DEC2HEX(H109)</f>
        <v>30</v>
      </c>
      <c r="H109" s="922">
        <v>48</v>
      </c>
      <c r="I109" s="902" t="s">
        <v>2075</v>
      </c>
    </row>
    <row r="110" spans="1:9" ht="24">
      <c r="A110" s="914"/>
      <c r="B110" s="383" t="s">
        <v>2302</v>
      </c>
      <c r="C110" s="471" t="s">
        <v>3022</v>
      </c>
      <c r="D110" s="471" t="s">
        <v>3023</v>
      </c>
      <c r="E110" s="287" t="s">
        <v>2074</v>
      </c>
      <c r="F110" s="462">
        <f>_xlfn.BITAND(_xlfn.BITRSHIFT(H109,1),7)</f>
        <v>0</v>
      </c>
      <c r="G110" s="902">
        <v>0</v>
      </c>
      <c r="H110" s="923"/>
      <c r="I110" s="902">
        <v>0</v>
      </c>
    </row>
    <row r="111" spans="1:9" ht="36">
      <c r="A111" s="914"/>
      <c r="B111" s="466">
        <v>0</v>
      </c>
      <c r="C111" s="471" t="s">
        <v>3024</v>
      </c>
      <c r="D111" s="471" t="s">
        <v>3025</v>
      </c>
      <c r="E111" s="287" t="s">
        <v>2074</v>
      </c>
      <c r="F111" s="462">
        <f>_xlfn.BITAND(_xlfn.BITRSHIFT(H109,0),1)</f>
        <v>0</v>
      </c>
      <c r="G111" s="902">
        <v>0</v>
      </c>
      <c r="H111" s="924"/>
      <c r="I111" s="902">
        <v>0</v>
      </c>
    </row>
    <row r="112" spans="1:9" ht="24">
      <c r="A112" s="914">
        <v>148</v>
      </c>
      <c r="B112" s="383" t="s">
        <v>2301</v>
      </c>
      <c r="C112" s="471" t="s">
        <v>3026</v>
      </c>
      <c r="D112" s="471" t="s">
        <v>3027</v>
      </c>
      <c r="E112" s="287" t="s">
        <v>2074</v>
      </c>
      <c r="F112" s="462">
        <f>_xlfn.BITAND(_xlfn.BITRSHIFT(H112,4),15)</f>
        <v>3</v>
      </c>
      <c r="G112" s="902" t="str">
        <f t="shared" ref="G112" si="6">DEC2HEX(H112)</f>
        <v>30</v>
      </c>
      <c r="H112" s="922">
        <v>48</v>
      </c>
      <c r="I112" s="902" t="s">
        <v>2075</v>
      </c>
    </row>
    <row r="113" spans="1:9" ht="24">
      <c r="A113" s="914"/>
      <c r="B113" s="383" t="s">
        <v>2302</v>
      </c>
      <c r="C113" s="471" t="s">
        <v>3028</v>
      </c>
      <c r="D113" s="471" t="s">
        <v>3029</v>
      </c>
      <c r="E113" s="287" t="s">
        <v>2074</v>
      </c>
      <c r="F113" s="462">
        <f>_xlfn.BITAND(_xlfn.BITRSHIFT(H112,1),7)</f>
        <v>0</v>
      </c>
      <c r="G113" s="902">
        <v>0</v>
      </c>
      <c r="H113" s="923"/>
      <c r="I113" s="902">
        <v>0</v>
      </c>
    </row>
    <row r="114" spans="1:9" ht="36">
      <c r="A114" s="914"/>
      <c r="B114" s="466">
        <v>0</v>
      </c>
      <c r="C114" s="471" t="s">
        <v>3030</v>
      </c>
      <c r="D114" s="471" t="s">
        <v>3031</v>
      </c>
      <c r="E114" s="287" t="s">
        <v>2074</v>
      </c>
      <c r="F114" s="462">
        <f>_xlfn.BITAND(_xlfn.BITRSHIFT(H112,0),1)</f>
        <v>0</v>
      </c>
      <c r="G114" s="902">
        <v>0</v>
      </c>
      <c r="H114" s="924"/>
      <c r="I114" s="902">
        <v>0</v>
      </c>
    </row>
    <row r="115" spans="1:9" ht="24">
      <c r="A115" s="914">
        <v>149</v>
      </c>
      <c r="B115" s="383" t="s">
        <v>2301</v>
      </c>
      <c r="C115" s="471" t="s">
        <v>3032</v>
      </c>
      <c r="D115" s="471" t="s">
        <v>3033</v>
      </c>
      <c r="E115" s="287" t="s">
        <v>2074</v>
      </c>
      <c r="F115" s="462">
        <f>_xlfn.BITAND(_xlfn.BITRSHIFT(H115,4),15)</f>
        <v>3</v>
      </c>
      <c r="G115" s="902" t="str">
        <f t="shared" ref="G115" si="7">DEC2HEX(H115)</f>
        <v>38</v>
      </c>
      <c r="H115" s="922">
        <v>56</v>
      </c>
      <c r="I115" s="902" t="s">
        <v>2075</v>
      </c>
    </row>
    <row r="116" spans="1:9" ht="24">
      <c r="A116" s="914"/>
      <c r="B116" s="383" t="s">
        <v>2302</v>
      </c>
      <c r="C116" s="471" t="s">
        <v>3034</v>
      </c>
      <c r="D116" s="471" t="s">
        <v>3035</v>
      </c>
      <c r="E116" s="287" t="s">
        <v>2074</v>
      </c>
      <c r="F116" s="462">
        <f>_xlfn.BITAND(_xlfn.BITRSHIFT(H115,1),7)</f>
        <v>4</v>
      </c>
      <c r="G116" s="902">
        <v>0</v>
      </c>
      <c r="H116" s="923"/>
      <c r="I116" s="902">
        <v>0</v>
      </c>
    </row>
    <row r="117" spans="1:9" ht="36">
      <c r="A117" s="914"/>
      <c r="B117" s="466">
        <v>0</v>
      </c>
      <c r="C117" s="471" t="s">
        <v>3036</v>
      </c>
      <c r="D117" s="471" t="s">
        <v>3037</v>
      </c>
      <c r="E117" s="287" t="s">
        <v>2074</v>
      </c>
      <c r="F117" s="462">
        <f>_xlfn.BITAND(_xlfn.BITRSHIFT(H115,0),1)</f>
        <v>0</v>
      </c>
      <c r="G117" s="902">
        <v>0</v>
      </c>
      <c r="H117" s="924"/>
      <c r="I117" s="902">
        <v>0</v>
      </c>
    </row>
    <row r="118" spans="1:9" ht="24">
      <c r="A118" s="914">
        <v>150</v>
      </c>
      <c r="B118" s="383" t="s">
        <v>2301</v>
      </c>
      <c r="C118" s="471" t="s">
        <v>3038</v>
      </c>
      <c r="D118" s="471" t="s">
        <v>3039</v>
      </c>
      <c r="E118" s="287" t="s">
        <v>2074</v>
      </c>
      <c r="F118" s="462">
        <f>_xlfn.BITAND(_xlfn.BITRSHIFT(H118,4),15)</f>
        <v>3</v>
      </c>
      <c r="G118" s="902" t="str">
        <f t="shared" ref="G118" si="8">DEC2HEX(H118)</f>
        <v>38</v>
      </c>
      <c r="H118" s="922">
        <v>56</v>
      </c>
      <c r="I118" s="902" t="s">
        <v>2075</v>
      </c>
    </row>
    <row r="119" spans="1:9" ht="24">
      <c r="A119" s="914"/>
      <c r="B119" s="383" t="s">
        <v>2302</v>
      </c>
      <c r="C119" s="471" t="s">
        <v>3040</v>
      </c>
      <c r="D119" s="471" t="s">
        <v>3041</v>
      </c>
      <c r="E119" s="287" t="s">
        <v>2074</v>
      </c>
      <c r="F119" s="462">
        <f>_xlfn.BITAND(_xlfn.BITRSHIFT(H118,1),7)</f>
        <v>4</v>
      </c>
      <c r="G119" s="902">
        <v>0</v>
      </c>
      <c r="H119" s="923"/>
      <c r="I119" s="902">
        <v>0</v>
      </c>
    </row>
    <row r="120" spans="1:9" ht="36">
      <c r="A120" s="914"/>
      <c r="B120" s="466">
        <v>0</v>
      </c>
      <c r="C120" s="471" t="s">
        <v>3042</v>
      </c>
      <c r="D120" s="471" t="s">
        <v>3043</v>
      </c>
      <c r="E120" s="287" t="s">
        <v>2074</v>
      </c>
      <c r="F120" s="462">
        <f>_xlfn.BITAND(_xlfn.BITRSHIFT(H118,0),1)</f>
        <v>0</v>
      </c>
      <c r="G120" s="902">
        <v>0</v>
      </c>
      <c r="H120" s="924"/>
      <c r="I120" s="902">
        <v>0</v>
      </c>
    </row>
    <row r="121" spans="1:9" ht="24">
      <c r="A121" s="914">
        <v>151</v>
      </c>
      <c r="B121" s="383" t="s">
        <v>2301</v>
      </c>
      <c r="C121" s="471" t="s">
        <v>3044</v>
      </c>
      <c r="D121" s="471" t="s">
        <v>3045</v>
      </c>
      <c r="E121" s="287" t="s">
        <v>2074</v>
      </c>
      <c r="F121" s="462">
        <f>_xlfn.BITAND(_xlfn.BITRSHIFT(H121,4),15)</f>
        <v>3</v>
      </c>
      <c r="G121" s="902" t="str">
        <f t="shared" ref="G121" si="9">DEC2HEX(H121)</f>
        <v>38</v>
      </c>
      <c r="H121" s="922">
        <v>56</v>
      </c>
      <c r="I121" s="902" t="s">
        <v>2075</v>
      </c>
    </row>
    <row r="122" spans="1:9" ht="24">
      <c r="A122" s="914"/>
      <c r="B122" s="383" t="s">
        <v>2302</v>
      </c>
      <c r="C122" s="471" t="s">
        <v>3046</v>
      </c>
      <c r="D122" s="471" t="s">
        <v>3047</v>
      </c>
      <c r="E122" s="287" t="s">
        <v>2074</v>
      </c>
      <c r="F122" s="462">
        <f>_xlfn.BITAND(_xlfn.BITRSHIFT(H121,1),7)</f>
        <v>4</v>
      </c>
      <c r="G122" s="902">
        <v>0</v>
      </c>
      <c r="H122" s="923"/>
      <c r="I122" s="902">
        <v>0</v>
      </c>
    </row>
    <row r="123" spans="1:9" ht="36">
      <c r="A123" s="914"/>
      <c r="B123" s="466">
        <v>0</v>
      </c>
      <c r="C123" s="471" t="s">
        <v>3048</v>
      </c>
      <c r="D123" s="471" t="s">
        <v>3049</v>
      </c>
      <c r="E123" s="287" t="s">
        <v>2074</v>
      </c>
      <c r="F123" s="462">
        <f>_xlfn.BITAND(_xlfn.BITRSHIFT(H121,0),1)</f>
        <v>0</v>
      </c>
      <c r="G123" s="902">
        <v>0</v>
      </c>
      <c r="H123" s="924"/>
      <c r="I123" s="902">
        <v>0</v>
      </c>
    </row>
    <row r="124" spans="1:9" ht="24">
      <c r="A124" s="914">
        <v>152</v>
      </c>
      <c r="B124" s="383" t="s">
        <v>2301</v>
      </c>
      <c r="C124" s="471" t="s">
        <v>3050</v>
      </c>
      <c r="D124" s="471" t="s">
        <v>3051</v>
      </c>
      <c r="E124" s="287" t="s">
        <v>2074</v>
      </c>
      <c r="F124" s="462">
        <f>_xlfn.BITAND(_xlfn.BITRSHIFT(H124,4),15)</f>
        <v>3</v>
      </c>
      <c r="G124" s="902" t="str">
        <f t="shared" ref="G124" si="10">DEC2HEX(H124)</f>
        <v>38</v>
      </c>
      <c r="H124" s="922">
        <v>56</v>
      </c>
      <c r="I124" s="902" t="s">
        <v>2075</v>
      </c>
    </row>
    <row r="125" spans="1:9" ht="24">
      <c r="A125" s="914"/>
      <c r="B125" s="383" t="s">
        <v>2302</v>
      </c>
      <c r="C125" s="471" t="s">
        <v>3052</v>
      </c>
      <c r="D125" s="471" t="s">
        <v>3053</v>
      </c>
      <c r="E125" s="287" t="s">
        <v>2074</v>
      </c>
      <c r="F125" s="462">
        <f>_xlfn.BITAND(_xlfn.BITRSHIFT(H124,1),7)</f>
        <v>4</v>
      </c>
      <c r="G125" s="902">
        <v>0</v>
      </c>
      <c r="H125" s="923"/>
      <c r="I125" s="902">
        <v>0</v>
      </c>
    </row>
    <row r="126" spans="1:9" ht="36">
      <c r="A126" s="914"/>
      <c r="B126" s="466">
        <v>0</v>
      </c>
      <c r="C126" s="471" t="s">
        <v>3054</v>
      </c>
      <c r="D126" s="471" t="s">
        <v>3055</v>
      </c>
      <c r="E126" s="287" t="s">
        <v>2074</v>
      </c>
      <c r="F126" s="462">
        <f>_xlfn.BITAND(_xlfn.BITRSHIFT(H124,0),1)</f>
        <v>0</v>
      </c>
      <c r="G126" s="902">
        <v>0</v>
      </c>
      <c r="H126" s="924"/>
      <c r="I126" s="902">
        <v>0</v>
      </c>
    </row>
    <row r="127" spans="1:9" ht="24">
      <c r="A127" s="914">
        <v>153</v>
      </c>
      <c r="B127" s="466">
        <v>7</v>
      </c>
      <c r="C127" s="471" t="s">
        <v>3056</v>
      </c>
      <c r="D127" s="471" t="s">
        <v>3057</v>
      </c>
      <c r="E127" s="287" t="s">
        <v>2074</v>
      </c>
      <c r="F127" s="469">
        <f>_xlfn.BITAND(_xlfn.BITRSHIFT(H127,7),1)</f>
        <v>0</v>
      </c>
      <c r="G127" s="784" t="str">
        <f t="shared" ref="G127" si="11">DEC2HEX(H127)</f>
        <v>0</v>
      </c>
      <c r="H127" s="922">
        <v>0</v>
      </c>
      <c r="I127" s="902" t="s">
        <v>2075</v>
      </c>
    </row>
    <row r="128" spans="1:9" ht="24">
      <c r="A128" s="914"/>
      <c r="B128" s="466">
        <v>6</v>
      </c>
      <c r="C128" s="471" t="s">
        <v>3058</v>
      </c>
      <c r="D128" s="471" t="s">
        <v>3057</v>
      </c>
      <c r="E128" s="287" t="s">
        <v>2074</v>
      </c>
      <c r="F128" s="469">
        <f>_xlfn.BITAND(_xlfn.BITRSHIFT(H127,6),1)</f>
        <v>0</v>
      </c>
      <c r="G128" s="784">
        <v>0</v>
      </c>
      <c r="H128" s="923"/>
      <c r="I128" s="902">
        <v>0</v>
      </c>
    </row>
    <row r="129" spans="1:9" ht="24">
      <c r="A129" s="914"/>
      <c r="B129" s="466">
        <v>5</v>
      </c>
      <c r="C129" s="471" t="s">
        <v>3059</v>
      </c>
      <c r="D129" s="471" t="s">
        <v>3057</v>
      </c>
      <c r="E129" s="287" t="s">
        <v>2074</v>
      </c>
      <c r="F129" s="469">
        <f>_xlfn.BITAND(_xlfn.BITRSHIFT(H127,5),1)</f>
        <v>0</v>
      </c>
      <c r="G129" s="784">
        <v>0</v>
      </c>
      <c r="H129" s="923"/>
      <c r="I129" s="902">
        <v>0</v>
      </c>
    </row>
    <row r="130" spans="1:9" ht="24">
      <c r="A130" s="914"/>
      <c r="B130" s="466">
        <v>4</v>
      </c>
      <c r="C130" s="471" t="s">
        <v>3060</v>
      </c>
      <c r="D130" s="471" t="s">
        <v>3057</v>
      </c>
      <c r="E130" s="287" t="s">
        <v>2074</v>
      </c>
      <c r="F130" s="469">
        <f>_xlfn.BITAND(_xlfn.BITRSHIFT(H127,4),1)</f>
        <v>0</v>
      </c>
      <c r="G130" s="784">
        <v>0</v>
      </c>
      <c r="H130" s="923"/>
      <c r="I130" s="902"/>
    </row>
    <row r="131" spans="1:9" ht="24">
      <c r="A131" s="914"/>
      <c r="B131" s="466">
        <v>3</v>
      </c>
      <c r="C131" s="471" t="s">
        <v>3061</v>
      </c>
      <c r="D131" s="471" t="s">
        <v>3057</v>
      </c>
      <c r="E131" s="287" t="s">
        <v>2074</v>
      </c>
      <c r="F131" s="469">
        <f>_xlfn.BITAND(_xlfn.BITRSHIFT(H127,3),1)</f>
        <v>0</v>
      </c>
      <c r="G131" s="784">
        <v>0</v>
      </c>
      <c r="H131" s="923"/>
      <c r="I131" s="902"/>
    </row>
    <row r="132" spans="1:9" ht="24">
      <c r="A132" s="914"/>
      <c r="B132" s="466">
        <v>2</v>
      </c>
      <c r="C132" s="471" t="s">
        <v>3062</v>
      </c>
      <c r="D132" s="471" t="s">
        <v>3057</v>
      </c>
      <c r="E132" s="287" t="s">
        <v>2074</v>
      </c>
      <c r="F132" s="469">
        <f>_xlfn.BITAND(_xlfn.BITRSHIFT(H127,2),1)</f>
        <v>0</v>
      </c>
      <c r="G132" s="784">
        <v>0</v>
      </c>
      <c r="H132" s="923"/>
      <c r="I132" s="902"/>
    </row>
    <row r="133" spans="1:9" ht="24">
      <c r="A133" s="914"/>
      <c r="B133" s="466">
        <v>1</v>
      </c>
      <c r="C133" s="471" t="s">
        <v>3063</v>
      </c>
      <c r="D133" s="471" t="s">
        <v>3057</v>
      </c>
      <c r="E133" s="287" t="s">
        <v>2074</v>
      </c>
      <c r="F133" s="469">
        <f>_xlfn.BITAND(_xlfn.BITRSHIFT(H127,1),1)</f>
        <v>0</v>
      </c>
      <c r="G133" s="784">
        <v>0</v>
      </c>
      <c r="H133" s="923"/>
      <c r="I133" s="902"/>
    </row>
    <row r="134" spans="1:9" ht="24">
      <c r="A134" s="914"/>
      <c r="B134" s="466">
        <v>0</v>
      </c>
      <c r="C134" s="471" t="s">
        <v>3064</v>
      </c>
      <c r="D134" s="471" t="s">
        <v>3057</v>
      </c>
      <c r="E134" s="287" t="s">
        <v>2074</v>
      </c>
      <c r="F134" s="469">
        <f>_xlfn.BITAND(_xlfn.BITRSHIFT(H127,0),1)</f>
        <v>0</v>
      </c>
      <c r="G134" s="784">
        <v>0</v>
      </c>
      <c r="H134" s="924"/>
      <c r="I134" s="902"/>
    </row>
    <row r="135" spans="1:9" ht="24">
      <c r="A135" s="914">
        <v>154</v>
      </c>
      <c r="B135" s="383" t="s">
        <v>2481</v>
      </c>
      <c r="C135" s="471" t="s">
        <v>3065</v>
      </c>
      <c r="D135" s="912" t="s">
        <v>3066</v>
      </c>
      <c r="E135" s="287" t="s">
        <v>2074</v>
      </c>
      <c r="F135" s="462">
        <f>_xlfn.BITAND(_xlfn.BITRSHIFT(H135,6),3)</f>
        <v>0</v>
      </c>
      <c r="G135" s="902" t="str">
        <f>DEC2HEX(H135)</f>
        <v>0</v>
      </c>
      <c r="H135" s="922">
        <v>0</v>
      </c>
      <c r="I135" s="902" t="s">
        <v>2075</v>
      </c>
    </row>
    <row r="136" spans="1:9" ht="24">
      <c r="A136" s="914"/>
      <c r="B136" s="383" t="s">
        <v>2297</v>
      </c>
      <c r="C136" s="471" t="s">
        <v>3067</v>
      </c>
      <c r="D136" s="913"/>
      <c r="E136" s="287" t="s">
        <v>2074</v>
      </c>
      <c r="F136" s="462">
        <f>_xlfn.BITAND(_xlfn.BITRSHIFT(H135,4),3)</f>
        <v>0</v>
      </c>
      <c r="G136" s="902"/>
      <c r="H136" s="923"/>
      <c r="I136" s="902"/>
    </row>
    <row r="137" spans="1:9" ht="24">
      <c r="A137" s="914"/>
      <c r="B137" s="383" t="s">
        <v>2298</v>
      </c>
      <c r="C137" s="471" t="s">
        <v>3068</v>
      </c>
      <c r="D137" s="913"/>
      <c r="E137" s="287" t="s">
        <v>2074</v>
      </c>
      <c r="F137" s="462">
        <f>_xlfn.BITAND(_xlfn.BITRSHIFT(H135,2),3)</f>
        <v>0</v>
      </c>
      <c r="G137" s="902"/>
      <c r="H137" s="923"/>
      <c r="I137" s="902"/>
    </row>
    <row r="138" spans="1:9" ht="27" customHeight="1">
      <c r="A138" s="914"/>
      <c r="B138" s="479" t="s">
        <v>2922</v>
      </c>
      <c r="C138" s="471" t="s">
        <v>3069</v>
      </c>
      <c r="D138" s="913"/>
      <c r="E138" s="287" t="s">
        <v>2074</v>
      </c>
      <c r="F138" s="462">
        <f>_xlfn.BITAND(_xlfn.BITRSHIFT(H135,0),3)</f>
        <v>0</v>
      </c>
      <c r="G138" s="902"/>
      <c r="H138" s="924"/>
      <c r="I138" s="902"/>
    </row>
    <row r="139" spans="1:9" ht="24">
      <c r="A139" s="914">
        <v>155</v>
      </c>
      <c r="B139" s="383" t="s">
        <v>2481</v>
      </c>
      <c r="C139" s="471" t="s">
        <v>3070</v>
      </c>
      <c r="D139" s="912" t="s">
        <v>3066</v>
      </c>
      <c r="E139" s="287" t="s">
        <v>2074</v>
      </c>
      <c r="F139" s="462">
        <f>_xlfn.BITAND(_xlfn.BITRSHIFT(H139,6),3)</f>
        <v>0</v>
      </c>
      <c r="G139" s="902" t="str">
        <f>DEC2HEX(H139)</f>
        <v>0</v>
      </c>
      <c r="H139" s="922">
        <v>0</v>
      </c>
      <c r="I139" s="902" t="s">
        <v>2075</v>
      </c>
    </row>
    <row r="140" spans="1:9" ht="24">
      <c r="A140" s="914"/>
      <c r="B140" s="383" t="s">
        <v>2297</v>
      </c>
      <c r="C140" s="471" t="s">
        <v>3071</v>
      </c>
      <c r="D140" s="913"/>
      <c r="E140" s="287" t="s">
        <v>2074</v>
      </c>
      <c r="F140" s="462">
        <f>_xlfn.BITAND(_xlfn.BITRSHIFT(H139,4),3)</f>
        <v>0</v>
      </c>
      <c r="G140" s="902"/>
      <c r="H140" s="923"/>
      <c r="I140" s="902"/>
    </row>
    <row r="141" spans="1:9" ht="24">
      <c r="A141" s="914"/>
      <c r="B141" s="383" t="s">
        <v>2298</v>
      </c>
      <c r="C141" s="471" t="s">
        <v>3072</v>
      </c>
      <c r="D141" s="913"/>
      <c r="E141" s="287" t="s">
        <v>2074</v>
      </c>
      <c r="F141" s="462">
        <f>_xlfn.BITAND(_xlfn.BITRSHIFT(H139,2),3)</f>
        <v>0</v>
      </c>
      <c r="G141" s="902"/>
      <c r="H141" s="923"/>
      <c r="I141" s="902"/>
    </row>
    <row r="142" spans="1:9" ht="24.75" customHeight="1">
      <c r="A142" s="914"/>
      <c r="B142" s="479" t="s">
        <v>2922</v>
      </c>
      <c r="C142" s="471" t="s">
        <v>3073</v>
      </c>
      <c r="D142" s="913"/>
      <c r="E142" s="287" t="s">
        <v>2074</v>
      </c>
      <c r="F142" s="462">
        <f>_xlfn.BITAND(_xlfn.BITRSHIFT(H139,0),3)</f>
        <v>0</v>
      </c>
      <c r="G142" s="902"/>
      <c r="H142" s="924"/>
      <c r="I142" s="902"/>
    </row>
    <row r="143" spans="1:9" ht="24">
      <c r="A143" s="914">
        <v>156</v>
      </c>
      <c r="B143" s="383" t="s">
        <v>2301</v>
      </c>
      <c r="C143" s="471" t="s">
        <v>3074</v>
      </c>
      <c r="D143" s="471" t="s">
        <v>3075</v>
      </c>
      <c r="E143" s="287" t="s">
        <v>2074</v>
      </c>
      <c r="F143" s="462">
        <f>_xlfn.BITAND(_xlfn.BITRSHIFT(H143,4),15)</f>
        <v>0</v>
      </c>
      <c r="G143" s="902" t="str">
        <f>DEC2HEX(H143)</f>
        <v>0</v>
      </c>
      <c r="H143" s="922">
        <v>0</v>
      </c>
      <c r="I143" s="902" t="s">
        <v>2075</v>
      </c>
    </row>
    <row r="144" spans="1:9" ht="24">
      <c r="A144" s="914"/>
      <c r="B144" s="479" t="s">
        <v>3076</v>
      </c>
      <c r="C144" s="471" t="s">
        <v>3077</v>
      </c>
      <c r="D144" s="471" t="s">
        <v>3075</v>
      </c>
      <c r="E144" s="287" t="s">
        <v>2074</v>
      </c>
      <c r="F144" s="462">
        <f>_xlfn.BITAND(_xlfn.BITRSHIFT(H143,0),15)</f>
        <v>0</v>
      </c>
      <c r="G144" s="902"/>
      <c r="H144" s="924"/>
      <c r="I144" s="902"/>
    </row>
    <row r="145" spans="1:9" ht="24">
      <c r="A145" s="914">
        <v>157</v>
      </c>
      <c r="B145" s="383" t="s">
        <v>2301</v>
      </c>
      <c r="C145" s="471" t="s">
        <v>3078</v>
      </c>
      <c r="D145" s="471" t="s">
        <v>3075</v>
      </c>
      <c r="E145" s="287" t="s">
        <v>2074</v>
      </c>
      <c r="F145" s="462">
        <f>_xlfn.BITAND(_xlfn.BITRSHIFT(H145,4),15)</f>
        <v>0</v>
      </c>
      <c r="G145" s="902" t="str">
        <f t="shared" ref="G145" si="12">DEC2HEX(H145)</f>
        <v>0</v>
      </c>
      <c r="H145" s="922">
        <v>0</v>
      </c>
      <c r="I145" s="902" t="s">
        <v>2075</v>
      </c>
    </row>
    <row r="146" spans="1:9" ht="24">
      <c r="A146" s="914"/>
      <c r="B146" s="479" t="s">
        <v>3076</v>
      </c>
      <c r="C146" s="471" t="s">
        <v>3079</v>
      </c>
      <c r="D146" s="471" t="s">
        <v>3075</v>
      </c>
      <c r="E146" s="287" t="s">
        <v>2074</v>
      </c>
      <c r="F146" s="462">
        <f>_xlfn.BITAND(_xlfn.BITRSHIFT(H145,0),15)</f>
        <v>0</v>
      </c>
      <c r="G146" s="902"/>
      <c r="H146" s="924"/>
      <c r="I146" s="902"/>
    </row>
    <row r="147" spans="1:9" ht="24">
      <c r="A147" s="914">
        <v>158</v>
      </c>
      <c r="B147" s="383" t="s">
        <v>2301</v>
      </c>
      <c r="C147" s="471" t="s">
        <v>3080</v>
      </c>
      <c r="D147" s="471" t="s">
        <v>3075</v>
      </c>
      <c r="E147" s="287" t="s">
        <v>2074</v>
      </c>
      <c r="F147" s="462">
        <f>_xlfn.BITAND(_xlfn.BITRSHIFT(H147,4),15)</f>
        <v>0</v>
      </c>
      <c r="G147" s="902" t="str">
        <f t="shared" ref="G147" si="13">DEC2HEX(H147)</f>
        <v>0</v>
      </c>
      <c r="H147" s="922">
        <v>0</v>
      </c>
      <c r="I147" s="902" t="s">
        <v>2075</v>
      </c>
    </row>
    <row r="148" spans="1:9" ht="24">
      <c r="A148" s="914"/>
      <c r="B148" s="479" t="s">
        <v>3076</v>
      </c>
      <c r="C148" s="471" t="s">
        <v>3081</v>
      </c>
      <c r="D148" s="471" t="s">
        <v>3075</v>
      </c>
      <c r="E148" s="287" t="s">
        <v>2074</v>
      </c>
      <c r="F148" s="462">
        <f>_xlfn.BITAND(_xlfn.BITRSHIFT(H147,0),15)</f>
        <v>0</v>
      </c>
      <c r="G148" s="902"/>
      <c r="H148" s="924"/>
      <c r="I148" s="902"/>
    </row>
    <row r="149" spans="1:9" ht="24">
      <c r="A149" s="914">
        <v>159</v>
      </c>
      <c r="B149" s="383" t="s">
        <v>2301</v>
      </c>
      <c r="C149" s="471" t="s">
        <v>3082</v>
      </c>
      <c r="D149" s="471" t="s">
        <v>3075</v>
      </c>
      <c r="E149" s="287" t="s">
        <v>2074</v>
      </c>
      <c r="F149" s="462">
        <f>_xlfn.BITAND(_xlfn.BITRSHIFT(H149,4),15)</f>
        <v>0</v>
      </c>
      <c r="G149" s="902" t="str">
        <f t="shared" ref="G149" si="14">DEC2HEX(H149)</f>
        <v>0</v>
      </c>
      <c r="H149" s="922">
        <v>0</v>
      </c>
      <c r="I149" s="902" t="s">
        <v>2075</v>
      </c>
    </row>
    <row r="150" spans="1:9" ht="24">
      <c r="A150" s="914"/>
      <c r="B150" s="479" t="s">
        <v>3076</v>
      </c>
      <c r="C150" s="471" t="s">
        <v>3083</v>
      </c>
      <c r="D150" s="471" t="s">
        <v>3075</v>
      </c>
      <c r="E150" s="287" t="s">
        <v>2074</v>
      </c>
      <c r="F150" s="462">
        <f>_xlfn.BITAND(_xlfn.BITRSHIFT(H149,0),15)</f>
        <v>0</v>
      </c>
      <c r="G150" s="902"/>
      <c r="H150" s="924"/>
      <c r="I150" s="902"/>
    </row>
    <row r="151" spans="1:9">
      <c r="A151" s="914">
        <v>160</v>
      </c>
      <c r="B151" s="466">
        <v>7</v>
      </c>
      <c r="C151" s="471" t="s">
        <v>3084</v>
      </c>
      <c r="D151" s="471" t="s">
        <v>3085</v>
      </c>
      <c r="E151" s="287" t="s">
        <v>2074</v>
      </c>
      <c r="F151" s="469">
        <f>_xlfn.BITAND(_xlfn.BITRSHIFT(H151,7),1)</f>
        <v>1</v>
      </c>
      <c r="G151" s="784" t="str">
        <f t="shared" ref="G151" si="15">DEC2HEX(H151)</f>
        <v>FF</v>
      </c>
      <c r="H151" s="922">
        <v>255</v>
      </c>
      <c r="I151" s="902" t="s">
        <v>2075</v>
      </c>
    </row>
    <row r="152" spans="1:9">
      <c r="A152" s="914"/>
      <c r="B152" s="466">
        <v>6</v>
      </c>
      <c r="C152" s="471" t="s">
        <v>3086</v>
      </c>
      <c r="D152" s="471" t="s">
        <v>3085</v>
      </c>
      <c r="E152" s="287" t="s">
        <v>2074</v>
      </c>
      <c r="F152" s="469">
        <f>_xlfn.BITAND(_xlfn.BITRSHIFT(H151,6),1)</f>
        <v>1</v>
      </c>
      <c r="G152" s="784">
        <v>0</v>
      </c>
      <c r="H152" s="923"/>
      <c r="I152" s="902"/>
    </row>
    <row r="153" spans="1:9">
      <c r="A153" s="914"/>
      <c r="B153" s="466">
        <v>5</v>
      </c>
      <c r="C153" s="471" t="s">
        <v>3087</v>
      </c>
      <c r="D153" s="471" t="s">
        <v>3085</v>
      </c>
      <c r="E153" s="287" t="s">
        <v>2074</v>
      </c>
      <c r="F153" s="469">
        <f>_xlfn.BITAND(_xlfn.BITRSHIFT(H151,5),1)</f>
        <v>1</v>
      </c>
      <c r="G153" s="784">
        <v>0</v>
      </c>
      <c r="H153" s="923"/>
      <c r="I153" s="902"/>
    </row>
    <row r="154" spans="1:9">
      <c r="A154" s="914"/>
      <c r="B154" s="466">
        <v>4</v>
      </c>
      <c r="C154" s="471" t="s">
        <v>3088</v>
      </c>
      <c r="D154" s="471" t="s">
        <v>3085</v>
      </c>
      <c r="E154" s="287" t="s">
        <v>2074</v>
      </c>
      <c r="F154" s="469">
        <f>_xlfn.BITAND(_xlfn.BITRSHIFT(H151,4),1)</f>
        <v>1</v>
      </c>
      <c r="G154" s="784">
        <v>0</v>
      </c>
      <c r="H154" s="923"/>
      <c r="I154" s="902"/>
    </row>
    <row r="155" spans="1:9">
      <c r="A155" s="914"/>
      <c r="B155" s="466">
        <v>3</v>
      </c>
      <c r="C155" s="471" t="s">
        <v>3089</v>
      </c>
      <c r="D155" s="471" t="s">
        <v>3085</v>
      </c>
      <c r="E155" s="287" t="s">
        <v>2074</v>
      </c>
      <c r="F155" s="469">
        <f>_xlfn.BITAND(_xlfn.BITRSHIFT(H151,3),1)</f>
        <v>1</v>
      </c>
      <c r="G155" s="784">
        <v>0</v>
      </c>
      <c r="H155" s="923"/>
      <c r="I155" s="902"/>
    </row>
    <row r="156" spans="1:9">
      <c r="A156" s="914"/>
      <c r="B156" s="466">
        <v>2</v>
      </c>
      <c r="C156" s="471" t="s">
        <v>3090</v>
      </c>
      <c r="D156" s="471" t="s">
        <v>3085</v>
      </c>
      <c r="E156" s="287" t="s">
        <v>2074</v>
      </c>
      <c r="F156" s="469">
        <f>_xlfn.BITAND(_xlfn.BITRSHIFT(H151,2),1)</f>
        <v>1</v>
      </c>
      <c r="G156" s="784">
        <v>0</v>
      </c>
      <c r="H156" s="923"/>
      <c r="I156" s="902"/>
    </row>
    <row r="157" spans="1:9">
      <c r="A157" s="914"/>
      <c r="B157" s="466">
        <v>1</v>
      </c>
      <c r="C157" s="471" t="s">
        <v>3091</v>
      </c>
      <c r="D157" s="471" t="s">
        <v>3085</v>
      </c>
      <c r="E157" s="287" t="s">
        <v>2074</v>
      </c>
      <c r="F157" s="469">
        <f>_xlfn.BITAND(_xlfn.BITRSHIFT(H151,1),1)</f>
        <v>1</v>
      </c>
      <c r="G157" s="784">
        <v>0</v>
      </c>
      <c r="H157" s="923"/>
      <c r="I157" s="902"/>
    </row>
    <row r="158" spans="1:9">
      <c r="A158" s="914"/>
      <c r="B158" s="466">
        <v>0</v>
      </c>
      <c r="C158" s="471" t="s">
        <v>3092</v>
      </c>
      <c r="D158" s="471" t="s">
        <v>3085</v>
      </c>
      <c r="E158" s="287" t="s">
        <v>2074</v>
      </c>
      <c r="F158" s="469">
        <f>_xlfn.BITAND(_xlfn.BITRSHIFT(H151,0),1)</f>
        <v>1</v>
      </c>
      <c r="G158" s="784">
        <v>0</v>
      </c>
      <c r="H158" s="924"/>
      <c r="I158" s="902"/>
    </row>
    <row r="159" spans="1:9">
      <c r="A159" s="914">
        <v>161</v>
      </c>
      <c r="B159" s="466">
        <v>7</v>
      </c>
      <c r="C159" s="471" t="s">
        <v>3093</v>
      </c>
      <c r="D159" s="471" t="s">
        <v>3085</v>
      </c>
      <c r="E159" s="287" t="s">
        <v>2074</v>
      </c>
      <c r="F159" s="469">
        <f>_xlfn.BITAND(_xlfn.BITRSHIFT(H159,7),1)</f>
        <v>1</v>
      </c>
      <c r="G159" s="784" t="str">
        <f t="shared" ref="G159" si="16">DEC2HEX(H159)</f>
        <v>FF</v>
      </c>
      <c r="H159" s="922">
        <v>255</v>
      </c>
      <c r="I159" s="902" t="s">
        <v>2075</v>
      </c>
    </row>
    <row r="160" spans="1:9">
      <c r="A160" s="914"/>
      <c r="B160" s="466">
        <v>6</v>
      </c>
      <c r="C160" s="471" t="s">
        <v>3094</v>
      </c>
      <c r="D160" s="471" t="s">
        <v>3085</v>
      </c>
      <c r="E160" s="287" t="s">
        <v>2074</v>
      </c>
      <c r="F160" s="469">
        <f>_xlfn.BITAND(_xlfn.BITRSHIFT(H159,6),1)</f>
        <v>1</v>
      </c>
      <c r="G160" s="784">
        <v>0</v>
      </c>
      <c r="H160" s="923"/>
      <c r="I160" s="902"/>
    </row>
    <row r="161" spans="1:9">
      <c r="A161" s="914"/>
      <c r="B161" s="466">
        <v>5</v>
      </c>
      <c r="C161" s="471" t="s">
        <v>3095</v>
      </c>
      <c r="D161" s="471" t="s">
        <v>3085</v>
      </c>
      <c r="E161" s="287" t="s">
        <v>2074</v>
      </c>
      <c r="F161" s="469">
        <f>_xlfn.BITAND(_xlfn.BITRSHIFT(H159,5),1)</f>
        <v>1</v>
      </c>
      <c r="G161" s="784">
        <v>0</v>
      </c>
      <c r="H161" s="923"/>
      <c r="I161" s="902"/>
    </row>
    <row r="162" spans="1:9">
      <c r="A162" s="914"/>
      <c r="B162" s="466">
        <v>4</v>
      </c>
      <c r="C162" s="471" t="s">
        <v>3096</v>
      </c>
      <c r="D162" s="471" t="s">
        <v>3085</v>
      </c>
      <c r="E162" s="287" t="s">
        <v>2074</v>
      </c>
      <c r="F162" s="469">
        <f>_xlfn.BITAND(_xlfn.BITRSHIFT(H159,4),1)</f>
        <v>1</v>
      </c>
      <c r="G162" s="784">
        <v>0</v>
      </c>
      <c r="H162" s="923"/>
      <c r="I162" s="902"/>
    </row>
    <row r="163" spans="1:9">
      <c r="A163" s="914"/>
      <c r="B163" s="466">
        <v>3</v>
      </c>
      <c r="C163" s="471" t="s">
        <v>3097</v>
      </c>
      <c r="D163" s="471" t="s">
        <v>3085</v>
      </c>
      <c r="E163" s="287" t="s">
        <v>2074</v>
      </c>
      <c r="F163" s="469">
        <f>_xlfn.BITAND(_xlfn.BITRSHIFT(H159,3),1)</f>
        <v>1</v>
      </c>
      <c r="G163" s="784">
        <v>0</v>
      </c>
      <c r="H163" s="923"/>
      <c r="I163" s="902"/>
    </row>
    <row r="164" spans="1:9">
      <c r="A164" s="914"/>
      <c r="B164" s="466">
        <v>2</v>
      </c>
      <c r="C164" s="471" t="s">
        <v>3098</v>
      </c>
      <c r="D164" s="471" t="s">
        <v>3085</v>
      </c>
      <c r="E164" s="287" t="s">
        <v>2074</v>
      </c>
      <c r="F164" s="469">
        <f>_xlfn.BITAND(_xlfn.BITRSHIFT(H159,2),1)</f>
        <v>1</v>
      </c>
      <c r="G164" s="784">
        <v>0</v>
      </c>
      <c r="H164" s="923"/>
      <c r="I164" s="902"/>
    </row>
    <row r="165" spans="1:9">
      <c r="A165" s="914"/>
      <c r="B165" s="466">
        <v>1</v>
      </c>
      <c r="C165" s="471" t="s">
        <v>3099</v>
      </c>
      <c r="D165" s="471" t="s">
        <v>3085</v>
      </c>
      <c r="E165" s="287" t="s">
        <v>2074</v>
      </c>
      <c r="F165" s="469">
        <f>_xlfn.BITAND(_xlfn.BITRSHIFT(H159,1),1)</f>
        <v>1</v>
      </c>
      <c r="G165" s="784">
        <v>0</v>
      </c>
      <c r="H165" s="923"/>
      <c r="I165" s="902"/>
    </row>
    <row r="166" spans="1:9">
      <c r="A166" s="914"/>
      <c r="B166" s="466">
        <v>0</v>
      </c>
      <c r="C166" s="471" t="s">
        <v>3100</v>
      </c>
      <c r="D166" s="471" t="s">
        <v>3085</v>
      </c>
      <c r="E166" s="287" t="s">
        <v>2074</v>
      </c>
      <c r="F166" s="469">
        <f>_xlfn.BITAND(_xlfn.BITRSHIFT(H159,0),1)</f>
        <v>1</v>
      </c>
      <c r="G166" s="784">
        <v>0</v>
      </c>
      <c r="H166" s="924"/>
      <c r="I166" s="902"/>
    </row>
    <row r="167" spans="1:9" ht="24">
      <c r="A167" s="914">
        <v>162</v>
      </c>
      <c r="B167" s="383" t="s">
        <v>2301</v>
      </c>
      <c r="C167" s="471" t="s">
        <v>3101</v>
      </c>
      <c r="D167" s="471" t="s">
        <v>3102</v>
      </c>
      <c r="E167" s="287" t="s">
        <v>2074</v>
      </c>
      <c r="F167" s="462">
        <f>_xlfn.BITAND(_xlfn.BITRSHIFT(H167,4),15)</f>
        <v>0</v>
      </c>
      <c r="G167" s="902" t="str">
        <f>DEC2HEX(H167)</f>
        <v>0</v>
      </c>
      <c r="H167" s="922">
        <v>0</v>
      </c>
      <c r="I167" s="902" t="s">
        <v>2075</v>
      </c>
    </row>
    <row r="168" spans="1:9" ht="24">
      <c r="A168" s="914"/>
      <c r="B168" s="479" t="s">
        <v>3076</v>
      </c>
      <c r="C168" s="471" t="s">
        <v>3103</v>
      </c>
      <c r="D168" s="471" t="s">
        <v>3102</v>
      </c>
      <c r="E168" s="287" t="s">
        <v>2074</v>
      </c>
      <c r="F168" s="462">
        <f>_xlfn.BITAND(_xlfn.BITRSHIFT(H167,0),15)</f>
        <v>0</v>
      </c>
      <c r="G168" s="902"/>
      <c r="H168" s="924"/>
      <c r="I168" s="902"/>
    </row>
    <row r="169" spans="1:9" ht="24">
      <c r="A169" s="914">
        <v>163</v>
      </c>
      <c r="B169" s="383" t="s">
        <v>2301</v>
      </c>
      <c r="C169" s="471" t="s">
        <v>3104</v>
      </c>
      <c r="D169" s="471" t="s">
        <v>3102</v>
      </c>
      <c r="E169" s="287" t="s">
        <v>2074</v>
      </c>
      <c r="F169" s="462">
        <f>_xlfn.BITAND(_xlfn.BITRSHIFT(H169,4),15)</f>
        <v>0</v>
      </c>
      <c r="G169" s="902" t="str">
        <f t="shared" ref="G169" si="17">DEC2HEX(H169)</f>
        <v>0</v>
      </c>
      <c r="H169" s="922">
        <v>0</v>
      </c>
      <c r="I169" s="902" t="s">
        <v>2075</v>
      </c>
    </row>
    <row r="170" spans="1:9" ht="24">
      <c r="A170" s="914"/>
      <c r="B170" s="479" t="s">
        <v>3076</v>
      </c>
      <c r="C170" s="471" t="s">
        <v>3105</v>
      </c>
      <c r="D170" s="471" t="s">
        <v>3102</v>
      </c>
      <c r="E170" s="287" t="s">
        <v>2074</v>
      </c>
      <c r="F170" s="462">
        <f>_xlfn.BITAND(_xlfn.BITRSHIFT(H169,0),15)</f>
        <v>0</v>
      </c>
      <c r="G170" s="902"/>
      <c r="H170" s="924"/>
      <c r="I170" s="902"/>
    </row>
    <row r="171" spans="1:9" ht="24">
      <c r="A171" s="914">
        <v>164</v>
      </c>
      <c r="B171" s="383" t="s">
        <v>2301</v>
      </c>
      <c r="C171" s="471" t="s">
        <v>3106</v>
      </c>
      <c r="D171" s="471" t="s">
        <v>3102</v>
      </c>
      <c r="E171" s="287" t="s">
        <v>2074</v>
      </c>
      <c r="F171" s="462">
        <f>_xlfn.BITAND(_xlfn.BITRSHIFT(H171,4),15)</f>
        <v>0</v>
      </c>
      <c r="G171" s="902" t="str">
        <f t="shared" ref="G171" si="18">DEC2HEX(H171)</f>
        <v>0</v>
      </c>
      <c r="H171" s="922">
        <v>0</v>
      </c>
      <c r="I171" s="902" t="s">
        <v>2075</v>
      </c>
    </row>
    <row r="172" spans="1:9" ht="24">
      <c r="A172" s="914"/>
      <c r="B172" s="479" t="s">
        <v>3076</v>
      </c>
      <c r="C172" s="471" t="s">
        <v>3107</v>
      </c>
      <c r="D172" s="471" t="s">
        <v>3102</v>
      </c>
      <c r="E172" s="287" t="s">
        <v>2074</v>
      </c>
      <c r="F172" s="462">
        <f>_xlfn.BITAND(_xlfn.BITRSHIFT(H171,0),15)</f>
        <v>0</v>
      </c>
      <c r="G172" s="902"/>
      <c r="H172" s="924"/>
      <c r="I172" s="902"/>
    </row>
    <row r="173" spans="1:9" ht="24">
      <c r="A173" s="914">
        <v>165</v>
      </c>
      <c r="B173" s="383" t="s">
        <v>2301</v>
      </c>
      <c r="C173" s="471" t="s">
        <v>3108</v>
      </c>
      <c r="D173" s="471" t="s">
        <v>3102</v>
      </c>
      <c r="E173" s="287" t="s">
        <v>2074</v>
      </c>
      <c r="F173" s="462">
        <f>_xlfn.BITAND(_xlfn.BITRSHIFT(H173,4),15)</f>
        <v>0</v>
      </c>
      <c r="G173" s="902" t="str">
        <f t="shared" ref="G173" si="19">DEC2HEX(H173)</f>
        <v>0</v>
      </c>
      <c r="H173" s="922">
        <v>0</v>
      </c>
      <c r="I173" s="902" t="s">
        <v>2075</v>
      </c>
    </row>
    <row r="174" spans="1:9" ht="24">
      <c r="A174" s="914"/>
      <c r="B174" s="479" t="s">
        <v>3076</v>
      </c>
      <c r="C174" s="471" t="s">
        <v>3109</v>
      </c>
      <c r="D174" s="471" t="s">
        <v>3102</v>
      </c>
      <c r="E174" s="287" t="s">
        <v>2074</v>
      </c>
      <c r="F174" s="462">
        <f>_xlfn.BITAND(_xlfn.BITRSHIFT(H173,0),15)</f>
        <v>0</v>
      </c>
      <c r="G174" s="902"/>
      <c r="H174" s="924"/>
      <c r="I174" s="902"/>
    </row>
    <row r="175" spans="1:9" ht="24">
      <c r="A175" s="914">
        <v>166</v>
      </c>
      <c r="B175" s="383" t="s">
        <v>2301</v>
      </c>
      <c r="C175" s="471" t="s">
        <v>3110</v>
      </c>
      <c r="D175" s="471" t="s">
        <v>3111</v>
      </c>
      <c r="E175" s="287" t="s">
        <v>2074</v>
      </c>
      <c r="F175" s="462">
        <f>_xlfn.BITAND(_xlfn.BITRSHIFT(H175,4),15)</f>
        <v>0</v>
      </c>
      <c r="G175" s="902" t="str">
        <f t="shared" ref="G175" si="20">DEC2HEX(H175)</f>
        <v>0</v>
      </c>
      <c r="H175" s="922">
        <v>0</v>
      </c>
      <c r="I175" s="902" t="s">
        <v>2075</v>
      </c>
    </row>
    <row r="176" spans="1:9" ht="24">
      <c r="A176" s="914"/>
      <c r="B176" s="479" t="s">
        <v>3076</v>
      </c>
      <c r="C176" s="471" t="s">
        <v>3112</v>
      </c>
      <c r="D176" s="471" t="s">
        <v>3111</v>
      </c>
      <c r="E176" s="287" t="s">
        <v>2074</v>
      </c>
      <c r="F176" s="462">
        <f>_xlfn.BITAND(_xlfn.BITRSHIFT(H175,0),15)</f>
        <v>0</v>
      </c>
      <c r="G176" s="902"/>
      <c r="H176" s="924"/>
      <c r="I176" s="902"/>
    </row>
    <row r="177" spans="1:9" ht="24">
      <c r="A177" s="914">
        <v>167</v>
      </c>
      <c r="B177" s="383" t="s">
        <v>2301</v>
      </c>
      <c r="C177" s="471" t="s">
        <v>3113</v>
      </c>
      <c r="D177" s="471" t="s">
        <v>3111</v>
      </c>
      <c r="E177" s="287" t="s">
        <v>2074</v>
      </c>
      <c r="F177" s="462">
        <f>_xlfn.BITAND(_xlfn.BITRSHIFT(H177,4),15)</f>
        <v>0</v>
      </c>
      <c r="G177" s="902" t="str">
        <f t="shared" ref="G177" si="21">DEC2HEX(H177)</f>
        <v>0</v>
      </c>
      <c r="H177" s="922">
        <v>0</v>
      </c>
      <c r="I177" s="902" t="s">
        <v>2075</v>
      </c>
    </row>
    <row r="178" spans="1:9" ht="24">
      <c r="A178" s="914"/>
      <c r="B178" s="479" t="s">
        <v>3076</v>
      </c>
      <c r="C178" s="471" t="s">
        <v>3114</v>
      </c>
      <c r="D178" s="471" t="s">
        <v>3111</v>
      </c>
      <c r="E178" s="287" t="s">
        <v>2074</v>
      </c>
      <c r="F178" s="462">
        <f>_xlfn.BITAND(_xlfn.BITRSHIFT(H177,0),15)</f>
        <v>0</v>
      </c>
      <c r="G178" s="902"/>
      <c r="H178" s="924"/>
      <c r="I178" s="902"/>
    </row>
    <row r="179" spans="1:9" ht="24">
      <c r="A179" s="914">
        <v>168</v>
      </c>
      <c r="B179" s="383" t="s">
        <v>2301</v>
      </c>
      <c r="C179" s="471" t="s">
        <v>3115</v>
      </c>
      <c r="D179" s="471" t="s">
        <v>3111</v>
      </c>
      <c r="E179" s="287" t="s">
        <v>2074</v>
      </c>
      <c r="F179" s="462">
        <f>_xlfn.BITAND(_xlfn.BITRSHIFT(H179,4),15)</f>
        <v>0</v>
      </c>
      <c r="G179" s="902" t="str">
        <f t="shared" ref="G179" si="22">DEC2HEX(H179)</f>
        <v>0</v>
      </c>
      <c r="H179" s="922">
        <v>0</v>
      </c>
      <c r="I179" s="902" t="s">
        <v>2075</v>
      </c>
    </row>
    <row r="180" spans="1:9" ht="24">
      <c r="A180" s="914"/>
      <c r="B180" s="479" t="s">
        <v>3076</v>
      </c>
      <c r="C180" s="471" t="s">
        <v>3116</v>
      </c>
      <c r="D180" s="471" t="s">
        <v>3111</v>
      </c>
      <c r="E180" s="287" t="s">
        <v>2074</v>
      </c>
      <c r="F180" s="462">
        <f>_xlfn.BITAND(_xlfn.BITRSHIFT(H179,0),15)</f>
        <v>0</v>
      </c>
      <c r="G180" s="902"/>
      <c r="H180" s="924"/>
      <c r="I180" s="902"/>
    </row>
    <row r="181" spans="1:9" ht="24">
      <c r="A181" s="914">
        <v>169</v>
      </c>
      <c r="B181" s="383" t="s">
        <v>2301</v>
      </c>
      <c r="C181" s="471" t="s">
        <v>3117</v>
      </c>
      <c r="D181" s="471" t="s">
        <v>3111</v>
      </c>
      <c r="E181" s="287" t="s">
        <v>2074</v>
      </c>
      <c r="F181" s="462">
        <f>_xlfn.BITAND(_xlfn.BITRSHIFT(H181,4),15)</f>
        <v>0</v>
      </c>
      <c r="G181" s="902" t="str">
        <f t="shared" ref="G181" si="23">DEC2HEX(H181)</f>
        <v>0</v>
      </c>
      <c r="H181" s="922">
        <v>0</v>
      </c>
      <c r="I181" s="902" t="s">
        <v>2075</v>
      </c>
    </row>
    <row r="182" spans="1:9" ht="24">
      <c r="A182" s="914"/>
      <c r="B182" s="479" t="s">
        <v>3076</v>
      </c>
      <c r="C182" s="471" t="s">
        <v>3118</v>
      </c>
      <c r="D182" s="471" t="s">
        <v>3111</v>
      </c>
      <c r="E182" s="287" t="s">
        <v>2074</v>
      </c>
      <c r="F182" s="462">
        <f>_xlfn.BITAND(_xlfn.BITRSHIFT(H181,0),15)</f>
        <v>0</v>
      </c>
      <c r="G182" s="902"/>
      <c r="H182" s="924"/>
      <c r="I182" s="902"/>
    </row>
    <row r="183" spans="1:9" ht="24">
      <c r="A183" s="914">
        <v>170</v>
      </c>
      <c r="B183" s="383" t="s">
        <v>2301</v>
      </c>
      <c r="C183" s="471" t="s">
        <v>3119</v>
      </c>
      <c r="D183" s="471" t="s">
        <v>3120</v>
      </c>
      <c r="E183" s="287" t="s">
        <v>2074</v>
      </c>
      <c r="F183" s="462">
        <f>_xlfn.BITAND(_xlfn.BITRSHIFT(H183,4),15)</f>
        <v>2</v>
      </c>
      <c r="G183" s="902" t="str">
        <f t="shared" ref="G183" si="24">DEC2HEX(H183)</f>
        <v>22</v>
      </c>
      <c r="H183" s="922">
        <v>34</v>
      </c>
      <c r="I183" s="902" t="s">
        <v>2075</v>
      </c>
    </row>
    <row r="184" spans="1:9" ht="24">
      <c r="A184" s="914"/>
      <c r="B184" s="479" t="s">
        <v>3076</v>
      </c>
      <c r="C184" s="471" t="s">
        <v>3121</v>
      </c>
      <c r="D184" s="471" t="s">
        <v>3120</v>
      </c>
      <c r="E184" s="287" t="s">
        <v>2074</v>
      </c>
      <c r="F184" s="462">
        <f>_xlfn.BITAND(_xlfn.BITRSHIFT(H183,0),15)</f>
        <v>2</v>
      </c>
      <c r="G184" s="902"/>
      <c r="H184" s="924"/>
      <c r="I184" s="902"/>
    </row>
    <row r="185" spans="1:9" ht="24">
      <c r="A185" s="914">
        <v>171</v>
      </c>
      <c r="B185" s="383" t="s">
        <v>2301</v>
      </c>
      <c r="C185" s="471" t="s">
        <v>3122</v>
      </c>
      <c r="D185" s="471" t="s">
        <v>3120</v>
      </c>
      <c r="E185" s="287" t="s">
        <v>2074</v>
      </c>
      <c r="F185" s="462">
        <f>_xlfn.BITAND(_xlfn.BITRSHIFT(H185,4),15)</f>
        <v>2</v>
      </c>
      <c r="G185" s="902" t="str">
        <f t="shared" ref="G185" si="25">DEC2HEX(H185)</f>
        <v>22</v>
      </c>
      <c r="H185" s="922">
        <v>34</v>
      </c>
      <c r="I185" s="902" t="s">
        <v>2075</v>
      </c>
    </row>
    <row r="186" spans="1:9" ht="24">
      <c r="A186" s="914"/>
      <c r="B186" s="479" t="s">
        <v>3076</v>
      </c>
      <c r="C186" s="471" t="s">
        <v>3123</v>
      </c>
      <c r="D186" s="471" t="s">
        <v>3120</v>
      </c>
      <c r="E186" s="287" t="s">
        <v>2074</v>
      </c>
      <c r="F186" s="462">
        <f>_xlfn.BITAND(_xlfn.BITRSHIFT(H185,0),15)</f>
        <v>2</v>
      </c>
      <c r="G186" s="902"/>
      <c r="H186" s="924"/>
      <c r="I186" s="902"/>
    </row>
    <row r="187" spans="1:9" ht="24">
      <c r="A187" s="914">
        <v>172</v>
      </c>
      <c r="B187" s="383" t="s">
        <v>2301</v>
      </c>
      <c r="C187" s="471" t="s">
        <v>3124</v>
      </c>
      <c r="D187" s="471" t="s">
        <v>3120</v>
      </c>
      <c r="E187" s="287" t="s">
        <v>2074</v>
      </c>
      <c r="F187" s="462">
        <f>_xlfn.BITAND(_xlfn.BITRSHIFT(H187,4),15)</f>
        <v>2</v>
      </c>
      <c r="G187" s="902" t="str">
        <f t="shared" ref="G187" si="26">DEC2HEX(H187)</f>
        <v>22</v>
      </c>
      <c r="H187" s="922">
        <v>34</v>
      </c>
      <c r="I187" s="902" t="s">
        <v>2075</v>
      </c>
    </row>
    <row r="188" spans="1:9" ht="24">
      <c r="A188" s="914"/>
      <c r="B188" s="479" t="s">
        <v>3076</v>
      </c>
      <c r="C188" s="471" t="s">
        <v>3125</v>
      </c>
      <c r="D188" s="471" t="s">
        <v>3120</v>
      </c>
      <c r="E188" s="287" t="s">
        <v>2074</v>
      </c>
      <c r="F188" s="462">
        <f>_xlfn.BITAND(_xlfn.BITRSHIFT(H187,0),15)</f>
        <v>2</v>
      </c>
      <c r="G188" s="902"/>
      <c r="H188" s="924"/>
      <c r="I188" s="902"/>
    </row>
    <row r="189" spans="1:9" ht="24">
      <c r="A189" s="914">
        <v>173</v>
      </c>
      <c r="B189" s="383" t="s">
        <v>2301</v>
      </c>
      <c r="C189" s="471" t="s">
        <v>3126</v>
      </c>
      <c r="D189" s="471" t="s">
        <v>3120</v>
      </c>
      <c r="E189" s="287" t="s">
        <v>2074</v>
      </c>
      <c r="F189" s="462">
        <f>_xlfn.BITAND(_xlfn.BITRSHIFT(H189,4),15)</f>
        <v>2</v>
      </c>
      <c r="G189" s="902" t="str">
        <f t="shared" ref="G189" si="27">DEC2HEX(H189)</f>
        <v>22</v>
      </c>
      <c r="H189" s="922">
        <v>34</v>
      </c>
      <c r="I189" s="902" t="s">
        <v>2075</v>
      </c>
    </row>
    <row r="190" spans="1:9" ht="24">
      <c r="A190" s="914"/>
      <c r="B190" s="479" t="s">
        <v>3076</v>
      </c>
      <c r="C190" s="471" t="s">
        <v>3127</v>
      </c>
      <c r="D190" s="471" t="s">
        <v>3120</v>
      </c>
      <c r="E190" s="287" t="s">
        <v>2074</v>
      </c>
      <c r="F190" s="462">
        <f>_xlfn.BITAND(_xlfn.BITRSHIFT(H189,0),15)</f>
        <v>2</v>
      </c>
      <c r="G190" s="902"/>
      <c r="H190" s="924"/>
      <c r="I190" s="902"/>
    </row>
    <row r="191" spans="1:9">
      <c r="A191" s="462">
        <v>174</v>
      </c>
      <c r="B191" s="480" t="s">
        <v>2097</v>
      </c>
      <c r="C191" s="471" t="s">
        <v>2158</v>
      </c>
      <c r="D191" s="471" t="s">
        <v>2158</v>
      </c>
      <c r="E191" s="287" t="s">
        <v>2086</v>
      </c>
      <c r="F191" s="462"/>
      <c r="G191" s="469" t="str">
        <f>DEC2HEX(H191)</f>
        <v>0</v>
      </c>
      <c r="H191" s="500">
        <v>0</v>
      </c>
      <c r="I191" s="469">
        <v>0</v>
      </c>
    </row>
    <row r="192" spans="1:9">
      <c r="A192" s="462">
        <v>175</v>
      </c>
      <c r="B192" s="480" t="s">
        <v>2097</v>
      </c>
      <c r="C192" s="471" t="s">
        <v>2158</v>
      </c>
      <c r="D192" s="471" t="s">
        <v>2158</v>
      </c>
      <c r="E192" s="287" t="s">
        <v>2086</v>
      </c>
      <c r="F192" s="462"/>
      <c r="G192" s="469" t="str">
        <f t="shared" ref="G192:G195" si="28">DEC2HEX(H192)</f>
        <v>0</v>
      </c>
      <c r="H192" s="500">
        <v>0</v>
      </c>
      <c r="I192" s="469">
        <v>0</v>
      </c>
    </row>
    <row r="193" spans="1:9">
      <c r="A193" s="462">
        <v>176</v>
      </c>
      <c r="B193" s="480" t="s">
        <v>2097</v>
      </c>
      <c r="C193" s="471" t="s">
        <v>2158</v>
      </c>
      <c r="D193" s="471" t="s">
        <v>2158</v>
      </c>
      <c r="E193" s="287" t="s">
        <v>2086</v>
      </c>
      <c r="F193" s="462"/>
      <c r="G193" s="469" t="str">
        <f t="shared" si="28"/>
        <v>0</v>
      </c>
      <c r="H193" s="500">
        <v>0</v>
      </c>
      <c r="I193" s="469">
        <v>0</v>
      </c>
    </row>
    <row r="194" spans="1:9">
      <c r="A194" s="462">
        <v>177</v>
      </c>
      <c r="B194" s="480" t="s">
        <v>2097</v>
      </c>
      <c r="C194" s="471" t="s">
        <v>2158</v>
      </c>
      <c r="D194" s="471" t="s">
        <v>2158</v>
      </c>
      <c r="E194" s="287" t="s">
        <v>2086</v>
      </c>
      <c r="F194" s="462"/>
      <c r="G194" s="469" t="str">
        <f t="shared" si="28"/>
        <v>0</v>
      </c>
      <c r="H194" s="500">
        <v>0</v>
      </c>
      <c r="I194" s="469">
        <v>0</v>
      </c>
    </row>
    <row r="195" spans="1:9" ht="24">
      <c r="A195" s="914">
        <v>178</v>
      </c>
      <c r="B195" s="466">
        <v>7</v>
      </c>
      <c r="C195" s="471" t="s">
        <v>3128</v>
      </c>
      <c r="D195" s="471" t="s">
        <v>3129</v>
      </c>
      <c r="E195" s="287" t="s">
        <v>2919</v>
      </c>
      <c r="F195" s="469">
        <f>_xlfn.BITAND(_xlfn.BITRSHIFT(H195,7),1)</f>
        <v>0</v>
      </c>
      <c r="G195" s="784" t="str">
        <f t="shared" si="28"/>
        <v>0</v>
      </c>
      <c r="H195" s="922">
        <v>0</v>
      </c>
      <c r="I195" s="902" t="s">
        <v>2075</v>
      </c>
    </row>
    <row r="196" spans="1:9" ht="24">
      <c r="A196" s="914"/>
      <c r="B196" s="466">
        <v>6</v>
      </c>
      <c r="C196" s="471" t="s">
        <v>3130</v>
      </c>
      <c r="D196" s="471" t="s">
        <v>3131</v>
      </c>
      <c r="E196" s="287" t="s">
        <v>2919</v>
      </c>
      <c r="F196" s="469">
        <f>_xlfn.BITAND(_xlfn.BITRSHIFT(H195,6),1)</f>
        <v>0</v>
      </c>
      <c r="G196" s="784">
        <v>0</v>
      </c>
      <c r="H196" s="923"/>
      <c r="I196" s="902"/>
    </row>
    <row r="197" spans="1:9" ht="24">
      <c r="A197" s="914"/>
      <c r="B197" s="466">
        <v>5</v>
      </c>
      <c r="C197" s="471" t="s">
        <v>3132</v>
      </c>
      <c r="D197" s="471" t="s">
        <v>3133</v>
      </c>
      <c r="E197" s="287" t="s">
        <v>2919</v>
      </c>
      <c r="F197" s="469">
        <f>_xlfn.BITAND(_xlfn.BITRSHIFT(H195,5),1)</f>
        <v>0</v>
      </c>
      <c r="G197" s="784">
        <v>0</v>
      </c>
      <c r="H197" s="923"/>
      <c r="I197" s="902"/>
    </row>
    <row r="198" spans="1:9" ht="24">
      <c r="A198" s="914"/>
      <c r="B198" s="466">
        <v>4</v>
      </c>
      <c r="C198" s="471" t="s">
        <v>3134</v>
      </c>
      <c r="D198" s="471" t="s">
        <v>3135</v>
      </c>
      <c r="E198" s="287" t="s">
        <v>2919</v>
      </c>
      <c r="F198" s="469">
        <f>_xlfn.BITAND(_xlfn.BITRSHIFT(H195,4),1)</f>
        <v>0</v>
      </c>
      <c r="G198" s="784">
        <v>0</v>
      </c>
      <c r="H198" s="923"/>
      <c r="I198" s="902"/>
    </row>
    <row r="199" spans="1:9" ht="24">
      <c r="A199" s="914"/>
      <c r="B199" s="466">
        <v>3</v>
      </c>
      <c r="C199" s="471" t="s">
        <v>3136</v>
      </c>
      <c r="D199" s="471" t="s">
        <v>3137</v>
      </c>
      <c r="E199" s="287" t="s">
        <v>2919</v>
      </c>
      <c r="F199" s="469">
        <f>_xlfn.BITAND(_xlfn.BITRSHIFT(H195,3),1)</f>
        <v>0</v>
      </c>
      <c r="G199" s="784">
        <v>0</v>
      </c>
      <c r="H199" s="923"/>
      <c r="I199" s="902"/>
    </row>
    <row r="200" spans="1:9" ht="24">
      <c r="A200" s="914"/>
      <c r="B200" s="466">
        <v>2</v>
      </c>
      <c r="C200" s="471" t="s">
        <v>3138</v>
      </c>
      <c r="D200" s="471" t="s">
        <v>3139</v>
      </c>
      <c r="E200" s="287" t="s">
        <v>2919</v>
      </c>
      <c r="F200" s="469">
        <f>_xlfn.BITAND(_xlfn.BITRSHIFT(H195,2),1)</f>
        <v>0</v>
      </c>
      <c r="G200" s="784">
        <v>0</v>
      </c>
      <c r="H200" s="923"/>
      <c r="I200" s="902"/>
    </row>
    <row r="201" spans="1:9" ht="24">
      <c r="A201" s="914"/>
      <c r="B201" s="466">
        <v>1</v>
      </c>
      <c r="C201" s="471" t="s">
        <v>3140</v>
      </c>
      <c r="D201" s="471" t="s">
        <v>3141</v>
      </c>
      <c r="E201" s="287" t="s">
        <v>2919</v>
      </c>
      <c r="F201" s="469">
        <f>_xlfn.BITAND(_xlfn.BITRSHIFT(H195,1),1)</f>
        <v>0</v>
      </c>
      <c r="G201" s="784">
        <v>0</v>
      </c>
      <c r="H201" s="923"/>
      <c r="I201" s="902"/>
    </row>
    <row r="202" spans="1:9" ht="24">
      <c r="A202" s="914"/>
      <c r="B202" s="466">
        <v>0</v>
      </c>
      <c r="C202" s="471" t="s">
        <v>3142</v>
      </c>
      <c r="D202" s="471" t="s">
        <v>3143</v>
      </c>
      <c r="E202" s="287" t="s">
        <v>2919</v>
      </c>
      <c r="F202" s="469">
        <f>_xlfn.BITAND(_xlfn.BITRSHIFT(H195,0),1)</f>
        <v>0</v>
      </c>
      <c r="G202" s="784">
        <v>0</v>
      </c>
      <c r="H202" s="924"/>
      <c r="I202" s="902"/>
    </row>
    <row r="203" spans="1:9" ht="36">
      <c r="A203" s="914">
        <v>179</v>
      </c>
      <c r="B203" s="466">
        <v>7</v>
      </c>
      <c r="C203" s="471" t="s">
        <v>3144</v>
      </c>
      <c r="D203" s="471" t="s">
        <v>3145</v>
      </c>
      <c r="E203" s="287" t="s">
        <v>2919</v>
      </c>
      <c r="F203" s="469">
        <f>_xlfn.BITAND(_xlfn.BITRSHIFT(H203,7),1)</f>
        <v>0</v>
      </c>
      <c r="G203" s="784" t="str">
        <f t="shared" ref="G203" si="29">DEC2HEX(H203)</f>
        <v>0</v>
      </c>
      <c r="H203" s="922">
        <v>0</v>
      </c>
      <c r="I203" s="902" t="s">
        <v>2075</v>
      </c>
    </row>
    <row r="204" spans="1:9" ht="36">
      <c r="A204" s="914"/>
      <c r="B204" s="466">
        <v>6</v>
      </c>
      <c r="C204" s="471" t="s">
        <v>3146</v>
      </c>
      <c r="D204" s="471" t="s">
        <v>3147</v>
      </c>
      <c r="E204" s="287" t="s">
        <v>2919</v>
      </c>
      <c r="F204" s="469">
        <f>_xlfn.BITAND(_xlfn.BITRSHIFT(H203,6),1)</f>
        <v>0</v>
      </c>
      <c r="G204" s="784">
        <v>0</v>
      </c>
      <c r="H204" s="923"/>
      <c r="I204" s="902"/>
    </row>
    <row r="205" spans="1:9" ht="36">
      <c r="A205" s="914"/>
      <c r="B205" s="466">
        <v>5</v>
      </c>
      <c r="C205" s="471" t="s">
        <v>3148</v>
      </c>
      <c r="D205" s="471" t="s">
        <v>3149</v>
      </c>
      <c r="E205" s="287" t="s">
        <v>2919</v>
      </c>
      <c r="F205" s="469">
        <f>_xlfn.BITAND(_xlfn.BITRSHIFT(H203,5),1)</f>
        <v>0</v>
      </c>
      <c r="G205" s="784">
        <v>0</v>
      </c>
      <c r="H205" s="923"/>
      <c r="I205" s="902"/>
    </row>
    <row r="206" spans="1:9" ht="36">
      <c r="A206" s="914"/>
      <c r="B206" s="466">
        <v>4</v>
      </c>
      <c r="C206" s="471" t="s">
        <v>3150</v>
      </c>
      <c r="D206" s="471" t="s">
        <v>3151</v>
      </c>
      <c r="E206" s="287" t="s">
        <v>2919</v>
      </c>
      <c r="F206" s="469">
        <f>_xlfn.BITAND(_xlfn.BITRSHIFT(H203,4),1)</f>
        <v>0</v>
      </c>
      <c r="G206" s="784">
        <v>0</v>
      </c>
      <c r="H206" s="923"/>
      <c r="I206" s="902"/>
    </row>
    <row r="207" spans="1:9" ht="36">
      <c r="A207" s="914"/>
      <c r="B207" s="466">
        <v>3</v>
      </c>
      <c r="C207" s="471" t="s">
        <v>3152</v>
      </c>
      <c r="D207" s="471" t="s">
        <v>3153</v>
      </c>
      <c r="E207" s="287" t="s">
        <v>2919</v>
      </c>
      <c r="F207" s="469">
        <f>_xlfn.BITAND(_xlfn.BITRSHIFT(H203,3),1)</f>
        <v>0</v>
      </c>
      <c r="G207" s="784">
        <v>0</v>
      </c>
      <c r="H207" s="923"/>
      <c r="I207" s="902"/>
    </row>
    <row r="208" spans="1:9" ht="36">
      <c r="A208" s="914"/>
      <c r="B208" s="466">
        <v>2</v>
      </c>
      <c r="C208" s="471" t="s">
        <v>3154</v>
      </c>
      <c r="D208" s="471" t="s">
        <v>3155</v>
      </c>
      <c r="E208" s="287" t="s">
        <v>2919</v>
      </c>
      <c r="F208" s="469">
        <f>_xlfn.BITAND(_xlfn.BITRSHIFT(H203,2),1)</f>
        <v>0</v>
      </c>
      <c r="G208" s="784">
        <v>0</v>
      </c>
      <c r="H208" s="923"/>
      <c r="I208" s="902"/>
    </row>
    <row r="209" spans="1:9" ht="36">
      <c r="A209" s="914"/>
      <c r="B209" s="466">
        <v>1</v>
      </c>
      <c r="C209" s="471" t="s">
        <v>3156</v>
      </c>
      <c r="D209" s="471" t="s">
        <v>3157</v>
      </c>
      <c r="E209" s="287" t="s">
        <v>2919</v>
      </c>
      <c r="F209" s="469">
        <f>_xlfn.BITAND(_xlfn.BITRSHIFT(H203,1),1)</f>
        <v>0</v>
      </c>
      <c r="G209" s="784">
        <v>0</v>
      </c>
      <c r="H209" s="923"/>
      <c r="I209" s="902"/>
    </row>
    <row r="210" spans="1:9" ht="36">
      <c r="A210" s="914"/>
      <c r="B210" s="466">
        <v>0</v>
      </c>
      <c r="C210" s="471" t="s">
        <v>3158</v>
      </c>
      <c r="D210" s="471" t="s">
        <v>3159</v>
      </c>
      <c r="E210" s="287" t="s">
        <v>2919</v>
      </c>
      <c r="F210" s="469">
        <f>_xlfn.BITAND(_xlfn.BITRSHIFT(H203,0),1)</f>
        <v>0</v>
      </c>
      <c r="G210" s="784">
        <v>0</v>
      </c>
      <c r="H210" s="924"/>
      <c r="I210" s="902"/>
    </row>
    <row r="211" spans="1:9" ht="24">
      <c r="A211" s="914">
        <v>180</v>
      </c>
      <c r="B211" s="383" t="s">
        <v>2301</v>
      </c>
      <c r="C211" s="471" t="s">
        <v>3160</v>
      </c>
      <c r="D211" s="471" t="s">
        <v>3009</v>
      </c>
      <c r="E211" s="287" t="s">
        <v>2074</v>
      </c>
      <c r="F211" s="462">
        <f>_xlfn.BITAND(_xlfn.BITRSHIFT(H211,4),15)</f>
        <v>3</v>
      </c>
      <c r="G211" s="902" t="str">
        <f>DEC2HEX(H211)</f>
        <v>30</v>
      </c>
      <c r="H211" s="922">
        <v>48</v>
      </c>
      <c r="I211" s="902" t="s">
        <v>2075</v>
      </c>
    </row>
    <row r="212" spans="1:9" ht="24">
      <c r="A212" s="914"/>
      <c r="B212" s="383" t="s">
        <v>2302</v>
      </c>
      <c r="C212" s="471" t="s">
        <v>3161</v>
      </c>
      <c r="D212" s="471" t="s">
        <v>3162</v>
      </c>
      <c r="E212" s="287" t="s">
        <v>2074</v>
      </c>
      <c r="F212" s="462">
        <f>_xlfn.BITAND(_xlfn.BITRSHIFT(H211,1),7)</f>
        <v>0</v>
      </c>
      <c r="G212" s="902">
        <v>0</v>
      </c>
      <c r="H212" s="923"/>
      <c r="I212" s="902"/>
    </row>
    <row r="213" spans="1:9" ht="36">
      <c r="A213" s="914"/>
      <c r="B213" s="481">
        <v>0</v>
      </c>
      <c r="C213" s="471" t="s">
        <v>3163</v>
      </c>
      <c r="D213" s="471" t="s">
        <v>3164</v>
      </c>
      <c r="E213" s="287" t="s">
        <v>2074</v>
      </c>
      <c r="F213" s="462">
        <f>_xlfn.BITAND(_xlfn.BITRSHIFT(H211,0),1)</f>
        <v>0</v>
      </c>
      <c r="G213" s="902">
        <v>0</v>
      </c>
      <c r="H213" s="924"/>
      <c r="I213" s="902"/>
    </row>
    <row r="214" spans="1:9" ht="24">
      <c r="A214" s="914">
        <v>181</v>
      </c>
      <c r="B214" s="383" t="s">
        <v>2301</v>
      </c>
      <c r="C214" s="471" t="s">
        <v>3165</v>
      </c>
      <c r="D214" s="471" t="s">
        <v>3015</v>
      </c>
      <c r="E214" s="287" t="s">
        <v>2074</v>
      </c>
      <c r="F214" s="462">
        <f>_xlfn.BITAND(_xlfn.BITRSHIFT(H214,4),15)</f>
        <v>3</v>
      </c>
      <c r="G214" s="902" t="str">
        <f t="shared" ref="G214" si="30">DEC2HEX(H214)</f>
        <v>30</v>
      </c>
      <c r="H214" s="922">
        <v>48</v>
      </c>
      <c r="I214" s="902" t="s">
        <v>2075</v>
      </c>
    </row>
    <row r="215" spans="1:9" ht="24">
      <c r="A215" s="914"/>
      <c r="B215" s="383" t="s">
        <v>2302</v>
      </c>
      <c r="C215" s="471" t="s">
        <v>3166</v>
      </c>
      <c r="D215" s="471" t="s">
        <v>3167</v>
      </c>
      <c r="E215" s="287" t="s">
        <v>2074</v>
      </c>
      <c r="F215" s="462">
        <f>_xlfn.BITAND(_xlfn.BITRSHIFT(H214,1),7)</f>
        <v>0</v>
      </c>
      <c r="G215" s="902">
        <v>0</v>
      </c>
      <c r="H215" s="923"/>
      <c r="I215" s="902"/>
    </row>
    <row r="216" spans="1:9" ht="36">
      <c r="A216" s="914"/>
      <c r="B216" s="481">
        <v>0</v>
      </c>
      <c r="C216" s="471" t="s">
        <v>3168</v>
      </c>
      <c r="D216" s="471" t="s">
        <v>3169</v>
      </c>
      <c r="E216" s="287" t="s">
        <v>2074</v>
      </c>
      <c r="F216" s="462">
        <f>_xlfn.BITAND(_xlfn.BITRSHIFT(H214,0),1)</f>
        <v>0</v>
      </c>
      <c r="G216" s="902">
        <v>0</v>
      </c>
      <c r="H216" s="924"/>
      <c r="I216" s="902"/>
    </row>
    <row r="217" spans="1:9" ht="24">
      <c r="A217" s="914">
        <v>182</v>
      </c>
      <c r="B217" s="383" t="s">
        <v>2301</v>
      </c>
      <c r="C217" s="471" t="s">
        <v>3170</v>
      </c>
      <c r="D217" s="471" t="s">
        <v>3021</v>
      </c>
      <c r="E217" s="287" t="s">
        <v>2074</v>
      </c>
      <c r="F217" s="462">
        <f>_xlfn.BITAND(_xlfn.BITRSHIFT(H217,4),15)</f>
        <v>3</v>
      </c>
      <c r="G217" s="902" t="str">
        <f t="shared" ref="G217" si="31">DEC2HEX(H217)</f>
        <v>30</v>
      </c>
      <c r="H217" s="922">
        <v>48</v>
      </c>
      <c r="I217" s="902" t="s">
        <v>2075</v>
      </c>
    </row>
    <row r="218" spans="1:9" ht="24">
      <c r="A218" s="914"/>
      <c r="B218" s="383" t="s">
        <v>2302</v>
      </c>
      <c r="C218" s="471" t="s">
        <v>3171</v>
      </c>
      <c r="D218" s="471" t="s">
        <v>3172</v>
      </c>
      <c r="E218" s="287" t="s">
        <v>2074</v>
      </c>
      <c r="F218" s="462">
        <f>_xlfn.BITAND(_xlfn.BITRSHIFT(H217,1),7)</f>
        <v>0</v>
      </c>
      <c r="G218" s="902">
        <v>0</v>
      </c>
      <c r="H218" s="923"/>
      <c r="I218" s="902"/>
    </row>
    <row r="219" spans="1:9" ht="36">
      <c r="A219" s="914"/>
      <c r="B219" s="481">
        <v>0</v>
      </c>
      <c r="C219" s="471" t="s">
        <v>3173</v>
      </c>
      <c r="D219" s="471" t="s">
        <v>3174</v>
      </c>
      <c r="E219" s="287" t="s">
        <v>2074</v>
      </c>
      <c r="F219" s="462">
        <f>_xlfn.BITAND(_xlfn.BITRSHIFT(H217,0),1)</f>
        <v>0</v>
      </c>
      <c r="G219" s="902">
        <v>0</v>
      </c>
      <c r="H219" s="924"/>
      <c r="I219" s="902"/>
    </row>
    <row r="220" spans="1:9" ht="24">
      <c r="A220" s="914">
        <v>183</v>
      </c>
      <c r="B220" s="383" t="s">
        <v>2301</v>
      </c>
      <c r="C220" s="471" t="s">
        <v>3175</v>
      </c>
      <c r="D220" s="471" t="s">
        <v>3027</v>
      </c>
      <c r="E220" s="287" t="s">
        <v>2074</v>
      </c>
      <c r="F220" s="462">
        <f>_xlfn.BITAND(_xlfn.BITRSHIFT(H220,4),15)</f>
        <v>3</v>
      </c>
      <c r="G220" s="902" t="str">
        <f t="shared" ref="G220" si="32">DEC2HEX(H220)</f>
        <v>30</v>
      </c>
      <c r="H220" s="922">
        <v>48</v>
      </c>
      <c r="I220" s="902" t="s">
        <v>2075</v>
      </c>
    </row>
    <row r="221" spans="1:9" ht="24">
      <c r="A221" s="914"/>
      <c r="B221" s="383" t="s">
        <v>2302</v>
      </c>
      <c r="C221" s="471" t="s">
        <v>3176</v>
      </c>
      <c r="D221" s="471" t="s">
        <v>3177</v>
      </c>
      <c r="E221" s="287" t="s">
        <v>2074</v>
      </c>
      <c r="F221" s="462">
        <f>_xlfn.BITAND(_xlfn.BITRSHIFT(H220,1),7)</f>
        <v>0</v>
      </c>
      <c r="G221" s="902">
        <v>0</v>
      </c>
      <c r="H221" s="923"/>
      <c r="I221" s="902"/>
    </row>
    <row r="222" spans="1:9" ht="36">
      <c r="A222" s="914"/>
      <c r="B222" s="481">
        <v>0</v>
      </c>
      <c r="C222" s="471" t="s">
        <v>3178</v>
      </c>
      <c r="D222" s="471" t="s">
        <v>3179</v>
      </c>
      <c r="E222" s="287" t="s">
        <v>2074</v>
      </c>
      <c r="F222" s="462">
        <f>_xlfn.BITAND(_xlfn.BITRSHIFT(H220,0),1)</f>
        <v>0</v>
      </c>
      <c r="G222" s="902">
        <v>0</v>
      </c>
      <c r="H222" s="924"/>
      <c r="I222" s="902"/>
    </row>
    <row r="223" spans="1:9" ht="24">
      <c r="A223" s="914">
        <v>184</v>
      </c>
      <c r="B223" s="383" t="s">
        <v>2301</v>
      </c>
      <c r="C223" s="471" t="s">
        <v>3180</v>
      </c>
      <c r="D223" s="471" t="s">
        <v>3033</v>
      </c>
      <c r="E223" s="287" t="s">
        <v>2074</v>
      </c>
      <c r="F223" s="462">
        <f>_xlfn.BITAND(_xlfn.BITRSHIFT(H223,4),15)</f>
        <v>3</v>
      </c>
      <c r="G223" s="902" t="str">
        <f t="shared" ref="G223" si="33">DEC2HEX(H223)</f>
        <v>38</v>
      </c>
      <c r="H223" s="922">
        <v>56</v>
      </c>
      <c r="I223" s="902" t="s">
        <v>2075</v>
      </c>
    </row>
    <row r="224" spans="1:9" ht="24">
      <c r="A224" s="914"/>
      <c r="B224" s="383" t="s">
        <v>2302</v>
      </c>
      <c r="C224" s="471" t="s">
        <v>3181</v>
      </c>
      <c r="D224" s="471" t="s">
        <v>3182</v>
      </c>
      <c r="E224" s="287" t="s">
        <v>2074</v>
      </c>
      <c r="F224" s="462">
        <f>_xlfn.BITAND(_xlfn.BITRSHIFT(H223,1),7)</f>
        <v>4</v>
      </c>
      <c r="G224" s="902">
        <v>0</v>
      </c>
      <c r="H224" s="923"/>
      <c r="I224" s="902"/>
    </row>
    <row r="225" spans="1:9" ht="36">
      <c r="A225" s="914"/>
      <c r="B225" s="481">
        <v>0</v>
      </c>
      <c r="C225" s="471" t="s">
        <v>3183</v>
      </c>
      <c r="D225" s="471" t="s">
        <v>3184</v>
      </c>
      <c r="E225" s="287" t="s">
        <v>2074</v>
      </c>
      <c r="F225" s="462">
        <f>_xlfn.BITAND(_xlfn.BITRSHIFT(H223,0),1)</f>
        <v>0</v>
      </c>
      <c r="G225" s="902">
        <v>0</v>
      </c>
      <c r="H225" s="924"/>
      <c r="I225" s="902"/>
    </row>
    <row r="226" spans="1:9" ht="24">
      <c r="A226" s="914">
        <v>185</v>
      </c>
      <c r="B226" s="383" t="s">
        <v>2301</v>
      </c>
      <c r="C226" s="471" t="s">
        <v>3185</v>
      </c>
      <c r="D226" s="471" t="s">
        <v>3039</v>
      </c>
      <c r="E226" s="287" t="s">
        <v>2074</v>
      </c>
      <c r="F226" s="462">
        <f>_xlfn.BITAND(_xlfn.BITRSHIFT(H226,4),15)</f>
        <v>3</v>
      </c>
      <c r="G226" s="902" t="str">
        <f t="shared" ref="G226" si="34">DEC2HEX(H226)</f>
        <v>38</v>
      </c>
      <c r="H226" s="922">
        <v>56</v>
      </c>
      <c r="I226" s="902" t="s">
        <v>2075</v>
      </c>
    </row>
    <row r="227" spans="1:9" ht="24">
      <c r="A227" s="914"/>
      <c r="B227" s="383" t="s">
        <v>2302</v>
      </c>
      <c r="C227" s="471" t="s">
        <v>3186</v>
      </c>
      <c r="D227" s="471" t="s">
        <v>3187</v>
      </c>
      <c r="E227" s="287" t="s">
        <v>2074</v>
      </c>
      <c r="F227" s="462">
        <f>_xlfn.BITAND(_xlfn.BITRSHIFT(H226,1),7)</f>
        <v>4</v>
      </c>
      <c r="G227" s="902">
        <v>0</v>
      </c>
      <c r="H227" s="923"/>
      <c r="I227" s="902"/>
    </row>
    <row r="228" spans="1:9" ht="36">
      <c r="A228" s="914"/>
      <c r="B228" s="481">
        <v>0</v>
      </c>
      <c r="C228" s="471" t="s">
        <v>3188</v>
      </c>
      <c r="D228" s="471" t="s">
        <v>3189</v>
      </c>
      <c r="E228" s="287" t="s">
        <v>2074</v>
      </c>
      <c r="F228" s="462">
        <f>_xlfn.BITAND(_xlfn.BITRSHIFT(H226,0),1)</f>
        <v>0</v>
      </c>
      <c r="G228" s="902">
        <v>0</v>
      </c>
      <c r="H228" s="924"/>
      <c r="I228" s="902"/>
    </row>
    <row r="229" spans="1:9" ht="24">
      <c r="A229" s="914">
        <v>186</v>
      </c>
      <c r="B229" s="383" t="s">
        <v>2301</v>
      </c>
      <c r="C229" s="471" t="s">
        <v>3190</v>
      </c>
      <c r="D229" s="471" t="s">
        <v>3045</v>
      </c>
      <c r="E229" s="287" t="s">
        <v>2074</v>
      </c>
      <c r="F229" s="462">
        <f>_xlfn.BITAND(_xlfn.BITRSHIFT(H229,4),15)</f>
        <v>3</v>
      </c>
      <c r="G229" s="902" t="str">
        <f t="shared" ref="G229" si="35">DEC2HEX(H229)</f>
        <v>38</v>
      </c>
      <c r="H229" s="922">
        <v>56</v>
      </c>
      <c r="I229" s="902" t="s">
        <v>2075</v>
      </c>
    </row>
    <row r="230" spans="1:9" ht="24">
      <c r="A230" s="914"/>
      <c r="B230" s="383" t="s">
        <v>2302</v>
      </c>
      <c r="C230" s="471" t="s">
        <v>3191</v>
      </c>
      <c r="D230" s="471" t="s">
        <v>3192</v>
      </c>
      <c r="E230" s="287" t="s">
        <v>2074</v>
      </c>
      <c r="F230" s="462">
        <f>_xlfn.BITAND(_xlfn.BITRSHIFT(H229,1),7)</f>
        <v>4</v>
      </c>
      <c r="G230" s="902">
        <v>0</v>
      </c>
      <c r="H230" s="923"/>
      <c r="I230" s="902"/>
    </row>
    <row r="231" spans="1:9" ht="36">
      <c r="A231" s="914"/>
      <c r="B231" s="481">
        <v>0</v>
      </c>
      <c r="C231" s="471" t="s">
        <v>3193</v>
      </c>
      <c r="D231" s="471" t="s">
        <v>3194</v>
      </c>
      <c r="E231" s="287" t="s">
        <v>2074</v>
      </c>
      <c r="F231" s="462">
        <f>_xlfn.BITAND(_xlfn.BITRSHIFT(H229,0),1)</f>
        <v>0</v>
      </c>
      <c r="G231" s="902">
        <v>0</v>
      </c>
      <c r="H231" s="924"/>
      <c r="I231" s="902"/>
    </row>
    <row r="232" spans="1:9" ht="24">
      <c r="A232" s="914">
        <v>187</v>
      </c>
      <c r="B232" s="383" t="s">
        <v>2301</v>
      </c>
      <c r="C232" s="471" t="s">
        <v>3195</v>
      </c>
      <c r="D232" s="471" t="s">
        <v>3051</v>
      </c>
      <c r="E232" s="287" t="s">
        <v>2074</v>
      </c>
      <c r="F232" s="462">
        <f>_xlfn.BITAND(_xlfn.BITRSHIFT(H232,4),15)</f>
        <v>3</v>
      </c>
      <c r="G232" s="902" t="str">
        <f t="shared" ref="G232" si="36">DEC2HEX(H232)</f>
        <v>38</v>
      </c>
      <c r="H232" s="922">
        <v>56</v>
      </c>
      <c r="I232" s="902" t="s">
        <v>2075</v>
      </c>
    </row>
    <row r="233" spans="1:9" ht="24">
      <c r="A233" s="914"/>
      <c r="B233" s="383" t="s">
        <v>2302</v>
      </c>
      <c r="C233" s="471" t="s">
        <v>3196</v>
      </c>
      <c r="D233" s="471" t="s">
        <v>3197</v>
      </c>
      <c r="E233" s="287" t="s">
        <v>2074</v>
      </c>
      <c r="F233" s="462">
        <f>_xlfn.BITAND(_xlfn.BITRSHIFT(H232,1),7)</f>
        <v>4</v>
      </c>
      <c r="G233" s="902">
        <v>0</v>
      </c>
      <c r="H233" s="923"/>
      <c r="I233" s="902"/>
    </row>
    <row r="234" spans="1:9" ht="36">
      <c r="A234" s="914"/>
      <c r="B234" s="481">
        <v>0</v>
      </c>
      <c r="C234" s="471" t="s">
        <v>3198</v>
      </c>
      <c r="D234" s="471" t="s">
        <v>3199</v>
      </c>
      <c r="E234" s="287" t="s">
        <v>2074</v>
      </c>
      <c r="F234" s="462">
        <f>_xlfn.BITAND(_xlfn.BITRSHIFT(H232,0),1)</f>
        <v>0</v>
      </c>
      <c r="G234" s="902">
        <v>0</v>
      </c>
      <c r="H234" s="924"/>
      <c r="I234" s="902"/>
    </row>
    <row r="235" spans="1:9" ht="24">
      <c r="A235" s="914">
        <v>188</v>
      </c>
      <c r="B235" s="466">
        <v>7</v>
      </c>
      <c r="C235" s="471" t="s">
        <v>3200</v>
      </c>
      <c r="D235" s="471" t="s">
        <v>3057</v>
      </c>
      <c r="E235" s="287" t="s">
        <v>2074</v>
      </c>
      <c r="F235" s="469">
        <f>_xlfn.BITAND(_xlfn.BITRSHIFT(H235,7),1)</f>
        <v>0</v>
      </c>
      <c r="G235" s="784" t="str">
        <f t="shared" ref="G235" si="37">DEC2HEX(H235)</f>
        <v>0</v>
      </c>
      <c r="H235" s="922">
        <v>0</v>
      </c>
      <c r="I235" s="902" t="s">
        <v>2075</v>
      </c>
    </row>
    <row r="236" spans="1:9" ht="24">
      <c r="A236" s="914"/>
      <c r="B236" s="466">
        <v>6</v>
      </c>
      <c r="C236" s="471" t="s">
        <v>3201</v>
      </c>
      <c r="D236" s="471" t="s">
        <v>3057</v>
      </c>
      <c r="E236" s="287" t="s">
        <v>2074</v>
      </c>
      <c r="F236" s="469">
        <f>_xlfn.BITAND(_xlfn.BITRSHIFT(H235,6),1)</f>
        <v>0</v>
      </c>
      <c r="G236" s="784">
        <v>0</v>
      </c>
      <c r="H236" s="923"/>
      <c r="I236" s="902"/>
    </row>
    <row r="237" spans="1:9" ht="24">
      <c r="A237" s="914"/>
      <c r="B237" s="466">
        <v>5</v>
      </c>
      <c r="C237" s="471" t="s">
        <v>3202</v>
      </c>
      <c r="D237" s="471" t="s">
        <v>3057</v>
      </c>
      <c r="E237" s="287" t="s">
        <v>2074</v>
      </c>
      <c r="F237" s="469">
        <f>_xlfn.BITAND(_xlfn.BITRSHIFT(H235,5),1)</f>
        <v>0</v>
      </c>
      <c r="G237" s="784">
        <v>0</v>
      </c>
      <c r="H237" s="923"/>
      <c r="I237" s="902"/>
    </row>
    <row r="238" spans="1:9" ht="24">
      <c r="A238" s="914"/>
      <c r="B238" s="466">
        <v>4</v>
      </c>
      <c r="C238" s="471" t="s">
        <v>3203</v>
      </c>
      <c r="D238" s="471" t="s">
        <v>3057</v>
      </c>
      <c r="E238" s="287" t="s">
        <v>2074</v>
      </c>
      <c r="F238" s="469">
        <f>_xlfn.BITAND(_xlfn.BITRSHIFT(H235,4),1)</f>
        <v>0</v>
      </c>
      <c r="G238" s="784">
        <v>0</v>
      </c>
      <c r="H238" s="923"/>
      <c r="I238" s="902"/>
    </row>
    <row r="239" spans="1:9" ht="24">
      <c r="A239" s="914"/>
      <c r="B239" s="466">
        <v>3</v>
      </c>
      <c r="C239" s="471" t="s">
        <v>3204</v>
      </c>
      <c r="D239" s="471" t="s">
        <v>3057</v>
      </c>
      <c r="E239" s="287" t="s">
        <v>2074</v>
      </c>
      <c r="F239" s="469">
        <f>_xlfn.BITAND(_xlfn.BITRSHIFT(H235,3),1)</f>
        <v>0</v>
      </c>
      <c r="G239" s="784">
        <v>0</v>
      </c>
      <c r="H239" s="923"/>
      <c r="I239" s="902"/>
    </row>
    <row r="240" spans="1:9" ht="24">
      <c r="A240" s="914"/>
      <c r="B240" s="466">
        <v>2</v>
      </c>
      <c r="C240" s="471" t="s">
        <v>3205</v>
      </c>
      <c r="D240" s="471" t="s">
        <v>3057</v>
      </c>
      <c r="E240" s="287" t="s">
        <v>2074</v>
      </c>
      <c r="F240" s="469">
        <f>_xlfn.BITAND(_xlfn.BITRSHIFT(H235,2),1)</f>
        <v>0</v>
      </c>
      <c r="G240" s="784">
        <v>0</v>
      </c>
      <c r="H240" s="923"/>
      <c r="I240" s="902"/>
    </row>
    <row r="241" spans="1:9" ht="24">
      <c r="A241" s="914"/>
      <c r="B241" s="466">
        <v>1</v>
      </c>
      <c r="C241" s="471" t="s">
        <v>3206</v>
      </c>
      <c r="D241" s="471" t="s">
        <v>3057</v>
      </c>
      <c r="E241" s="287" t="s">
        <v>2074</v>
      </c>
      <c r="F241" s="469">
        <f>_xlfn.BITAND(_xlfn.BITRSHIFT(H235,1),1)</f>
        <v>0</v>
      </c>
      <c r="G241" s="784">
        <v>0</v>
      </c>
      <c r="H241" s="923"/>
      <c r="I241" s="902"/>
    </row>
    <row r="242" spans="1:9" ht="24">
      <c r="A242" s="914"/>
      <c r="B242" s="466">
        <v>0</v>
      </c>
      <c r="C242" s="471" t="s">
        <v>3207</v>
      </c>
      <c r="D242" s="471" t="s">
        <v>3057</v>
      </c>
      <c r="E242" s="287" t="s">
        <v>2074</v>
      </c>
      <c r="F242" s="469">
        <f>_xlfn.BITAND(_xlfn.BITRSHIFT(H235,0),1)</f>
        <v>0</v>
      </c>
      <c r="G242" s="784">
        <v>0</v>
      </c>
      <c r="H242" s="924"/>
      <c r="I242" s="902"/>
    </row>
    <row r="243" spans="1:9" ht="14.25" customHeight="1">
      <c r="A243" s="914">
        <v>189</v>
      </c>
      <c r="B243" s="383" t="s">
        <v>2481</v>
      </c>
      <c r="C243" s="471" t="s">
        <v>3208</v>
      </c>
      <c r="D243" s="912" t="s">
        <v>3209</v>
      </c>
      <c r="E243" s="287" t="s">
        <v>2074</v>
      </c>
      <c r="F243" s="462">
        <f>_xlfn.BITAND(_xlfn.BITRSHIFT(H243,6),3)</f>
        <v>0</v>
      </c>
      <c r="G243" s="902" t="str">
        <f>DEC2HEX(H243)</f>
        <v>0</v>
      </c>
      <c r="H243" s="922">
        <v>0</v>
      </c>
      <c r="I243" s="902" t="s">
        <v>2075</v>
      </c>
    </row>
    <row r="244" spans="1:9" ht="24">
      <c r="A244" s="914"/>
      <c r="B244" s="383" t="s">
        <v>2297</v>
      </c>
      <c r="C244" s="471" t="s">
        <v>3210</v>
      </c>
      <c r="D244" s="912"/>
      <c r="E244" s="287" t="s">
        <v>2074</v>
      </c>
      <c r="F244" s="462">
        <f>_xlfn.BITAND(_xlfn.BITRSHIFT(H243,4),3)</f>
        <v>0</v>
      </c>
      <c r="G244" s="902"/>
      <c r="H244" s="923"/>
      <c r="I244" s="902"/>
    </row>
    <row r="245" spans="1:9" ht="24">
      <c r="A245" s="914"/>
      <c r="B245" s="383" t="s">
        <v>2298</v>
      </c>
      <c r="C245" s="471" t="s">
        <v>3211</v>
      </c>
      <c r="D245" s="912"/>
      <c r="E245" s="287" t="s">
        <v>2074</v>
      </c>
      <c r="F245" s="462">
        <f>_xlfn.BITAND(_xlfn.BITRSHIFT(H243,2),3)</f>
        <v>0</v>
      </c>
      <c r="G245" s="902"/>
      <c r="H245" s="923"/>
      <c r="I245" s="902"/>
    </row>
    <row r="246" spans="1:9" ht="27" customHeight="1">
      <c r="A246" s="914"/>
      <c r="B246" s="381" t="s">
        <v>154</v>
      </c>
      <c r="C246" s="471" t="s">
        <v>3212</v>
      </c>
      <c r="D246" s="912"/>
      <c r="E246" s="287" t="s">
        <v>2074</v>
      </c>
      <c r="F246" s="462">
        <f>_xlfn.BITAND(_xlfn.BITRSHIFT(H243,0),3)</f>
        <v>0</v>
      </c>
      <c r="G246" s="902"/>
      <c r="H246" s="924"/>
      <c r="I246" s="902"/>
    </row>
    <row r="247" spans="1:9" ht="14.25" customHeight="1">
      <c r="A247" s="914">
        <v>190</v>
      </c>
      <c r="B247" s="383" t="s">
        <v>2481</v>
      </c>
      <c r="C247" s="471" t="s">
        <v>3213</v>
      </c>
      <c r="D247" s="925" t="s">
        <v>3209</v>
      </c>
      <c r="E247" s="287" t="s">
        <v>2074</v>
      </c>
      <c r="F247" s="462">
        <f>_xlfn.BITAND(_xlfn.BITRSHIFT(H247,6),3)</f>
        <v>0</v>
      </c>
      <c r="G247" s="902" t="str">
        <f>DEC2HEX(H247)</f>
        <v>0</v>
      </c>
      <c r="H247" s="922">
        <v>0</v>
      </c>
      <c r="I247" s="902" t="s">
        <v>2075</v>
      </c>
    </row>
    <row r="248" spans="1:9" ht="24">
      <c r="A248" s="914"/>
      <c r="B248" s="383" t="s">
        <v>2297</v>
      </c>
      <c r="C248" s="471" t="s">
        <v>3214</v>
      </c>
      <c r="D248" s="925"/>
      <c r="E248" s="287" t="s">
        <v>2074</v>
      </c>
      <c r="F248" s="462">
        <f>_xlfn.BITAND(_xlfn.BITRSHIFT(H247,4),3)</f>
        <v>0</v>
      </c>
      <c r="G248" s="902"/>
      <c r="H248" s="923"/>
      <c r="I248" s="902"/>
    </row>
    <row r="249" spans="1:9" ht="24">
      <c r="A249" s="914"/>
      <c r="B249" s="383" t="s">
        <v>2298</v>
      </c>
      <c r="C249" s="471" t="s">
        <v>3215</v>
      </c>
      <c r="D249" s="925"/>
      <c r="E249" s="287" t="s">
        <v>2074</v>
      </c>
      <c r="F249" s="462">
        <f>_xlfn.BITAND(_xlfn.BITRSHIFT(H247,2),3)</f>
        <v>0</v>
      </c>
      <c r="G249" s="902"/>
      <c r="H249" s="923"/>
      <c r="I249" s="902"/>
    </row>
    <row r="250" spans="1:9" ht="24">
      <c r="A250" s="914"/>
      <c r="B250" s="381" t="s">
        <v>154</v>
      </c>
      <c r="C250" s="471" t="s">
        <v>3216</v>
      </c>
      <c r="D250" s="925"/>
      <c r="E250" s="287" t="s">
        <v>2074</v>
      </c>
      <c r="F250" s="462">
        <f>_xlfn.BITAND(_xlfn.BITRSHIFT(H247,0),3)</f>
        <v>0</v>
      </c>
      <c r="G250" s="902"/>
      <c r="H250" s="924"/>
      <c r="I250" s="902"/>
    </row>
    <row r="251" spans="1:9" ht="24">
      <c r="A251" s="914">
        <v>191</v>
      </c>
      <c r="B251" s="383" t="s">
        <v>2301</v>
      </c>
      <c r="C251" s="471" t="s">
        <v>3217</v>
      </c>
      <c r="D251" s="471" t="s">
        <v>3218</v>
      </c>
      <c r="E251" s="287" t="s">
        <v>2074</v>
      </c>
      <c r="F251" s="462">
        <f>_xlfn.BITAND(_xlfn.BITRSHIFT(H251,4),15)</f>
        <v>0</v>
      </c>
      <c r="G251" s="902" t="str">
        <f>DEC2HEX(H251)</f>
        <v>0</v>
      </c>
      <c r="H251" s="922">
        <v>0</v>
      </c>
      <c r="I251" s="902" t="s">
        <v>2075</v>
      </c>
    </row>
    <row r="252" spans="1:9" ht="24">
      <c r="A252" s="914"/>
      <c r="B252" s="381" t="s">
        <v>244</v>
      </c>
      <c r="C252" s="471" t="s">
        <v>3219</v>
      </c>
      <c r="D252" s="471" t="s">
        <v>3218</v>
      </c>
      <c r="E252" s="287" t="s">
        <v>2074</v>
      </c>
      <c r="F252" s="462">
        <f>_xlfn.BITAND(_xlfn.BITRSHIFT(H251,0),15)</f>
        <v>0</v>
      </c>
      <c r="G252" s="902"/>
      <c r="H252" s="924"/>
      <c r="I252" s="902"/>
    </row>
    <row r="253" spans="1:9" ht="24">
      <c r="A253" s="914">
        <v>192</v>
      </c>
      <c r="B253" s="383" t="s">
        <v>2301</v>
      </c>
      <c r="C253" s="471" t="s">
        <v>3220</v>
      </c>
      <c r="D253" s="471" t="s">
        <v>3218</v>
      </c>
      <c r="E253" s="287" t="s">
        <v>2074</v>
      </c>
      <c r="F253" s="462">
        <f>_xlfn.BITAND(_xlfn.BITRSHIFT(H253,4),15)</f>
        <v>0</v>
      </c>
      <c r="G253" s="902" t="str">
        <f t="shared" ref="G253" si="38">DEC2HEX(H253)</f>
        <v>0</v>
      </c>
      <c r="H253" s="922">
        <v>0</v>
      </c>
      <c r="I253" s="902" t="s">
        <v>2075</v>
      </c>
    </row>
    <row r="254" spans="1:9" ht="24">
      <c r="A254" s="914"/>
      <c r="B254" s="381" t="s">
        <v>244</v>
      </c>
      <c r="C254" s="471" t="s">
        <v>3221</v>
      </c>
      <c r="D254" s="471" t="s">
        <v>3218</v>
      </c>
      <c r="E254" s="287" t="s">
        <v>2074</v>
      </c>
      <c r="F254" s="462">
        <f>_xlfn.BITAND(_xlfn.BITRSHIFT(H253,0),15)</f>
        <v>0</v>
      </c>
      <c r="G254" s="902"/>
      <c r="H254" s="924"/>
      <c r="I254" s="902"/>
    </row>
    <row r="255" spans="1:9" ht="24">
      <c r="A255" s="914">
        <v>193</v>
      </c>
      <c r="B255" s="383" t="s">
        <v>2301</v>
      </c>
      <c r="C255" s="471" t="s">
        <v>3222</v>
      </c>
      <c r="D255" s="471" t="s">
        <v>3218</v>
      </c>
      <c r="E255" s="287" t="s">
        <v>2074</v>
      </c>
      <c r="F255" s="462">
        <f>_xlfn.BITAND(_xlfn.BITRSHIFT(H255,4),15)</f>
        <v>0</v>
      </c>
      <c r="G255" s="902" t="str">
        <f t="shared" ref="G255" si="39">DEC2HEX(H255)</f>
        <v>0</v>
      </c>
      <c r="H255" s="922">
        <v>0</v>
      </c>
      <c r="I255" s="902" t="s">
        <v>2075</v>
      </c>
    </row>
    <row r="256" spans="1:9" ht="24">
      <c r="A256" s="914"/>
      <c r="B256" s="381" t="s">
        <v>244</v>
      </c>
      <c r="C256" s="471" t="s">
        <v>3223</v>
      </c>
      <c r="D256" s="471" t="s">
        <v>3218</v>
      </c>
      <c r="E256" s="287" t="s">
        <v>2074</v>
      </c>
      <c r="F256" s="462">
        <f>_xlfn.BITAND(_xlfn.BITRSHIFT(H255,0),15)</f>
        <v>0</v>
      </c>
      <c r="G256" s="902"/>
      <c r="H256" s="924"/>
      <c r="I256" s="902"/>
    </row>
    <row r="257" spans="1:9" ht="24">
      <c r="A257" s="914">
        <v>194</v>
      </c>
      <c r="B257" s="383" t="s">
        <v>2301</v>
      </c>
      <c r="C257" s="471" t="s">
        <v>3224</v>
      </c>
      <c r="D257" s="471" t="s">
        <v>3218</v>
      </c>
      <c r="E257" s="287" t="s">
        <v>2074</v>
      </c>
      <c r="F257" s="462">
        <f>_xlfn.BITAND(_xlfn.BITRSHIFT(H257,4),15)</f>
        <v>0</v>
      </c>
      <c r="G257" s="902" t="str">
        <f t="shared" ref="G257" si="40">DEC2HEX(H257)</f>
        <v>0</v>
      </c>
      <c r="H257" s="922">
        <v>0</v>
      </c>
      <c r="I257" s="902" t="s">
        <v>2075</v>
      </c>
    </row>
    <row r="258" spans="1:9" ht="24">
      <c r="A258" s="914"/>
      <c r="B258" s="381" t="s">
        <v>244</v>
      </c>
      <c r="C258" s="471" t="s">
        <v>3225</v>
      </c>
      <c r="D258" s="471" t="s">
        <v>3218</v>
      </c>
      <c r="E258" s="287" t="s">
        <v>2074</v>
      </c>
      <c r="F258" s="462">
        <f>_xlfn.BITAND(_xlfn.BITRSHIFT(H257,0),15)</f>
        <v>0</v>
      </c>
      <c r="G258" s="902"/>
      <c r="H258" s="924"/>
      <c r="I258" s="902"/>
    </row>
    <row r="259" spans="1:9">
      <c r="A259" s="914">
        <v>195</v>
      </c>
      <c r="B259" s="466">
        <v>7</v>
      </c>
      <c r="C259" s="471" t="s">
        <v>3226</v>
      </c>
      <c r="D259" s="471" t="s">
        <v>3085</v>
      </c>
      <c r="E259" s="287" t="s">
        <v>2074</v>
      </c>
      <c r="F259" s="469">
        <f>_xlfn.BITAND(_xlfn.BITRSHIFT(H259,7),1)</f>
        <v>1</v>
      </c>
      <c r="G259" s="784" t="str">
        <f t="shared" ref="G259" si="41">DEC2HEX(H259)</f>
        <v>FF</v>
      </c>
      <c r="H259" s="922">
        <v>255</v>
      </c>
      <c r="I259" s="902" t="s">
        <v>2075</v>
      </c>
    </row>
    <row r="260" spans="1:9">
      <c r="A260" s="914"/>
      <c r="B260" s="466">
        <v>6</v>
      </c>
      <c r="C260" s="471" t="s">
        <v>3227</v>
      </c>
      <c r="D260" s="471" t="s">
        <v>3085</v>
      </c>
      <c r="E260" s="287" t="s">
        <v>2074</v>
      </c>
      <c r="F260" s="469">
        <f>_xlfn.BITAND(_xlfn.BITRSHIFT(H259,6),1)</f>
        <v>1</v>
      </c>
      <c r="G260" s="784">
        <v>0</v>
      </c>
      <c r="H260" s="923"/>
      <c r="I260" s="902"/>
    </row>
    <row r="261" spans="1:9">
      <c r="A261" s="914"/>
      <c r="B261" s="466">
        <v>5</v>
      </c>
      <c r="C261" s="471" t="s">
        <v>3228</v>
      </c>
      <c r="D261" s="471" t="s">
        <v>3085</v>
      </c>
      <c r="E261" s="287" t="s">
        <v>2074</v>
      </c>
      <c r="F261" s="469">
        <f>_xlfn.BITAND(_xlfn.BITRSHIFT(H259,5),1)</f>
        <v>1</v>
      </c>
      <c r="G261" s="784">
        <v>0</v>
      </c>
      <c r="H261" s="923"/>
      <c r="I261" s="902"/>
    </row>
    <row r="262" spans="1:9">
      <c r="A262" s="914"/>
      <c r="B262" s="466">
        <v>4</v>
      </c>
      <c r="C262" s="471" t="s">
        <v>3229</v>
      </c>
      <c r="D262" s="471" t="s">
        <v>3085</v>
      </c>
      <c r="E262" s="287" t="s">
        <v>2074</v>
      </c>
      <c r="F262" s="469">
        <f>_xlfn.BITAND(_xlfn.BITRSHIFT(H259,4),1)</f>
        <v>1</v>
      </c>
      <c r="G262" s="784">
        <v>0</v>
      </c>
      <c r="H262" s="923"/>
      <c r="I262" s="902"/>
    </row>
    <row r="263" spans="1:9">
      <c r="A263" s="914"/>
      <c r="B263" s="466">
        <v>3</v>
      </c>
      <c r="C263" s="471" t="s">
        <v>3230</v>
      </c>
      <c r="D263" s="471" t="s">
        <v>3085</v>
      </c>
      <c r="E263" s="287" t="s">
        <v>2074</v>
      </c>
      <c r="F263" s="469">
        <f>_xlfn.BITAND(_xlfn.BITRSHIFT(H259,3),1)</f>
        <v>1</v>
      </c>
      <c r="G263" s="784">
        <v>0</v>
      </c>
      <c r="H263" s="923"/>
      <c r="I263" s="902"/>
    </row>
    <row r="264" spans="1:9">
      <c r="A264" s="914"/>
      <c r="B264" s="466">
        <v>2</v>
      </c>
      <c r="C264" s="471" t="s">
        <v>3231</v>
      </c>
      <c r="D264" s="471" t="s">
        <v>3085</v>
      </c>
      <c r="E264" s="287" t="s">
        <v>2074</v>
      </c>
      <c r="F264" s="469">
        <f>_xlfn.BITAND(_xlfn.BITRSHIFT(H259,2),1)</f>
        <v>1</v>
      </c>
      <c r="G264" s="784">
        <v>0</v>
      </c>
      <c r="H264" s="923"/>
      <c r="I264" s="902"/>
    </row>
    <row r="265" spans="1:9">
      <c r="A265" s="914"/>
      <c r="B265" s="466">
        <v>1</v>
      </c>
      <c r="C265" s="471" t="s">
        <v>3232</v>
      </c>
      <c r="D265" s="471" t="s">
        <v>3085</v>
      </c>
      <c r="E265" s="287" t="s">
        <v>2074</v>
      </c>
      <c r="F265" s="469">
        <f>_xlfn.BITAND(_xlfn.BITRSHIFT(H259,1),1)</f>
        <v>1</v>
      </c>
      <c r="G265" s="784">
        <v>0</v>
      </c>
      <c r="H265" s="923"/>
      <c r="I265" s="902"/>
    </row>
    <row r="266" spans="1:9">
      <c r="A266" s="914"/>
      <c r="B266" s="466">
        <v>0</v>
      </c>
      <c r="C266" s="471" t="s">
        <v>3233</v>
      </c>
      <c r="D266" s="471" t="s">
        <v>3085</v>
      </c>
      <c r="E266" s="287" t="s">
        <v>2074</v>
      </c>
      <c r="F266" s="469">
        <f>_xlfn.BITAND(_xlfn.BITRSHIFT(H259,0),1)</f>
        <v>1</v>
      </c>
      <c r="G266" s="784">
        <v>0</v>
      </c>
      <c r="H266" s="924"/>
      <c r="I266" s="902"/>
    </row>
    <row r="267" spans="1:9">
      <c r="A267" s="914">
        <v>196</v>
      </c>
      <c r="B267" s="466">
        <v>7</v>
      </c>
      <c r="C267" s="471" t="s">
        <v>3234</v>
      </c>
      <c r="D267" s="471" t="s">
        <v>3085</v>
      </c>
      <c r="E267" s="287" t="s">
        <v>2074</v>
      </c>
      <c r="F267" s="469">
        <f>_xlfn.BITAND(_xlfn.BITRSHIFT(H267,7),1)</f>
        <v>1</v>
      </c>
      <c r="G267" s="784" t="str">
        <f t="shared" ref="G267" si="42">DEC2HEX(H267)</f>
        <v>FF</v>
      </c>
      <c r="H267" s="922">
        <v>255</v>
      </c>
      <c r="I267" s="902" t="s">
        <v>2075</v>
      </c>
    </row>
    <row r="268" spans="1:9">
      <c r="A268" s="914"/>
      <c r="B268" s="466">
        <v>6</v>
      </c>
      <c r="C268" s="471" t="s">
        <v>3235</v>
      </c>
      <c r="D268" s="471" t="s">
        <v>3085</v>
      </c>
      <c r="E268" s="287" t="s">
        <v>2074</v>
      </c>
      <c r="F268" s="469">
        <f>_xlfn.BITAND(_xlfn.BITRSHIFT(H267,6),1)</f>
        <v>1</v>
      </c>
      <c r="G268" s="784">
        <v>0</v>
      </c>
      <c r="H268" s="923"/>
      <c r="I268" s="902"/>
    </row>
    <row r="269" spans="1:9">
      <c r="A269" s="914"/>
      <c r="B269" s="466">
        <v>5</v>
      </c>
      <c r="C269" s="471" t="s">
        <v>3236</v>
      </c>
      <c r="D269" s="471" t="s">
        <v>3085</v>
      </c>
      <c r="E269" s="287" t="s">
        <v>2074</v>
      </c>
      <c r="F269" s="469">
        <f>_xlfn.BITAND(_xlfn.BITRSHIFT(H267,5),1)</f>
        <v>1</v>
      </c>
      <c r="G269" s="784">
        <v>0</v>
      </c>
      <c r="H269" s="923"/>
      <c r="I269" s="902"/>
    </row>
    <row r="270" spans="1:9">
      <c r="A270" s="914"/>
      <c r="B270" s="466">
        <v>4</v>
      </c>
      <c r="C270" s="471" t="s">
        <v>3237</v>
      </c>
      <c r="D270" s="471" t="s">
        <v>3085</v>
      </c>
      <c r="E270" s="287" t="s">
        <v>2074</v>
      </c>
      <c r="F270" s="469">
        <f>_xlfn.BITAND(_xlfn.BITRSHIFT(H267,4),1)</f>
        <v>1</v>
      </c>
      <c r="G270" s="784">
        <v>0</v>
      </c>
      <c r="H270" s="923"/>
      <c r="I270" s="902"/>
    </row>
    <row r="271" spans="1:9">
      <c r="A271" s="914"/>
      <c r="B271" s="466">
        <v>3</v>
      </c>
      <c r="C271" s="471" t="s">
        <v>3238</v>
      </c>
      <c r="D271" s="471" t="s">
        <v>3085</v>
      </c>
      <c r="E271" s="287" t="s">
        <v>2074</v>
      </c>
      <c r="F271" s="469">
        <f>_xlfn.BITAND(_xlfn.BITRSHIFT(H267,3),1)</f>
        <v>1</v>
      </c>
      <c r="G271" s="784">
        <v>0</v>
      </c>
      <c r="H271" s="923"/>
      <c r="I271" s="902"/>
    </row>
    <row r="272" spans="1:9">
      <c r="A272" s="914"/>
      <c r="B272" s="466">
        <v>2</v>
      </c>
      <c r="C272" s="471" t="s">
        <v>3239</v>
      </c>
      <c r="D272" s="471" t="s">
        <v>3085</v>
      </c>
      <c r="E272" s="287" t="s">
        <v>2074</v>
      </c>
      <c r="F272" s="469">
        <f>_xlfn.BITAND(_xlfn.BITRSHIFT(H267,2),1)</f>
        <v>1</v>
      </c>
      <c r="G272" s="784">
        <v>0</v>
      </c>
      <c r="H272" s="923"/>
      <c r="I272" s="902"/>
    </row>
    <row r="273" spans="1:9">
      <c r="A273" s="914"/>
      <c r="B273" s="466">
        <v>1</v>
      </c>
      <c r="C273" s="471" t="s">
        <v>3240</v>
      </c>
      <c r="D273" s="471" t="s">
        <v>3085</v>
      </c>
      <c r="E273" s="287" t="s">
        <v>2074</v>
      </c>
      <c r="F273" s="469">
        <f>_xlfn.BITAND(_xlfn.BITRSHIFT(H267,1),1)</f>
        <v>1</v>
      </c>
      <c r="G273" s="784">
        <v>0</v>
      </c>
      <c r="H273" s="923"/>
      <c r="I273" s="902"/>
    </row>
    <row r="274" spans="1:9">
      <c r="A274" s="914"/>
      <c r="B274" s="466">
        <v>0</v>
      </c>
      <c r="C274" s="471" t="s">
        <v>3241</v>
      </c>
      <c r="D274" s="471" t="s">
        <v>3085</v>
      </c>
      <c r="E274" s="287" t="s">
        <v>2074</v>
      </c>
      <c r="F274" s="469">
        <f>_xlfn.BITAND(_xlfn.BITRSHIFT(H267,0),1)</f>
        <v>1</v>
      </c>
      <c r="G274" s="784">
        <v>0</v>
      </c>
      <c r="H274" s="924"/>
      <c r="I274" s="902"/>
    </row>
    <row r="275" spans="1:9" ht="24">
      <c r="A275" s="914">
        <v>197</v>
      </c>
      <c r="B275" s="383" t="s">
        <v>2301</v>
      </c>
      <c r="C275" s="471" t="s">
        <v>3242</v>
      </c>
      <c r="D275" s="471" t="s">
        <v>3102</v>
      </c>
      <c r="E275" s="287" t="s">
        <v>2074</v>
      </c>
      <c r="F275" s="462">
        <f>_xlfn.BITAND(_xlfn.BITRSHIFT(H275,4),15)</f>
        <v>0</v>
      </c>
      <c r="G275" s="902" t="str">
        <f>DEC2HEX(H275)</f>
        <v>0</v>
      </c>
      <c r="H275" s="922">
        <v>0</v>
      </c>
      <c r="I275" s="902" t="s">
        <v>2075</v>
      </c>
    </row>
    <row r="276" spans="1:9" ht="24">
      <c r="A276" s="914"/>
      <c r="B276" s="381" t="s">
        <v>244</v>
      </c>
      <c r="C276" s="471" t="s">
        <v>3243</v>
      </c>
      <c r="D276" s="471" t="s">
        <v>3102</v>
      </c>
      <c r="E276" s="287" t="s">
        <v>2074</v>
      </c>
      <c r="F276" s="462">
        <f>_xlfn.BITAND(_xlfn.BITRSHIFT(H275,0),15)</f>
        <v>0</v>
      </c>
      <c r="G276" s="902"/>
      <c r="H276" s="924"/>
      <c r="I276" s="902"/>
    </row>
    <row r="277" spans="1:9" ht="24">
      <c r="A277" s="914">
        <v>198</v>
      </c>
      <c r="B277" s="383" t="s">
        <v>2301</v>
      </c>
      <c r="C277" s="471" t="s">
        <v>3244</v>
      </c>
      <c r="D277" s="471" t="s">
        <v>3102</v>
      </c>
      <c r="E277" s="287" t="s">
        <v>2074</v>
      </c>
      <c r="F277" s="462">
        <f>_xlfn.BITAND(_xlfn.BITRSHIFT(H277,4),15)</f>
        <v>0</v>
      </c>
      <c r="G277" s="902" t="str">
        <f t="shared" ref="G277" si="43">DEC2HEX(H277)</f>
        <v>0</v>
      </c>
      <c r="H277" s="922">
        <v>0</v>
      </c>
      <c r="I277" s="902" t="s">
        <v>2075</v>
      </c>
    </row>
    <row r="278" spans="1:9" ht="24">
      <c r="A278" s="914"/>
      <c r="B278" s="381" t="s">
        <v>244</v>
      </c>
      <c r="C278" s="471" t="s">
        <v>3245</v>
      </c>
      <c r="D278" s="471" t="s">
        <v>3102</v>
      </c>
      <c r="E278" s="287" t="s">
        <v>2074</v>
      </c>
      <c r="F278" s="462">
        <f>_xlfn.BITAND(_xlfn.BITRSHIFT(H277,0),15)</f>
        <v>0</v>
      </c>
      <c r="G278" s="902"/>
      <c r="H278" s="924"/>
      <c r="I278" s="902"/>
    </row>
    <row r="279" spans="1:9" ht="24">
      <c r="A279" s="914">
        <v>199</v>
      </c>
      <c r="B279" s="383" t="s">
        <v>2301</v>
      </c>
      <c r="C279" s="471" t="s">
        <v>3246</v>
      </c>
      <c r="D279" s="471" t="s">
        <v>3102</v>
      </c>
      <c r="E279" s="287" t="s">
        <v>2074</v>
      </c>
      <c r="F279" s="462">
        <f>_xlfn.BITAND(_xlfn.BITRSHIFT(H279,4),15)</f>
        <v>0</v>
      </c>
      <c r="G279" s="902" t="str">
        <f t="shared" ref="G279" si="44">DEC2HEX(H279)</f>
        <v>0</v>
      </c>
      <c r="H279" s="922">
        <v>0</v>
      </c>
      <c r="I279" s="902" t="s">
        <v>2075</v>
      </c>
    </row>
    <row r="280" spans="1:9" ht="24">
      <c r="A280" s="914"/>
      <c r="B280" s="381" t="s">
        <v>244</v>
      </c>
      <c r="C280" s="471" t="s">
        <v>3247</v>
      </c>
      <c r="D280" s="471" t="s">
        <v>3102</v>
      </c>
      <c r="E280" s="287" t="s">
        <v>2074</v>
      </c>
      <c r="F280" s="462">
        <f>_xlfn.BITAND(_xlfn.BITRSHIFT(H279,0),15)</f>
        <v>0</v>
      </c>
      <c r="G280" s="902"/>
      <c r="H280" s="924"/>
      <c r="I280" s="902"/>
    </row>
    <row r="281" spans="1:9" ht="24">
      <c r="A281" s="914">
        <v>200</v>
      </c>
      <c r="B281" s="383" t="s">
        <v>2301</v>
      </c>
      <c r="C281" s="471" t="s">
        <v>3248</v>
      </c>
      <c r="D281" s="471" t="s">
        <v>3102</v>
      </c>
      <c r="E281" s="287" t="s">
        <v>2074</v>
      </c>
      <c r="F281" s="462">
        <f>_xlfn.BITAND(_xlfn.BITRSHIFT(H281,4),15)</f>
        <v>0</v>
      </c>
      <c r="G281" s="902" t="str">
        <f t="shared" ref="G281" si="45">DEC2HEX(H281)</f>
        <v>0</v>
      </c>
      <c r="H281" s="922">
        <v>0</v>
      </c>
      <c r="I281" s="902" t="s">
        <v>2075</v>
      </c>
    </row>
    <row r="282" spans="1:9" ht="24">
      <c r="A282" s="914"/>
      <c r="B282" s="381" t="s">
        <v>244</v>
      </c>
      <c r="C282" s="471" t="s">
        <v>3249</v>
      </c>
      <c r="D282" s="471" t="s">
        <v>3102</v>
      </c>
      <c r="E282" s="287" t="s">
        <v>2074</v>
      </c>
      <c r="F282" s="462">
        <f>_xlfn.BITAND(_xlfn.BITRSHIFT(H281,0),15)</f>
        <v>0</v>
      </c>
      <c r="G282" s="902"/>
      <c r="H282" s="924"/>
      <c r="I282" s="902"/>
    </row>
    <row r="283" spans="1:9" ht="24">
      <c r="A283" s="914">
        <v>201</v>
      </c>
      <c r="B283" s="383" t="s">
        <v>2301</v>
      </c>
      <c r="C283" s="471" t="s">
        <v>3250</v>
      </c>
      <c r="D283" s="471" t="s">
        <v>3111</v>
      </c>
      <c r="E283" s="287" t="s">
        <v>2074</v>
      </c>
      <c r="F283" s="462">
        <f>_xlfn.BITAND(_xlfn.BITRSHIFT(H283,4),15)</f>
        <v>0</v>
      </c>
      <c r="G283" s="902" t="str">
        <f t="shared" ref="G283" si="46">DEC2HEX(H283)</f>
        <v>0</v>
      </c>
      <c r="H283" s="922">
        <v>0</v>
      </c>
      <c r="I283" s="902" t="s">
        <v>2075</v>
      </c>
    </row>
    <row r="284" spans="1:9" ht="24">
      <c r="A284" s="914"/>
      <c r="B284" s="381" t="s">
        <v>244</v>
      </c>
      <c r="C284" s="471" t="s">
        <v>3251</v>
      </c>
      <c r="D284" s="471" t="s">
        <v>3111</v>
      </c>
      <c r="E284" s="287" t="s">
        <v>2074</v>
      </c>
      <c r="F284" s="462">
        <f>_xlfn.BITAND(_xlfn.BITRSHIFT(H283,0),15)</f>
        <v>0</v>
      </c>
      <c r="G284" s="902"/>
      <c r="H284" s="924"/>
      <c r="I284" s="902"/>
    </row>
    <row r="285" spans="1:9" ht="24">
      <c r="A285" s="914">
        <v>202</v>
      </c>
      <c r="B285" s="383" t="s">
        <v>2301</v>
      </c>
      <c r="C285" s="471" t="s">
        <v>3252</v>
      </c>
      <c r="D285" s="471" t="s">
        <v>3111</v>
      </c>
      <c r="E285" s="287" t="s">
        <v>2074</v>
      </c>
      <c r="F285" s="462">
        <f>_xlfn.BITAND(_xlfn.BITRSHIFT(H285,4),15)</f>
        <v>0</v>
      </c>
      <c r="G285" s="902" t="str">
        <f t="shared" ref="G285" si="47">DEC2HEX(H285)</f>
        <v>0</v>
      </c>
      <c r="H285" s="922">
        <v>0</v>
      </c>
      <c r="I285" s="902" t="s">
        <v>2075</v>
      </c>
    </row>
    <row r="286" spans="1:9" ht="24">
      <c r="A286" s="914"/>
      <c r="B286" s="381" t="s">
        <v>244</v>
      </c>
      <c r="C286" s="471" t="s">
        <v>3253</v>
      </c>
      <c r="D286" s="471" t="s">
        <v>3111</v>
      </c>
      <c r="E286" s="287" t="s">
        <v>2074</v>
      </c>
      <c r="F286" s="462">
        <f>_xlfn.BITAND(_xlfn.BITRSHIFT(H285,0),15)</f>
        <v>0</v>
      </c>
      <c r="G286" s="902"/>
      <c r="H286" s="924"/>
      <c r="I286" s="902"/>
    </row>
    <row r="287" spans="1:9" ht="24">
      <c r="A287" s="914">
        <v>203</v>
      </c>
      <c r="B287" s="383" t="s">
        <v>2301</v>
      </c>
      <c r="C287" s="471" t="s">
        <v>3254</v>
      </c>
      <c r="D287" s="471" t="s">
        <v>3111</v>
      </c>
      <c r="E287" s="287" t="s">
        <v>2074</v>
      </c>
      <c r="F287" s="462">
        <f>_xlfn.BITAND(_xlfn.BITRSHIFT(H287,4),15)</f>
        <v>0</v>
      </c>
      <c r="G287" s="902" t="str">
        <f t="shared" ref="G287" si="48">DEC2HEX(H287)</f>
        <v>0</v>
      </c>
      <c r="H287" s="922">
        <v>0</v>
      </c>
      <c r="I287" s="902" t="s">
        <v>2075</v>
      </c>
    </row>
    <row r="288" spans="1:9" ht="24">
      <c r="A288" s="914"/>
      <c r="B288" s="381" t="s">
        <v>244</v>
      </c>
      <c r="C288" s="471" t="s">
        <v>3255</v>
      </c>
      <c r="D288" s="471" t="s">
        <v>3111</v>
      </c>
      <c r="E288" s="287" t="s">
        <v>2074</v>
      </c>
      <c r="F288" s="462">
        <f>_xlfn.BITAND(_xlfn.BITRSHIFT(H287,0),15)</f>
        <v>0</v>
      </c>
      <c r="G288" s="902"/>
      <c r="H288" s="924"/>
      <c r="I288" s="902"/>
    </row>
    <row r="289" spans="1:9" ht="24">
      <c r="A289" s="914">
        <v>204</v>
      </c>
      <c r="B289" s="383" t="s">
        <v>2301</v>
      </c>
      <c r="C289" s="471" t="s">
        <v>3256</v>
      </c>
      <c r="D289" s="471" t="s">
        <v>3111</v>
      </c>
      <c r="E289" s="287" t="s">
        <v>2074</v>
      </c>
      <c r="F289" s="462">
        <f>_xlfn.BITAND(_xlfn.BITRSHIFT(H289,4),15)</f>
        <v>0</v>
      </c>
      <c r="G289" s="902" t="str">
        <f t="shared" ref="G289" si="49">DEC2HEX(H289)</f>
        <v>0</v>
      </c>
      <c r="H289" s="922">
        <v>0</v>
      </c>
      <c r="I289" s="902" t="s">
        <v>2075</v>
      </c>
    </row>
    <row r="290" spans="1:9" ht="24">
      <c r="A290" s="914"/>
      <c r="B290" s="381" t="s">
        <v>244</v>
      </c>
      <c r="C290" s="471" t="s">
        <v>3257</v>
      </c>
      <c r="D290" s="471" t="s">
        <v>3111</v>
      </c>
      <c r="E290" s="287" t="s">
        <v>2074</v>
      </c>
      <c r="F290" s="462">
        <f>_xlfn.BITAND(_xlfn.BITRSHIFT(H289,0),15)</f>
        <v>0</v>
      </c>
      <c r="G290" s="902"/>
      <c r="H290" s="924"/>
      <c r="I290" s="902"/>
    </row>
    <row r="291" spans="1:9" ht="24">
      <c r="A291" s="914">
        <v>205</v>
      </c>
      <c r="B291" s="383" t="s">
        <v>2301</v>
      </c>
      <c r="C291" s="471" t="s">
        <v>3258</v>
      </c>
      <c r="D291" s="471" t="s">
        <v>3259</v>
      </c>
      <c r="E291" s="287" t="s">
        <v>2074</v>
      </c>
      <c r="F291" s="462">
        <f>_xlfn.BITAND(_xlfn.BITRSHIFT(H291,4),15)</f>
        <v>2</v>
      </c>
      <c r="G291" s="902" t="str">
        <f t="shared" ref="G291" si="50">DEC2HEX(H291)</f>
        <v>22</v>
      </c>
      <c r="H291" s="922">
        <v>34</v>
      </c>
      <c r="I291" s="902" t="s">
        <v>2075</v>
      </c>
    </row>
    <row r="292" spans="1:9" ht="24">
      <c r="A292" s="914"/>
      <c r="B292" s="381" t="s">
        <v>244</v>
      </c>
      <c r="C292" s="471" t="s">
        <v>3260</v>
      </c>
      <c r="D292" s="471" t="s">
        <v>3259</v>
      </c>
      <c r="E292" s="287" t="s">
        <v>2074</v>
      </c>
      <c r="F292" s="462">
        <f>_xlfn.BITAND(_xlfn.BITRSHIFT(H291,0),15)</f>
        <v>2</v>
      </c>
      <c r="G292" s="902"/>
      <c r="H292" s="924"/>
      <c r="I292" s="902"/>
    </row>
    <row r="293" spans="1:9" ht="24">
      <c r="A293" s="914">
        <v>206</v>
      </c>
      <c r="B293" s="383" t="s">
        <v>2301</v>
      </c>
      <c r="C293" s="471" t="s">
        <v>3261</v>
      </c>
      <c r="D293" s="471" t="s">
        <v>3259</v>
      </c>
      <c r="E293" s="287" t="s">
        <v>2074</v>
      </c>
      <c r="F293" s="462">
        <f>_xlfn.BITAND(_xlfn.BITRSHIFT(H293,4),15)</f>
        <v>2</v>
      </c>
      <c r="G293" s="902" t="str">
        <f t="shared" ref="G293" si="51">DEC2HEX(H293)</f>
        <v>22</v>
      </c>
      <c r="H293" s="922">
        <v>34</v>
      </c>
      <c r="I293" s="902" t="s">
        <v>2075</v>
      </c>
    </row>
    <row r="294" spans="1:9" ht="24">
      <c r="A294" s="914"/>
      <c r="B294" s="381" t="s">
        <v>244</v>
      </c>
      <c r="C294" s="471" t="s">
        <v>3262</v>
      </c>
      <c r="D294" s="471" t="s">
        <v>3259</v>
      </c>
      <c r="E294" s="287" t="s">
        <v>2074</v>
      </c>
      <c r="F294" s="462">
        <f>_xlfn.BITAND(_xlfn.BITRSHIFT(H293,0),15)</f>
        <v>2</v>
      </c>
      <c r="G294" s="902"/>
      <c r="H294" s="924"/>
      <c r="I294" s="902"/>
    </row>
    <row r="295" spans="1:9" ht="24">
      <c r="A295" s="914">
        <v>207</v>
      </c>
      <c r="B295" s="383" t="s">
        <v>2301</v>
      </c>
      <c r="C295" s="471" t="s">
        <v>3263</v>
      </c>
      <c r="D295" s="471" t="s">
        <v>3259</v>
      </c>
      <c r="E295" s="287" t="s">
        <v>2074</v>
      </c>
      <c r="F295" s="462">
        <f>_xlfn.BITAND(_xlfn.BITRSHIFT(H295,4),15)</f>
        <v>2</v>
      </c>
      <c r="G295" s="902" t="str">
        <f t="shared" ref="G295" si="52">DEC2HEX(H295)</f>
        <v>22</v>
      </c>
      <c r="H295" s="922">
        <v>34</v>
      </c>
      <c r="I295" s="902" t="s">
        <v>2075</v>
      </c>
    </row>
    <row r="296" spans="1:9" ht="24">
      <c r="A296" s="914"/>
      <c r="B296" s="381" t="s">
        <v>244</v>
      </c>
      <c r="C296" s="471" t="s">
        <v>3264</v>
      </c>
      <c r="D296" s="471" t="s">
        <v>3259</v>
      </c>
      <c r="E296" s="287" t="s">
        <v>2074</v>
      </c>
      <c r="F296" s="462">
        <f>_xlfn.BITAND(_xlfn.BITRSHIFT(H295,0),15)</f>
        <v>2</v>
      </c>
      <c r="G296" s="902"/>
      <c r="H296" s="924"/>
      <c r="I296" s="902"/>
    </row>
    <row r="297" spans="1:9" ht="24">
      <c r="A297" s="914">
        <v>208</v>
      </c>
      <c r="B297" s="383" t="s">
        <v>2301</v>
      </c>
      <c r="C297" s="471" t="s">
        <v>3265</v>
      </c>
      <c r="D297" s="471" t="s">
        <v>3259</v>
      </c>
      <c r="E297" s="287" t="s">
        <v>2074</v>
      </c>
      <c r="F297" s="462">
        <f>_xlfn.BITAND(_xlfn.BITRSHIFT(H297,4),15)</f>
        <v>2</v>
      </c>
      <c r="G297" s="902" t="str">
        <f t="shared" ref="G297" si="53">DEC2HEX(H297)</f>
        <v>22</v>
      </c>
      <c r="H297" s="922">
        <v>34</v>
      </c>
      <c r="I297" s="902" t="s">
        <v>2075</v>
      </c>
    </row>
    <row r="298" spans="1:9" ht="24">
      <c r="A298" s="914"/>
      <c r="B298" s="381" t="s">
        <v>244</v>
      </c>
      <c r="C298" s="471" t="s">
        <v>3266</v>
      </c>
      <c r="D298" s="471" t="s">
        <v>3259</v>
      </c>
      <c r="E298" s="287" t="s">
        <v>2074</v>
      </c>
      <c r="F298" s="462">
        <f>_xlfn.BITAND(_xlfn.BITRSHIFT(H297,0),15)</f>
        <v>2</v>
      </c>
      <c r="G298" s="902"/>
      <c r="H298" s="924"/>
      <c r="I298" s="902"/>
    </row>
    <row r="299" spans="1:9">
      <c r="A299" s="466">
        <v>209</v>
      </c>
      <c r="B299" s="480" t="s">
        <v>2097</v>
      </c>
      <c r="C299" s="471" t="s">
        <v>2158</v>
      </c>
      <c r="D299" s="471" t="s">
        <v>2158</v>
      </c>
      <c r="E299" s="287" t="s">
        <v>2086</v>
      </c>
      <c r="F299" s="462"/>
      <c r="G299" s="469" t="str">
        <f>DEC2HEX(H299)</f>
        <v>0</v>
      </c>
      <c r="H299" s="500">
        <v>0</v>
      </c>
      <c r="I299" s="469">
        <v>0</v>
      </c>
    </row>
    <row r="300" spans="1:9">
      <c r="A300" s="466">
        <v>210</v>
      </c>
      <c r="B300" s="480" t="s">
        <v>2097</v>
      </c>
      <c r="C300" s="471" t="s">
        <v>2158</v>
      </c>
      <c r="D300" s="471" t="s">
        <v>2158</v>
      </c>
      <c r="E300" s="287" t="s">
        <v>2086</v>
      </c>
      <c r="F300" s="462"/>
      <c r="G300" s="469" t="str">
        <f t="shared" ref="G300:G303" si="54">DEC2HEX(H300)</f>
        <v>0</v>
      </c>
      <c r="H300" s="500">
        <v>0</v>
      </c>
      <c r="I300" s="469">
        <v>0</v>
      </c>
    </row>
    <row r="301" spans="1:9">
      <c r="A301" s="466">
        <v>211</v>
      </c>
      <c r="B301" s="480" t="s">
        <v>2097</v>
      </c>
      <c r="C301" s="471" t="s">
        <v>2158</v>
      </c>
      <c r="D301" s="471" t="s">
        <v>2158</v>
      </c>
      <c r="E301" s="287" t="s">
        <v>2086</v>
      </c>
      <c r="F301" s="462"/>
      <c r="G301" s="469" t="str">
        <f t="shared" si="54"/>
        <v>0</v>
      </c>
      <c r="H301" s="500">
        <v>0</v>
      </c>
      <c r="I301" s="469">
        <v>0</v>
      </c>
    </row>
    <row r="302" spans="1:9">
      <c r="A302" s="466">
        <v>212</v>
      </c>
      <c r="B302" s="480" t="s">
        <v>2097</v>
      </c>
      <c r="C302" s="471" t="s">
        <v>2158</v>
      </c>
      <c r="D302" s="471" t="s">
        <v>2158</v>
      </c>
      <c r="E302" s="287" t="s">
        <v>2086</v>
      </c>
      <c r="F302" s="462"/>
      <c r="G302" s="469" t="str">
        <f t="shared" si="54"/>
        <v>0</v>
      </c>
      <c r="H302" s="500">
        <v>0</v>
      </c>
      <c r="I302" s="469">
        <v>0</v>
      </c>
    </row>
    <row r="303" spans="1:9" ht="24">
      <c r="A303" s="914">
        <v>213</v>
      </c>
      <c r="B303" s="466">
        <v>7</v>
      </c>
      <c r="C303" s="471" t="s">
        <v>3267</v>
      </c>
      <c r="D303" s="471" t="s">
        <v>3268</v>
      </c>
      <c r="E303" s="287" t="s">
        <v>2074</v>
      </c>
      <c r="F303" s="469">
        <f>_xlfn.BITAND(_xlfn.BITRSHIFT(H303,7),1)</f>
        <v>0</v>
      </c>
      <c r="G303" s="784" t="str">
        <f t="shared" si="54"/>
        <v>0</v>
      </c>
      <c r="H303" s="922">
        <v>0</v>
      </c>
      <c r="I303" s="902" t="s">
        <v>2075</v>
      </c>
    </row>
    <row r="304" spans="1:9" ht="24">
      <c r="A304" s="914"/>
      <c r="B304" s="466">
        <v>6</v>
      </c>
      <c r="C304" s="471" t="s">
        <v>3269</v>
      </c>
      <c r="D304" s="471" t="s">
        <v>3270</v>
      </c>
      <c r="E304" s="287" t="s">
        <v>2074</v>
      </c>
      <c r="F304" s="469">
        <f>_xlfn.BITAND(_xlfn.BITRSHIFT(H303,6),1)</f>
        <v>0</v>
      </c>
      <c r="G304" s="784">
        <v>0</v>
      </c>
      <c r="H304" s="923"/>
      <c r="I304" s="902"/>
    </row>
    <row r="305" spans="1:9" ht="24">
      <c r="A305" s="914"/>
      <c r="B305" s="466">
        <v>5</v>
      </c>
      <c r="C305" s="471" t="s">
        <v>3271</v>
      </c>
      <c r="D305" s="471" t="s">
        <v>3272</v>
      </c>
      <c r="E305" s="287" t="s">
        <v>2074</v>
      </c>
      <c r="F305" s="469">
        <f>_xlfn.BITAND(_xlfn.BITRSHIFT(H303,5),1)</f>
        <v>0</v>
      </c>
      <c r="G305" s="784">
        <v>0</v>
      </c>
      <c r="H305" s="923"/>
      <c r="I305" s="902"/>
    </row>
    <row r="306" spans="1:9" ht="24">
      <c r="A306" s="914"/>
      <c r="B306" s="466">
        <v>4</v>
      </c>
      <c r="C306" s="471" t="s">
        <v>3273</v>
      </c>
      <c r="D306" s="471" t="s">
        <v>3274</v>
      </c>
      <c r="E306" s="287" t="s">
        <v>2074</v>
      </c>
      <c r="F306" s="469">
        <f>_xlfn.BITAND(_xlfn.BITRSHIFT(H303,4),1)</f>
        <v>0</v>
      </c>
      <c r="G306" s="784">
        <v>0</v>
      </c>
      <c r="H306" s="923"/>
      <c r="I306" s="902"/>
    </row>
    <row r="307" spans="1:9" ht="24">
      <c r="A307" s="914"/>
      <c r="B307" s="466">
        <v>3</v>
      </c>
      <c r="C307" s="471" t="s">
        <v>3275</v>
      </c>
      <c r="D307" s="471" t="s">
        <v>3276</v>
      </c>
      <c r="E307" s="287" t="s">
        <v>2074</v>
      </c>
      <c r="F307" s="469">
        <f>_xlfn.BITAND(_xlfn.BITRSHIFT(H303,3),1)</f>
        <v>0</v>
      </c>
      <c r="G307" s="784">
        <v>0</v>
      </c>
      <c r="H307" s="923"/>
      <c r="I307" s="902"/>
    </row>
    <row r="308" spans="1:9" ht="24">
      <c r="A308" s="914"/>
      <c r="B308" s="466">
        <v>2</v>
      </c>
      <c r="C308" s="471" t="s">
        <v>3277</v>
      </c>
      <c r="D308" s="471" t="s">
        <v>3278</v>
      </c>
      <c r="E308" s="287" t="s">
        <v>2074</v>
      </c>
      <c r="F308" s="469">
        <f>_xlfn.BITAND(_xlfn.BITRSHIFT(H303,2),1)</f>
        <v>0</v>
      </c>
      <c r="G308" s="784">
        <v>0</v>
      </c>
      <c r="H308" s="923"/>
      <c r="I308" s="902"/>
    </row>
    <row r="309" spans="1:9" ht="24">
      <c r="A309" s="914"/>
      <c r="B309" s="466">
        <v>1</v>
      </c>
      <c r="C309" s="471" t="s">
        <v>3279</v>
      </c>
      <c r="D309" s="471" t="s">
        <v>3280</v>
      </c>
      <c r="E309" s="287" t="s">
        <v>2074</v>
      </c>
      <c r="F309" s="469">
        <f>_xlfn.BITAND(_xlfn.BITRSHIFT(H303,1),1)</f>
        <v>0</v>
      </c>
      <c r="G309" s="784">
        <v>0</v>
      </c>
      <c r="H309" s="923"/>
      <c r="I309" s="902"/>
    </row>
    <row r="310" spans="1:9" ht="24">
      <c r="A310" s="914"/>
      <c r="B310" s="466">
        <v>0</v>
      </c>
      <c r="C310" s="471" t="s">
        <v>3281</v>
      </c>
      <c r="D310" s="471" t="s">
        <v>3282</v>
      </c>
      <c r="E310" s="287" t="s">
        <v>2074</v>
      </c>
      <c r="F310" s="469">
        <f>_xlfn.BITAND(_xlfn.BITRSHIFT(H303,0),1)</f>
        <v>0</v>
      </c>
      <c r="G310" s="784">
        <v>0</v>
      </c>
      <c r="H310" s="924"/>
      <c r="I310" s="902"/>
    </row>
    <row r="311" spans="1:9">
      <c r="A311" s="914">
        <v>214</v>
      </c>
      <c r="B311" s="466">
        <v>7</v>
      </c>
      <c r="C311" s="471" t="s">
        <v>3283</v>
      </c>
      <c r="D311" s="471" t="s">
        <v>3284</v>
      </c>
      <c r="E311" s="287" t="s">
        <v>2074</v>
      </c>
      <c r="F311" s="469">
        <f>_xlfn.BITAND(_xlfn.BITRSHIFT(H311,7),1)</f>
        <v>0</v>
      </c>
      <c r="G311" s="784" t="str">
        <f t="shared" ref="G311:G367" si="55">DEC2HEX(H311)</f>
        <v>0</v>
      </c>
      <c r="H311" s="922">
        <v>0</v>
      </c>
      <c r="I311" s="902" t="s">
        <v>2075</v>
      </c>
    </row>
    <row r="312" spans="1:9">
      <c r="A312" s="914"/>
      <c r="B312" s="466">
        <v>6</v>
      </c>
      <c r="C312" s="471" t="s">
        <v>3285</v>
      </c>
      <c r="D312" s="471" t="s">
        <v>3286</v>
      </c>
      <c r="E312" s="287" t="s">
        <v>2074</v>
      </c>
      <c r="F312" s="469">
        <f>_xlfn.BITAND(_xlfn.BITRSHIFT(H311,6),1)</f>
        <v>0</v>
      </c>
      <c r="G312" s="784">
        <v>0</v>
      </c>
      <c r="H312" s="923"/>
      <c r="I312" s="902"/>
    </row>
    <row r="313" spans="1:9">
      <c r="A313" s="914"/>
      <c r="B313" s="466">
        <v>5</v>
      </c>
      <c r="C313" s="471" t="s">
        <v>3287</v>
      </c>
      <c r="D313" s="471" t="s">
        <v>3288</v>
      </c>
      <c r="E313" s="287" t="s">
        <v>2074</v>
      </c>
      <c r="F313" s="469">
        <f>_xlfn.BITAND(_xlfn.BITRSHIFT(H311,5),1)</f>
        <v>0</v>
      </c>
      <c r="G313" s="784">
        <v>0</v>
      </c>
      <c r="H313" s="923"/>
      <c r="I313" s="902"/>
    </row>
    <row r="314" spans="1:9">
      <c r="A314" s="914"/>
      <c r="B314" s="466">
        <v>4</v>
      </c>
      <c r="C314" s="471" t="s">
        <v>3289</v>
      </c>
      <c r="D314" s="471" t="s">
        <v>3290</v>
      </c>
      <c r="E314" s="287" t="s">
        <v>2074</v>
      </c>
      <c r="F314" s="469">
        <f>_xlfn.BITAND(_xlfn.BITRSHIFT(H311,4),1)</f>
        <v>0</v>
      </c>
      <c r="G314" s="784">
        <v>0</v>
      </c>
      <c r="H314" s="923"/>
      <c r="I314" s="902"/>
    </row>
    <row r="315" spans="1:9">
      <c r="A315" s="914"/>
      <c r="B315" s="466">
        <v>3</v>
      </c>
      <c r="C315" s="471" t="s">
        <v>3291</v>
      </c>
      <c r="D315" s="471" t="s">
        <v>3292</v>
      </c>
      <c r="E315" s="287" t="s">
        <v>2074</v>
      </c>
      <c r="F315" s="469">
        <f>_xlfn.BITAND(_xlfn.BITRSHIFT(H311,3),1)</f>
        <v>0</v>
      </c>
      <c r="G315" s="784">
        <v>0</v>
      </c>
      <c r="H315" s="923"/>
      <c r="I315" s="902"/>
    </row>
    <row r="316" spans="1:9">
      <c r="A316" s="914"/>
      <c r="B316" s="466">
        <v>2</v>
      </c>
      <c r="C316" s="471" t="s">
        <v>3293</v>
      </c>
      <c r="D316" s="471" t="s">
        <v>3294</v>
      </c>
      <c r="E316" s="287" t="s">
        <v>2074</v>
      </c>
      <c r="F316" s="469">
        <f>_xlfn.BITAND(_xlfn.BITRSHIFT(H311,2),1)</f>
        <v>0</v>
      </c>
      <c r="G316" s="784">
        <v>0</v>
      </c>
      <c r="H316" s="923"/>
      <c r="I316" s="902"/>
    </row>
    <row r="317" spans="1:9">
      <c r="A317" s="914"/>
      <c r="B317" s="466">
        <v>1</v>
      </c>
      <c r="C317" s="471" t="s">
        <v>3295</v>
      </c>
      <c r="D317" s="471" t="s">
        <v>3296</v>
      </c>
      <c r="E317" s="287" t="s">
        <v>2074</v>
      </c>
      <c r="F317" s="469">
        <f>_xlfn.BITAND(_xlfn.BITRSHIFT(H311,1),1)</f>
        <v>0</v>
      </c>
      <c r="G317" s="784">
        <v>0</v>
      </c>
      <c r="H317" s="923"/>
      <c r="I317" s="902"/>
    </row>
    <row r="318" spans="1:9">
      <c r="A318" s="914"/>
      <c r="B318" s="466">
        <v>0</v>
      </c>
      <c r="C318" s="471" t="s">
        <v>3297</v>
      </c>
      <c r="D318" s="471" t="s">
        <v>3298</v>
      </c>
      <c r="E318" s="287" t="s">
        <v>2074</v>
      </c>
      <c r="F318" s="469">
        <f>_xlfn.BITAND(_xlfn.BITRSHIFT(H311,0),1)</f>
        <v>0</v>
      </c>
      <c r="G318" s="784">
        <v>0</v>
      </c>
      <c r="H318" s="924"/>
      <c r="I318" s="902"/>
    </row>
    <row r="319" spans="1:9">
      <c r="A319" s="914">
        <v>215</v>
      </c>
      <c r="B319" s="466">
        <v>7</v>
      </c>
      <c r="C319" s="471" t="s">
        <v>3299</v>
      </c>
      <c r="D319" s="471" t="s">
        <v>3300</v>
      </c>
      <c r="E319" s="287" t="s">
        <v>2074</v>
      </c>
      <c r="F319" s="469">
        <f>_xlfn.BITAND(_xlfn.BITRSHIFT(H319,7),1)</f>
        <v>0</v>
      </c>
      <c r="G319" s="784" t="str">
        <f t="shared" si="55"/>
        <v>0</v>
      </c>
      <c r="H319" s="922">
        <v>0</v>
      </c>
      <c r="I319" s="902" t="s">
        <v>2075</v>
      </c>
    </row>
    <row r="320" spans="1:9">
      <c r="A320" s="914"/>
      <c r="B320" s="466">
        <v>6</v>
      </c>
      <c r="C320" s="471" t="s">
        <v>3301</v>
      </c>
      <c r="D320" s="471" t="s">
        <v>3302</v>
      </c>
      <c r="E320" s="287" t="s">
        <v>2074</v>
      </c>
      <c r="F320" s="469">
        <f>_xlfn.BITAND(_xlfn.BITRSHIFT(H319,6),1)</f>
        <v>0</v>
      </c>
      <c r="G320" s="784">
        <v>0</v>
      </c>
      <c r="H320" s="923"/>
      <c r="I320" s="902"/>
    </row>
    <row r="321" spans="1:9">
      <c r="A321" s="914"/>
      <c r="B321" s="466">
        <v>5</v>
      </c>
      <c r="C321" s="471" t="s">
        <v>3303</v>
      </c>
      <c r="D321" s="471" t="s">
        <v>3304</v>
      </c>
      <c r="E321" s="287" t="s">
        <v>2074</v>
      </c>
      <c r="F321" s="469">
        <f>_xlfn.BITAND(_xlfn.BITRSHIFT(H319,5),1)</f>
        <v>0</v>
      </c>
      <c r="G321" s="784">
        <v>0</v>
      </c>
      <c r="H321" s="923"/>
      <c r="I321" s="902"/>
    </row>
    <row r="322" spans="1:9">
      <c r="A322" s="914"/>
      <c r="B322" s="466">
        <v>4</v>
      </c>
      <c r="C322" s="471" t="s">
        <v>3305</v>
      </c>
      <c r="D322" s="471" t="s">
        <v>3306</v>
      </c>
      <c r="E322" s="287" t="s">
        <v>2074</v>
      </c>
      <c r="F322" s="469">
        <f>_xlfn.BITAND(_xlfn.BITRSHIFT(H319,4),1)</f>
        <v>0</v>
      </c>
      <c r="G322" s="784">
        <v>0</v>
      </c>
      <c r="H322" s="923"/>
      <c r="I322" s="902"/>
    </row>
    <row r="323" spans="1:9">
      <c r="A323" s="914"/>
      <c r="B323" s="466">
        <v>3</v>
      </c>
      <c r="C323" s="471" t="s">
        <v>3307</v>
      </c>
      <c r="D323" s="471" t="s">
        <v>3308</v>
      </c>
      <c r="E323" s="287" t="s">
        <v>2074</v>
      </c>
      <c r="F323" s="469">
        <f>_xlfn.BITAND(_xlfn.BITRSHIFT(H319,3),1)</f>
        <v>0</v>
      </c>
      <c r="G323" s="784">
        <v>0</v>
      </c>
      <c r="H323" s="923"/>
      <c r="I323" s="902"/>
    </row>
    <row r="324" spans="1:9">
      <c r="A324" s="914"/>
      <c r="B324" s="466">
        <v>2</v>
      </c>
      <c r="C324" s="471" t="s">
        <v>3309</v>
      </c>
      <c r="D324" s="471" t="s">
        <v>3310</v>
      </c>
      <c r="E324" s="287" t="s">
        <v>2074</v>
      </c>
      <c r="F324" s="469">
        <f>_xlfn.BITAND(_xlfn.BITRSHIFT(H319,2),1)</f>
        <v>0</v>
      </c>
      <c r="G324" s="784">
        <v>0</v>
      </c>
      <c r="H324" s="923"/>
      <c r="I324" s="902"/>
    </row>
    <row r="325" spans="1:9">
      <c r="A325" s="914"/>
      <c r="B325" s="466">
        <v>1</v>
      </c>
      <c r="C325" s="471" t="s">
        <v>3311</v>
      </c>
      <c r="D325" s="471" t="s">
        <v>3312</v>
      </c>
      <c r="E325" s="287" t="s">
        <v>2074</v>
      </c>
      <c r="F325" s="469">
        <f>_xlfn.BITAND(_xlfn.BITRSHIFT(H319,1),1)</f>
        <v>0</v>
      </c>
      <c r="G325" s="784">
        <v>0</v>
      </c>
      <c r="H325" s="923"/>
      <c r="I325" s="902"/>
    </row>
    <row r="326" spans="1:9">
      <c r="A326" s="914"/>
      <c r="B326" s="466">
        <v>0</v>
      </c>
      <c r="C326" s="471" t="s">
        <v>3313</v>
      </c>
      <c r="D326" s="471" t="s">
        <v>3314</v>
      </c>
      <c r="E326" s="287" t="s">
        <v>2074</v>
      </c>
      <c r="F326" s="469">
        <f>_xlfn.BITAND(_xlfn.BITRSHIFT(H319,0),1)</f>
        <v>0</v>
      </c>
      <c r="G326" s="784">
        <v>0</v>
      </c>
      <c r="H326" s="924"/>
      <c r="I326" s="902"/>
    </row>
    <row r="327" spans="1:9">
      <c r="A327" s="914">
        <v>216</v>
      </c>
      <c r="B327" s="466">
        <v>7</v>
      </c>
      <c r="C327" s="471" t="s">
        <v>3315</v>
      </c>
      <c r="D327" s="471" t="s">
        <v>3316</v>
      </c>
      <c r="E327" s="287" t="s">
        <v>2074</v>
      </c>
      <c r="F327" s="469">
        <f>_xlfn.BITAND(_xlfn.BITRSHIFT(H327,7),1)</f>
        <v>0</v>
      </c>
      <c r="G327" s="784" t="str">
        <f t="shared" si="55"/>
        <v>0</v>
      </c>
      <c r="H327" s="922">
        <v>0</v>
      </c>
      <c r="I327" s="902" t="s">
        <v>2075</v>
      </c>
    </row>
    <row r="328" spans="1:9">
      <c r="A328" s="914"/>
      <c r="B328" s="466">
        <v>6</v>
      </c>
      <c r="C328" s="471" t="s">
        <v>3317</v>
      </c>
      <c r="D328" s="471" t="s">
        <v>3318</v>
      </c>
      <c r="E328" s="287" t="s">
        <v>2074</v>
      </c>
      <c r="F328" s="469">
        <f>_xlfn.BITAND(_xlfn.BITRSHIFT(H327,6),1)</f>
        <v>0</v>
      </c>
      <c r="G328" s="784">
        <v>0</v>
      </c>
      <c r="H328" s="923"/>
      <c r="I328" s="902"/>
    </row>
    <row r="329" spans="1:9">
      <c r="A329" s="914"/>
      <c r="B329" s="466">
        <v>5</v>
      </c>
      <c r="C329" s="471" t="s">
        <v>3319</v>
      </c>
      <c r="D329" s="471" t="s">
        <v>3320</v>
      </c>
      <c r="E329" s="287" t="s">
        <v>2074</v>
      </c>
      <c r="F329" s="469">
        <f>_xlfn.BITAND(_xlfn.BITRSHIFT(H327,5),1)</f>
        <v>0</v>
      </c>
      <c r="G329" s="784">
        <v>0</v>
      </c>
      <c r="H329" s="923"/>
      <c r="I329" s="902"/>
    </row>
    <row r="330" spans="1:9">
      <c r="A330" s="914"/>
      <c r="B330" s="466">
        <v>4</v>
      </c>
      <c r="C330" s="471" t="s">
        <v>3321</v>
      </c>
      <c r="D330" s="471" t="s">
        <v>3322</v>
      </c>
      <c r="E330" s="287" t="s">
        <v>2074</v>
      </c>
      <c r="F330" s="469">
        <f>_xlfn.BITAND(_xlfn.BITRSHIFT(H327,4),1)</f>
        <v>0</v>
      </c>
      <c r="G330" s="784">
        <v>0</v>
      </c>
      <c r="H330" s="923"/>
      <c r="I330" s="902"/>
    </row>
    <row r="331" spans="1:9">
      <c r="A331" s="914"/>
      <c r="B331" s="466">
        <v>3</v>
      </c>
      <c r="C331" s="471" t="s">
        <v>3323</v>
      </c>
      <c r="D331" s="471" t="s">
        <v>3324</v>
      </c>
      <c r="E331" s="287" t="s">
        <v>2074</v>
      </c>
      <c r="F331" s="469">
        <f>_xlfn.BITAND(_xlfn.BITRSHIFT(H327,3),1)</f>
        <v>0</v>
      </c>
      <c r="G331" s="784">
        <v>0</v>
      </c>
      <c r="H331" s="923"/>
      <c r="I331" s="902"/>
    </row>
    <row r="332" spans="1:9">
      <c r="A332" s="914"/>
      <c r="B332" s="466">
        <v>2</v>
      </c>
      <c r="C332" s="471" t="s">
        <v>3325</v>
      </c>
      <c r="D332" s="471" t="s">
        <v>3326</v>
      </c>
      <c r="E332" s="287" t="s">
        <v>2074</v>
      </c>
      <c r="F332" s="469">
        <f>_xlfn.BITAND(_xlfn.BITRSHIFT(H327,2),1)</f>
        <v>0</v>
      </c>
      <c r="G332" s="784">
        <v>0</v>
      </c>
      <c r="H332" s="923"/>
      <c r="I332" s="902"/>
    </row>
    <row r="333" spans="1:9">
      <c r="A333" s="914"/>
      <c r="B333" s="466">
        <v>1</v>
      </c>
      <c r="C333" s="471" t="s">
        <v>3327</v>
      </c>
      <c r="D333" s="471" t="s">
        <v>3328</v>
      </c>
      <c r="E333" s="287" t="s">
        <v>2074</v>
      </c>
      <c r="F333" s="469">
        <f>_xlfn.BITAND(_xlfn.BITRSHIFT(H327,1),1)</f>
        <v>0</v>
      </c>
      <c r="G333" s="784">
        <v>0</v>
      </c>
      <c r="H333" s="923"/>
      <c r="I333" s="902"/>
    </row>
    <row r="334" spans="1:9">
      <c r="A334" s="914"/>
      <c r="B334" s="466">
        <v>0</v>
      </c>
      <c r="C334" s="471" t="s">
        <v>3329</v>
      </c>
      <c r="D334" s="471" t="s">
        <v>3330</v>
      </c>
      <c r="E334" s="287" t="s">
        <v>2074</v>
      </c>
      <c r="F334" s="469">
        <f>_xlfn.BITAND(_xlfn.BITRSHIFT(H327,0),1)</f>
        <v>0</v>
      </c>
      <c r="G334" s="784">
        <v>0</v>
      </c>
      <c r="H334" s="924"/>
      <c r="I334" s="902"/>
    </row>
    <row r="335" spans="1:9" ht="24">
      <c r="A335" s="914">
        <v>217</v>
      </c>
      <c r="B335" s="466">
        <v>7</v>
      </c>
      <c r="C335" s="471" t="s">
        <v>3331</v>
      </c>
      <c r="D335" s="471" t="s">
        <v>3332</v>
      </c>
      <c r="E335" s="287" t="s">
        <v>2074</v>
      </c>
      <c r="F335" s="469">
        <f>_xlfn.BITAND(_xlfn.BITRSHIFT(H335,7),1)</f>
        <v>0</v>
      </c>
      <c r="G335" s="784" t="str">
        <f t="shared" si="55"/>
        <v>0</v>
      </c>
      <c r="H335" s="922">
        <v>0</v>
      </c>
      <c r="I335" s="902" t="s">
        <v>2075</v>
      </c>
    </row>
    <row r="336" spans="1:9" ht="24">
      <c r="A336" s="914"/>
      <c r="B336" s="466">
        <v>6</v>
      </c>
      <c r="C336" s="471" t="s">
        <v>3333</v>
      </c>
      <c r="D336" s="471" t="s">
        <v>3334</v>
      </c>
      <c r="E336" s="287" t="s">
        <v>2074</v>
      </c>
      <c r="F336" s="469">
        <f>_xlfn.BITAND(_xlfn.BITRSHIFT(H335,6),1)</f>
        <v>0</v>
      </c>
      <c r="G336" s="784">
        <v>0</v>
      </c>
      <c r="H336" s="923"/>
      <c r="I336" s="902"/>
    </row>
    <row r="337" spans="1:9" ht="24">
      <c r="A337" s="914"/>
      <c r="B337" s="466">
        <v>5</v>
      </c>
      <c r="C337" s="471" t="s">
        <v>3335</v>
      </c>
      <c r="D337" s="471" t="s">
        <v>3336</v>
      </c>
      <c r="E337" s="287" t="s">
        <v>2074</v>
      </c>
      <c r="F337" s="469">
        <f>_xlfn.BITAND(_xlfn.BITRSHIFT(H335,5),1)</f>
        <v>0</v>
      </c>
      <c r="G337" s="784">
        <v>0</v>
      </c>
      <c r="H337" s="923"/>
      <c r="I337" s="902"/>
    </row>
    <row r="338" spans="1:9" ht="24">
      <c r="A338" s="914"/>
      <c r="B338" s="466">
        <v>4</v>
      </c>
      <c r="C338" s="471" t="s">
        <v>3337</v>
      </c>
      <c r="D338" s="471" t="s">
        <v>3338</v>
      </c>
      <c r="E338" s="287" t="s">
        <v>2074</v>
      </c>
      <c r="F338" s="469">
        <f>_xlfn.BITAND(_xlfn.BITRSHIFT(H335,4),1)</f>
        <v>0</v>
      </c>
      <c r="G338" s="784">
        <v>0</v>
      </c>
      <c r="H338" s="923"/>
      <c r="I338" s="902"/>
    </row>
    <row r="339" spans="1:9" ht="24">
      <c r="A339" s="914"/>
      <c r="B339" s="466">
        <v>3</v>
      </c>
      <c r="C339" s="471" t="s">
        <v>3339</v>
      </c>
      <c r="D339" s="471" t="s">
        <v>3340</v>
      </c>
      <c r="E339" s="287" t="s">
        <v>2074</v>
      </c>
      <c r="F339" s="469">
        <f>_xlfn.BITAND(_xlfn.BITRSHIFT(H335,3),1)</f>
        <v>0</v>
      </c>
      <c r="G339" s="784">
        <v>0</v>
      </c>
      <c r="H339" s="923"/>
      <c r="I339" s="902"/>
    </row>
    <row r="340" spans="1:9" ht="24">
      <c r="A340" s="914"/>
      <c r="B340" s="466">
        <v>2</v>
      </c>
      <c r="C340" s="471" t="s">
        <v>3341</v>
      </c>
      <c r="D340" s="471" t="s">
        <v>3342</v>
      </c>
      <c r="E340" s="287" t="s">
        <v>2074</v>
      </c>
      <c r="F340" s="469">
        <f>_xlfn.BITAND(_xlfn.BITRSHIFT(H335,2),1)</f>
        <v>0</v>
      </c>
      <c r="G340" s="784">
        <v>0</v>
      </c>
      <c r="H340" s="923"/>
      <c r="I340" s="902"/>
    </row>
    <row r="341" spans="1:9" ht="24">
      <c r="A341" s="914"/>
      <c r="B341" s="466">
        <v>1</v>
      </c>
      <c r="C341" s="471" t="s">
        <v>3343</v>
      </c>
      <c r="D341" s="471" t="s">
        <v>3344</v>
      </c>
      <c r="E341" s="287" t="s">
        <v>2074</v>
      </c>
      <c r="F341" s="469">
        <f>_xlfn.BITAND(_xlfn.BITRSHIFT(H335,1),1)</f>
        <v>0</v>
      </c>
      <c r="G341" s="784">
        <v>0</v>
      </c>
      <c r="H341" s="923"/>
      <c r="I341" s="902"/>
    </row>
    <row r="342" spans="1:9" ht="24">
      <c r="A342" s="914"/>
      <c r="B342" s="466">
        <v>0</v>
      </c>
      <c r="C342" s="471" t="s">
        <v>3345</v>
      </c>
      <c r="D342" s="471" t="s">
        <v>3346</v>
      </c>
      <c r="E342" s="287" t="s">
        <v>2074</v>
      </c>
      <c r="F342" s="469">
        <f>_xlfn.BITAND(_xlfn.BITRSHIFT(H335,0),1)</f>
        <v>0</v>
      </c>
      <c r="G342" s="784">
        <v>0</v>
      </c>
      <c r="H342" s="924"/>
      <c r="I342" s="902"/>
    </row>
    <row r="343" spans="1:9" ht="24">
      <c r="A343" s="914">
        <v>218</v>
      </c>
      <c r="B343" s="466">
        <v>7</v>
      </c>
      <c r="C343" s="471" t="s">
        <v>3347</v>
      </c>
      <c r="D343" s="471" t="s">
        <v>3348</v>
      </c>
      <c r="E343" s="287" t="s">
        <v>2074</v>
      </c>
      <c r="F343" s="469">
        <f>_xlfn.BITAND(_xlfn.BITRSHIFT(H343,7),1)</f>
        <v>0</v>
      </c>
      <c r="G343" s="784" t="str">
        <f t="shared" si="55"/>
        <v>0</v>
      </c>
      <c r="H343" s="922">
        <v>0</v>
      </c>
      <c r="I343" s="902" t="s">
        <v>2075</v>
      </c>
    </row>
    <row r="344" spans="1:9" ht="24">
      <c r="A344" s="914"/>
      <c r="B344" s="466">
        <v>6</v>
      </c>
      <c r="C344" s="471" t="s">
        <v>3349</v>
      </c>
      <c r="D344" s="471" t="s">
        <v>3350</v>
      </c>
      <c r="E344" s="287" t="s">
        <v>2074</v>
      </c>
      <c r="F344" s="469">
        <f>_xlfn.BITAND(_xlfn.BITRSHIFT(H343,6),1)</f>
        <v>0</v>
      </c>
      <c r="G344" s="784">
        <v>0</v>
      </c>
      <c r="H344" s="923"/>
      <c r="I344" s="902"/>
    </row>
    <row r="345" spans="1:9" ht="24">
      <c r="A345" s="914"/>
      <c r="B345" s="466">
        <v>5</v>
      </c>
      <c r="C345" s="471" t="s">
        <v>3351</v>
      </c>
      <c r="D345" s="471" t="s">
        <v>3352</v>
      </c>
      <c r="E345" s="287" t="s">
        <v>2074</v>
      </c>
      <c r="F345" s="469">
        <f>_xlfn.BITAND(_xlfn.BITRSHIFT(H343,5),1)</f>
        <v>0</v>
      </c>
      <c r="G345" s="784">
        <v>0</v>
      </c>
      <c r="H345" s="923"/>
      <c r="I345" s="902"/>
    </row>
    <row r="346" spans="1:9" ht="24">
      <c r="A346" s="914"/>
      <c r="B346" s="466">
        <v>4</v>
      </c>
      <c r="C346" s="471" t="s">
        <v>3353</v>
      </c>
      <c r="D346" s="471" t="s">
        <v>3354</v>
      </c>
      <c r="E346" s="287" t="s">
        <v>2074</v>
      </c>
      <c r="F346" s="469">
        <f>_xlfn.BITAND(_xlfn.BITRSHIFT(H343,4),1)</f>
        <v>0</v>
      </c>
      <c r="G346" s="784">
        <v>0</v>
      </c>
      <c r="H346" s="923"/>
      <c r="I346" s="902"/>
    </row>
    <row r="347" spans="1:9" ht="24">
      <c r="A347" s="914"/>
      <c r="B347" s="466">
        <v>3</v>
      </c>
      <c r="C347" s="471" t="s">
        <v>3355</v>
      </c>
      <c r="D347" s="471" t="s">
        <v>3356</v>
      </c>
      <c r="E347" s="287" t="s">
        <v>2074</v>
      </c>
      <c r="F347" s="469">
        <f>_xlfn.BITAND(_xlfn.BITRSHIFT(H343,3),1)</f>
        <v>0</v>
      </c>
      <c r="G347" s="784">
        <v>0</v>
      </c>
      <c r="H347" s="923"/>
      <c r="I347" s="902"/>
    </row>
    <row r="348" spans="1:9" ht="24">
      <c r="A348" s="914"/>
      <c r="B348" s="466">
        <v>2</v>
      </c>
      <c r="C348" s="471" t="s">
        <v>3357</v>
      </c>
      <c r="D348" s="471" t="s">
        <v>3358</v>
      </c>
      <c r="E348" s="287" t="s">
        <v>2074</v>
      </c>
      <c r="F348" s="469">
        <f>_xlfn.BITAND(_xlfn.BITRSHIFT(H343,2),1)</f>
        <v>0</v>
      </c>
      <c r="G348" s="784">
        <v>0</v>
      </c>
      <c r="H348" s="923"/>
      <c r="I348" s="902"/>
    </row>
    <row r="349" spans="1:9" ht="24">
      <c r="A349" s="914"/>
      <c r="B349" s="466">
        <v>1</v>
      </c>
      <c r="C349" s="471" t="s">
        <v>3359</v>
      </c>
      <c r="D349" s="471" t="s">
        <v>3360</v>
      </c>
      <c r="E349" s="287" t="s">
        <v>2074</v>
      </c>
      <c r="F349" s="469">
        <f>_xlfn.BITAND(_xlfn.BITRSHIFT(H343,1),1)</f>
        <v>0</v>
      </c>
      <c r="G349" s="784">
        <v>0</v>
      </c>
      <c r="H349" s="923"/>
      <c r="I349" s="902"/>
    </row>
    <row r="350" spans="1:9" ht="24">
      <c r="A350" s="914"/>
      <c r="B350" s="466">
        <v>0</v>
      </c>
      <c r="C350" s="471" t="s">
        <v>3361</v>
      </c>
      <c r="D350" s="471" t="s">
        <v>3362</v>
      </c>
      <c r="E350" s="287" t="s">
        <v>2074</v>
      </c>
      <c r="F350" s="469">
        <f>_xlfn.BITAND(_xlfn.BITRSHIFT(H343,0),1)</f>
        <v>0</v>
      </c>
      <c r="G350" s="784">
        <v>0</v>
      </c>
      <c r="H350" s="924"/>
      <c r="I350" s="902"/>
    </row>
    <row r="351" spans="1:9" ht="24">
      <c r="A351" s="914">
        <v>219</v>
      </c>
      <c r="B351" s="466">
        <v>7</v>
      </c>
      <c r="C351" s="471" t="s">
        <v>3363</v>
      </c>
      <c r="D351" s="471" t="s">
        <v>3364</v>
      </c>
      <c r="E351" s="287" t="s">
        <v>2074</v>
      </c>
      <c r="F351" s="469">
        <f>_xlfn.BITAND(_xlfn.BITRSHIFT(H351,7),1)</f>
        <v>0</v>
      </c>
      <c r="G351" s="784" t="str">
        <f t="shared" si="55"/>
        <v>0</v>
      </c>
      <c r="H351" s="922">
        <v>0</v>
      </c>
      <c r="I351" s="902" t="s">
        <v>2075</v>
      </c>
    </row>
    <row r="352" spans="1:9" ht="24">
      <c r="A352" s="914"/>
      <c r="B352" s="466">
        <v>6</v>
      </c>
      <c r="C352" s="471" t="s">
        <v>3365</v>
      </c>
      <c r="D352" s="471" t="s">
        <v>3366</v>
      </c>
      <c r="E352" s="287" t="s">
        <v>2074</v>
      </c>
      <c r="F352" s="469">
        <f>_xlfn.BITAND(_xlfn.BITRSHIFT(H351,6),1)</f>
        <v>0</v>
      </c>
      <c r="G352" s="784">
        <v>0</v>
      </c>
      <c r="H352" s="923"/>
      <c r="I352" s="902"/>
    </row>
    <row r="353" spans="1:9" ht="24">
      <c r="A353" s="914"/>
      <c r="B353" s="466">
        <v>5</v>
      </c>
      <c r="C353" s="471" t="s">
        <v>3367</v>
      </c>
      <c r="D353" s="471" t="s">
        <v>3368</v>
      </c>
      <c r="E353" s="287" t="s">
        <v>2074</v>
      </c>
      <c r="F353" s="469">
        <f>_xlfn.BITAND(_xlfn.BITRSHIFT(H351,5),1)</f>
        <v>0</v>
      </c>
      <c r="G353" s="784">
        <v>0</v>
      </c>
      <c r="H353" s="923"/>
      <c r="I353" s="902"/>
    </row>
    <row r="354" spans="1:9" ht="24">
      <c r="A354" s="914"/>
      <c r="B354" s="466">
        <v>4</v>
      </c>
      <c r="C354" s="471" t="s">
        <v>3369</v>
      </c>
      <c r="D354" s="471" t="s">
        <v>3370</v>
      </c>
      <c r="E354" s="287" t="s">
        <v>2074</v>
      </c>
      <c r="F354" s="469">
        <f>_xlfn.BITAND(_xlfn.BITRSHIFT(H351,4),1)</f>
        <v>0</v>
      </c>
      <c r="G354" s="784">
        <v>0</v>
      </c>
      <c r="H354" s="923"/>
      <c r="I354" s="902"/>
    </row>
    <row r="355" spans="1:9" ht="24">
      <c r="A355" s="914"/>
      <c r="B355" s="466">
        <v>3</v>
      </c>
      <c r="C355" s="471" t="s">
        <v>3371</v>
      </c>
      <c r="D355" s="471" t="s">
        <v>3372</v>
      </c>
      <c r="E355" s="287" t="s">
        <v>2074</v>
      </c>
      <c r="F355" s="469">
        <f>_xlfn.BITAND(_xlfn.BITRSHIFT(H351,3),1)</f>
        <v>0</v>
      </c>
      <c r="G355" s="784">
        <v>0</v>
      </c>
      <c r="H355" s="923"/>
      <c r="I355" s="902"/>
    </row>
    <row r="356" spans="1:9" ht="24">
      <c r="A356" s="914"/>
      <c r="B356" s="466">
        <v>2</v>
      </c>
      <c r="C356" s="471" t="s">
        <v>3373</v>
      </c>
      <c r="D356" s="471" t="s">
        <v>3374</v>
      </c>
      <c r="E356" s="287" t="s">
        <v>2074</v>
      </c>
      <c r="F356" s="469">
        <f>_xlfn.BITAND(_xlfn.BITRSHIFT(H351,2),1)</f>
        <v>0</v>
      </c>
      <c r="G356" s="784">
        <v>0</v>
      </c>
      <c r="H356" s="923"/>
      <c r="I356" s="902"/>
    </row>
    <row r="357" spans="1:9" ht="24">
      <c r="A357" s="914"/>
      <c r="B357" s="466">
        <v>1</v>
      </c>
      <c r="C357" s="471" t="s">
        <v>3375</v>
      </c>
      <c r="D357" s="471" t="s">
        <v>3376</v>
      </c>
      <c r="E357" s="287" t="s">
        <v>2074</v>
      </c>
      <c r="F357" s="469">
        <f>_xlfn.BITAND(_xlfn.BITRSHIFT(H351,1),1)</f>
        <v>0</v>
      </c>
      <c r="G357" s="784">
        <v>0</v>
      </c>
      <c r="H357" s="923"/>
      <c r="I357" s="902"/>
    </row>
    <row r="358" spans="1:9" ht="24">
      <c r="A358" s="914"/>
      <c r="B358" s="466">
        <v>0</v>
      </c>
      <c r="C358" s="471" t="s">
        <v>3377</v>
      </c>
      <c r="D358" s="471" t="s">
        <v>3378</v>
      </c>
      <c r="E358" s="287" t="s">
        <v>2074</v>
      </c>
      <c r="F358" s="469">
        <f>_xlfn.BITAND(_xlfn.BITRSHIFT(H351,0),1)</f>
        <v>0</v>
      </c>
      <c r="G358" s="784">
        <v>0</v>
      </c>
      <c r="H358" s="924"/>
      <c r="I358" s="902"/>
    </row>
    <row r="359" spans="1:9" ht="24">
      <c r="A359" s="914">
        <v>220</v>
      </c>
      <c r="B359" s="466">
        <v>7</v>
      </c>
      <c r="C359" s="471" t="s">
        <v>3379</v>
      </c>
      <c r="D359" s="471" t="s">
        <v>3380</v>
      </c>
      <c r="E359" s="287" t="s">
        <v>2074</v>
      </c>
      <c r="F359" s="469">
        <f>_xlfn.BITAND(_xlfn.BITRSHIFT(H359,7),1)</f>
        <v>0</v>
      </c>
      <c r="G359" s="784" t="str">
        <f t="shared" si="55"/>
        <v>0</v>
      </c>
      <c r="H359" s="922">
        <v>0</v>
      </c>
      <c r="I359" s="902" t="s">
        <v>2075</v>
      </c>
    </row>
    <row r="360" spans="1:9" ht="24">
      <c r="A360" s="914"/>
      <c r="B360" s="466">
        <v>6</v>
      </c>
      <c r="C360" s="471" t="s">
        <v>3381</v>
      </c>
      <c r="D360" s="471" t="s">
        <v>3382</v>
      </c>
      <c r="E360" s="287" t="s">
        <v>2074</v>
      </c>
      <c r="F360" s="469">
        <f>_xlfn.BITAND(_xlfn.BITRSHIFT(H359,6),1)</f>
        <v>0</v>
      </c>
      <c r="G360" s="784">
        <v>0</v>
      </c>
      <c r="H360" s="923"/>
      <c r="I360" s="902"/>
    </row>
    <row r="361" spans="1:9" ht="24">
      <c r="A361" s="914"/>
      <c r="B361" s="466">
        <v>5</v>
      </c>
      <c r="C361" s="471" t="s">
        <v>3383</v>
      </c>
      <c r="D361" s="471" t="s">
        <v>3384</v>
      </c>
      <c r="E361" s="287" t="s">
        <v>2074</v>
      </c>
      <c r="F361" s="469">
        <f>_xlfn.BITAND(_xlfn.BITRSHIFT(H359,5),1)</f>
        <v>0</v>
      </c>
      <c r="G361" s="784">
        <v>0</v>
      </c>
      <c r="H361" s="923"/>
      <c r="I361" s="902"/>
    </row>
    <row r="362" spans="1:9" ht="24">
      <c r="A362" s="914"/>
      <c r="B362" s="466">
        <v>4</v>
      </c>
      <c r="C362" s="471" t="s">
        <v>3385</v>
      </c>
      <c r="D362" s="471" t="s">
        <v>3386</v>
      </c>
      <c r="E362" s="287" t="s">
        <v>2074</v>
      </c>
      <c r="F362" s="469">
        <f>_xlfn.BITAND(_xlfn.BITRSHIFT(H359,4),1)</f>
        <v>0</v>
      </c>
      <c r="G362" s="784">
        <v>0</v>
      </c>
      <c r="H362" s="923"/>
      <c r="I362" s="902"/>
    </row>
    <row r="363" spans="1:9" ht="24">
      <c r="A363" s="914"/>
      <c r="B363" s="466">
        <v>3</v>
      </c>
      <c r="C363" s="471" t="s">
        <v>3387</v>
      </c>
      <c r="D363" s="471" t="s">
        <v>3388</v>
      </c>
      <c r="E363" s="287" t="s">
        <v>2074</v>
      </c>
      <c r="F363" s="469">
        <f>_xlfn.BITAND(_xlfn.BITRSHIFT(H359,3),1)</f>
        <v>0</v>
      </c>
      <c r="G363" s="784">
        <v>0</v>
      </c>
      <c r="H363" s="923"/>
      <c r="I363" s="902"/>
    </row>
    <row r="364" spans="1:9" ht="24">
      <c r="A364" s="914"/>
      <c r="B364" s="466">
        <v>2</v>
      </c>
      <c r="C364" s="471" t="s">
        <v>3389</v>
      </c>
      <c r="D364" s="471" t="s">
        <v>3390</v>
      </c>
      <c r="E364" s="287" t="s">
        <v>2074</v>
      </c>
      <c r="F364" s="469">
        <f>_xlfn.BITAND(_xlfn.BITRSHIFT(H359,2),1)</f>
        <v>0</v>
      </c>
      <c r="G364" s="784">
        <v>0</v>
      </c>
      <c r="H364" s="923"/>
      <c r="I364" s="902"/>
    </row>
    <row r="365" spans="1:9" ht="24">
      <c r="A365" s="914"/>
      <c r="B365" s="466">
        <v>1</v>
      </c>
      <c r="C365" s="471" t="s">
        <v>3391</v>
      </c>
      <c r="D365" s="471" t="s">
        <v>3392</v>
      </c>
      <c r="E365" s="287" t="s">
        <v>2074</v>
      </c>
      <c r="F365" s="469">
        <f>_xlfn.BITAND(_xlfn.BITRSHIFT(H359,1),1)</f>
        <v>0</v>
      </c>
      <c r="G365" s="784">
        <v>0</v>
      </c>
      <c r="H365" s="923"/>
      <c r="I365" s="902"/>
    </row>
    <row r="366" spans="1:9" ht="24">
      <c r="A366" s="914"/>
      <c r="B366" s="466">
        <v>0</v>
      </c>
      <c r="C366" s="471" t="s">
        <v>3393</v>
      </c>
      <c r="D366" s="471" t="s">
        <v>3394</v>
      </c>
      <c r="E366" s="287" t="s">
        <v>2074</v>
      </c>
      <c r="F366" s="469">
        <f>_xlfn.BITAND(_xlfn.BITRSHIFT(H359,0),1)</f>
        <v>0</v>
      </c>
      <c r="G366" s="784">
        <v>0</v>
      </c>
      <c r="H366" s="924"/>
      <c r="I366" s="902"/>
    </row>
    <row r="367" spans="1:9" ht="24">
      <c r="A367" s="914">
        <v>221</v>
      </c>
      <c r="B367" s="466">
        <v>7</v>
      </c>
      <c r="C367" s="471" t="s">
        <v>3395</v>
      </c>
      <c r="D367" s="471" t="s">
        <v>3396</v>
      </c>
      <c r="E367" s="287" t="s">
        <v>2074</v>
      </c>
      <c r="F367" s="469">
        <f>_xlfn.BITAND(_xlfn.BITRSHIFT(H367,7),1)</f>
        <v>0</v>
      </c>
      <c r="G367" s="784" t="str">
        <f t="shared" si="55"/>
        <v>0</v>
      </c>
      <c r="H367" s="922">
        <v>0</v>
      </c>
      <c r="I367" s="902" t="s">
        <v>2075</v>
      </c>
    </row>
    <row r="368" spans="1:9" ht="24">
      <c r="A368" s="914"/>
      <c r="B368" s="466">
        <v>6</v>
      </c>
      <c r="C368" s="471" t="s">
        <v>3397</v>
      </c>
      <c r="D368" s="471" t="s">
        <v>3398</v>
      </c>
      <c r="E368" s="287" t="s">
        <v>2074</v>
      </c>
      <c r="F368" s="469">
        <f>_xlfn.BITAND(_xlfn.BITRSHIFT(H367,6),1)</f>
        <v>0</v>
      </c>
      <c r="G368" s="784">
        <v>0</v>
      </c>
      <c r="H368" s="923"/>
      <c r="I368" s="902"/>
    </row>
    <row r="369" spans="1:9" ht="24">
      <c r="A369" s="914"/>
      <c r="B369" s="466">
        <v>5</v>
      </c>
      <c r="C369" s="471" t="s">
        <v>3399</v>
      </c>
      <c r="D369" s="471" t="s">
        <v>3400</v>
      </c>
      <c r="E369" s="287" t="s">
        <v>2074</v>
      </c>
      <c r="F369" s="469">
        <f>_xlfn.BITAND(_xlfn.BITRSHIFT(H367,5),1)</f>
        <v>0</v>
      </c>
      <c r="G369" s="784">
        <v>0</v>
      </c>
      <c r="H369" s="923"/>
      <c r="I369" s="902"/>
    </row>
    <row r="370" spans="1:9" ht="24">
      <c r="A370" s="914"/>
      <c r="B370" s="466">
        <v>4</v>
      </c>
      <c r="C370" s="471" t="s">
        <v>3401</v>
      </c>
      <c r="D370" s="471" t="s">
        <v>3402</v>
      </c>
      <c r="E370" s="287" t="s">
        <v>2074</v>
      </c>
      <c r="F370" s="469">
        <f>_xlfn.BITAND(_xlfn.BITRSHIFT(H367,4),1)</f>
        <v>0</v>
      </c>
      <c r="G370" s="784">
        <v>0</v>
      </c>
      <c r="H370" s="923"/>
      <c r="I370" s="902"/>
    </row>
    <row r="371" spans="1:9" ht="24">
      <c r="A371" s="914"/>
      <c r="B371" s="466">
        <v>3</v>
      </c>
      <c r="C371" s="471" t="s">
        <v>3403</v>
      </c>
      <c r="D371" s="471" t="s">
        <v>3404</v>
      </c>
      <c r="E371" s="287" t="s">
        <v>2074</v>
      </c>
      <c r="F371" s="469">
        <f>_xlfn.BITAND(_xlfn.BITRSHIFT(H367,3),1)</f>
        <v>0</v>
      </c>
      <c r="G371" s="784">
        <v>0</v>
      </c>
      <c r="H371" s="923"/>
      <c r="I371" s="902"/>
    </row>
    <row r="372" spans="1:9" ht="24">
      <c r="A372" s="914"/>
      <c r="B372" s="466">
        <v>2</v>
      </c>
      <c r="C372" s="471" t="s">
        <v>3405</v>
      </c>
      <c r="D372" s="471" t="s">
        <v>3406</v>
      </c>
      <c r="E372" s="287" t="s">
        <v>2074</v>
      </c>
      <c r="F372" s="469">
        <f>_xlfn.BITAND(_xlfn.BITRSHIFT(H367,2),1)</f>
        <v>0</v>
      </c>
      <c r="G372" s="784">
        <v>0</v>
      </c>
      <c r="H372" s="923"/>
      <c r="I372" s="902"/>
    </row>
    <row r="373" spans="1:9" ht="24">
      <c r="A373" s="914"/>
      <c r="B373" s="466">
        <v>1</v>
      </c>
      <c r="C373" s="471" t="s">
        <v>3407</v>
      </c>
      <c r="D373" s="471" t="s">
        <v>3408</v>
      </c>
      <c r="E373" s="287" t="s">
        <v>2074</v>
      </c>
      <c r="F373" s="469">
        <f>_xlfn.BITAND(_xlfn.BITRSHIFT(H367,1),1)</f>
        <v>0</v>
      </c>
      <c r="G373" s="784">
        <v>0</v>
      </c>
      <c r="H373" s="923"/>
      <c r="I373" s="902"/>
    </row>
    <row r="374" spans="1:9" ht="24">
      <c r="A374" s="914"/>
      <c r="B374" s="466">
        <v>0</v>
      </c>
      <c r="C374" s="471" t="s">
        <v>3409</v>
      </c>
      <c r="D374" s="471" t="s">
        <v>3410</v>
      </c>
      <c r="E374" s="287" t="s">
        <v>2074</v>
      </c>
      <c r="F374" s="469">
        <f>_xlfn.BITAND(_xlfn.BITRSHIFT(H367,0),1)</f>
        <v>0</v>
      </c>
      <c r="G374" s="784">
        <v>0</v>
      </c>
      <c r="H374" s="924"/>
      <c r="I374" s="902"/>
    </row>
    <row r="375" spans="1:9" ht="24">
      <c r="A375" s="914">
        <v>222</v>
      </c>
      <c r="B375" s="466">
        <v>7</v>
      </c>
      <c r="C375" s="471" t="s">
        <v>3411</v>
      </c>
      <c r="D375" s="471" t="s">
        <v>3412</v>
      </c>
      <c r="E375" s="287" t="s">
        <v>2074</v>
      </c>
      <c r="F375" s="469">
        <f>_xlfn.BITAND(_xlfn.BITRSHIFT(H375,7),1)</f>
        <v>0</v>
      </c>
      <c r="G375" s="784" t="str">
        <f t="shared" ref="G375:G431" si="56">DEC2HEX(H375)</f>
        <v>0</v>
      </c>
      <c r="H375" s="922">
        <v>0</v>
      </c>
      <c r="I375" s="902" t="s">
        <v>2075</v>
      </c>
    </row>
    <row r="376" spans="1:9" ht="24">
      <c r="A376" s="914"/>
      <c r="B376" s="466">
        <v>6</v>
      </c>
      <c r="C376" s="471" t="s">
        <v>3413</v>
      </c>
      <c r="D376" s="471" t="s">
        <v>3414</v>
      </c>
      <c r="E376" s="287" t="s">
        <v>2074</v>
      </c>
      <c r="F376" s="469">
        <f>_xlfn.BITAND(_xlfn.BITRSHIFT(H375,6),1)</f>
        <v>0</v>
      </c>
      <c r="G376" s="784">
        <v>0</v>
      </c>
      <c r="H376" s="923"/>
      <c r="I376" s="902"/>
    </row>
    <row r="377" spans="1:9" ht="24">
      <c r="A377" s="914"/>
      <c r="B377" s="466">
        <v>5</v>
      </c>
      <c r="C377" s="471" t="s">
        <v>3415</v>
      </c>
      <c r="D377" s="471" t="s">
        <v>3416</v>
      </c>
      <c r="E377" s="287" t="s">
        <v>2074</v>
      </c>
      <c r="F377" s="469">
        <f>_xlfn.BITAND(_xlfn.BITRSHIFT(H375,5),1)</f>
        <v>0</v>
      </c>
      <c r="G377" s="784">
        <v>0</v>
      </c>
      <c r="H377" s="923"/>
      <c r="I377" s="902"/>
    </row>
    <row r="378" spans="1:9" ht="24">
      <c r="A378" s="914"/>
      <c r="B378" s="466">
        <v>4</v>
      </c>
      <c r="C378" s="471" t="s">
        <v>3417</v>
      </c>
      <c r="D378" s="471" t="s">
        <v>3418</v>
      </c>
      <c r="E378" s="287" t="s">
        <v>2074</v>
      </c>
      <c r="F378" s="469">
        <f>_xlfn.BITAND(_xlfn.BITRSHIFT(H375,4),1)</f>
        <v>0</v>
      </c>
      <c r="G378" s="784">
        <v>0</v>
      </c>
      <c r="H378" s="923"/>
      <c r="I378" s="902"/>
    </row>
    <row r="379" spans="1:9" ht="24">
      <c r="A379" s="914"/>
      <c r="B379" s="466">
        <v>3</v>
      </c>
      <c r="C379" s="471" t="s">
        <v>3419</v>
      </c>
      <c r="D379" s="471" t="s">
        <v>3420</v>
      </c>
      <c r="E379" s="287" t="s">
        <v>2074</v>
      </c>
      <c r="F379" s="469">
        <f>_xlfn.BITAND(_xlfn.BITRSHIFT(H375,3),1)</f>
        <v>0</v>
      </c>
      <c r="G379" s="784">
        <v>0</v>
      </c>
      <c r="H379" s="923"/>
      <c r="I379" s="902"/>
    </row>
    <row r="380" spans="1:9" ht="24">
      <c r="A380" s="914"/>
      <c r="B380" s="466">
        <v>2</v>
      </c>
      <c r="C380" s="471" t="s">
        <v>3421</v>
      </c>
      <c r="D380" s="471" t="s">
        <v>3422</v>
      </c>
      <c r="E380" s="287" t="s">
        <v>2074</v>
      </c>
      <c r="F380" s="469">
        <f>_xlfn.BITAND(_xlfn.BITRSHIFT(H375,2),1)</f>
        <v>0</v>
      </c>
      <c r="G380" s="784">
        <v>0</v>
      </c>
      <c r="H380" s="923"/>
      <c r="I380" s="902"/>
    </row>
    <row r="381" spans="1:9" ht="24">
      <c r="A381" s="914"/>
      <c r="B381" s="466">
        <v>1</v>
      </c>
      <c r="C381" s="471" t="s">
        <v>3423</v>
      </c>
      <c r="D381" s="471" t="s">
        <v>3424</v>
      </c>
      <c r="E381" s="287" t="s">
        <v>2074</v>
      </c>
      <c r="F381" s="469">
        <f>_xlfn.BITAND(_xlfn.BITRSHIFT(H375,1),1)</f>
        <v>0</v>
      </c>
      <c r="G381" s="784">
        <v>0</v>
      </c>
      <c r="H381" s="923"/>
      <c r="I381" s="902"/>
    </row>
    <row r="382" spans="1:9" ht="24">
      <c r="A382" s="914"/>
      <c r="B382" s="466">
        <v>0</v>
      </c>
      <c r="C382" s="471" t="s">
        <v>3425</v>
      </c>
      <c r="D382" s="471" t="s">
        <v>3426</v>
      </c>
      <c r="E382" s="287" t="s">
        <v>2074</v>
      </c>
      <c r="F382" s="469">
        <f>_xlfn.BITAND(_xlfn.BITRSHIFT(H375,0),1)</f>
        <v>0</v>
      </c>
      <c r="G382" s="784">
        <v>0</v>
      </c>
      <c r="H382" s="924"/>
      <c r="I382" s="902"/>
    </row>
    <row r="383" spans="1:9" ht="24">
      <c r="A383" s="914">
        <v>223</v>
      </c>
      <c r="B383" s="466">
        <v>7</v>
      </c>
      <c r="C383" s="471" t="s">
        <v>3427</v>
      </c>
      <c r="D383" s="471" t="s">
        <v>3428</v>
      </c>
      <c r="E383" s="287" t="s">
        <v>2074</v>
      </c>
      <c r="F383" s="469">
        <f>_xlfn.BITAND(_xlfn.BITRSHIFT(H383,7),1)</f>
        <v>0</v>
      </c>
      <c r="G383" s="784" t="str">
        <f t="shared" si="56"/>
        <v>0</v>
      </c>
      <c r="H383" s="922">
        <v>0</v>
      </c>
      <c r="I383" s="902" t="s">
        <v>2075</v>
      </c>
    </row>
    <row r="384" spans="1:9" ht="24">
      <c r="A384" s="914"/>
      <c r="B384" s="466">
        <v>6</v>
      </c>
      <c r="C384" s="471" t="s">
        <v>3429</v>
      </c>
      <c r="D384" s="471" t="s">
        <v>3430</v>
      </c>
      <c r="E384" s="287" t="s">
        <v>2074</v>
      </c>
      <c r="F384" s="469">
        <f>_xlfn.BITAND(_xlfn.BITRSHIFT(H383,6),1)</f>
        <v>0</v>
      </c>
      <c r="G384" s="784">
        <v>0</v>
      </c>
      <c r="H384" s="923"/>
      <c r="I384" s="902"/>
    </row>
    <row r="385" spans="1:9" ht="24">
      <c r="A385" s="914"/>
      <c r="B385" s="466">
        <v>5</v>
      </c>
      <c r="C385" s="471" t="s">
        <v>3431</v>
      </c>
      <c r="D385" s="471" t="s">
        <v>3432</v>
      </c>
      <c r="E385" s="287" t="s">
        <v>2074</v>
      </c>
      <c r="F385" s="469">
        <f>_xlfn.BITAND(_xlfn.BITRSHIFT(H383,5),1)</f>
        <v>0</v>
      </c>
      <c r="G385" s="784">
        <v>0</v>
      </c>
      <c r="H385" s="923"/>
      <c r="I385" s="902"/>
    </row>
    <row r="386" spans="1:9" ht="24">
      <c r="A386" s="914"/>
      <c r="B386" s="466">
        <v>4</v>
      </c>
      <c r="C386" s="471" t="s">
        <v>3433</v>
      </c>
      <c r="D386" s="471" t="s">
        <v>3434</v>
      </c>
      <c r="E386" s="287" t="s">
        <v>2074</v>
      </c>
      <c r="F386" s="469">
        <f>_xlfn.BITAND(_xlfn.BITRSHIFT(H383,4),1)</f>
        <v>0</v>
      </c>
      <c r="G386" s="784">
        <v>0</v>
      </c>
      <c r="H386" s="923"/>
      <c r="I386" s="902"/>
    </row>
    <row r="387" spans="1:9" ht="24">
      <c r="A387" s="914"/>
      <c r="B387" s="466">
        <v>3</v>
      </c>
      <c r="C387" s="471" t="s">
        <v>3435</v>
      </c>
      <c r="D387" s="471" t="s">
        <v>3436</v>
      </c>
      <c r="E387" s="287" t="s">
        <v>2074</v>
      </c>
      <c r="F387" s="469">
        <f>_xlfn.BITAND(_xlfn.BITRSHIFT(H383,3),1)</f>
        <v>0</v>
      </c>
      <c r="G387" s="784">
        <v>0</v>
      </c>
      <c r="H387" s="923"/>
      <c r="I387" s="902"/>
    </row>
    <row r="388" spans="1:9" ht="24">
      <c r="A388" s="914"/>
      <c r="B388" s="466">
        <v>2</v>
      </c>
      <c r="C388" s="471" t="s">
        <v>3437</v>
      </c>
      <c r="D388" s="471" t="s">
        <v>3438</v>
      </c>
      <c r="E388" s="287" t="s">
        <v>2074</v>
      </c>
      <c r="F388" s="469">
        <f>_xlfn.BITAND(_xlfn.BITRSHIFT(H383,2),1)</f>
        <v>0</v>
      </c>
      <c r="G388" s="784">
        <v>0</v>
      </c>
      <c r="H388" s="923"/>
      <c r="I388" s="902"/>
    </row>
    <row r="389" spans="1:9" ht="24">
      <c r="A389" s="914"/>
      <c r="B389" s="466">
        <v>1</v>
      </c>
      <c r="C389" s="471" t="s">
        <v>3439</v>
      </c>
      <c r="D389" s="471" t="s">
        <v>3440</v>
      </c>
      <c r="E389" s="287" t="s">
        <v>2074</v>
      </c>
      <c r="F389" s="469">
        <f>_xlfn.BITAND(_xlfn.BITRSHIFT(H383,1),1)</f>
        <v>0</v>
      </c>
      <c r="G389" s="784">
        <v>0</v>
      </c>
      <c r="H389" s="923"/>
      <c r="I389" s="902"/>
    </row>
    <row r="390" spans="1:9" ht="24">
      <c r="A390" s="914"/>
      <c r="B390" s="466">
        <v>0</v>
      </c>
      <c r="C390" s="471" t="s">
        <v>3441</v>
      </c>
      <c r="D390" s="471" t="s">
        <v>3442</v>
      </c>
      <c r="E390" s="287" t="s">
        <v>2074</v>
      </c>
      <c r="F390" s="469">
        <f>_xlfn.BITAND(_xlfn.BITRSHIFT(H383,0),1)</f>
        <v>0</v>
      </c>
      <c r="G390" s="784">
        <v>0</v>
      </c>
      <c r="H390" s="924"/>
      <c r="I390" s="902"/>
    </row>
    <row r="391" spans="1:9" ht="24">
      <c r="A391" s="914">
        <v>224</v>
      </c>
      <c r="B391" s="466">
        <v>7</v>
      </c>
      <c r="C391" s="471" t="s">
        <v>3443</v>
      </c>
      <c r="D391" s="471" t="s">
        <v>3444</v>
      </c>
      <c r="E391" s="287" t="s">
        <v>2074</v>
      </c>
      <c r="F391" s="469">
        <f>_xlfn.BITAND(_xlfn.BITRSHIFT(H391,7),1)</f>
        <v>0</v>
      </c>
      <c r="G391" s="784" t="str">
        <f t="shared" si="56"/>
        <v>0</v>
      </c>
      <c r="H391" s="922">
        <v>0</v>
      </c>
      <c r="I391" s="902" t="s">
        <v>2075</v>
      </c>
    </row>
    <row r="392" spans="1:9" ht="24">
      <c r="A392" s="914"/>
      <c r="B392" s="466">
        <v>6</v>
      </c>
      <c r="C392" s="471" t="s">
        <v>3445</v>
      </c>
      <c r="D392" s="471" t="s">
        <v>3446</v>
      </c>
      <c r="E392" s="287" t="s">
        <v>2074</v>
      </c>
      <c r="F392" s="469">
        <f>_xlfn.BITAND(_xlfn.BITRSHIFT(H391,6),1)</f>
        <v>0</v>
      </c>
      <c r="G392" s="784">
        <v>0</v>
      </c>
      <c r="H392" s="923"/>
      <c r="I392" s="902"/>
    </row>
    <row r="393" spans="1:9" ht="24">
      <c r="A393" s="914"/>
      <c r="B393" s="466">
        <v>5</v>
      </c>
      <c r="C393" s="471" t="s">
        <v>3447</v>
      </c>
      <c r="D393" s="471" t="s">
        <v>3448</v>
      </c>
      <c r="E393" s="287" t="s">
        <v>2074</v>
      </c>
      <c r="F393" s="469">
        <f>_xlfn.BITAND(_xlfn.BITRSHIFT(H391,5),1)</f>
        <v>0</v>
      </c>
      <c r="G393" s="784">
        <v>0</v>
      </c>
      <c r="H393" s="923"/>
      <c r="I393" s="902"/>
    </row>
    <row r="394" spans="1:9" ht="24">
      <c r="A394" s="914"/>
      <c r="B394" s="466">
        <v>4</v>
      </c>
      <c r="C394" s="471" t="s">
        <v>3449</v>
      </c>
      <c r="D394" s="471" t="s">
        <v>3450</v>
      </c>
      <c r="E394" s="287" t="s">
        <v>2074</v>
      </c>
      <c r="F394" s="469">
        <f>_xlfn.BITAND(_xlfn.BITRSHIFT(H391,4),1)</f>
        <v>0</v>
      </c>
      <c r="G394" s="784">
        <v>0</v>
      </c>
      <c r="H394" s="923"/>
      <c r="I394" s="902"/>
    </row>
    <row r="395" spans="1:9" ht="24">
      <c r="A395" s="914"/>
      <c r="B395" s="466">
        <v>3</v>
      </c>
      <c r="C395" s="471" t="s">
        <v>3451</v>
      </c>
      <c r="D395" s="471" t="s">
        <v>3452</v>
      </c>
      <c r="E395" s="287" t="s">
        <v>2074</v>
      </c>
      <c r="F395" s="469">
        <f>_xlfn.BITAND(_xlfn.BITRSHIFT(H391,3),1)</f>
        <v>0</v>
      </c>
      <c r="G395" s="784">
        <v>0</v>
      </c>
      <c r="H395" s="923"/>
      <c r="I395" s="902"/>
    </row>
    <row r="396" spans="1:9" ht="24">
      <c r="A396" s="914"/>
      <c r="B396" s="466">
        <v>2</v>
      </c>
      <c r="C396" s="471" t="s">
        <v>3453</v>
      </c>
      <c r="D396" s="471" t="s">
        <v>3454</v>
      </c>
      <c r="E396" s="287" t="s">
        <v>2074</v>
      </c>
      <c r="F396" s="469">
        <f>_xlfn.BITAND(_xlfn.BITRSHIFT(H391,2),1)</f>
        <v>0</v>
      </c>
      <c r="G396" s="784">
        <v>0</v>
      </c>
      <c r="H396" s="923"/>
      <c r="I396" s="902"/>
    </row>
    <row r="397" spans="1:9" ht="24">
      <c r="A397" s="914"/>
      <c r="B397" s="466">
        <v>1</v>
      </c>
      <c r="C397" s="471" t="s">
        <v>3455</v>
      </c>
      <c r="D397" s="471" t="s">
        <v>3456</v>
      </c>
      <c r="E397" s="287" t="s">
        <v>2074</v>
      </c>
      <c r="F397" s="469">
        <f>_xlfn.BITAND(_xlfn.BITRSHIFT(H391,1),1)</f>
        <v>0</v>
      </c>
      <c r="G397" s="784">
        <v>0</v>
      </c>
      <c r="H397" s="923"/>
      <c r="I397" s="902"/>
    </row>
    <row r="398" spans="1:9" ht="24">
      <c r="A398" s="914"/>
      <c r="B398" s="466">
        <v>0</v>
      </c>
      <c r="C398" s="471" t="s">
        <v>3457</v>
      </c>
      <c r="D398" s="471" t="s">
        <v>3458</v>
      </c>
      <c r="E398" s="287" t="s">
        <v>2074</v>
      </c>
      <c r="F398" s="469">
        <f>_xlfn.BITAND(_xlfn.BITRSHIFT(H391,0),1)</f>
        <v>0</v>
      </c>
      <c r="G398" s="784">
        <v>0</v>
      </c>
      <c r="H398" s="924"/>
      <c r="I398" s="902"/>
    </row>
    <row r="399" spans="1:9" ht="24">
      <c r="A399" s="914">
        <v>225</v>
      </c>
      <c r="B399" s="466">
        <v>7</v>
      </c>
      <c r="C399" s="471" t="s">
        <v>3459</v>
      </c>
      <c r="D399" s="471" t="s">
        <v>3460</v>
      </c>
      <c r="E399" s="287" t="s">
        <v>2074</v>
      </c>
      <c r="F399" s="469">
        <f>_xlfn.BITAND(_xlfn.BITRSHIFT(H399,7),1)</f>
        <v>0</v>
      </c>
      <c r="G399" s="784" t="str">
        <f t="shared" si="56"/>
        <v>0</v>
      </c>
      <c r="H399" s="922">
        <v>0</v>
      </c>
      <c r="I399" s="902" t="s">
        <v>2075</v>
      </c>
    </row>
    <row r="400" spans="1:9" ht="24">
      <c r="A400" s="914"/>
      <c r="B400" s="466">
        <v>6</v>
      </c>
      <c r="C400" s="471" t="s">
        <v>3461</v>
      </c>
      <c r="D400" s="471" t="s">
        <v>3462</v>
      </c>
      <c r="E400" s="287" t="s">
        <v>2074</v>
      </c>
      <c r="F400" s="469">
        <f>_xlfn.BITAND(_xlfn.BITRSHIFT(H399,6),1)</f>
        <v>0</v>
      </c>
      <c r="G400" s="784">
        <v>0</v>
      </c>
      <c r="H400" s="923"/>
      <c r="I400" s="902"/>
    </row>
    <row r="401" spans="1:9" ht="24">
      <c r="A401" s="914"/>
      <c r="B401" s="466">
        <v>5</v>
      </c>
      <c r="C401" s="471" t="s">
        <v>3463</v>
      </c>
      <c r="D401" s="471" t="s">
        <v>3464</v>
      </c>
      <c r="E401" s="287" t="s">
        <v>2074</v>
      </c>
      <c r="F401" s="469">
        <f>_xlfn.BITAND(_xlfn.BITRSHIFT(H399,5),1)</f>
        <v>0</v>
      </c>
      <c r="G401" s="784">
        <v>0</v>
      </c>
      <c r="H401" s="923"/>
      <c r="I401" s="902"/>
    </row>
    <row r="402" spans="1:9" ht="24">
      <c r="A402" s="914"/>
      <c r="B402" s="466">
        <v>4</v>
      </c>
      <c r="C402" s="471" t="s">
        <v>3465</v>
      </c>
      <c r="D402" s="471" t="s">
        <v>3466</v>
      </c>
      <c r="E402" s="287" t="s">
        <v>2074</v>
      </c>
      <c r="F402" s="469">
        <f>_xlfn.BITAND(_xlfn.BITRSHIFT(H399,4),1)</f>
        <v>0</v>
      </c>
      <c r="G402" s="784">
        <v>0</v>
      </c>
      <c r="H402" s="923"/>
      <c r="I402" s="902"/>
    </row>
    <row r="403" spans="1:9" ht="24">
      <c r="A403" s="914"/>
      <c r="B403" s="466">
        <v>3</v>
      </c>
      <c r="C403" s="471" t="s">
        <v>3467</v>
      </c>
      <c r="D403" s="471" t="s">
        <v>3468</v>
      </c>
      <c r="E403" s="287" t="s">
        <v>2074</v>
      </c>
      <c r="F403" s="469">
        <f>_xlfn.BITAND(_xlfn.BITRSHIFT(H399,3),1)</f>
        <v>0</v>
      </c>
      <c r="G403" s="784">
        <v>0</v>
      </c>
      <c r="H403" s="923"/>
      <c r="I403" s="902"/>
    </row>
    <row r="404" spans="1:9" ht="24">
      <c r="A404" s="914"/>
      <c r="B404" s="466">
        <v>2</v>
      </c>
      <c r="C404" s="471" t="s">
        <v>3469</v>
      </c>
      <c r="D404" s="471" t="s">
        <v>3470</v>
      </c>
      <c r="E404" s="287" t="s">
        <v>2074</v>
      </c>
      <c r="F404" s="469">
        <f>_xlfn.BITAND(_xlfn.BITRSHIFT(H399,2),1)</f>
        <v>0</v>
      </c>
      <c r="G404" s="784">
        <v>0</v>
      </c>
      <c r="H404" s="923"/>
      <c r="I404" s="902"/>
    </row>
    <row r="405" spans="1:9" ht="24">
      <c r="A405" s="914"/>
      <c r="B405" s="466">
        <v>1</v>
      </c>
      <c r="C405" s="471" t="s">
        <v>3471</v>
      </c>
      <c r="D405" s="471" t="s">
        <v>3472</v>
      </c>
      <c r="E405" s="287" t="s">
        <v>2074</v>
      </c>
      <c r="F405" s="469">
        <f>_xlfn.BITAND(_xlfn.BITRSHIFT(H399,1),1)</f>
        <v>0</v>
      </c>
      <c r="G405" s="784">
        <v>0</v>
      </c>
      <c r="H405" s="923"/>
      <c r="I405" s="902"/>
    </row>
    <row r="406" spans="1:9" ht="24">
      <c r="A406" s="914"/>
      <c r="B406" s="466">
        <v>0</v>
      </c>
      <c r="C406" s="471" t="s">
        <v>3473</v>
      </c>
      <c r="D406" s="471" t="s">
        <v>3474</v>
      </c>
      <c r="E406" s="287" t="s">
        <v>2074</v>
      </c>
      <c r="F406" s="469">
        <f>_xlfn.BITAND(_xlfn.BITRSHIFT(H399,0),1)</f>
        <v>0</v>
      </c>
      <c r="G406" s="784">
        <v>0</v>
      </c>
      <c r="H406" s="924"/>
      <c r="I406" s="902"/>
    </row>
    <row r="407" spans="1:9">
      <c r="A407" s="914">
        <v>226</v>
      </c>
      <c r="B407" s="466">
        <v>7</v>
      </c>
      <c r="C407" s="471" t="s">
        <v>3475</v>
      </c>
      <c r="D407" s="471" t="s">
        <v>3476</v>
      </c>
      <c r="E407" s="287" t="s">
        <v>2074</v>
      </c>
      <c r="F407" s="469">
        <f>_xlfn.BITAND(_xlfn.BITRSHIFT(H407,7),1)</f>
        <v>0</v>
      </c>
      <c r="G407" s="784" t="str">
        <f t="shared" si="56"/>
        <v>0</v>
      </c>
      <c r="H407" s="922">
        <v>0</v>
      </c>
      <c r="I407" s="902" t="s">
        <v>2075</v>
      </c>
    </row>
    <row r="408" spans="1:9">
      <c r="A408" s="914"/>
      <c r="B408" s="466">
        <v>6</v>
      </c>
      <c r="C408" s="471" t="s">
        <v>3477</v>
      </c>
      <c r="D408" s="471" t="s">
        <v>3478</v>
      </c>
      <c r="E408" s="287" t="s">
        <v>2074</v>
      </c>
      <c r="F408" s="469">
        <f>_xlfn.BITAND(_xlfn.BITRSHIFT(H407,6),1)</f>
        <v>0</v>
      </c>
      <c r="G408" s="784">
        <v>0</v>
      </c>
      <c r="H408" s="923"/>
      <c r="I408" s="902"/>
    </row>
    <row r="409" spans="1:9">
      <c r="A409" s="914"/>
      <c r="B409" s="466">
        <v>5</v>
      </c>
      <c r="C409" s="471" t="s">
        <v>3479</v>
      </c>
      <c r="D409" s="471" t="s">
        <v>3480</v>
      </c>
      <c r="E409" s="287" t="s">
        <v>2074</v>
      </c>
      <c r="F409" s="469">
        <f>_xlfn.BITAND(_xlfn.BITRSHIFT(H407,5),1)</f>
        <v>0</v>
      </c>
      <c r="G409" s="784">
        <v>0</v>
      </c>
      <c r="H409" s="923"/>
      <c r="I409" s="902"/>
    </row>
    <row r="410" spans="1:9">
      <c r="A410" s="914"/>
      <c r="B410" s="466">
        <v>4</v>
      </c>
      <c r="C410" s="471" t="s">
        <v>3481</v>
      </c>
      <c r="D410" s="471" t="s">
        <v>3482</v>
      </c>
      <c r="E410" s="287" t="s">
        <v>2074</v>
      </c>
      <c r="F410" s="469">
        <f>_xlfn.BITAND(_xlfn.BITRSHIFT(H407,4),1)</f>
        <v>0</v>
      </c>
      <c r="G410" s="784">
        <v>0</v>
      </c>
      <c r="H410" s="923"/>
      <c r="I410" s="902"/>
    </row>
    <row r="411" spans="1:9">
      <c r="A411" s="914"/>
      <c r="B411" s="466">
        <v>3</v>
      </c>
      <c r="C411" s="471" t="s">
        <v>3483</v>
      </c>
      <c r="D411" s="471" t="s">
        <v>3484</v>
      </c>
      <c r="E411" s="287" t="s">
        <v>2074</v>
      </c>
      <c r="F411" s="469">
        <f>_xlfn.BITAND(_xlfn.BITRSHIFT(H407,3),1)</f>
        <v>0</v>
      </c>
      <c r="G411" s="784">
        <v>0</v>
      </c>
      <c r="H411" s="923"/>
      <c r="I411" s="902"/>
    </row>
    <row r="412" spans="1:9">
      <c r="A412" s="914"/>
      <c r="B412" s="466">
        <v>2</v>
      </c>
      <c r="C412" s="471" t="s">
        <v>3485</v>
      </c>
      <c r="D412" s="471" t="s">
        <v>3486</v>
      </c>
      <c r="E412" s="287" t="s">
        <v>2074</v>
      </c>
      <c r="F412" s="469">
        <f>_xlfn.BITAND(_xlfn.BITRSHIFT(H407,2),1)</f>
        <v>0</v>
      </c>
      <c r="G412" s="784">
        <v>0</v>
      </c>
      <c r="H412" s="923"/>
      <c r="I412" s="902"/>
    </row>
    <row r="413" spans="1:9">
      <c r="A413" s="914"/>
      <c r="B413" s="466">
        <v>1</v>
      </c>
      <c r="C413" s="471" t="s">
        <v>3487</v>
      </c>
      <c r="D413" s="471" t="s">
        <v>3488</v>
      </c>
      <c r="E413" s="287" t="s">
        <v>2074</v>
      </c>
      <c r="F413" s="469">
        <f>_xlfn.BITAND(_xlfn.BITRSHIFT(H407,1),1)</f>
        <v>0</v>
      </c>
      <c r="G413" s="784">
        <v>0</v>
      </c>
      <c r="H413" s="923"/>
      <c r="I413" s="902"/>
    </row>
    <row r="414" spans="1:9">
      <c r="A414" s="914"/>
      <c r="B414" s="466">
        <v>0</v>
      </c>
      <c r="C414" s="471" t="s">
        <v>3489</v>
      </c>
      <c r="D414" s="471" t="s">
        <v>3490</v>
      </c>
      <c r="E414" s="287" t="s">
        <v>2074</v>
      </c>
      <c r="F414" s="469">
        <f>_xlfn.BITAND(_xlfn.BITRSHIFT(H407,0),1)</f>
        <v>0</v>
      </c>
      <c r="G414" s="784">
        <v>0</v>
      </c>
      <c r="H414" s="924"/>
      <c r="I414" s="902"/>
    </row>
    <row r="415" spans="1:9" ht="24">
      <c r="A415" s="914">
        <v>227</v>
      </c>
      <c r="B415" s="466">
        <v>7</v>
      </c>
      <c r="C415" s="471" t="s">
        <v>3491</v>
      </c>
      <c r="D415" s="471" t="s">
        <v>3492</v>
      </c>
      <c r="E415" s="287" t="s">
        <v>2074</v>
      </c>
      <c r="F415" s="469">
        <f>_xlfn.BITAND(_xlfn.BITRSHIFT(H415,7),1)</f>
        <v>0</v>
      </c>
      <c r="G415" s="784" t="str">
        <f t="shared" si="56"/>
        <v>0</v>
      </c>
      <c r="H415" s="922">
        <v>0</v>
      </c>
      <c r="I415" s="902" t="s">
        <v>2075</v>
      </c>
    </row>
    <row r="416" spans="1:9" ht="24">
      <c r="A416" s="914"/>
      <c r="B416" s="466">
        <v>6</v>
      </c>
      <c r="C416" s="471" t="s">
        <v>3493</v>
      </c>
      <c r="D416" s="471" t="s">
        <v>3494</v>
      </c>
      <c r="E416" s="287" t="s">
        <v>2074</v>
      </c>
      <c r="F416" s="469">
        <f>_xlfn.BITAND(_xlfn.BITRSHIFT(H415,6),1)</f>
        <v>0</v>
      </c>
      <c r="G416" s="784">
        <v>0</v>
      </c>
      <c r="H416" s="923"/>
      <c r="I416" s="902"/>
    </row>
    <row r="417" spans="1:9" ht="24">
      <c r="A417" s="914"/>
      <c r="B417" s="466">
        <v>5</v>
      </c>
      <c r="C417" s="471" t="s">
        <v>3495</v>
      </c>
      <c r="D417" s="471" t="s">
        <v>3496</v>
      </c>
      <c r="E417" s="287" t="s">
        <v>2074</v>
      </c>
      <c r="F417" s="469">
        <f>_xlfn.BITAND(_xlfn.BITRSHIFT(H415,5),1)</f>
        <v>0</v>
      </c>
      <c r="G417" s="784">
        <v>0</v>
      </c>
      <c r="H417" s="923"/>
      <c r="I417" s="902"/>
    </row>
    <row r="418" spans="1:9" ht="24">
      <c r="A418" s="914"/>
      <c r="B418" s="466">
        <v>4</v>
      </c>
      <c r="C418" s="471" t="s">
        <v>3497</v>
      </c>
      <c r="D418" s="471" t="s">
        <v>3498</v>
      </c>
      <c r="E418" s="287" t="s">
        <v>2074</v>
      </c>
      <c r="F418" s="469">
        <f>_xlfn.BITAND(_xlfn.BITRSHIFT(H415,4),1)</f>
        <v>0</v>
      </c>
      <c r="G418" s="784">
        <v>0</v>
      </c>
      <c r="H418" s="923"/>
      <c r="I418" s="902"/>
    </row>
    <row r="419" spans="1:9" ht="24">
      <c r="A419" s="914"/>
      <c r="B419" s="466">
        <v>3</v>
      </c>
      <c r="C419" s="471" t="s">
        <v>3499</v>
      </c>
      <c r="D419" s="471" t="s">
        <v>3500</v>
      </c>
      <c r="E419" s="287" t="s">
        <v>2074</v>
      </c>
      <c r="F419" s="469">
        <f>_xlfn.BITAND(_xlfn.BITRSHIFT(H415,3),1)</f>
        <v>0</v>
      </c>
      <c r="G419" s="784">
        <v>0</v>
      </c>
      <c r="H419" s="923"/>
      <c r="I419" s="902"/>
    </row>
    <row r="420" spans="1:9" ht="24">
      <c r="A420" s="914"/>
      <c r="B420" s="466">
        <v>2</v>
      </c>
      <c r="C420" s="471" t="s">
        <v>3501</v>
      </c>
      <c r="D420" s="471" t="s">
        <v>3502</v>
      </c>
      <c r="E420" s="287" t="s">
        <v>2074</v>
      </c>
      <c r="F420" s="469">
        <f>_xlfn.BITAND(_xlfn.BITRSHIFT(H415,2),1)</f>
        <v>0</v>
      </c>
      <c r="G420" s="784">
        <v>0</v>
      </c>
      <c r="H420" s="923"/>
      <c r="I420" s="902"/>
    </row>
    <row r="421" spans="1:9" ht="24">
      <c r="A421" s="914"/>
      <c r="B421" s="466">
        <v>1</v>
      </c>
      <c r="C421" s="471" t="s">
        <v>3503</v>
      </c>
      <c r="D421" s="471" t="s">
        <v>3504</v>
      </c>
      <c r="E421" s="287" t="s">
        <v>2074</v>
      </c>
      <c r="F421" s="469">
        <f>_xlfn.BITAND(_xlfn.BITRSHIFT(H415,1),1)</f>
        <v>0</v>
      </c>
      <c r="G421" s="784">
        <v>0</v>
      </c>
      <c r="H421" s="923"/>
      <c r="I421" s="902"/>
    </row>
    <row r="422" spans="1:9" ht="24">
      <c r="A422" s="914"/>
      <c r="B422" s="466">
        <v>0</v>
      </c>
      <c r="C422" s="471" t="s">
        <v>3505</v>
      </c>
      <c r="D422" s="471" t="s">
        <v>3506</v>
      </c>
      <c r="E422" s="287" t="s">
        <v>2074</v>
      </c>
      <c r="F422" s="469">
        <f>_xlfn.BITAND(_xlfn.BITRSHIFT(H415,0),1)</f>
        <v>0</v>
      </c>
      <c r="G422" s="784">
        <v>0</v>
      </c>
      <c r="H422" s="924"/>
      <c r="I422" s="902"/>
    </row>
    <row r="423" spans="1:9" ht="24">
      <c r="A423" s="914">
        <v>228</v>
      </c>
      <c r="B423" s="466">
        <v>7</v>
      </c>
      <c r="C423" s="471" t="s">
        <v>3507</v>
      </c>
      <c r="D423" s="471" t="s">
        <v>3508</v>
      </c>
      <c r="E423" s="287" t="s">
        <v>2074</v>
      </c>
      <c r="F423" s="469">
        <f>_xlfn.BITAND(_xlfn.BITRSHIFT(H423,7),1)</f>
        <v>0</v>
      </c>
      <c r="G423" s="784" t="str">
        <f t="shared" si="56"/>
        <v>0</v>
      </c>
      <c r="H423" s="922">
        <v>0</v>
      </c>
      <c r="I423" s="902" t="s">
        <v>2075</v>
      </c>
    </row>
    <row r="424" spans="1:9" ht="24">
      <c r="A424" s="914"/>
      <c r="B424" s="466">
        <v>6</v>
      </c>
      <c r="C424" s="471" t="s">
        <v>3509</v>
      </c>
      <c r="D424" s="471" t="s">
        <v>3510</v>
      </c>
      <c r="E424" s="287" t="s">
        <v>2074</v>
      </c>
      <c r="F424" s="469">
        <f>_xlfn.BITAND(_xlfn.BITRSHIFT(H423,6),1)</f>
        <v>0</v>
      </c>
      <c r="G424" s="784">
        <v>0</v>
      </c>
      <c r="H424" s="923"/>
      <c r="I424" s="902"/>
    </row>
    <row r="425" spans="1:9" ht="24">
      <c r="A425" s="914"/>
      <c r="B425" s="466">
        <v>5</v>
      </c>
      <c r="C425" s="471" t="s">
        <v>3511</v>
      </c>
      <c r="D425" s="471" t="s">
        <v>3512</v>
      </c>
      <c r="E425" s="287" t="s">
        <v>2074</v>
      </c>
      <c r="F425" s="469">
        <f>_xlfn.BITAND(_xlfn.BITRSHIFT(H423,5),1)</f>
        <v>0</v>
      </c>
      <c r="G425" s="784">
        <v>0</v>
      </c>
      <c r="H425" s="923"/>
      <c r="I425" s="902"/>
    </row>
    <row r="426" spans="1:9" ht="24">
      <c r="A426" s="914"/>
      <c r="B426" s="466">
        <v>4</v>
      </c>
      <c r="C426" s="471" t="s">
        <v>3513</v>
      </c>
      <c r="D426" s="471" t="s">
        <v>3514</v>
      </c>
      <c r="E426" s="287" t="s">
        <v>2074</v>
      </c>
      <c r="F426" s="469">
        <f>_xlfn.BITAND(_xlfn.BITRSHIFT(H423,4),1)</f>
        <v>0</v>
      </c>
      <c r="G426" s="784">
        <v>0</v>
      </c>
      <c r="H426" s="923"/>
      <c r="I426" s="902"/>
    </row>
    <row r="427" spans="1:9" ht="24">
      <c r="A427" s="914"/>
      <c r="B427" s="466">
        <v>3</v>
      </c>
      <c r="C427" s="471" t="s">
        <v>3515</v>
      </c>
      <c r="D427" s="471" t="s">
        <v>3516</v>
      </c>
      <c r="E427" s="287" t="s">
        <v>2074</v>
      </c>
      <c r="F427" s="469">
        <f>_xlfn.BITAND(_xlfn.BITRSHIFT(H423,3),1)</f>
        <v>0</v>
      </c>
      <c r="G427" s="784">
        <v>0</v>
      </c>
      <c r="H427" s="923"/>
      <c r="I427" s="902"/>
    </row>
    <row r="428" spans="1:9" ht="24">
      <c r="A428" s="914"/>
      <c r="B428" s="466">
        <v>2</v>
      </c>
      <c r="C428" s="471" t="s">
        <v>3517</v>
      </c>
      <c r="D428" s="471" t="s">
        <v>3518</v>
      </c>
      <c r="E428" s="287" t="s">
        <v>2074</v>
      </c>
      <c r="F428" s="469">
        <f>_xlfn.BITAND(_xlfn.BITRSHIFT(H423,2),1)</f>
        <v>0</v>
      </c>
      <c r="G428" s="784">
        <v>0</v>
      </c>
      <c r="H428" s="923"/>
      <c r="I428" s="902"/>
    </row>
    <row r="429" spans="1:9" ht="24">
      <c r="A429" s="914"/>
      <c r="B429" s="466">
        <v>1</v>
      </c>
      <c r="C429" s="471" t="s">
        <v>3519</v>
      </c>
      <c r="D429" s="471" t="s">
        <v>3520</v>
      </c>
      <c r="E429" s="287" t="s">
        <v>2074</v>
      </c>
      <c r="F429" s="469">
        <f>_xlfn.BITAND(_xlfn.BITRSHIFT(H423,1),1)</f>
        <v>0</v>
      </c>
      <c r="G429" s="784">
        <v>0</v>
      </c>
      <c r="H429" s="923"/>
      <c r="I429" s="902"/>
    </row>
    <row r="430" spans="1:9" ht="24">
      <c r="A430" s="914"/>
      <c r="B430" s="466">
        <v>0</v>
      </c>
      <c r="C430" s="471" t="s">
        <v>3521</v>
      </c>
      <c r="D430" s="471" t="s">
        <v>3522</v>
      </c>
      <c r="E430" s="287" t="s">
        <v>2074</v>
      </c>
      <c r="F430" s="469">
        <f>_xlfn.BITAND(_xlfn.BITRSHIFT(H423,0),1)</f>
        <v>0</v>
      </c>
      <c r="G430" s="784">
        <v>0</v>
      </c>
      <c r="H430" s="924"/>
      <c r="I430" s="902"/>
    </row>
    <row r="431" spans="1:9" ht="24">
      <c r="A431" s="914">
        <v>229</v>
      </c>
      <c r="B431" s="466">
        <v>7</v>
      </c>
      <c r="C431" s="471" t="s">
        <v>3523</v>
      </c>
      <c r="D431" s="471" t="s">
        <v>3524</v>
      </c>
      <c r="E431" s="287" t="s">
        <v>2074</v>
      </c>
      <c r="F431" s="469">
        <f>_xlfn.BITAND(_xlfn.BITRSHIFT(H431,7),1)</f>
        <v>0</v>
      </c>
      <c r="G431" s="784" t="str">
        <f t="shared" si="56"/>
        <v>0</v>
      </c>
      <c r="H431" s="922">
        <v>0</v>
      </c>
      <c r="I431" s="902" t="s">
        <v>2075</v>
      </c>
    </row>
    <row r="432" spans="1:9" ht="24">
      <c r="A432" s="914"/>
      <c r="B432" s="466">
        <v>6</v>
      </c>
      <c r="C432" s="471" t="s">
        <v>3525</v>
      </c>
      <c r="D432" s="471" t="s">
        <v>3526</v>
      </c>
      <c r="E432" s="287" t="s">
        <v>2074</v>
      </c>
      <c r="F432" s="469">
        <f>_xlfn.BITAND(_xlfn.BITRSHIFT(H431,6),1)</f>
        <v>0</v>
      </c>
      <c r="G432" s="784">
        <v>0</v>
      </c>
      <c r="H432" s="923"/>
      <c r="I432" s="902"/>
    </row>
    <row r="433" spans="1:9" ht="24">
      <c r="A433" s="914"/>
      <c r="B433" s="466">
        <v>5</v>
      </c>
      <c r="C433" s="471" t="s">
        <v>3527</v>
      </c>
      <c r="D433" s="471" t="s">
        <v>3528</v>
      </c>
      <c r="E433" s="287" t="s">
        <v>2074</v>
      </c>
      <c r="F433" s="469">
        <f>_xlfn.BITAND(_xlfn.BITRSHIFT(H431,5),1)</f>
        <v>0</v>
      </c>
      <c r="G433" s="784">
        <v>0</v>
      </c>
      <c r="H433" s="923"/>
      <c r="I433" s="902"/>
    </row>
    <row r="434" spans="1:9" ht="24">
      <c r="A434" s="914"/>
      <c r="B434" s="466">
        <v>4</v>
      </c>
      <c r="C434" s="471" t="s">
        <v>3529</v>
      </c>
      <c r="D434" s="471" t="s">
        <v>3530</v>
      </c>
      <c r="E434" s="287" t="s">
        <v>2074</v>
      </c>
      <c r="F434" s="469">
        <f>_xlfn.BITAND(_xlfn.BITRSHIFT(H431,4),1)</f>
        <v>0</v>
      </c>
      <c r="G434" s="784">
        <v>0</v>
      </c>
      <c r="H434" s="923"/>
      <c r="I434" s="902"/>
    </row>
    <row r="435" spans="1:9" ht="24">
      <c r="A435" s="914"/>
      <c r="B435" s="466">
        <v>3</v>
      </c>
      <c r="C435" s="471" t="s">
        <v>3531</v>
      </c>
      <c r="D435" s="471" t="s">
        <v>3532</v>
      </c>
      <c r="E435" s="287" t="s">
        <v>2074</v>
      </c>
      <c r="F435" s="469">
        <f>_xlfn.BITAND(_xlfn.BITRSHIFT(H431,3),1)</f>
        <v>0</v>
      </c>
      <c r="G435" s="784">
        <v>0</v>
      </c>
      <c r="H435" s="923"/>
      <c r="I435" s="902"/>
    </row>
    <row r="436" spans="1:9" ht="24">
      <c r="A436" s="914"/>
      <c r="B436" s="466">
        <v>2</v>
      </c>
      <c r="C436" s="471" t="s">
        <v>3533</v>
      </c>
      <c r="D436" s="471" t="s">
        <v>3534</v>
      </c>
      <c r="E436" s="287" t="s">
        <v>2074</v>
      </c>
      <c r="F436" s="469">
        <f>_xlfn.BITAND(_xlfn.BITRSHIFT(H431,2),1)</f>
        <v>0</v>
      </c>
      <c r="G436" s="784">
        <v>0</v>
      </c>
      <c r="H436" s="923"/>
      <c r="I436" s="902"/>
    </row>
    <row r="437" spans="1:9" ht="24">
      <c r="A437" s="914"/>
      <c r="B437" s="466">
        <v>1</v>
      </c>
      <c r="C437" s="471" t="s">
        <v>3535</v>
      </c>
      <c r="D437" s="471" t="s">
        <v>3536</v>
      </c>
      <c r="E437" s="287" t="s">
        <v>2074</v>
      </c>
      <c r="F437" s="469">
        <f>_xlfn.BITAND(_xlfn.BITRSHIFT(H431,1),1)</f>
        <v>0</v>
      </c>
      <c r="G437" s="784">
        <v>0</v>
      </c>
      <c r="H437" s="923"/>
      <c r="I437" s="902"/>
    </row>
    <row r="438" spans="1:9" ht="24">
      <c r="A438" s="914"/>
      <c r="B438" s="466">
        <v>0</v>
      </c>
      <c r="C438" s="471" t="s">
        <v>3537</v>
      </c>
      <c r="D438" s="471" t="s">
        <v>3538</v>
      </c>
      <c r="E438" s="287" t="s">
        <v>2074</v>
      </c>
      <c r="F438" s="469">
        <f>_xlfn.BITAND(_xlfn.BITRSHIFT(H431,0),1)</f>
        <v>0</v>
      </c>
      <c r="G438" s="784">
        <v>0</v>
      </c>
      <c r="H438" s="924"/>
      <c r="I438" s="902"/>
    </row>
    <row r="439" spans="1:9" ht="24">
      <c r="A439" s="914">
        <v>230</v>
      </c>
      <c r="B439" s="466">
        <v>7</v>
      </c>
      <c r="C439" s="471" t="s">
        <v>3539</v>
      </c>
      <c r="D439" s="471" t="s">
        <v>3540</v>
      </c>
      <c r="E439" s="287" t="s">
        <v>2074</v>
      </c>
      <c r="F439" s="469">
        <f>_xlfn.BITAND(_xlfn.BITRSHIFT(H439,7),1)</f>
        <v>0</v>
      </c>
      <c r="G439" s="784" t="str">
        <f t="shared" ref="G439:G447" si="57">DEC2HEX(H439)</f>
        <v>0</v>
      </c>
      <c r="H439" s="922">
        <v>0</v>
      </c>
      <c r="I439" s="902" t="s">
        <v>2075</v>
      </c>
    </row>
    <row r="440" spans="1:9" ht="24">
      <c r="A440" s="914"/>
      <c r="B440" s="466">
        <v>6</v>
      </c>
      <c r="C440" s="471" t="s">
        <v>3541</v>
      </c>
      <c r="D440" s="471" t="s">
        <v>3542</v>
      </c>
      <c r="E440" s="287" t="s">
        <v>2074</v>
      </c>
      <c r="F440" s="469">
        <f>_xlfn.BITAND(_xlfn.BITRSHIFT(H439,6),1)</f>
        <v>0</v>
      </c>
      <c r="G440" s="784">
        <v>0</v>
      </c>
      <c r="H440" s="923"/>
      <c r="I440" s="902"/>
    </row>
    <row r="441" spans="1:9" ht="24">
      <c r="A441" s="914"/>
      <c r="B441" s="466">
        <v>5</v>
      </c>
      <c r="C441" s="471" t="s">
        <v>3543</v>
      </c>
      <c r="D441" s="471" t="s">
        <v>3544</v>
      </c>
      <c r="E441" s="287" t="s">
        <v>2074</v>
      </c>
      <c r="F441" s="469">
        <f>_xlfn.BITAND(_xlfn.BITRSHIFT(H439,5),1)</f>
        <v>0</v>
      </c>
      <c r="G441" s="784">
        <v>0</v>
      </c>
      <c r="H441" s="923"/>
      <c r="I441" s="902"/>
    </row>
    <row r="442" spans="1:9" ht="24">
      <c r="A442" s="914"/>
      <c r="B442" s="466">
        <v>4</v>
      </c>
      <c r="C442" s="471" t="s">
        <v>3545</v>
      </c>
      <c r="D442" s="471" t="s">
        <v>3546</v>
      </c>
      <c r="E442" s="287" t="s">
        <v>2074</v>
      </c>
      <c r="F442" s="469">
        <f>_xlfn.BITAND(_xlfn.BITRSHIFT(H439,4),1)</f>
        <v>0</v>
      </c>
      <c r="G442" s="784">
        <v>0</v>
      </c>
      <c r="H442" s="923"/>
      <c r="I442" s="902"/>
    </row>
    <row r="443" spans="1:9" ht="24">
      <c r="A443" s="914"/>
      <c r="B443" s="466">
        <v>3</v>
      </c>
      <c r="C443" s="471" t="s">
        <v>3547</v>
      </c>
      <c r="D443" s="471" t="s">
        <v>3548</v>
      </c>
      <c r="E443" s="287" t="s">
        <v>2074</v>
      </c>
      <c r="F443" s="469">
        <f>_xlfn.BITAND(_xlfn.BITRSHIFT(H439,3),1)</f>
        <v>0</v>
      </c>
      <c r="G443" s="784">
        <v>0</v>
      </c>
      <c r="H443" s="923"/>
      <c r="I443" s="902"/>
    </row>
    <row r="444" spans="1:9" ht="24">
      <c r="A444" s="914"/>
      <c r="B444" s="466">
        <v>2</v>
      </c>
      <c r="C444" s="471" t="s">
        <v>3549</v>
      </c>
      <c r="D444" s="471" t="s">
        <v>3550</v>
      </c>
      <c r="E444" s="287" t="s">
        <v>2074</v>
      </c>
      <c r="F444" s="469">
        <f>_xlfn.BITAND(_xlfn.BITRSHIFT(H439,2),1)</f>
        <v>0</v>
      </c>
      <c r="G444" s="784">
        <v>0</v>
      </c>
      <c r="H444" s="923"/>
      <c r="I444" s="902"/>
    </row>
    <row r="445" spans="1:9" ht="24">
      <c r="A445" s="914"/>
      <c r="B445" s="466">
        <v>1</v>
      </c>
      <c r="C445" s="471" t="s">
        <v>3551</v>
      </c>
      <c r="D445" s="471" t="s">
        <v>3552</v>
      </c>
      <c r="E445" s="287" t="s">
        <v>2074</v>
      </c>
      <c r="F445" s="469">
        <f>_xlfn.BITAND(_xlfn.BITRSHIFT(H439,1),1)</f>
        <v>0</v>
      </c>
      <c r="G445" s="784">
        <v>0</v>
      </c>
      <c r="H445" s="923"/>
      <c r="I445" s="902"/>
    </row>
    <row r="446" spans="1:9" ht="24">
      <c r="A446" s="914"/>
      <c r="B446" s="482">
        <v>0</v>
      </c>
      <c r="C446" s="393" t="s">
        <v>3553</v>
      </c>
      <c r="D446" s="471" t="s">
        <v>3554</v>
      </c>
      <c r="E446" s="287" t="s">
        <v>2074</v>
      </c>
      <c r="F446" s="469">
        <f>_xlfn.BITAND(_xlfn.BITRSHIFT(H439,0),1)</f>
        <v>0</v>
      </c>
      <c r="G446" s="784">
        <v>0</v>
      </c>
      <c r="H446" s="924"/>
      <c r="I446" s="902"/>
    </row>
    <row r="447" spans="1:9" ht="24">
      <c r="A447" s="914">
        <v>231</v>
      </c>
      <c r="B447" s="466">
        <v>7</v>
      </c>
      <c r="C447" s="471" t="s">
        <v>3555</v>
      </c>
      <c r="D447" s="471" t="s">
        <v>3556</v>
      </c>
      <c r="E447" s="287" t="s">
        <v>2074</v>
      </c>
      <c r="F447" s="469">
        <f>_xlfn.BITAND(_xlfn.BITRSHIFT(H447,7),1)</f>
        <v>0</v>
      </c>
      <c r="G447" s="784" t="str">
        <f t="shared" si="57"/>
        <v>0</v>
      </c>
      <c r="H447" s="922">
        <v>0</v>
      </c>
      <c r="I447" s="902" t="s">
        <v>2075</v>
      </c>
    </row>
    <row r="448" spans="1:9" ht="24">
      <c r="A448" s="914"/>
      <c r="B448" s="466">
        <v>6</v>
      </c>
      <c r="C448" s="471" t="s">
        <v>3557</v>
      </c>
      <c r="D448" s="471" t="s">
        <v>3558</v>
      </c>
      <c r="E448" s="287" t="s">
        <v>2074</v>
      </c>
      <c r="F448" s="469">
        <f>_xlfn.BITAND(_xlfn.BITRSHIFT(H447,6),1)</f>
        <v>0</v>
      </c>
      <c r="G448" s="784">
        <v>0</v>
      </c>
      <c r="H448" s="923"/>
      <c r="I448" s="902"/>
    </row>
    <row r="449" spans="1:9" ht="24">
      <c r="A449" s="914"/>
      <c r="B449" s="466">
        <v>5</v>
      </c>
      <c r="C449" s="471" t="s">
        <v>3559</v>
      </c>
      <c r="D449" s="471" t="s">
        <v>3560</v>
      </c>
      <c r="E449" s="287" t="s">
        <v>2074</v>
      </c>
      <c r="F449" s="469">
        <f>_xlfn.BITAND(_xlfn.BITRSHIFT(H447,5),1)</f>
        <v>0</v>
      </c>
      <c r="G449" s="784">
        <v>0</v>
      </c>
      <c r="H449" s="923"/>
      <c r="I449" s="902"/>
    </row>
    <row r="450" spans="1:9" ht="24">
      <c r="A450" s="914"/>
      <c r="B450" s="466">
        <v>4</v>
      </c>
      <c r="C450" s="471" t="s">
        <v>3561</v>
      </c>
      <c r="D450" s="471" t="s">
        <v>3562</v>
      </c>
      <c r="E450" s="287" t="s">
        <v>2074</v>
      </c>
      <c r="F450" s="469">
        <f>_xlfn.BITAND(_xlfn.BITRSHIFT(H447,4),1)</f>
        <v>0</v>
      </c>
      <c r="G450" s="784">
        <v>0</v>
      </c>
      <c r="H450" s="923"/>
      <c r="I450" s="902"/>
    </row>
    <row r="451" spans="1:9" ht="24">
      <c r="A451" s="914"/>
      <c r="B451" s="466">
        <v>3</v>
      </c>
      <c r="C451" s="471" t="s">
        <v>3563</v>
      </c>
      <c r="D451" s="471" t="s">
        <v>3564</v>
      </c>
      <c r="E451" s="287" t="s">
        <v>2074</v>
      </c>
      <c r="F451" s="469">
        <f>_xlfn.BITAND(_xlfn.BITRSHIFT(H447,3),1)</f>
        <v>0</v>
      </c>
      <c r="G451" s="784">
        <v>0</v>
      </c>
      <c r="H451" s="923"/>
      <c r="I451" s="902"/>
    </row>
    <row r="452" spans="1:9" ht="24">
      <c r="A452" s="914"/>
      <c r="B452" s="466">
        <v>2</v>
      </c>
      <c r="C452" s="471" t="s">
        <v>3565</v>
      </c>
      <c r="D452" s="471" t="s">
        <v>3566</v>
      </c>
      <c r="E452" s="287" t="s">
        <v>2074</v>
      </c>
      <c r="F452" s="469">
        <f>_xlfn.BITAND(_xlfn.BITRSHIFT(H447,2),1)</f>
        <v>0</v>
      </c>
      <c r="G452" s="784">
        <v>0</v>
      </c>
      <c r="H452" s="923"/>
      <c r="I452" s="902"/>
    </row>
    <row r="453" spans="1:9" ht="24">
      <c r="A453" s="914"/>
      <c r="B453" s="466">
        <v>1</v>
      </c>
      <c r="C453" s="471" t="s">
        <v>3567</v>
      </c>
      <c r="D453" s="471" t="s">
        <v>3568</v>
      </c>
      <c r="E453" s="287" t="s">
        <v>2074</v>
      </c>
      <c r="F453" s="469">
        <f>_xlfn.BITAND(_xlfn.BITRSHIFT(H447,1),1)</f>
        <v>0</v>
      </c>
      <c r="G453" s="784">
        <v>0</v>
      </c>
      <c r="H453" s="923"/>
      <c r="I453" s="902"/>
    </row>
    <row r="454" spans="1:9" ht="24">
      <c r="A454" s="914"/>
      <c r="B454" s="466">
        <v>0</v>
      </c>
      <c r="C454" s="471" t="s">
        <v>3569</v>
      </c>
      <c r="D454" s="471" t="s">
        <v>3570</v>
      </c>
      <c r="E454" s="287" t="s">
        <v>2074</v>
      </c>
      <c r="F454" s="469">
        <f>_xlfn.BITAND(_xlfn.BITRSHIFT(H447,0),1)</f>
        <v>0</v>
      </c>
      <c r="G454" s="784">
        <v>0</v>
      </c>
      <c r="H454" s="924"/>
      <c r="I454" s="902"/>
    </row>
    <row r="455" spans="1:9">
      <c r="A455" s="462">
        <v>232</v>
      </c>
      <c r="B455" s="287" t="s">
        <v>2097</v>
      </c>
      <c r="C455" s="471" t="s">
        <v>2158</v>
      </c>
      <c r="D455" s="471" t="s">
        <v>2158</v>
      </c>
      <c r="E455" s="287" t="s">
        <v>2086</v>
      </c>
      <c r="F455" s="462"/>
      <c r="G455" s="469" t="str">
        <f>DEC2HEX(H455)</f>
        <v>0</v>
      </c>
      <c r="H455" s="500">
        <v>0</v>
      </c>
      <c r="I455" s="469">
        <v>0</v>
      </c>
    </row>
    <row r="456" spans="1:9">
      <c r="A456" s="462">
        <v>233</v>
      </c>
      <c r="B456" s="287" t="s">
        <v>2097</v>
      </c>
      <c r="C456" s="471" t="s">
        <v>2158</v>
      </c>
      <c r="D456" s="471" t="s">
        <v>2158</v>
      </c>
      <c r="E456" s="287" t="s">
        <v>2086</v>
      </c>
      <c r="F456" s="462"/>
      <c r="G456" s="469" t="str">
        <f t="shared" ref="G456:G478" si="58">DEC2HEX(H456)</f>
        <v>0</v>
      </c>
      <c r="H456" s="500">
        <v>0</v>
      </c>
      <c r="I456" s="469">
        <v>0</v>
      </c>
    </row>
    <row r="457" spans="1:9">
      <c r="A457" s="462">
        <v>234</v>
      </c>
      <c r="B457" s="287" t="s">
        <v>24</v>
      </c>
      <c r="C457" s="471" t="s">
        <v>2158</v>
      </c>
      <c r="D457" s="471" t="s">
        <v>2158</v>
      </c>
      <c r="E457" s="287" t="s">
        <v>2086</v>
      </c>
      <c r="F457" s="462"/>
      <c r="G457" s="469" t="str">
        <f t="shared" si="58"/>
        <v>0</v>
      </c>
      <c r="H457" s="500">
        <v>0</v>
      </c>
      <c r="I457" s="469">
        <v>0</v>
      </c>
    </row>
    <row r="458" spans="1:9">
      <c r="A458" s="462">
        <v>235</v>
      </c>
      <c r="B458" s="287" t="s">
        <v>24</v>
      </c>
      <c r="C458" s="471" t="s">
        <v>2158</v>
      </c>
      <c r="D458" s="471" t="s">
        <v>2158</v>
      </c>
      <c r="E458" s="287" t="s">
        <v>2086</v>
      </c>
      <c r="F458" s="462"/>
      <c r="G458" s="469" t="str">
        <f t="shared" si="58"/>
        <v>0</v>
      </c>
      <c r="H458" s="500">
        <v>0</v>
      </c>
      <c r="I458" s="469">
        <v>0</v>
      </c>
    </row>
    <row r="459" spans="1:9">
      <c r="A459" s="462">
        <v>236</v>
      </c>
      <c r="B459" s="287" t="s">
        <v>24</v>
      </c>
      <c r="C459" s="471" t="s">
        <v>2158</v>
      </c>
      <c r="D459" s="471" t="s">
        <v>2158</v>
      </c>
      <c r="E459" s="287" t="s">
        <v>2086</v>
      </c>
      <c r="F459" s="462"/>
      <c r="G459" s="469" t="str">
        <f t="shared" si="58"/>
        <v>0</v>
      </c>
      <c r="H459" s="500">
        <v>0</v>
      </c>
      <c r="I459" s="469">
        <v>0</v>
      </c>
    </row>
    <row r="460" spans="1:9">
      <c r="A460" s="462">
        <v>237</v>
      </c>
      <c r="B460" s="287" t="s">
        <v>24</v>
      </c>
      <c r="C460" s="471" t="s">
        <v>2158</v>
      </c>
      <c r="D460" s="471" t="s">
        <v>2158</v>
      </c>
      <c r="E460" s="287" t="s">
        <v>2086</v>
      </c>
      <c r="F460" s="462"/>
      <c r="G460" s="469" t="str">
        <f t="shared" si="58"/>
        <v>0</v>
      </c>
      <c r="H460" s="500">
        <v>0</v>
      </c>
      <c r="I460" s="469">
        <v>0</v>
      </c>
    </row>
    <row r="461" spans="1:9">
      <c r="A461" s="462">
        <v>238</v>
      </c>
      <c r="B461" s="287" t="s">
        <v>24</v>
      </c>
      <c r="C461" s="471" t="s">
        <v>2158</v>
      </c>
      <c r="D461" s="471" t="s">
        <v>2158</v>
      </c>
      <c r="E461" s="287" t="s">
        <v>2086</v>
      </c>
      <c r="F461" s="462"/>
      <c r="G461" s="469" t="str">
        <f t="shared" si="58"/>
        <v>0</v>
      </c>
      <c r="H461" s="500">
        <v>0</v>
      </c>
      <c r="I461" s="469">
        <v>0</v>
      </c>
    </row>
    <row r="462" spans="1:9">
      <c r="A462" s="462">
        <v>239</v>
      </c>
      <c r="B462" s="287" t="s">
        <v>24</v>
      </c>
      <c r="C462" s="471" t="s">
        <v>2158</v>
      </c>
      <c r="D462" s="471" t="s">
        <v>2158</v>
      </c>
      <c r="E462" s="287" t="s">
        <v>2086</v>
      </c>
      <c r="F462" s="462"/>
      <c r="G462" s="469" t="str">
        <f t="shared" si="58"/>
        <v>0</v>
      </c>
      <c r="H462" s="500">
        <v>0</v>
      </c>
      <c r="I462" s="469">
        <v>0</v>
      </c>
    </row>
    <row r="463" spans="1:9">
      <c r="A463" s="462">
        <v>240</v>
      </c>
      <c r="B463" s="287" t="s">
        <v>24</v>
      </c>
      <c r="C463" s="471" t="s">
        <v>2158</v>
      </c>
      <c r="D463" s="471" t="s">
        <v>2158</v>
      </c>
      <c r="E463" s="287" t="s">
        <v>2086</v>
      </c>
      <c r="F463" s="462"/>
      <c r="G463" s="469" t="str">
        <f t="shared" si="58"/>
        <v>0</v>
      </c>
      <c r="H463" s="500">
        <v>0</v>
      </c>
      <c r="I463" s="469">
        <v>0</v>
      </c>
    </row>
    <row r="464" spans="1:9">
      <c r="A464" s="462">
        <v>241</v>
      </c>
      <c r="B464" s="287" t="s">
        <v>24</v>
      </c>
      <c r="C464" s="471" t="s">
        <v>2158</v>
      </c>
      <c r="D464" s="471" t="s">
        <v>2158</v>
      </c>
      <c r="E464" s="287" t="s">
        <v>2086</v>
      </c>
      <c r="F464" s="462"/>
      <c r="G464" s="469" t="str">
        <f t="shared" si="58"/>
        <v>0</v>
      </c>
      <c r="H464" s="500">
        <v>0</v>
      </c>
      <c r="I464" s="469">
        <v>0</v>
      </c>
    </row>
    <row r="465" spans="1:9">
      <c r="A465" s="462">
        <v>242</v>
      </c>
      <c r="B465" s="287" t="s">
        <v>24</v>
      </c>
      <c r="C465" s="471" t="s">
        <v>2158</v>
      </c>
      <c r="D465" s="471" t="s">
        <v>2158</v>
      </c>
      <c r="E465" s="287" t="s">
        <v>2086</v>
      </c>
      <c r="F465" s="462"/>
      <c r="G465" s="469" t="str">
        <f t="shared" si="58"/>
        <v>0</v>
      </c>
      <c r="H465" s="500">
        <v>0</v>
      </c>
      <c r="I465" s="469">
        <v>0</v>
      </c>
    </row>
    <row r="466" spans="1:9">
      <c r="A466" s="462">
        <v>243</v>
      </c>
      <c r="B466" s="287" t="s">
        <v>24</v>
      </c>
      <c r="C466" s="471" t="s">
        <v>2158</v>
      </c>
      <c r="D466" s="471" t="s">
        <v>2158</v>
      </c>
      <c r="E466" s="287" t="s">
        <v>2086</v>
      </c>
      <c r="F466" s="462"/>
      <c r="G466" s="469" t="str">
        <f t="shared" si="58"/>
        <v>0</v>
      </c>
      <c r="H466" s="500">
        <v>0</v>
      </c>
      <c r="I466" s="469">
        <v>0</v>
      </c>
    </row>
    <row r="467" spans="1:9">
      <c r="A467" s="462">
        <v>244</v>
      </c>
      <c r="B467" s="287" t="s">
        <v>24</v>
      </c>
      <c r="C467" s="471" t="s">
        <v>2158</v>
      </c>
      <c r="D467" s="471" t="s">
        <v>2158</v>
      </c>
      <c r="E467" s="287" t="s">
        <v>2086</v>
      </c>
      <c r="F467" s="462"/>
      <c r="G467" s="469" t="str">
        <f t="shared" si="58"/>
        <v>0</v>
      </c>
      <c r="H467" s="500">
        <v>0</v>
      </c>
      <c r="I467" s="469">
        <v>0</v>
      </c>
    </row>
    <row r="468" spans="1:9">
      <c r="A468" s="462">
        <v>245</v>
      </c>
      <c r="B468" s="287" t="s">
        <v>24</v>
      </c>
      <c r="C468" s="471" t="s">
        <v>2158</v>
      </c>
      <c r="D468" s="471" t="s">
        <v>2158</v>
      </c>
      <c r="E468" s="287" t="s">
        <v>2086</v>
      </c>
      <c r="F468" s="462"/>
      <c r="G468" s="469" t="str">
        <f t="shared" si="58"/>
        <v>0</v>
      </c>
      <c r="H468" s="500">
        <v>0</v>
      </c>
      <c r="I468" s="469">
        <v>0</v>
      </c>
    </row>
    <row r="469" spans="1:9">
      <c r="A469" s="462">
        <v>246</v>
      </c>
      <c r="B469" s="287" t="s">
        <v>24</v>
      </c>
      <c r="C469" s="471" t="s">
        <v>2158</v>
      </c>
      <c r="D469" s="471" t="s">
        <v>2158</v>
      </c>
      <c r="E469" s="287" t="s">
        <v>2086</v>
      </c>
      <c r="F469" s="462"/>
      <c r="G469" s="469" t="str">
        <f t="shared" si="58"/>
        <v>0</v>
      </c>
      <c r="H469" s="500">
        <v>0</v>
      </c>
      <c r="I469" s="469">
        <v>0</v>
      </c>
    </row>
    <row r="470" spans="1:9">
      <c r="A470" s="462">
        <v>247</v>
      </c>
      <c r="B470" s="287" t="s">
        <v>24</v>
      </c>
      <c r="C470" s="471" t="s">
        <v>2158</v>
      </c>
      <c r="D470" s="471" t="s">
        <v>2158</v>
      </c>
      <c r="E470" s="287" t="s">
        <v>2086</v>
      </c>
      <c r="F470" s="462"/>
      <c r="G470" s="469" t="str">
        <f t="shared" si="58"/>
        <v>0</v>
      </c>
      <c r="H470" s="500">
        <v>0</v>
      </c>
      <c r="I470" s="469">
        <v>0</v>
      </c>
    </row>
    <row r="471" spans="1:9">
      <c r="A471" s="462">
        <v>248</v>
      </c>
      <c r="B471" s="287" t="s">
        <v>24</v>
      </c>
      <c r="C471" s="471" t="s">
        <v>2158</v>
      </c>
      <c r="D471" s="471" t="s">
        <v>2158</v>
      </c>
      <c r="E471" s="287" t="s">
        <v>2086</v>
      </c>
      <c r="F471" s="462"/>
      <c r="G471" s="469" t="str">
        <f t="shared" si="58"/>
        <v>0</v>
      </c>
      <c r="H471" s="500">
        <v>0</v>
      </c>
      <c r="I471" s="469">
        <v>0</v>
      </c>
    </row>
    <row r="472" spans="1:9">
      <c r="A472" s="462">
        <v>249</v>
      </c>
      <c r="B472" s="287" t="s">
        <v>24</v>
      </c>
      <c r="C472" s="471" t="s">
        <v>2158</v>
      </c>
      <c r="D472" s="471" t="s">
        <v>2158</v>
      </c>
      <c r="E472" s="287" t="s">
        <v>2086</v>
      </c>
      <c r="F472" s="462"/>
      <c r="G472" s="469" t="str">
        <f t="shared" si="58"/>
        <v>0</v>
      </c>
      <c r="H472" s="500">
        <v>0</v>
      </c>
      <c r="I472" s="469">
        <v>0</v>
      </c>
    </row>
    <row r="473" spans="1:9">
      <c r="A473" s="462">
        <v>250</v>
      </c>
      <c r="B473" s="287" t="s">
        <v>24</v>
      </c>
      <c r="C473" s="471" t="s">
        <v>2158</v>
      </c>
      <c r="D473" s="471" t="s">
        <v>2158</v>
      </c>
      <c r="E473" s="287" t="s">
        <v>2086</v>
      </c>
      <c r="F473" s="462"/>
      <c r="G473" s="469" t="str">
        <f t="shared" si="58"/>
        <v>0</v>
      </c>
      <c r="H473" s="500">
        <v>0</v>
      </c>
      <c r="I473" s="469">
        <v>0</v>
      </c>
    </row>
    <row r="474" spans="1:9">
      <c r="A474" s="462">
        <v>251</v>
      </c>
      <c r="B474" s="287" t="s">
        <v>24</v>
      </c>
      <c r="C474" s="471" t="s">
        <v>2158</v>
      </c>
      <c r="D474" s="471" t="s">
        <v>2158</v>
      </c>
      <c r="E474" s="287" t="s">
        <v>2086</v>
      </c>
      <c r="F474" s="462"/>
      <c r="G474" s="469" t="str">
        <f t="shared" si="58"/>
        <v>0</v>
      </c>
      <c r="H474" s="500">
        <v>0</v>
      </c>
      <c r="I474" s="469">
        <v>0</v>
      </c>
    </row>
    <row r="475" spans="1:9">
      <c r="A475" s="462">
        <v>252</v>
      </c>
      <c r="B475" s="287" t="s">
        <v>24</v>
      </c>
      <c r="C475" s="471" t="s">
        <v>2158</v>
      </c>
      <c r="D475" s="471" t="s">
        <v>2158</v>
      </c>
      <c r="E475" s="287" t="s">
        <v>2086</v>
      </c>
      <c r="F475" s="462"/>
      <c r="G475" s="469" t="str">
        <f t="shared" si="58"/>
        <v>0</v>
      </c>
      <c r="H475" s="500">
        <v>0</v>
      </c>
      <c r="I475" s="469">
        <v>0</v>
      </c>
    </row>
    <row r="476" spans="1:9">
      <c r="A476" s="462">
        <v>253</v>
      </c>
      <c r="B476" s="287" t="s">
        <v>24</v>
      </c>
      <c r="C476" s="471" t="s">
        <v>2158</v>
      </c>
      <c r="D476" s="471" t="s">
        <v>2158</v>
      </c>
      <c r="E476" s="287" t="s">
        <v>2086</v>
      </c>
      <c r="F476" s="462"/>
      <c r="G476" s="469" t="str">
        <f t="shared" si="58"/>
        <v>0</v>
      </c>
      <c r="H476" s="500">
        <v>0</v>
      </c>
      <c r="I476" s="469">
        <v>0</v>
      </c>
    </row>
    <row r="477" spans="1:9">
      <c r="A477" s="462">
        <v>254</v>
      </c>
      <c r="B477" s="287" t="s">
        <v>24</v>
      </c>
      <c r="C477" s="471" t="s">
        <v>2158</v>
      </c>
      <c r="D477" s="471" t="s">
        <v>2158</v>
      </c>
      <c r="E477" s="287" t="s">
        <v>2086</v>
      </c>
      <c r="F477" s="462"/>
      <c r="G477" s="469" t="str">
        <f t="shared" si="58"/>
        <v>0</v>
      </c>
      <c r="H477" s="500">
        <v>0</v>
      </c>
      <c r="I477" s="469">
        <v>0</v>
      </c>
    </row>
    <row r="478" spans="1:9">
      <c r="A478" s="462">
        <v>255</v>
      </c>
      <c r="B478" s="287" t="s">
        <v>24</v>
      </c>
      <c r="C478" s="471" t="s">
        <v>2158</v>
      </c>
      <c r="D478" s="471" t="s">
        <v>2158</v>
      </c>
      <c r="E478" s="287" t="s">
        <v>2086</v>
      </c>
      <c r="F478" s="462"/>
      <c r="G478" s="469" t="str">
        <f t="shared" si="58"/>
        <v>0</v>
      </c>
      <c r="H478" s="500">
        <v>0</v>
      </c>
      <c r="I478" s="469">
        <v>0</v>
      </c>
    </row>
  </sheetData>
  <sheetProtection algorithmName="SHA-512" hashValue="zrSB3edhu9CnePeBRi4EbmJgMpneN1X4v9BB3xfK0mk7afPGCsqR55E0nEGOeILupbAm+HJerXazRFDQRJq1TQ==" saltValue="MdCDq3hRAKf9XDQvAwnd8Q==" spinCount="100000" sheet="1" objects="1" scenarios="1"/>
  <mergeCells count="375">
    <mergeCell ref="A439:A446"/>
    <mergeCell ref="G439:G446"/>
    <mergeCell ref="H439:H446"/>
    <mergeCell ref="I439:I446"/>
    <mergeCell ref="A447:A454"/>
    <mergeCell ref="G447:G454"/>
    <mergeCell ref="H447:H454"/>
    <mergeCell ref="I447:I454"/>
    <mergeCell ref="A423:A430"/>
    <mergeCell ref="G423:G430"/>
    <mergeCell ref="H423:H430"/>
    <mergeCell ref="I423:I430"/>
    <mergeCell ref="A431:A438"/>
    <mergeCell ref="G431:G438"/>
    <mergeCell ref="H431:H438"/>
    <mergeCell ref="I431:I438"/>
    <mergeCell ref="A407:A414"/>
    <mergeCell ref="G407:G414"/>
    <mergeCell ref="H407:H414"/>
    <mergeCell ref="I407:I414"/>
    <mergeCell ref="A415:A422"/>
    <mergeCell ref="G415:G422"/>
    <mergeCell ref="H415:H422"/>
    <mergeCell ref="I415:I422"/>
    <mergeCell ref="A391:A398"/>
    <mergeCell ref="G391:G398"/>
    <mergeCell ref="H391:H398"/>
    <mergeCell ref="I391:I398"/>
    <mergeCell ref="A399:A406"/>
    <mergeCell ref="G399:G406"/>
    <mergeCell ref="H399:H406"/>
    <mergeCell ref="I399:I406"/>
    <mergeCell ref="A335:A342"/>
    <mergeCell ref="G335:G342"/>
    <mergeCell ref="H335:H342"/>
    <mergeCell ref="I335:I342"/>
    <mergeCell ref="A343:A350"/>
    <mergeCell ref="G343:G350"/>
    <mergeCell ref="H343:H350"/>
    <mergeCell ref="I343:I350"/>
    <mergeCell ref="A319:A326"/>
    <mergeCell ref="G319:G326"/>
    <mergeCell ref="H319:H326"/>
    <mergeCell ref="I319:I326"/>
    <mergeCell ref="A327:A334"/>
    <mergeCell ref="G327:G334"/>
    <mergeCell ref="H327:H334"/>
    <mergeCell ref="I327:I334"/>
    <mergeCell ref="A293:A294"/>
    <mergeCell ref="G293:G294"/>
    <mergeCell ref="H293:H294"/>
    <mergeCell ref="I293:I294"/>
    <mergeCell ref="A295:A296"/>
    <mergeCell ref="G295:G296"/>
    <mergeCell ref="H295:H296"/>
    <mergeCell ref="I295:I296"/>
    <mergeCell ref="A289:A290"/>
    <mergeCell ref="G289:G290"/>
    <mergeCell ref="H289:H290"/>
    <mergeCell ref="I289:I290"/>
    <mergeCell ref="A291:A292"/>
    <mergeCell ref="G291:G292"/>
    <mergeCell ref="H291:H292"/>
    <mergeCell ref="I291:I292"/>
    <mergeCell ref="A257:A258"/>
    <mergeCell ref="G257:G258"/>
    <mergeCell ref="H257:H258"/>
    <mergeCell ref="I257:I258"/>
    <mergeCell ref="A283:A284"/>
    <mergeCell ref="G283:G284"/>
    <mergeCell ref="H283:H284"/>
    <mergeCell ref="I283:I284"/>
    <mergeCell ref="A279:A280"/>
    <mergeCell ref="G279:G280"/>
    <mergeCell ref="H279:H280"/>
    <mergeCell ref="I279:I280"/>
    <mergeCell ref="A281:A282"/>
    <mergeCell ref="G281:G282"/>
    <mergeCell ref="H281:H282"/>
    <mergeCell ref="I281:I282"/>
    <mergeCell ref="A223:A225"/>
    <mergeCell ref="G223:G225"/>
    <mergeCell ref="H223:H225"/>
    <mergeCell ref="I223:I225"/>
    <mergeCell ref="A214:A216"/>
    <mergeCell ref="G214:G216"/>
    <mergeCell ref="A255:A256"/>
    <mergeCell ref="G255:G256"/>
    <mergeCell ref="H255:H256"/>
    <mergeCell ref="I255:I256"/>
    <mergeCell ref="H243:H246"/>
    <mergeCell ref="I243:I246"/>
    <mergeCell ref="A226:A228"/>
    <mergeCell ref="G226:G228"/>
    <mergeCell ref="H226:H228"/>
    <mergeCell ref="I226:I228"/>
    <mergeCell ref="A229:A231"/>
    <mergeCell ref="G229:G231"/>
    <mergeCell ref="H229:H231"/>
    <mergeCell ref="I229:I231"/>
    <mergeCell ref="A253:A254"/>
    <mergeCell ref="G253:G254"/>
    <mergeCell ref="H253:H254"/>
    <mergeCell ref="I253:I254"/>
    <mergeCell ref="A171:A172"/>
    <mergeCell ref="G171:G172"/>
    <mergeCell ref="H171:H172"/>
    <mergeCell ref="I171:I172"/>
    <mergeCell ref="A185:A186"/>
    <mergeCell ref="G185:G186"/>
    <mergeCell ref="H185:H186"/>
    <mergeCell ref="I185:I186"/>
    <mergeCell ref="A181:A182"/>
    <mergeCell ref="G181:G182"/>
    <mergeCell ref="H181:H182"/>
    <mergeCell ref="I181:I182"/>
    <mergeCell ref="A183:A184"/>
    <mergeCell ref="G183:G184"/>
    <mergeCell ref="H183:H184"/>
    <mergeCell ref="I183:I184"/>
    <mergeCell ref="A179:A180"/>
    <mergeCell ref="G179:G180"/>
    <mergeCell ref="H179:H180"/>
    <mergeCell ref="I179:I180"/>
    <mergeCell ref="A173:A174"/>
    <mergeCell ref="G173:G174"/>
    <mergeCell ref="H173:H174"/>
    <mergeCell ref="I173:I174"/>
    <mergeCell ref="A149:A150"/>
    <mergeCell ref="G149:G150"/>
    <mergeCell ref="H149:H150"/>
    <mergeCell ref="I149:I150"/>
    <mergeCell ref="A143:A144"/>
    <mergeCell ref="G143:G144"/>
    <mergeCell ref="H143:H144"/>
    <mergeCell ref="I143:I144"/>
    <mergeCell ref="A169:A170"/>
    <mergeCell ref="G169:G170"/>
    <mergeCell ref="H169:H170"/>
    <mergeCell ref="I169:I170"/>
    <mergeCell ref="I151:I158"/>
    <mergeCell ref="A159:A166"/>
    <mergeCell ref="G159:G166"/>
    <mergeCell ref="H159:H166"/>
    <mergeCell ref="I159:I166"/>
    <mergeCell ref="A167:A168"/>
    <mergeCell ref="G167:G168"/>
    <mergeCell ref="H167:H168"/>
    <mergeCell ref="I167:I168"/>
    <mergeCell ref="A151:A158"/>
    <mergeCell ref="G151:G158"/>
    <mergeCell ref="H151:H158"/>
    <mergeCell ref="A124:A126"/>
    <mergeCell ref="G124:G126"/>
    <mergeCell ref="H124:H126"/>
    <mergeCell ref="I124:I126"/>
    <mergeCell ref="A127:A134"/>
    <mergeCell ref="G127:G134"/>
    <mergeCell ref="H127:H134"/>
    <mergeCell ref="I127:I134"/>
    <mergeCell ref="I115:I117"/>
    <mergeCell ref="A118:A120"/>
    <mergeCell ref="G118:G120"/>
    <mergeCell ref="H118:H120"/>
    <mergeCell ref="I118:I120"/>
    <mergeCell ref="A121:A123"/>
    <mergeCell ref="G121:G123"/>
    <mergeCell ref="H121:H123"/>
    <mergeCell ref="I121:I123"/>
    <mergeCell ref="A115:A117"/>
    <mergeCell ref="G115:G117"/>
    <mergeCell ref="H115:H117"/>
    <mergeCell ref="A109:A111"/>
    <mergeCell ref="G109:G111"/>
    <mergeCell ref="H109:H111"/>
    <mergeCell ref="I109:I111"/>
    <mergeCell ref="A112:A114"/>
    <mergeCell ref="G112:G114"/>
    <mergeCell ref="H112:H114"/>
    <mergeCell ref="I112:I114"/>
    <mergeCell ref="A103:A105"/>
    <mergeCell ref="G103:G105"/>
    <mergeCell ref="H103:H105"/>
    <mergeCell ref="I103:I105"/>
    <mergeCell ref="A106:A108"/>
    <mergeCell ref="G106:G108"/>
    <mergeCell ref="H106:H108"/>
    <mergeCell ref="I106:I108"/>
    <mergeCell ref="A95:A102"/>
    <mergeCell ref="G95:G102"/>
    <mergeCell ref="H95:H102"/>
    <mergeCell ref="I95:I102"/>
    <mergeCell ref="A52:A55"/>
    <mergeCell ref="D52:D55"/>
    <mergeCell ref="G52:G55"/>
    <mergeCell ref="H52:H55"/>
    <mergeCell ref="I52:I55"/>
    <mergeCell ref="A56:A59"/>
    <mergeCell ref="D56:D59"/>
    <mergeCell ref="G56:G59"/>
    <mergeCell ref="H56:H59"/>
    <mergeCell ref="I56:I59"/>
    <mergeCell ref="A87:A94"/>
    <mergeCell ref="G87:G94"/>
    <mergeCell ref="H87:H94"/>
    <mergeCell ref="I87:I94"/>
    <mergeCell ref="A76:A83"/>
    <mergeCell ref="G76:G83"/>
    <mergeCell ref="H76:H83"/>
    <mergeCell ref="I76:I83"/>
    <mergeCell ref="A68:A75"/>
    <mergeCell ref="G68:G75"/>
    <mergeCell ref="A383:A390"/>
    <mergeCell ref="G383:G390"/>
    <mergeCell ref="H383:H390"/>
    <mergeCell ref="I383:I390"/>
    <mergeCell ref="A375:A382"/>
    <mergeCell ref="G375:G382"/>
    <mergeCell ref="H375:H382"/>
    <mergeCell ref="I375:I382"/>
    <mergeCell ref="A351:A358"/>
    <mergeCell ref="G351:G358"/>
    <mergeCell ref="H351:H358"/>
    <mergeCell ref="I351:I358"/>
    <mergeCell ref="A359:A366"/>
    <mergeCell ref="G359:G366"/>
    <mergeCell ref="H359:H366"/>
    <mergeCell ref="I359:I366"/>
    <mergeCell ref="A367:A374"/>
    <mergeCell ref="G367:G374"/>
    <mergeCell ref="H367:H374"/>
    <mergeCell ref="I367:I374"/>
    <mergeCell ref="A311:A318"/>
    <mergeCell ref="G311:G318"/>
    <mergeCell ref="H311:H318"/>
    <mergeCell ref="I311:I318"/>
    <mergeCell ref="A303:A310"/>
    <mergeCell ref="G303:G310"/>
    <mergeCell ref="H303:H310"/>
    <mergeCell ref="I303:I310"/>
    <mergeCell ref="A297:A298"/>
    <mergeCell ref="G297:G298"/>
    <mergeCell ref="H297:H298"/>
    <mergeCell ref="I297:I298"/>
    <mergeCell ref="A287:A288"/>
    <mergeCell ref="G287:G288"/>
    <mergeCell ref="H287:H288"/>
    <mergeCell ref="I287:I288"/>
    <mergeCell ref="A267:A274"/>
    <mergeCell ref="G267:G274"/>
    <mergeCell ref="H267:H274"/>
    <mergeCell ref="I267:I274"/>
    <mergeCell ref="A259:A266"/>
    <mergeCell ref="G259:G266"/>
    <mergeCell ref="H259:H266"/>
    <mergeCell ref="I259:I266"/>
    <mergeCell ref="A275:A276"/>
    <mergeCell ref="G275:G276"/>
    <mergeCell ref="H275:H276"/>
    <mergeCell ref="I275:I276"/>
    <mergeCell ref="A277:A278"/>
    <mergeCell ref="G277:G278"/>
    <mergeCell ref="H277:H278"/>
    <mergeCell ref="I277:I278"/>
    <mergeCell ref="A285:A286"/>
    <mergeCell ref="G285:G286"/>
    <mergeCell ref="H285:H286"/>
    <mergeCell ref="I285:I286"/>
    <mergeCell ref="A251:A252"/>
    <mergeCell ref="G251:G252"/>
    <mergeCell ref="H251:H252"/>
    <mergeCell ref="I251:I252"/>
    <mergeCell ref="I235:I242"/>
    <mergeCell ref="A243:A246"/>
    <mergeCell ref="D243:D246"/>
    <mergeCell ref="G243:G246"/>
    <mergeCell ref="A220:A222"/>
    <mergeCell ref="G220:G222"/>
    <mergeCell ref="H220:H222"/>
    <mergeCell ref="I220:I222"/>
    <mergeCell ref="A235:A242"/>
    <mergeCell ref="G235:G242"/>
    <mergeCell ref="H235:H242"/>
    <mergeCell ref="A232:A234"/>
    <mergeCell ref="G232:G234"/>
    <mergeCell ref="H232:H234"/>
    <mergeCell ref="I232:I234"/>
    <mergeCell ref="A247:A250"/>
    <mergeCell ref="D247:D250"/>
    <mergeCell ref="G247:G250"/>
    <mergeCell ref="H247:H250"/>
    <mergeCell ref="I247:I250"/>
    <mergeCell ref="A217:A219"/>
    <mergeCell ref="G217:G219"/>
    <mergeCell ref="H217:H219"/>
    <mergeCell ref="I217:I219"/>
    <mergeCell ref="A211:A213"/>
    <mergeCell ref="G211:G213"/>
    <mergeCell ref="H211:H213"/>
    <mergeCell ref="I211:I213"/>
    <mergeCell ref="A189:A190"/>
    <mergeCell ref="G189:G190"/>
    <mergeCell ref="H189:H190"/>
    <mergeCell ref="I189:I190"/>
    <mergeCell ref="I195:I202"/>
    <mergeCell ref="A203:A210"/>
    <mergeCell ref="G203:G210"/>
    <mergeCell ref="H203:H210"/>
    <mergeCell ref="I203:I210"/>
    <mergeCell ref="H214:H216"/>
    <mergeCell ref="I214:I216"/>
    <mergeCell ref="A195:A202"/>
    <mergeCell ref="G195:G202"/>
    <mergeCell ref="H195:H202"/>
    <mergeCell ref="A175:A176"/>
    <mergeCell ref="G175:G176"/>
    <mergeCell ref="H175:H176"/>
    <mergeCell ref="I175:I176"/>
    <mergeCell ref="A177:A178"/>
    <mergeCell ref="G177:G178"/>
    <mergeCell ref="H177:H178"/>
    <mergeCell ref="I177:I178"/>
    <mergeCell ref="A187:A188"/>
    <mergeCell ref="G187:G188"/>
    <mergeCell ref="H187:H188"/>
    <mergeCell ref="I187:I188"/>
    <mergeCell ref="A135:A138"/>
    <mergeCell ref="D135:D138"/>
    <mergeCell ref="G135:G138"/>
    <mergeCell ref="H135:H138"/>
    <mergeCell ref="A145:A146"/>
    <mergeCell ref="G145:G146"/>
    <mergeCell ref="H145:H146"/>
    <mergeCell ref="I145:I146"/>
    <mergeCell ref="A147:A148"/>
    <mergeCell ref="G147:G148"/>
    <mergeCell ref="H147:H148"/>
    <mergeCell ref="I147:I148"/>
    <mergeCell ref="I135:I138"/>
    <mergeCell ref="A139:A142"/>
    <mergeCell ref="D139:D142"/>
    <mergeCell ref="G139:G142"/>
    <mergeCell ref="H139:H142"/>
    <mergeCell ref="I139:I142"/>
    <mergeCell ref="H68:H75"/>
    <mergeCell ref="I68:I75"/>
    <mergeCell ref="A60:A67"/>
    <mergeCell ref="G60:G67"/>
    <mergeCell ref="H60:H67"/>
    <mergeCell ref="I60:I67"/>
    <mergeCell ref="A44:A51"/>
    <mergeCell ref="G44:G51"/>
    <mergeCell ref="H44:H51"/>
    <mergeCell ref="I44:I51"/>
    <mergeCell ref="A35:A42"/>
    <mergeCell ref="G35:G42"/>
    <mergeCell ref="H35:H42"/>
    <mergeCell ref="I35:I42"/>
    <mergeCell ref="G27:G34"/>
    <mergeCell ref="H27:H34"/>
    <mergeCell ref="I27:I34"/>
    <mergeCell ref="A1:H1"/>
    <mergeCell ref="A3:A10"/>
    <mergeCell ref="G3:G10"/>
    <mergeCell ref="H3:H10"/>
    <mergeCell ref="I3:I10"/>
    <mergeCell ref="A11:A18"/>
    <mergeCell ref="G11:G18"/>
    <mergeCell ref="H11:H18"/>
    <mergeCell ref="I11:I18"/>
    <mergeCell ref="A19:A26"/>
    <mergeCell ref="G19:G26"/>
    <mergeCell ref="H19:H26"/>
    <mergeCell ref="I19:I26"/>
    <mergeCell ref="A27:A34"/>
  </mergeCells>
  <phoneticPr fontId="5"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63F31-D814-492E-81AF-D967799D1372}">
  <dimension ref="A1:J346"/>
  <sheetViews>
    <sheetView topLeftCell="A281" zoomScaleNormal="100" workbookViewId="0">
      <selection activeCell="C310" sqref="C310"/>
    </sheetView>
  </sheetViews>
  <sheetFormatPr defaultColWidth="9" defaultRowHeight="14.4"/>
  <cols>
    <col min="1" max="1" width="11.44140625" style="284" customWidth="1"/>
    <col min="2" max="2" width="9" style="284"/>
    <col min="3" max="3" width="45.33203125" style="284" customWidth="1"/>
    <col min="4" max="4" width="44.44140625" style="284" customWidth="1"/>
    <col min="5" max="5" width="9" style="284"/>
    <col min="6" max="6" width="9" style="468"/>
    <col min="7" max="7" width="9" style="443"/>
    <col min="8" max="8" width="9" style="484"/>
    <col min="9" max="9" width="9" style="443"/>
    <col min="10" max="16384" width="9" style="284"/>
  </cols>
  <sheetData>
    <row r="1" spans="1:10" ht="15.6">
      <c r="A1" s="930" t="s">
        <v>3571</v>
      </c>
      <c r="B1" s="930"/>
      <c r="C1" s="930"/>
      <c r="D1" s="930"/>
      <c r="E1" s="930"/>
      <c r="F1" s="930"/>
      <c r="G1" s="930"/>
      <c r="H1" s="930"/>
      <c r="I1" s="489"/>
      <c r="J1" s="490"/>
    </row>
    <row r="2" spans="1:10" ht="38.4">
      <c r="A2" s="491" t="s">
        <v>2063</v>
      </c>
      <c r="B2" s="492" t="s">
        <v>2064</v>
      </c>
      <c r="C2" s="493" t="s">
        <v>2065</v>
      </c>
      <c r="D2" s="493" t="s">
        <v>2066</v>
      </c>
      <c r="E2" s="493" t="s">
        <v>2067</v>
      </c>
      <c r="F2" s="493" t="s">
        <v>2068</v>
      </c>
      <c r="G2" s="493" t="s">
        <v>2069</v>
      </c>
      <c r="H2" s="494" t="s">
        <v>2061</v>
      </c>
      <c r="I2" s="493" t="s">
        <v>2070</v>
      </c>
      <c r="J2" s="490" t="str">
        <f>MIDB(G5,9,2)</f>
        <v/>
      </c>
    </row>
    <row r="3" spans="1:10" ht="24">
      <c r="A3" s="926">
        <v>128</v>
      </c>
      <c r="B3" s="495" t="s">
        <v>2301</v>
      </c>
      <c r="C3" s="496" t="s">
        <v>3572</v>
      </c>
      <c r="D3" s="496" t="s">
        <v>3573</v>
      </c>
      <c r="E3" s="497" t="s">
        <v>2086</v>
      </c>
      <c r="F3" s="486">
        <f>_xlfn.BITAND(_xlfn.BITRSHIFT(H3,4),15)</f>
        <v>1</v>
      </c>
      <c r="G3" s="927" t="str">
        <f>DEC2HEX(H3)</f>
        <v>11</v>
      </c>
      <c r="H3" s="928">
        <v>17</v>
      </c>
      <c r="I3" s="929">
        <v>0</v>
      </c>
      <c r="J3" s="490"/>
    </row>
    <row r="4" spans="1:10" ht="24">
      <c r="A4" s="926"/>
      <c r="B4" s="496" t="s">
        <v>244</v>
      </c>
      <c r="C4" s="496" t="s">
        <v>3574</v>
      </c>
      <c r="D4" s="496" t="s">
        <v>3575</v>
      </c>
      <c r="E4" s="496" t="s">
        <v>2086</v>
      </c>
      <c r="F4" s="487">
        <f>_xlfn.BITAND(_xlfn.BITRSHIFT(H3,0),15)</f>
        <v>1</v>
      </c>
      <c r="G4" s="927"/>
      <c r="H4" s="928"/>
      <c r="I4" s="929"/>
      <c r="J4" s="490"/>
    </row>
    <row r="5" spans="1:10" ht="24">
      <c r="A5" s="926">
        <v>129</v>
      </c>
      <c r="B5" s="495" t="s">
        <v>2301</v>
      </c>
      <c r="C5" s="496" t="s">
        <v>3576</v>
      </c>
      <c r="D5" s="496" t="s">
        <v>3577</v>
      </c>
      <c r="E5" s="497" t="s">
        <v>2086</v>
      </c>
      <c r="F5" s="486">
        <f>_xlfn.BITAND(_xlfn.BITRSHIFT(H5,4),15)</f>
        <v>1</v>
      </c>
      <c r="G5" s="927" t="str">
        <f t="shared" ref="G5" si="0">DEC2HEX(H5)</f>
        <v>11</v>
      </c>
      <c r="H5" s="928">
        <v>17</v>
      </c>
      <c r="I5" s="929">
        <v>0</v>
      </c>
      <c r="J5" s="490"/>
    </row>
    <row r="6" spans="1:10" ht="24">
      <c r="A6" s="926"/>
      <c r="B6" s="496" t="s">
        <v>244</v>
      </c>
      <c r="C6" s="496" t="s">
        <v>3578</v>
      </c>
      <c r="D6" s="496" t="s">
        <v>3579</v>
      </c>
      <c r="E6" s="496" t="s">
        <v>2086</v>
      </c>
      <c r="F6" s="487">
        <f>_xlfn.BITAND(_xlfn.BITRSHIFT(H5,0),15)</f>
        <v>1</v>
      </c>
      <c r="G6" s="927"/>
      <c r="H6" s="928"/>
      <c r="I6" s="929"/>
      <c r="J6" s="490"/>
    </row>
    <row r="7" spans="1:10" ht="24">
      <c r="A7" s="926">
        <v>130</v>
      </c>
      <c r="B7" s="495" t="s">
        <v>2301</v>
      </c>
      <c r="C7" s="496" t="s">
        <v>3580</v>
      </c>
      <c r="D7" s="496" t="s">
        <v>3581</v>
      </c>
      <c r="E7" s="497" t="s">
        <v>2086</v>
      </c>
      <c r="F7" s="486">
        <f>_xlfn.BITAND(_xlfn.BITRSHIFT(H7,4),15)</f>
        <v>1</v>
      </c>
      <c r="G7" s="927" t="str">
        <f t="shared" ref="G7" si="1">DEC2HEX(H7)</f>
        <v>11</v>
      </c>
      <c r="H7" s="928">
        <v>17</v>
      </c>
      <c r="I7" s="929">
        <v>0</v>
      </c>
      <c r="J7" s="490"/>
    </row>
    <row r="8" spans="1:10" ht="24">
      <c r="A8" s="926"/>
      <c r="B8" s="496" t="s">
        <v>244</v>
      </c>
      <c r="C8" s="496" t="s">
        <v>3582</v>
      </c>
      <c r="D8" s="496" t="s">
        <v>3583</v>
      </c>
      <c r="E8" s="496" t="s">
        <v>2086</v>
      </c>
      <c r="F8" s="487">
        <f>_xlfn.BITAND(_xlfn.BITRSHIFT(H7,0),15)</f>
        <v>1</v>
      </c>
      <c r="G8" s="927"/>
      <c r="H8" s="928"/>
      <c r="I8" s="929"/>
      <c r="J8" s="490"/>
    </row>
    <row r="9" spans="1:10" ht="24">
      <c r="A9" s="926">
        <v>131</v>
      </c>
      <c r="B9" s="495" t="s">
        <v>2301</v>
      </c>
      <c r="C9" s="496" t="s">
        <v>3584</v>
      </c>
      <c r="D9" s="496" t="s">
        <v>3585</v>
      </c>
      <c r="E9" s="497" t="s">
        <v>2086</v>
      </c>
      <c r="F9" s="486">
        <f>_xlfn.BITAND(_xlfn.BITRSHIFT(H9,4),15)</f>
        <v>1</v>
      </c>
      <c r="G9" s="927" t="str">
        <f t="shared" ref="G9" si="2">DEC2HEX(H9)</f>
        <v>11</v>
      </c>
      <c r="H9" s="928">
        <v>17</v>
      </c>
      <c r="I9" s="929">
        <v>0</v>
      </c>
      <c r="J9" s="490"/>
    </row>
    <row r="10" spans="1:10" ht="24">
      <c r="A10" s="926"/>
      <c r="B10" s="496" t="s">
        <v>244</v>
      </c>
      <c r="C10" s="496" t="s">
        <v>3586</v>
      </c>
      <c r="D10" s="496" t="s">
        <v>3587</v>
      </c>
      <c r="E10" s="496" t="s">
        <v>2086</v>
      </c>
      <c r="F10" s="487">
        <f>_xlfn.BITAND(_xlfn.BITRSHIFT(H9,0),15)</f>
        <v>1</v>
      </c>
      <c r="G10" s="927"/>
      <c r="H10" s="928"/>
      <c r="I10" s="929"/>
      <c r="J10" s="490"/>
    </row>
    <row r="11" spans="1:10">
      <c r="A11" s="497">
        <v>132</v>
      </c>
      <c r="B11" s="498" t="s">
        <v>2097</v>
      </c>
      <c r="C11" s="496" t="s">
        <v>4772</v>
      </c>
      <c r="D11" s="497" t="s">
        <v>4774</v>
      </c>
      <c r="E11" s="497" t="s">
        <v>2086</v>
      </c>
      <c r="F11" s="486"/>
      <c r="G11" s="488">
        <v>0</v>
      </c>
      <c r="H11" s="500">
        <v>0</v>
      </c>
      <c r="I11" s="499">
        <v>0</v>
      </c>
      <c r="J11" s="490"/>
    </row>
    <row r="12" spans="1:10">
      <c r="A12" s="497">
        <v>133</v>
      </c>
      <c r="B12" s="497" t="s">
        <v>2097</v>
      </c>
      <c r="C12" s="496" t="s">
        <v>4773</v>
      </c>
      <c r="D12" s="497" t="s">
        <v>4775</v>
      </c>
      <c r="E12" s="496" t="s">
        <v>2086</v>
      </c>
      <c r="F12" s="486"/>
      <c r="G12" s="488">
        <v>0</v>
      </c>
      <c r="H12" s="500">
        <v>0</v>
      </c>
      <c r="I12" s="499">
        <v>0</v>
      </c>
      <c r="J12" s="490"/>
    </row>
    <row r="13" spans="1:10" ht="24">
      <c r="A13" s="926">
        <v>134</v>
      </c>
      <c r="B13" s="501">
        <v>7</v>
      </c>
      <c r="C13" s="496" t="s">
        <v>3588</v>
      </c>
      <c r="D13" s="496" t="s">
        <v>3589</v>
      </c>
      <c r="E13" s="497" t="s">
        <v>2086</v>
      </c>
      <c r="F13" s="488">
        <f>_xlfn.BITAND(_xlfn.BITRSHIFT(H13,7),1)</f>
        <v>0</v>
      </c>
      <c r="G13" s="927" t="str">
        <f>DEC2HEX(H13)</f>
        <v>0</v>
      </c>
      <c r="H13" s="928">
        <v>0</v>
      </c>
      <c r="I13" s="929">
        <v>0</v>
      </c>
      <c r="J13" s="490"/>
    </row>
    <row r="14" spans="1:10" ht="24">
      <c r="A14" s="926"/>
      <c r="B14" s="501">
        <v>6</v>
      </c>
      <c r="C14" s="496" t="s">
        <v>3590</v>
      </c>
      <c r="D14" s="496" t="s">
        <v>3591</v>
      </c>
      <c r="E14" s="496" t="s">
        <v>2086</v>
      </c>
      <c r="F14" s="488">
        <f>_xlfn.BITAND(_xlfn.BITRSHIFT(H13,6),1)</f>
        <v>0</v>
      </c>
      <c r="G14" s="927">
        <v>0</v>
      </c>
      <c r="H14" s="928"/>
      <c r="I14" s="929"/>
      <c r="J14" s="490"/>
    </row>
    <row r="15" spans="1:10" ht="24">
      <c r="A15" s="926"/>
      <c r="B15" s="501">
        <v>5</v>
      </c>
      <c r="C15" s="496" t="s">
        <v>3592</v>
      </c>
      <c r="D15" s="496" t="s">
        <v>3593</v>
      </c>
      <c r="E15" s="497" t="s">
        <v>2086</v>
      </c>
      <c r="F15" s="488">
        <f>_xlfn.BITAND(_xlfn.BITRSHIFT(H13,5),1)</f>
        <v>0</v>
      </c>
      <c r="G15" s="927">
        <v>0</v>
      </c>
      <c r="H15" s="928"/>
      <c r="I15" s="929"/>
      <c r="J15" s="490"/>
    </row>
    <row r="16" spans="1:10" ht="24">
      <c r="A16" s="926"/>
      <c r="B16" s="501">
        <v>4</v>
      </c>
      <c r="C16" s="496" t="s">
        <v>3594</v>
      </c>
      <c r="D16" s="496" t="s">
        <v>3595</v>
      </c>
      <c r="E16" s="496" t="s">
        <v>2086</v>
      </c>
      <c r="F16" s="488">
        <f>_xlfn.BITAND(_xlfn.BITRSHIFT(H13,4),1)</f>
        <v>0</v>
      </c>
      <c r="G16" s="927">
        <v>0</v>
      </c>
      <c r="H16" s="928"/>
      <c r="I16" s="929"/>
      <c r="J16" s="490"/>
    </row>
    <row r="17" spans="1:10" ht="24">
      <c r="A17" s="926"/>
      <c r="B17" s="501">
        <v>3</v>
      </c>
      <c r="C17" s="496" t="s">
        <v>3596</v>
      </c>
      <c r="D17" s="496" t="s">
        <v>3597</v>
      </c>
      <c r="E17" s="497" t="s">
        <v>2086</v>
      </c>
      <c r="F17" s="488">
        <f>_xlfn.BITAND(_xlfn.BITRSHIFT(H13,3),1)</f>
        <v>0</v>
      </c>
      <c r="G17" s="927">
        <v>0</v>
      </c>
      <c r="H17" s="928"/>
      <c r="I17" s="929"/>
      <c r="J17" s="490"/>
    </row>
    <row r="18" spans="1:10" ht="24">
      <c r="A18" s="926"/>
      <c r="B18" s="501">
        <v>2</v>
      </c>
      <c r="C18" s="496" t="s">
        <v>3598</v>
      </c>
      <c r="D18" s="496" t="s">
        <v>3599</v>
      </c>
      <c r="E18" s="496" t="s">
        <v>2086</v>
      </c>
      <c r="F18" s="488">
        <f>_xlfn.BITAND(_xlfn.BITRSHIFT(H13,2),1)</f>
        <v>0</v>
      </c>
      <c r="G18" s="927">
        <v>0</v>
      </c>
      <c r="H18" s="928"/>
      <c r="I18" s="929"/>
      <c r="J18" s="490"/>
    </row>
    <row r="19" spans="1:10" ht="24">
      <c r="A19" s="926"/>
      <c r="B19" s="501">
        <v>1</v>
      </c>
      <c r="C19" s="496" t="s">
        <v>3600</v>
      </c>
      <c r="D19" s="496" t="s">
        <v>3601</v>
      </c>
      <c r="E19" s="497" t="s">
        <v>2086</v>
      </c>
      <c r="F19" s="488">
        <f>_xlfn.BITAND(_xlfn.BITRSHIFT(H13,1),1)</f>
        <v>0</v>
      </c>
      <c r="G19" s="927">
        <v>0</v>
      </c>
      <c r="H19" s="928"/>
      <c r="I19" s="929"/>
      <c r="J19" s="490"/>
    </row>
    <row r="20" spans="1:10" ht="24">
      <c r="A20" s="926"/>
      <c r="B20" s="501">
        <v>0</v>
      </c>
      <c r="C20" s="496" t="s">
        <v>3602</v>
      </c>
      <c r="D20" s="496" t="s">
        <v>3603</v>
      </c>
      <c r="E20" s="496" t="s">
        <v>2086</v>
      </c>
      <c r="F20" s="488">
        <f>_xlfn.BITAND(_xlfn.BITRSHIFT(H13,0),1)</f>
        <v>0</v>
      </c>
      <c r="G20" s="927">
        <v>0</v>
      </c>
      <c r="H20" s="928"/>
      <c r="I20" s="929"/>
      <c r="J20" s="490"/>
    </row>
    <row r="21" spans="1:10">
      <c r="A21" s="926">
        <v>135</v>
      </c>
      <c r="B21" s="501">
        <v>7</v>
      </c>
      <c r="C21" s="496" t="s">
        <v>3604</v>
      </c>
      <c r="D21" s="496" t="s">
        <v>3605</v>
      </c>
      <c r="E21" s="497" t="s">
        <v>2086</v>
      </c>
      <c r="F21" s="488">
        <f>_xlfn.BITAND(_xlfn.BITRSHIFT(H21,7),1)</f>
        <v>0</v>
      </c>
      <c r="G21" s="927" t="str">
        <f>DEC2HEX(H21)</f>
        <v>0</v>
      </c>
      <c r="H21" s="928">
        <v>0</v>
      </c>
      <c r="I21" s="929">
        <v>0</v>
      </c>
      <c r="J21" s="490"/>
    </row>
    <row r="22" spans="1:10">
      <c r="A22" s="926"/>
      <c r="B22" s="501">
        <v>6</v>
      </c>
      <c r="C22" s="496" t="s">
        <v>3606</v>
      </c>
      <c r="D22" s="496" t="s">
        <v>3607</v>
      </c>
      <c r="E22" s="496" t="s">
        <v>2086</v>
      </c>
      <c r="F22" s="488">
        <f>_xlfn.BITAND(_xlfn.BITRSHIFT(H21,6),1)</f>
        <v>0</v>
      </c>
      <c r="G22" s="927">
        <v>0</v>
      </c>
      <c r="H22" s="928"/>
      <c r="I22" s="929"/>
      <c r="J22" s="490"/>
    </row>
    <row r="23" spans="1:10">
      <c r="A23" s="926"/>
      <c r="B23" s="501">
        <v>5</v>
      </c>
      <c r="C23" s="496" t="s">
        <v>3608</v>
      </c>
      <c r="D23" s="496" t="s">
        <v>3609</v>
      </c>
      <c r="E23" s="497" t="s">
        <v>2086</v>
      </c>
      <c r="F23" s="488">
        <f>_xlfn.BITAND(_xlfn.BITRSHIFT(H21,5),1)</f>
        <v>0</v>
      </c>
      <c r="G23" s="927">
        <v>0</v>
      </c>
      <c r="H23" s="928"/>
      <c r="I23" s="929"/>
      <c r="J23" s="490"/>
    </row>
    <row r="24" spans="1:10">
      <c r="A24" s="926"/>
      <c r="B24" s="501">
        <v>4</v>
      </c>
      <c r="C24" s="496" t="s">
        <v>3610</v>
      </c>
      <c r="D24" s="496" t="s">
        <v>3611</v>
      </c>
      <c r="E24" s="496" t="s">
        <v>2086</v>
      </c>
      <c r="F24" s="488">
        <f>_xlfn.BITAND(_xlfn.BITRSHIFT(H21,4),1)</f>
        <v>0</v>
      </c>
      <c r="G24" s="927">
        <v>0</v>
      </c>
      <c r="H24" s="928"/>
      <c r="I24" s="929"/>
      <c r="J24" s="490"/>
    </row>
    <row r="25" spans="1:10">
      <c r="A25" s="926"/>
      <c r="B25" s="501">
        <v>3</v>
      </c>
      <c r="C25" s="496" t="s">
        <v>3612</v>
      </c>
      <c r="D25" s="496" t="s">
        <v>3613</v>
      </c>
      <c r="E25" s="497" t="s">
        <v>2086</v>
      </c>
      <c r="F25" s="488">
        <f>_xlfn.BITAND(_xlfn.BITRSHIFT(H21,3),1)</f>
        <v>0</v>
      </c>
      <c r="G25" s="927">
        <v>0</v>
      </c>
      <c r="H25" s="928"/>
      <c r="I25" s="929"/>
      <c r="J25" s="490"/>
    </row>
    <row r="26" spans="1:10">
      <c r="A26" s="926"/>
      <c r="B26" s="501">
        <v>2</v>
      </c>
      <c r="C26" s="496" t="s">
        <v>3614</v>
      </c>
      <c r="D26" s="496" t="s">
        <v>3615</v>
      </c>
      <c r="E26" s="496" t="s">
        <v>2086</v>
      </c>
      <c r="F26" s="488">
        <f>_xlfn.BITAND(_xlfn.BITRSHIFT(H21,2),1)</f>
        <v>0</v>
      </c>
      <c r="G26" s="927">
        <v>0</v>
      </c>
      <c r="H26" s="928"/>
      <c r="I26" s="929"/>
      <c r="J26" s="490"/>
    </row>
    <row r="27" spans="1:10">
      <c r="A27" s="926"/>
      <c r="B27" s="501">
        <v>1</v>
      </c>
      <c r="C27" s="496" t="s">
        <v>3616</v>
      </c>
      <c r="D27" s="496" t="s">
        <v>3617</v>
      </c>
      <c r="E27" s="497" t="s">
        <v>2086</v>
      </c>
      <c r="F27" s="488">
        <f>_xlfn.BITAND(_xlfn.BITRSHIFT(H21,1),1)</f>
        <v>0</v>
      </c>
      <c r="G27" s="927">
        <v>0</v>
      </c>
      <c r="H27" s="928"/>
      <c r="I27" s="929"/>
      <c r="J27" s="490"/>
    </row>
    <row r="28" spans="1:10">
      <c r="A28" s="926"/>
      <c r="B28" s="501">
        <v>0</v>
      </c>
      <c r="C28" s="496" t="s">
        <v>3618</v>
      </c>
      <c r="D28" s="496" t="s">
        <v>3619</v>
      </c>
      <c r="E28" s="496" t="s">
        <v>2086</v>
      </c>
      <c r="F28" s="488">
        <f>_xlfn.BITAND(_xlfn.BITRSHIFT(H21,0),1)</f>
        <v>0</v>
      </c>
      <c r="G28" s="927">
        <v>0</v>
      </c>
      <c r="H28" s="928"/>
      <c r="I28" s="929"/>
      <c r="J28" s="490"/>
    </row>
    <row r="29" spans="1:10">
      <c r="A29" s="926">
        <v>136</v>
      </c>
      <c r="B29" s="501">
        <v>7</v>
      </c>
      <c r="C29" s="496" t="s">
        <v>3620</v>
      </c>
      <c r="D29" s="496" t="s">
        <v>3621</v>
      </c>
      <c r="E29" s="497" t="s">
        <v>2086</v>
      </c>
      <c r="F29" s="488">
        <f>_xlfn.BITAND(_xlfn.BITRSHIFT(H29,7),1)</f>
        <v>0</v>
      </c>
      <c r="G29" s="927" t="str">
        <f>DEC2HEX(H29)</f>
        <v>0</v>
      </c>
      <c r="H29" s="928">
        <v>0</v>
      </c>
      <c r="I29" s="929">
        <v>0</v>
      </c>
      <c r="J29" s="490"/>
    </row>
    <row r="30" spans="1:10">
      <c r="A30" s="926"/>
      <c r="B30" s="501">
        <v>6</v>
      </c>
      <c r="C30" s="496" t="s">
        <v>3622</v>
      </c>
      <c r="D30" s="496" t="s">
        <v>3623</v>
      </c>
      <c r="E30" s="496" t="s">
        <v>2086</v>
      </c>
      <c r="F30" s="488">
        <f>_xlfn.BITAND(_xlfn.BITRSHIFT(H29,6),1)</f>
        <v>0</v>
      </c>
      <c r="G30" s="927">
        <v>0</v>
      </c>
      <c r="H30" s="928"/>
      <c r="I30" s="929"/>
      <c r="J30" s="490"/>
    </row>
    <row r="31" spans="1:10">
      <c r="A31" s="926"/>
      <c r="B31" s="501">
        <v>5</v>
      </c>
      <c r="C31" s="496" t="s">
        <v>3624</v>
      </c>
      <c r="D31" s="496" t="s">
        <v>3625</v>
      </c>
      <c r="E31" s="497" t="s">
        <v>2086</v>
      </c>
      <c r="F31" s="488">
        <f>_xlfn.BITAND(_xlfn.BITRSHIFT(H29,5),1)</f>
        <v>0</v>
      </c>
      <c r="G31" s="927">
        <v>0</v>
      </c>
      <c r="H31" s="928"/>
      <c r="I31" s="929"/>
      <c r="J31" s="490"/>
    </row>
    <row r="32" spans="1:10">
      <c r="A32" s="926"/>
      <c r="B32" s="501">
        <v>4</v>
      </c>
      <c r="C32" s="496" t="s">
        <v>3626</v>
      </c>
      <c r="D32" s="496" t="s">
        <v>3627</v>
      </c>
      <c r="E32" s="496" t="s">
        <v>2086</v>
      </c>
      <c r="F32" s="488">
        <f>_xlfn.BITAND(_xlfn.BITRSHIFT(H29,4),1)</f>
        <v>0</v>
      </c>
      <c r="G32" s="927">
        <v>0</v>
      </c>
      <c r="H32" s="928"/>
      <c r="I32" s="929"/>
      <c r="J32" s="490"/>
    </row>
    <row r="33" spans="1:10">
      <c r="A33" s="926"/>
      <c r="B33" s="501">
        <v>3</v>
      </c>
      <c r="C33" s="496" t="s">
        <v>3628</v>
      </c>
      <c r="D33" s="496" t="s">
        <v>3629</v>
      </c>
      <c r="E33" s="497" t="s">
        <v>2086</v>
      </c>
      <c r="F33" s="488">
        <f>_xlfn.BITAND(_xlfn.BITRSHIFT(H29,3),1)</f>
        <v>0</v>
      </c>
      <c r="G33" s="927">
        <v>0</v>
      </c>
      <c r="H33" s="928"/>
      <c r="I33" s="929"/>
      <c r="J33" s="490"/>
    </row>
    <row r="34" spans="1:10">
      <c r="A34" s="926"/>
      <c r="B34" s="501">
        <v>2</v>
      </c>
      <c r="C34" s="496" t="s">
        <v>3630</v>
      </c>
      <c r="D34" s="496" t="s">
        <v>3631</v>
      </c>
      <c r="E34" s="496" t="s">
        <v>2086</v>
      </c>
      <c r="F34" s="488">
        <f>_xlfn.BITAND(_xlfn.BITRSHIFT(H29,2),1)</f>
        <v>0</v>
      </c>
      <c r="G34" s="927">
        <v>0</v>
      </c>
      <c r="H34" s="928"/>
      <c r="I34" s="929"/>
      <c r="J34" s="490"/>
    </row>
    <row r="35" spans="1:10">
      <c r="A35" s="926"/>
      <c r="B35" s="501">
        <v>1</v>
      </c>
      <c r="C35" s="496" t="s">
        <v>3632</v>
      </c>
      <c r="D35" s="496" t="s">
        <v>3633</v>
      </c>
      <c r="E35" s="497" t="s">
        <v>2086</v>
      </c>
      <c r="F35" s="488">
        <f>_xlfn.BITAND(_xlfn.BITRSHIFT(H29,1),1)</f>
        <v>0</v>
      </c>
      <c r="G35" s="927">
        <v>0</v>
      </c>
      <c r="H35" s="928"/>
      <c r="I35" s="929"/>
      <c r="J35" s="490"/>
    </row>
    <row r="36" spans="1:10">
      <c r="A36" s="926"/>
      <c r="B36" s="501">
        <v>0</v>
      </c>
      <c r="C36" s="496" t="s">
        <v>3634</v>
      </c>
      <c r="D36" s="496" t="s">
        <v>3635</v>
      </c>
      <c r="E36" s="496" t="s">
        <v>2086</v>
      </c>
      <c r="F36" s="488">
        <f>_xlfn.BITAND(_xlfn.BITRSHIFT(H29,0),1)</f>
        <v>0</v>
      </c>
      <c r="G36" s="927">
        <v>0</v>
      </c>
      <c r="H36" s="928"/>
      <c r="I36" s="929"/>
      <c r="J36" s="490"/>
    </row>
    <row r="37" spans="1:10" ht="24">
      <c r="A37" s="931">
        <v>137</v>
      </c>
      <c r="B37" s="501">
        <v>7</v>
      </c>
      <c r="C37" s="496" t="s">
        <v>3636</v>
      </c>
      <c r="D37" s="496" t="s">
        <v>3637</v>
      </c>
      <c r="E37" s="497" t="s">
        <v>2086</v>
      </c>
      <c r="F37" s="488">
        <f>_xlfn.BITAND(_xlfn.BITRSHIFT(H37,7),1)</f>
        <v>0</v>
      </c>
      <c r="G37" s="927" t="str">
        <f>DEC2HEX(H37)</f>
        <v>0</v>
      </c>
      <c r="H37" s="928">
        <v>0</v>
      </c>
      <c r="I37" s="929">
        <v>0</v>
      </c>
      <c r="J37" s="490"/>
    </row>
    <row r="38" spans="1:10" ht="24">
      <c r="A38" s="931"/>
      <c r="B38" s="501">
        <v>6</v>
      </c>
      <c r="C38" s="496" t="s">
        <v>3638</v>
      </c>
      <c r="D38" s="496" t="s">
        <v>3639</v>
      </c>
      <c r="E38" s="496" t="s">
        <v>2086</v>
      </c>
      <c r="F38" s="488">
        <f>_xlfn.BITAND(_xlfn.BITRSHIFT(H37,6),1)</f>
        <v>0</v>
      </c>
      <c r="G38" s="927">
        <v>0</v>
      </c>
      <c r="H38" s="928"/>
      <c r="I38" s="929"/>
      <c r="J38" s="490"/>
    </row>
    <row r="39" spans="1:10" ht="24">
      <c r="A39" s="931"/>
      <c r="B39" s="501">
        <v>5</v>
      </c>
      <c r="C39" s="496" t="s">
        <v>3640</v>
      </c>
      <c r="D39" s="496" t="s">
        <v>3641</v>
      </c>
      <c r="E39" s="497" t="s">
        <v>2086</v>
      </c>
      <c r="F39" s="488">
        <f>_xlfn.BITAND(_xlfn.BITRSHIFT(H37,5),1)</f>
        <v>0</v>
      </c>
      <c r="G39" s="927">
        <v>0</v>
      </c>
      <c r="H39" s="928"/>
      <c r="I39" s="929"/>
      <c r="J39" s="490"/>
    </row>
    <row r="40" spans="1:10" ht="24">
      <c r="A40" s="931"/>
      <c r="B40" s="501">
        <v>4</v>
      </c>
      <c r="C40" s="496" t="s">
        <v>3642</v>
      </c>
      <c r="D40" s="496" t="s">
        <v>3643</v>
      </c>
      <c r="E40" s="496" t="s">
        <v>2086</v>
      </c>
      <c r="F40" s="488">
        <f>_xlfn.BITAND(_xlfn.BITRSHIFT(H37,4),1)</f>
        <v>0</v>
      </c>
      <c r="G40" s="927">
        <v>0</v>
      </c>
      <c r="H40" s="928"/>
      <c r="I40" s="929"/>
      <c r="J40" s="490"/>
    </row>
    <row r="41" spans="1:10" ht="24">
      <c r="A41" s="931"/>
      <c r="B41" s="501">
        <v>3</v>
      </c>
      <c r="C41" s="496" t="s">
        <v>3644</v>
      </c>
      <c r="D41" s="496" t="s">
        <v>3645</v>
      </c>
      <c r="E41" s="497" t="s">
        <v>2086</v>
      </c>
      <c r="F41" s="488">
        <f>_xlfn.BITAND(_xlfn.BITRSHIFT(H37,3),1)</f>
        <v>0</v>
      </c>
      <c r="G41" s="927">
        <v>0</v>
      </c>
      <c r="H41" s="928"/>
      <c r="I41" s="929"/>
      <c r="J41" s="490"/>
    </row>
    <row r="42" spans="1:10" ht="24">
      <c r="A42" s="931"/>
      <c r="B42" s="501">
        <v>2</v>
      </c>
      <c r="C42" s="496" t="s">
        <v>3646</v>
      </c>
      <c r="D42" s="496" t="s">
        <v>3647</v>
      </c>
      <c r="E42" s="496" t="s">
        <v>2086</v>
      </c>
      <c r="F42" s="488">
        <f>_xlfn.BITAND(_xlfn.BITRSHIFT(H37,2),1)</f>
        <v>0</v>
      </c>
      <c r="G42" s="927">
        <v>0</v>
      </c>
      <c r="H42" s="928"/>
      <c r="I42" s="929"/>
      <c r="J42" s="490"/>
    </row>
    <row r="43" spans="1:10" ht="24">
      <c r="A43" s="931"/>
      <c r="B43" s="501">
        <v>1</v>
      </c>
      <c r="C43" s="496" t="s">
        <v>3648</v>
      </c>
      <c r="D43" s="496" t="s">
        <v>3649</v>
      </c>
      <c r="E43" s="497" t="s">
        <v>2086</v>
      </c>
      <c r="F43" s="488">
        <f>_xlfn.BITAND(_xlfn.BITRSHIFT(H37,1),1)</f>
        <v>0</v>
      </c>
      <c r="G43" s="927">
        <v>0</v>
      </c>
      <c r="H43" s="928"/>
      <c r="I43" s="929"/>
      <c r="J43" s="490"/>
    </row>
    <row r="44" spans="1:10" ht="24">
      <c r="A44" s="931"/>
      <c r="B44" s="501">
        <v>0</v>
      </c>
      <c r="C44" s="496" t="s">
        <v>3650</v>
      </c>
      <c r="D44" s="496" t="s">
        <v>3651</v>
      </c>
      <c r="E44" s="496" t="s">
        <v>2086</v>
      </c>
      <c r="F44" s="488">
        <f>_xlfn.BITAND(_xlfn.BITRSHIFT(H37,0),1)</f>
        <v>0</v>
      </c>
      <c r="G44" s="927">
        <v>0</v>
      </c>
      <c r="H44" s="928"/>
      <c r="I44" s="929"/>
      <c r="J44" s="490"/>
    </row>
    <row r="45" spans="1:10" ht="24">
      <c r="A45" s="926">
        <v>138</v>
      </c>
      <c r="B45" s="501">
        <v>7</v>
      </c>
      <c r="C45" s="496" t="s">
        <v>3652</v>
      </c>
      <c r="D45" s="496" t="s">
        <v>3653</v>
      </c>
      <c r="E45" s="497" t="s">
        <v>2086</v>
      </c>
      <c r="F45" s="488">
        <f>_xlfn.BITAND(_xlfn.BITRSHIFT(H45,7),1)</f>
        <v>0</v>
      </c>
      <c r="G45" s="927" t="str">
        <f>DEC2HEX(H45)</f>
        <v>0</v>
      </c>
      <c r="H45" s="928">
        <v>0</v>
      </c>
      <c r="I45" s="929">
        <v>0</v>
      </c>
      <c r="J45" s="490"/>
    </row>
    <row r="46" spans="1:10" ht="24">
      <c r="A46" s="926"/>
      <c r="B46" s="501">
        <v>6</v>
      </c>
      <c r="C46" s="496" t="s">
        <v>3654</v>
      </c>
      <c r="D46" s="496" t="s">
        <v>3655</v>
      </c>
      <c r="E46" s="496" t="s">
        <v>2086</v>
      </c>
      <c r="F46" s="488">
        <f>_xlfn.BITAND(_xlfn.BITRSHIFT(H45,6),1)</f>
        <v>0</v>
      </c>
      <c r="G46" s="927">
        <v>0</v>
      </c>
      <c r="H46" s="928"/>
      <c r="I46" s="929"/>
      <c r="J46" s="490"/>
    </row>
    <row r="47" spans="1:10" ht="24">
      <c r="A47" s="926"/>
      <c r="B47" s="501">
        <v>5</v>
      </c>
      <c r="C47" s="496" t="s">
        <v>3656</v>
      </c>
      <c r="D47" s="496" t="s">
        <v>3657</v>
      </c>
      <c r="E47" s="497" t="s">
        <v>2086</v>
      </c>
      <c r="F47" s="488">
        <f>_xlfn.BITAND(_xlfn.BITRSHIFT(H45,5),1)</f>
        <v>0</v>
      </c>
      <c r="G47" s="927">
        <v>0</v>
      </c>
      <c r="H47" s="928"/>
      <c r="I47" s="929"/>
      <c r="J47" s="490"/>
    </row>
    <row r="48" spans="1:10" ht="24">
      <c r="A48" s="926"/>
      <c r="B48" s="501">
        <v>4</v>
      </c>
      <c r="C48" s="496" t="s">
        <v>3658</v>
      </c>
      <c r="D48" s="496" t="s">
        <v>3659</v>
      </c>
      <c r="E48" s="496" t="s">
        <v>2086</v>
      </c>
      <c r="F48" s="488">
        <f>_xlfn.BITAND(_xlfn.BITRSHIFT(H45,4),1)</f>
        <v>0</v>
      </c>
      <c r="G48" s="927">
        <v>0</v>
      </c>
      <c r="H48" s="928"/>
      <c r="I48" s="929"/>
      <c r="J48" s="490"/>
    </row>
    <row r="49" spans="1:10" ht="24">
      <c r="A49" s="926"/>
      <c r="B49" s="501">
        <v>3</v>
      </c>
      <c r="C49" s="496" t="s">
        <v>3660</v>
      </c>
      <c r="D49" s="496" t="s">
        <v>3661</v>
      </c>
      <c r="E49" s="497" t="s">
        <v>2086</v>
      </c>
      <c r="F49" s="488">
        <f>_xlfn.BITAND(_xlfn.BITRSHIFT(H45,3),1)</f>
        <v>0</v>
      </c>
      <c r="G49" s="927">
        <v>0</v>
      </c>
      <c r="H49" s="928"/>
      <c r="I49" s="929"/>
      <c r="J49" s="490"/>
    </row>
    <row r="50" spans="1:10" ht="24">
      <c r="A50" s="926"/>
      <c r="B50" s="501">
        <v>2</v>
      </c>
      <c r="C50" s="496" t="s">
        <v>3662</v>
      </c>
      <c r="D50" s="496" t="s">
        <v>3663</v>
      </c>
      <c r="E50" s="496" t="s">
        <v>2086</v>
      </c>
      <c r="F50" s="488">
        <f>_xlfn.BITAND(_xlfn.BITRSHIFT(H45,2),1)</f>
        <v>0</v>
      </c>
      <c r="G50" s="927">
        <v>0</v>
      </c>
      <c r="H50" s="928"/>
      <c r="I50" s="929"/>
      <c r="J50" s="490"/>
    </row>
    <row r="51" spans="1:10" ht="24">
      <c r="A51" s="926"/>
      <c r="B51" s="501">
        <v>1</v>
      </c>
      <c r="C51" s="496" t="s">
        <v>3664</v>
      </c>
      <c r="D51" s="496" t="s">
        <v>3665</v>
      </c>
      <c r="E51" s="497" t="s">
        <v>2086</v>
      </c>
      <c r="F51" s="488">
        <f>_xlfn.BITAND(_xlfn.BITRSHIFT(H45,1),1)</f>
        <v>0</v>
      </c>
      <c r="G51" s="927">
        <v>0</v>
      </c>
      <c r="H51" s="928"/>
      <c r="I51" s="929"/>
      <c r="J51" s="490"/>
    </row>
    <row r="52" spans="1:10" ht="24">
      <c r="A52" s="926"/>
      <c r="B52" s="501">
        <v>0</v>
      </c>
      <c r="C52" s="496" t="s">
        <v>3666</v>
      </c>
      <c r="D52" s="496" t="s">
        <v>3667</v>
      </c>
      <c r="E52" s="496" t="s">
        <v>2086</v>
      </c>
      <c r="F52" s="488">
        <f>_xlfn.BITAND(_xlfn.BITRSHIFT(H45,0),1)</f>
        <v>0</v>
      </c>
      <c r="G52" s="927">
        <v>0</v>
      </c>
      <c r="H52" s="928"/>
      <c r="I52" s="929"/>
      <c r="J52" s="490"/>
    </row>
    <row r="53" spans="1:10" ht="24">
      <c r="A53" s="926">
        <v>139</v>
      </c>
      <c r="B53" s="501">
        <v>7</v>
      </c>
      <c r="C53" s="496" t="s">
        <v>3668</v>
      </c>
      <c r="D53" s="496" t="s">
        <v>3669</v>
      </c>
      <c r="E53" s="497" t="s">
        <v>2086</v>
      </c>
      <c r="F53" s="488">
        <f>_xlfn.BITAND(_xlfn.BITRSHIFT(H53,7),1)</f>
        <v>0</v>
      </c>
      <c r="G53" s="927" t="str">
        <f>DEC2HEX(H53)</f>
        <v>0</v>
      </c>
      <c r="H53" s="928">
        <v>0</v>
      </c>
      <c r="I53" s="929">
        <v>0</v>
      </c>
      <c r="J53" s="490"/>
    </row>
    <row r="54" spans="1:10" ht="24">
      <c r="A54" s="926"/>
      <c r="B54" s="501">
        <v>6</v>
      </c>
      <c r="C54" s="496" t="s">
        <v>3670</v>
      </c>
      <c r="D54" s="496" t="s">
        <v>3671</v>
      </c>
      <c r="E54" s="496" t="s">
        <v>2086</v>
      </c>
      <c r="F54" s="488">
        <f>_xlfn.BITAND(_xlfn.BITRSHIFT(H53,6),1)</f>
        <v>0</v>
      </c>
      <c r="G54" s="927">
        <v>0</v>
      </c>
      <c r="H54" s="928"/>
      <c r="I54" s="929"/>
      <c r="J54" s="490"/>
    </row>
    <row r="55" spans="1:10" ht="24">
      <c r="A55" s="926"/>
      <c r="B55" s="501">
        <v>5</v>
      </c>
      <c r="C55" s="496" t="s">
        <v>3672</v>
      </c>
      <c r="D55" s="496" t="s">
        <v>3673</v>
      </c>
      <c r="E55" s="497" t="s">
        <v>2086</v>
      </c>
      <c r="F55" s="488">
        <f>_xlfn.BITAND(_xlfn.BITRSHIFT(H53,5),1)</f>
        <v>0</v>
      </c>
      <c r="G55" s="927">
        <v>0</v>
      </c>
      <c r="H55" s="928"/>
      <c r="I55" s="929"/>
      <c r="J55" s="490"/>
    </row>
    <row r="56" spans="1:10" ht="24">
      <c r="A56" s="926"/>
      <c r="B56" s="501">
        <v>4</v>
      </c>
      <c r="C56" s="496" t="s">
        <v>3674</v>
      </c>
      <c r="D56" s="496" t="s">
        <v>3675</v>
      </c>
      <c r="E56" s="496" t="s">
        <v>2086</v>
      </c>
      <c r="F56" s="488">
        <f>_xlfn.BITAND(_xlfn.BITRSHIFT(H53,4),1)</f>
        <v>0</v>
      </c>
      <c r="G56" s="927">
        <v>0</v>
      </c>
      <c r="H56" s="928"/>
      <c r="I56" s="929"/>
      <c r="J56" s="490"/>
    </row>
    <row r="57" spans="1:10" ht="24">
      <c r="A57" s="926"/>
      <c r="B57" s="501">
        <v>3</v>
      </c>
      <c r="C57" s="496" t="s">
        <v>3676</v>
      </c>
      <c r="D57" s="496" t="s">
        <v>3677</v>
      </c>
      <c r="E57" s="497" t="s">
        <v>2086</v>
      </c>
      <c r="F57" s="488">
        <f>_xlfn.BITAND(_xlfn.BITRSHIFT(H53,3),1)</f>
        <v>0</v>
      </c>
      <c r="G57" s="927">
        <v>0</v>
      </c>
      <c r="H57" s="928"/>
      <c r="I57" s="929"/>
      <c r="J57" s="490"/>
    </row>
    <row r="58" spans="1:10" ht="24">
      <c r="A58" s="926"/>
      <c r="B58" s="501">
        <v>2</v>
      </c>
      <c r="C58" s="496" t="s">
        <v>3678</v>
      </c>
      <c r="D58" s="496" t="s">
        <v>3679</v>
      </c>
      <c r="E58" s="496" t="s">
        <v>2086</v>
      </c>
      <c r="F58" s="488">
        <f>_xlfn.BITAND(_xlfn.BITRSHIFT(H53,2),1)</f>
        <v>0</v>
      </c>
      <c r="G58" s="927">
        <v>0</v>
      </c>
      <c r="H58" s="928"/>
      <c r="I58" s="929"/>
      <c r="J58" s="490"/>
    </row>
    <row r="59" spans="1:10" ht="24">
      <c r="A59" s="926"/>
      <c r="B59" s="501">
        <v>1</v>
      </c>
      <c r="C59" s="496" t="s">
        <v>3680</v>
      </c>
      <c r="D59" s="496" t="s">
        <v>3681</v>
      </c>
      <c r="E59" s="497" t="s">
        <v>2086</v>
      </c>
      <c r="F59" s="488">
        <f>_xlfn.BITAND(_xlfn.BITRSHIFT(H53,1),1)</f>
        <v>0</v>
      </c>
      <c r="G59" s="927">
        <v>0</v>
      </c>
      <c r="H59" s="928"/>
      <c r="I59" s="929"/>
      <c r="J59" s="490"/>
    </row>
    <row r="60" spans="1:10" ht="24">
      <c r="A60" s="926"/>
      <c r="B60" s="501">
        <v>0</v>
      </c>
      <c r="C60" s="496" t="s">
        <v>3682</v>
      </c>
      <c r="D60" s="496" t="s">
        <v>3683</v>
      </c>
      <c r="E60" s="496" t="s">
        <v>2086</v>
      </c>
      <c r="F60" s="488">
        <f>_xlfn.BITAND(_xlfn.BITRSHIFT(H53,0),1)</f>
        <v>0</v>
      </c>
      <c r="G60" s="927">
        <v>0</v>
      </c>
      <c r="H60" s="928"/>
      <c r="I60" s="929"/>
      <c r="J60" s="490"/>
    </row>
    <row r="61" spans="1:10" ht="24">
      <c r="A61" s="926">
        <v>140</v>
      </c>
      <c r="B61" s="501">
        <v>7</v>
      </c>
      <c r="C61" s="496" t="s">
        <v>3684</v>
      </c>
      <c r="D61" s="496" t="s">
        <v>3685</v>
      </c>
      <c r="E61" s="497" t="s">
        <v>2086</v>
      </c>
      <c r="F61" s="488">
        <f>_xlfn.BITAND(_xlfn.BITRSHIFT(H61,7),1)</f>
        <v>0</v>
      </c>
      <c r="G61" s="927" t="str">
        <f>DEC2HEX(H61)</f>
        <v>0</v>
      </c>
      <c r="H61" s="928">
        <v>0</v>
      </c>
      <c r="I61" s="929">
        <v>0</v>
      </c>
      <c r="J61" s="490"/>
    </row>
    <row r="62" spans="1:10" ht="24">
      <c r="A62" s="926"/>
      <c r="B62" s="501">
        <v>6</v>
      </c>
      <c r="C62" s="496" t="s">
        <v>3686</v>
      </c>
      <c r="D62" s="496" t="s">
        <v>3687</v>
      </c>
      <c r="E62" s="496" t="s">
        <v>2086</v>
      </c>
      <c r="F62" s="488">
        <f>_xlfn.BITAND(_xlfn.BITRSHIFT(H61,6),1)</f>
        <v>0</v>
      </c>
      <c r="G62" s="927">
        <v>0</v>
      </c>
      <c r="H62" s="928"/>
      <c r="I62" s="929"/>
      <c r="J62" s="490"/>
    </row>
    <row r="63" spans="1:10" ht="24">
      <c r="A63" s="926"/>
      <c r="B63" s="501">
        <v>5</v>
      </c>
      <c r="C63" s="496" t="s">
        <v>3688</v>
      </c>
      <c r="D63" s="496" t="s">
        <v>3689</v>
      </c>
      <c r="E63" s="497" t="s">
        <v>2086</v>
      </c>
      <c r="F63" s="488">
        <f>_xlfn.BITAND(_xlfn.BITRSHIFT(H61,5),1)</f>
        <v>0</v>
      </c>
      <c r="G63" s="927">
        <v>0</v>
      </c>
      <c r="H63" s="928"/>
      <c r="I63" s="929"/>
      <c r="J63" s="490"/>
    </row>
    <row r="64" spans="1:10" ht="24">
      <c r="A64" s="926"/>
      <c r="B64" s="501">
        <v>4</v>
      </c>
      <c r="C64" s="496" t="s">
        <v>3690</v>
      </c>
      <c r="D64" s="496" t="s">
        <v>3691</v>
      </c>
      <c r="E64" s="496" t="s">
        <v>2086</v>
      </c>
      <c r="F64" s="488">
        <f>_xlfn.BITAND(_xlfn.BITRSHIFT(H61,4),1)</f>
        <v>0</v>
      </c>
      <c r="G64" s="927">
        <v>0</v>
      </c>
      <c r="H64" s="928"/>
      <c r="I64" s="929"/>
      <c r="J64" s="490"/>
    </row>
    <row r="65" spans="1:10" ht="24">
      <c r="A65" s="926"/>
      <c r="B65" s="501">
        <v>3</v>
      </c>
      <c r="C65" s="496" t="s">
        <v>3692</v>
      </c>
      <c r="D65" s="496" t="s">
        <v>3693</v>
      </c>
      <c r="E65" s="497" t="s">
        <v>2086</v>
      </c>
      <c r="F65" s="488">
        <f>_xlfn.BITAND(_xlfn.BITRSHIFT(H61,3),1)</f>
        <v>0</v>
      </c>
      <c r="G65" s="927">
        <v>0</v>
      </c>
      <c r="H65" s="928"/>
      <c r="I65" s="929"/>
      <c r="J65" s="490"/>
    </row>
    <row r="66" spans="1:10" ht="24">
      <c r="A66" s="926"/>
      <c r="B66" s="501">
        <v>2</v>
      </c>
      <c r="C66" s="496" t="s">
        <v>3694</v>
      </c>
      <c r="D66" s="496" t="s">
        <v>3695</v>
      </c>
      <c r="E66" s="496" t="s">
        <v>2086</v>
      </c>
      <c r="F66" s="488">
        <f>_xlfn.BITAND(_xlfn.BITRSHIFT(H61,2),1)</f>
        <v>0</v>
      </c>
      <c r="G66" s="927">
        <v>0</v>
      </c>
      <c r="H66" s="928"/>
      <c r="I66" s="929"/>
      <c r="J66" s="490"/>
    </row>
    <row r="67" spans="1:10" ht="24">
      <c r="A67" s="926"/>
      <c r="B67" s="501">
        <v>1</v>
      </c>
      <c r="C67" s="496" t="s">
        <v>3696</v>
      </c>
      <c r="D67" s="496" t="s">
        <v>3697</v>
      </c>
      <c r="E67" s="497" t="s">
        <v>2086</v>
      </c>
      <c r="F67" s="488">
        <f>_xlfn.BITAND(_xlfn.BITRSHIFT(H61,1),1)</f>
        <v>0</v>
      </c>
      <c r="G67" s="927">
        <v>0</v>
      </c>
      <c r="H67" s="928"/>
      <c r="I67" s="929"/>
      <c r="J67" s="490"/>
    </row>
    <row r="68" spans="1:10" ht="24">
      <c r="A68" s="926"/>
      <c r="B68" s="501">
        <v>0</v>
      </c>
      <c r="C68" s="496" t="s">
        <v>3698</v>
      </c>
      <c r="D68" s="496" t="s">
        <v>3699</v>
      </c>
      <c r="E68" s="496" t="s">
        <v>2086</v>
      </c>
      <c r="F68" s="488">
        <f>_xlfn.BITAND(_xlfn.BITRSHIFT(H61,0),1)</f>
        <v>0</v>
      </c>
      <c r="G68" s="927">
        <v>0</v>
      </c>
      <c r="H68" s="928"/>
      <c r="I68" s="929"/>
      <c r="J68" s="490"/>
    </row>
    <row r="69" spans="1:10" ht="24">
      <c r="A69" s="926">
        <v>141</v>
      </c>
      <c r="B69" s="501">
        <v>7</v>
      </c>
      <c r="C69" s="496" t="s">
        <v>3700</v>
      </c>
      <c r="D69" s="496" t="s">
        <v>3701</v>
      </c>
      <c r="E69" s="497" t="s">
        <v>2086</v>
      </c>
      <c r="F69" s="488">
        <f>_xlfn.BITAND(_xlfn.BITRSHIFT(H69,7),1)</f>
        <v>0</v>
      </c>
      <c r="G69" s="927" t="str">
        <f>DEC2HEX(H69)</f>
        <v>0</v>
      </c>
      <c r="H69" s="928">
        <v>0</v>
      </c>
      <c r="I69" s="929">
        <v>0</v>
      </c>
      <c r="J69" s="490"/>
    </row>
    <row r="70" spans="1:10" ht="24">
      <c r="A70" s="926"/>
      <c r="B70" s="501">
        <v>6</v>
      </c>
      <c r="C70" s="496" t="s">
        <v>3702</v>
      </c>
      <c r="D70" s="496" t="s">
        <v>3703</v>
      </c>
      <c r="E70" s="496" t="s">
        <v>2086</v>
      </c>
      <c r="F70" s="488">
        <f>_xlfn.BITAND(_xlfn.BITRSHIFT(H69,6),1)</f>
        <v>0</v>
      </c>
      <c r="G70" s="927">
        <v>0</v>
      </c>
      <c r="H70" s="928"/>
      <c r="I70" s="929"/>
      <c r="J70" s="490"/>
    </row>
    <row r="71" spans="1:10" ht="24">
      <c r="A71" s="926"/>
      <c r="B71" s="501">
        <v>5</v>
      </c>
      <c r="C71" s="496" t="s">
        <v>3704</v>
      </c>
      <c r="D71" s="496" t="s">
        <v>3705</v>
      </c>
      <c r="E71" s="497" t="s">
        <v>2086</v>
      </c>
      <c r="F71" s="488">
        <f>_xlfn.BITAND(_xlfn.BITRSHIFT(H69,5),1)</f>
        <v>0</v>
      </c>
      <c r="G71" s="927">
        <v>0</v>
      </c>
      <c r="H71" s="928"/>
      <c r="I71" s="929"/>
      <c r="J71" s="490"/>
    </row>
    <row r="72" spans="1:10" ht="24">
      <c r="A72" s="926"/>
      <c r="B72" s="501">
        <v>4</v>
      </c>
      <c r="C72" s="496" t="s">
        <v>3706</v>
      </c>
      <c r="D72" s="496" t="s">
        <v>3707</v>
      </c>
      <c r="E72" s="496" t="s">
        <v>2086</v>
      </c>
      <c r="F72" s="488">
        <f>_xlfn.BITAND(_xlfn.BITRSHIFT(H69,4),1)</f>
        <v>0</v>
      </c>
      <c r="G72" s="927">
        <v>0</v>
      </c>
      <c r="H72" s="928"/>
      <c r="I72" s="929"/>
      <c r="J72" s="490"/>
    </row>
    <row r="73" spans="1:10" ht="24">
      <c r="A73" s="926"/>
      <c r="B73" s="501">
        <v>3</v>
      </c>
      <c r="C73" s="496" t="s">
        <v>3708</v>
      </c>
      <c r="D73" s="496" t="s">
        <v>3709</v>
      </c>
      <c r="E73" s="497" t="s">
        <v>2086</v>
      </c>
      <c r="F73" s="488">
        <f>_xlfn.BITAND(_xlfn.BITRSHIFT(H69,3),1)</f>
        <v>0</v>
      </c>
      <c r="G73" s="927">
        <v>0</v>
      </c>
      <c r="H73" s="928"/>
      <c r="I73" s="929"/>
      <c r="J73" s="490"/>
    </row>
    <row r="74" spans="1:10" ht="24">
      <c r="A74" s="926"/>
      <c r="B74" s="501">
        <v>2</v>
      </c>
      <c r="C74" s="496" t="s">
        <v>3710</v>
      </c>
      <c r="D74" s="496" t="s">
        <v>3711</v>
      </c>
      <c r="E74" s="496" t="s">
        <v>2086</v>
      </c>
      <c r="F74" s="488">
        <f>_xlfn.BITAND(_xlfn.BITRSHIFT(H69,2),1)</f>
        <v>0</v>
      </c>
      <c r="G74" s="927">
        <v>0</v>
      </c>
      <c r="H74" s="928"/>
      <c r="I74" s="929"/>
      <c r="J74" s="490"/>
    </row>
    <row r="75" spans="1:10" ht="24">
      <c r="A75" s="926"/>
      <c r="B75" s="501">
        <v>1</v>
      </c>
      <c r="C75" s="496" t="s">
        <v>3712</v>
      </c>
      <c r="D75" s="496" t="s">
        <v>3713</v>
      </c>
      <c r="E75" s="497" t="s">
        <v>2086</v>
      </c>
      <c r="F75" s="488">
        <f>_xlfn.BITAND(_xlfn.BITRSHIFT(H69,1),1)</f>
        <v>0</v>
      </c>
      <c r="G75" s="927">
        <v>0</v>
      </c>
      <c r="H75" s="928"/>
      <c r="I75" s="929"/>
      <c r="J75" s="490"/>
    </row>
    <row r="76" spans="1:10" ht="24">
      <c r="A76" s="926"/>
      <c r="B76" s="501">
        <v>0</v>
      </c>
      <c r="C76" s="496" t="s">
        <v>3714</v>
      </c>
      <c r="D76" s="496" t="s">
        <v>3715</v>
      </c>
      <c r="E76" s="496" t="s">
        <v>2086</v>
      </c>
      <c r="F76" s="488">
        <f>_xlfn.BITAND(_xlfn.BITRSHIFT(H69,0),1)</f>
        <v>0</v>
      </c>
      <c r="G76" s="927">
        <v>0</v>
      </c>
      <c r="H76" s="928"/>
      <c r="I76" s="929"/>
      <c r="J76" s="490"/>
    </row>
    <row r="77" spans="1:10" ht="24">
      <c r="A77" s="931">
        <v>142</v>
      </c>
      <c r="B77" s="501">
        <v>7</v>
      </c>
      <c r="C77" s="496" t="s">
        <v>3716</v>
      </c>
      <c r="D77" s="496" t="s">
        <v>3717</v>
      </c>
      <c r="E77" s="497" t="s">
        <v>2086</v>
      </c>
      <c r="F77" s="488">
        <f>_xlfn.BITAND(_xlfn.BITRSHIFT(H77,7),1)</f>
        <v>0</v>
      </c>
      <c r="G77" s="927" t="str">
        <f>DEC2HEX(H77)</f>
        <v>0</v>
      </c>
      <c r="H77" s="928">
        <v>0</v>
      </c>
      <c r="I77" s="929">
        <v>0</v>
      </c>
      <c r="J77" s="490"/>
    </row>
    <row r="78" spans="1:10" ht="24">
      <c r="A78" s="931"/>
      <c r="B78" s="501">
        <v>6</v>
      </c>
      <c r="C78" s="496" t="s">
        <v>3718</v>
      </c>
      <c r="D78" s="496" t="s">
        <v>3719</v>
      </c>
      <c r="E78" s="496" t="s">
        <v>2086</v>
      </c>
      <c r="F78" s="488">
        <f>_xlfn.BITAND(_xlfn.BITRSHIFT(H77,6),1)</f>
        <v>0</v>
      </c>
      <c r="G78" s="927">
        <v>0</v>
      </c>
      <c r="H78" s="928"/>
      <c r="I78" s="929"/>
      <c r="J78" s="490"/>
    </row>
    <row r="79" spans="1:10" ht="24">
      <c r="A79" s="931"/>
      <c r="B79" s="501">
        <v>5</v>
      </c>
      <c r="C79" s="496" t="s">
        <v>3720</v>
      </c>
      <c r="D79" s="496" t="s">
        <v>3721</v>
      </c>
      <c r="E79" s="497" t="s">
        <v>2086</v>
      </c>
      <c r="F79" s="488">
        <f>_xlfn.BITAND(_xlfn.BITRSHIFT(H77,5),1)</f>
        <v>0</v>
      </c>
      <c r="G79" s="927">
        <v>0</v>
      </c>
      <c r="H79" s="928"/>
      <c r="I79" s="929"/>
      <c r="J79" s="490"/>
    </row>
    <row r="80" spans="1:10" ht="24">
      <c r="A80" s="931"/>
      <c r="B80" s="501">
        <v>4</v>
      </c>
      <c r="C80" s="496" t="s">
        <v>3722</v>
      </c>
      <c r="D80" s="496" t="s">
        <v>3723</v>
      </c>
      <c r="E80" s="496" t="s">
        <v>2086</v>
      </c>
      <c r="F80" s="488">
        <f>_xlfn.BITAND(_xlfn.BITRSHIFT(H77,4),1)</f>
        <v>0</v>
      </c>
      <c r="G80" s="927">
        <v>0</v>
      </c>
      <c r="H80" s="928"/>
      <c r="I80" s="929"/>
      <c r="J80" s="490"/>
    </row>
    <row r="81" spans="1:10" ht="24">
      <c r="A81" s="931"/>
      <c r="B81" s="501">
        <v>3</v>
      </c>
      <c r="C81" s="496" t="s">
        <v>3724</v>
      </c>
      <c r="D81" s="496" t="s">
        <v>3725</v>
      </c>
      <c r="E81" s="497" t="s">
        <v>2086</v>
      </c>
      <c r="F81" s="488">
        <f>_xlfn.BITAND(_xlfn.BITRSHIFT(H77,3),1)</f>
        <v>0</v>
      </c>
      <c r="G81" s="927">
        <v>0</v>
      </c>
      <c r="H81" s="928"/>
      <c r="I81" s="929"/>
      <c r="J81" s="490"/>
    </row>
    <row r="82" spans="1:10" ht="24">
      <c r="A82" s="931"/>
      <c r="B82" s="501">
        <v>2</v>
      </c>
      <c r="C82" s="496" t="s">
        <v>3726</v>
      </c>
      <c r="D82" s="496" t="s">
        <v>3727</v>
      </c>
      <c r="E82" s="496" t="s">
        <v>2086</v>
      </c>
      <c r="F82" s="488">
        <f>_xlfn.BITAND(_xlfn.BITRSHIFT(H77,2),1)</f>
        <v>0</v>
      </c>
      <c r="G82" s="927">
        <v>0</v>
      </c>
      <c r="H82" s="928"/>
      <c r="I82" s="929"/>
      <c r="J82" s="490"/>
    </row>
    <row r="83" spans="1:10" ht="24">
      <c r="A83" s="931"/>
      <c r="B83" s="501">
        <v>1</v>
      </c>
      <c r="C83" s="496" t="s">
        <v>3728</v>
      </c>
      <c r="D83" s="496" t="s">
        <v>3729</v>
      </c>
      <c r="E83" s="497" t="s">
        <v>2086</v>
      </c>
      <c r="F83" s="488">
        <f>_xlfn.BITAND(_xlfn.BITRSHIFT(H77,1),1)</f>
        <v>0</v>
      </c>
      <c r="G83" s="927">
        <v>0</v>
      </c>
      <c r="H83" s="928"/>
      <c r="I83" s="929"/>
      <c r="J83" s="490"/>
    </row>
    <row r="84" spans="1:10" ht="24">
      <c r="A84" s="931"/>
      <c r="B84" s="501">
        <v>0</v>
      </c>
      <c r="C84" s="496" t="s">
        <v>3730</v>
      </c>
      <c r="D84" s="496" t="s">
        <v>3731</v>
      </c>
      <c r="E84" s="496" t="s">
        <v>2086</v>
      </c>
      <c r="F84" s="488">
        <f>_xlfn.BITAND(_xlfn.BITRSHIFT(H77,0),1)</f>
        <v>0</v>
      </c>
      <c r="G84" s="927">
        <v>0</v>
      </c>
      <c r="H84" s="928"/>
      <c r="I84" s="929"/>
      <c r="J84" s="490"/>
    </row>
    <row r="85" spans="1:10" ht="24">
      <c r="A85" s="926">
        <v>143</v>
      </c>
      <c r="B85" s="501">
        <v>7</v>
      </c>
      <c r="C85" s="496" t="s">
        <v>3732</v>
      </c>
      <c r="D85" s="496" t="s">
        <v>3733</v>
      </c>
      <c r="E85" s="497" t="s">
        <v>2086</v>
      </c>
      <c r="F85" s="488">
        <f>_xlfn.BITAND(_xlfn.BITRSHIFT(H85,7),1)</f>
        <v>0</v>
      </c>
      <c r="G85" s="927" t="str">
        <f>DEC2HEX(H85)</f>
        <v>0</v>
      </c>
      <c r="H85" s="928">
        <v>0</v>
      </c>
      <c r="I85" s="929">
        <v>0</v>
      </c>
      <c r="J85" s="490"/>
    </row>
    <row r="86" spans="1:10" ht="24">
      <c r="A86" s="926"/>
      <c r="B86" s="501">
        <v>6</v>
      </c>
      <c r="C86" s="496" t="s">
        <v>3734</v>
      </c>
      <c r="D86" s="496" t="s">
        <v>3735</v>
      </c>
      <c r="E86" s="496" t="s">
        <v>2086</v>
      </c>
      <c r="F86" s="488">
        <f>_xlfn.BITAND(_xlfn.BITRSHIFT(H85,6),1)</f>
        <v>0</v>
      </c>
      <c r="G86" s="927">
        <v>0</v>
      </c>
      <c r="H86" s="928"/>
      <c r="I86" s="929"/>
      <c r="J86" s="490"/>
    </row>
    <row r="87" spans="1:10" ht="24">
      <c r="A87" s="926"/>
      <c r="B87" s="501">
        <v>5</v>
      </c>
      <c r="C87" s="496" t="s">
        <v>3736</v>
      </c>
      <c r="D87" s="496" t="s">
        <v>3737</v>
      </c>
      <c r="E87" s="497" t="s">
        <v>2086</v>
      </c>
      <c r="F87" s="488">
        <f>_xlfn.BITAND(_xlfn.BITRSHIFT(H85,5),1)</f>
        <v>0</v>
      </c>
      <c r="G87" s="927">
        <v>0</v>
      </c>
      <c r="H87" s="928"/>
      <c r="I87" s="929"/>
      <c r="J87" s="490"/>
    </row>
    <row r="88" spans="1:10" ht="24">
      <c r="A88" s="926"/>
      <c r="B88" s="501">
        <v>4</v>
      </c>
      <c r="C88" s="496" t="s">
        <v>3738</v>
      </c>
      <c r="D88" s="496" t="s">
        <v>3739</v>
      </c>
      <c r="E88" s="496" t="s">
        <v>2086</v>
      </c>
      <c r="F88" s="488">
        <f>_xlfn.BITAND(_xlfn.BITRSHIFT(H85,4),1)</f>
        <v>0</v>
      </c>
      <c r="G88" s="927">
        <v>0</v>
      </c>
      <c r="H88" s="928"/>
      <c r="I88" s="929"/>
      <c r="J88" s="490"/>
    </row>
    <row r="89" spans="1:10" ht="24">
      <c r="A89" s="926"/>
      <c r="B89" s="501">
        <v>3</v>
      </c>
      <c r="C89" s="496" t="s">
        <v>3740</v>
      </c>
      <c r="D89" s="496" t="s">
        <v>3741</v>
      </c>
      <c r="E89" s="497" t="s">
        <v>2086</v>
      </c>
      <c r="F89" s="488">
        <f>_xlfn.BITAND(_xlfn.BITRSHIFT(H85,3),1)</f>
        <v>0</v>
      </c>
      <c r="G89" s="927">
        <v>0</v>
      </c>
      <c r="H89" s="928"/>
      <c r="I89" s="929"/>
      <c r="J89" s="490"/>
    </row>
    <row r="90" spans="1:10" ht="24">
      <c r="A90" s="926"/>
      <c r="B90" s="501">
        <v>2</v>
      </c>
      <c r="C90" s="496" t="s">
        <v>3742</v>
      </c>
      <c r="D90" s="496" t="s">
        <v>3743</v>
      </c>
      <c r="E90" s="496" t="s">
        <v>2086</v>
      </c>
      <c r="F90" s="488">
        <f>_xlfn.BITAND(_xlfn.BITRSHIFT(H85,2),1)</f>
        <v>0</v>
      </c>
      <c r="G90" s="927">
        <v>0</v>
      </c>
      <c r="H90" s="928"/>
      <c r="I90" s="929"/>
      <c r="J90" s="490"/>
    </row>
    <row r="91" spans="1:10" ht="24">
      <c r="A91" s="926"/>
      <c r="B91" s="501">
        <v>1</v>
      </c>
      <c r="C91" s="496" t="s">
        <v>3744</v>
      </c>
      <c r="D91" s="496" t="s">
        <v>3745</v>
      </c>
      <c r="E91" s="497" t="s">
        <v>2086</v>
      </c>
      <c r="F91" s="488">
        <f>_xlfn.BITAND(_xlfn.BITRSHIFT(H85,1),1)</f>
        <v>0</v>
      </c>
      <c r="G91" s="927">
        <v>0</v>
      </c>
      <c r="H91" s="928"/>
      <c r="I91" s="929"/>
      <c r="J91" s="490"/>
    </row>
    <row r="92" spans="1:10" ht="24">
      <c r="A92" s="926"/>
      <c r="B92" s="501">
        <v>0</v>
      </c>
      <c r="C92" s="496" t="s">
        <v>3746</v>
      </c>
      <c r="D92" s="496" t="s">
        <v>3747</v>
      </c>
      <c r="E92" s="496" t="s">
        <v>2086</v>
      </c>
      <c r="F92" s="488">
        <f>_xlfn.BITAND(_xlfn.BITRSHIFT(H85,0),1)</f>
        <v>0</v>
      </c>
      <c r="G92" s="927">
        <v>0</v>
      </c>
      <c r="H92" s="928"/>
      <c r="I92" s="929"/>
      <c r="J92" s="490"/>
    </row>
    <row r="93" spans="1:10" ht="24">
      <c r="A93" s="926">
        <v>144</v>
      </c>
      <c r="B93" s="501">
        <v>7</v>
      </c>
      <c r="C93" s="496" t="s">
        <v>3748</v>
      </c>
      <c r="D93" s="496" t="s">
        <v>3749</v>
      </c>
      <c r="E93" s="497" t="s">
        <v>2086</v>
      </c>
      <c r="F93" s="488">
        <f>_xlfn.BITAND(_xlfn.BITRSHIFT(H93,7),1)</f>
        <v>0</v>
      </c>
      <c r="G93" s="927" t="str">
        <f>DEC2HEX(H93)</f>
        <v>0</v>
      </c>
      <c r="H93" s="928">
        <v>0</v>
      </c>
      <c r="I93" s="929">
        <v>0</v>
      </c>
      <c r="J93" s="490"/>
    </row>
    <row r="94" spans="1:10" ht="24">
      <c r="A94" s="926"/>
      <c r="B94" s="501">
        <v>6</v>
      </c>
      <c r="C94" s="496" t="s">
        <v>3750</v>
      </c>
      <c r="D94" s="496" t="s">
        <v>3751</v>
      </c>
      <c r="E94" s="496" t="s">
        <v>2086</v>
      </c>
      <c r="F94" s="488">
        <f>_xlfn.BITAND(_xlfn.BITRSHIFT(H93,6),1)</f>
        <v>0</v>
      </c>
      <c r="G94" s="927">
        <v>0</v>
      </c>
      <c r="H94" s="928"/>
      <c r="I94" s="929"/>
      <c r="J94" s="490"/>
    </row>
    <row r="95" spans="1:10" ht="24">
      <c r="A95" s="926"/>
      <c r="B95" s="501">
        <v>5</v>
      </c>
      <c r="C95" s="496" t="s">
        <v>3752</v>
      </c>
      <c r="D95" s="496" t="s">
        <v>3753</v>
      </c>
      <c r="E95" s="497" t="s">
        <v>2086</v>
      </c>
      <c r="F95" s="488">
        <f>_xlfn.BITAND(_xlfn.BITRSHIFT(H93,5),1)</f>
        <v>0</v>
      </c>
      <c r="G95" s="927">
        <v>0</v>
      </c>
      <c r="H95" s="928"/>
      <c r="I95" s="929"/>
      <c r="J95" s="490"/>
    </row>
    <row r="96" spans="1:10" ht="24">
      <c r="A96" s="926"/>
      <c r="B96" s="501">
        <v>4</v>
      </c>
      <c r="C96" s="496" t="s">
        <v>3754</v>
      </c>
      <c r="D96" s="496" t="s">
        <v>3755</v>
      </c>
      <c r="E96" s="496" t="s">
        <v>2086</v>
      </c>
      <c r="F96" s="488">
        <f>_xlfn.BITAND(_xlfn.BITRSHIFT(H93,4),1)</f>
        <v>0</v>
      </c>
      <c r="G96" s="927">
        <v>0</v>
      </c>
      <c r="H96" s="928"/>
      <c r="I96" s="929"/>
      <c r="J96" s="490"/>
    </row>
    <row r="97" spans="1:10" ht="24">
      <c r="A97" s="926"/>
      <c r="B97" s="501">
        <v>3</v>
      </c>
      <c r="C97" s="496" t="s">
        <v>3756</v>
      </c>
      <c r="D97" s="496" t="s">
        <v>3757</v>
      </c>
      <c r="E97" s="497" t="s">
        <v>2086</v>
      </c>
      <c r="F97" s="488">
        <f>_xlfn.BITAND(_xlfn.BITRSHIFT(H93,3),1)</f>
        <v>0</v>
      </c>
      <c r="G97" s="927">
        <v>0</v>
      </c>
      <c r="H97" s="928"/>
      <c r="I97" s="929"/>
      <c r="J97" s="490"/>
    </row>
    <row r="98" spans="1:10" ht="24">
      <c r="A98" s="926"/>
      <c r="B98" s="501">
        <v>2</v>
      </c>
      <c r="C98" s="496" t="s">
        <v>3758</v>
      </c>
      <c r="D98" s="496" t="s">
        <v>3759</v>
      </c>
      <c r="E98" s="496" t="s">
        <v>2086</v>
      </c>
      <c r="F98" s="488">
        <f>_xlfn.BITAND(_xlfn.BITRSHIFT(H93,2),1)</f>
        <v>0</v>
      </c>
      <c r="G98" s="927">
        <v>0</v>
      </c>
      <c r="H98" s="928"/>
      <c r="I98" s="929"/>
      <c r="J98" s="490"/>
    </row>
    <row r="99" spans="1:10" ht="24">
      <c r="A99" s="926"/>
      <c r="B99" s="501">
        <v>1</v>
      </c>
      <c r="C99" s="496" t="s">
        <v>3760</v>
      </c>
      <c r="D99" s="496" t="s">
        <v>3761</v>
      </c>
      <c r="E99" s="497" t="s">
        <v>2086</v>
      </c>
      <c r="F99" s="488">
        <f>_xlfn.BITAND(_xlfn.BITRSHIFT(H93,1),1)</f>
        <v>0</v>
      </c>
      <c r="G99" s="927">
        <v>0</v>
      </c>
      <c r="H99" s="928"/>
      <c r="I99" s="929"/>
      <c r="J99" s="490"/>
    </row>
    <row r="100" spans="1:10" ht="24">
      <c r="A100" s="926"/>
      <c r="B100" s="501">
        <v>0</v>
      </c>
      <c r="C100" s="496" t="s">
        <v>3762</v>
      </c>
      <c r="D100" s="496" t="s">
        <v>3763</v>
      </c>
      <c r="E100" s="496" t="s">
        <v>2086</v>
      </c>
      <c r="F100" s="488">
        <f>_xlfn.BITAND(_xlfn.BITRSHIFT(H93,0),1)</f>
        <v>0</v>
      </c>
      <c r="G100" s="927">
        <v>0</v>
      </c>
      <c r="H100" s="928"/>
      <c r="I100" s="929"/>
      <c r="J100" s="490"/>
    </row>
    <row r="101" spans="1:10" ht="24">
      <c r="A101" s="926">
        <v>145</v>
      </c>
      <c r="B101" s="501">
        <v>7</v>
      </c>
      <c r="C101" s="496" t="s">
        <v>3764</v>
      </c>
      <c r="D101" s="496" t="s">
        <v>3765</v>
      </c>
      <c r="E101" s="497" t="s">
        <v>2086</v>
      </c>
      <c r="F101" s="488">
        <f>_xlfn.BITAND(_xlfn.BITRSHIFT(H101,7),1)</f>
        <v>0</v>
      </c>
      <c r="G101" s="927" t="str">
        <f>DEC2HEX(H101)</f>
        <v>0</v>
      </c>
      <c r="H101" s="928">
        <v>0</v>
      </c>
      <c r="I101" s="929">
        <v>0</v>
      </c>
      <c r="J101" s="490"/>
    </row>
    <row r="102" spans="1:10" ht="24">
      <c r="A102" s="926"/>
      <c r="B102" s="501">
        <v>6</v>
      </c>
      <c r="C102" s="496" t="s">
        <v>3766</v>
      </c>
      <c r="D102" s="496" t="s">
        <v>3767</v>
      </c>
      <c r="E102" s="496" t="s">
        <v>2086</v>
      </c>
      <c r="F102" s="488">
        <f>_xlfn.BITAND(_xlfn.BITRSHIFT(H101,6),1)</f>
        <v>0</v>
      </c>
      <c r="G102" s="927">
        <v>0</v>
      </c>
      <c r="H102" s="928"/>
      <c r="I102" s="929"/>
      <c r="J102" s="490"/>
    </row>
    <row r="103" spans="1:10" ht="24">
      <c r="A103" s="926"/>
      <c r="B103" s="501">
        <v>5</v>
      </c>
      <c r="C103" s="496" t="s">
        <v>3768</v>
      </c>
      <c r="D103" s="496" t="s">
        <v>3769</v>
      </c>
      <c r="E103" s="497" t="s">
        <v>2086</v>
      </c>
      <c r="F103" s="488">
        <f>_xlfn.BITAND(_xlfn.BITRSHIFT(H101,5),1)</f>
        <v>0</v>
      </c>
      <c r="G103" s="927">
        <v>0</v>
      </c>
      <c r="H103" s="928"/>
      <c r="I103" s="929"/>
      <c r="J103" s="490"/>
    </row>
    <row r="104" spans="1:10" ht="24">
      <c r="A104" s="926"/>
      <c r="B104" s="501">
        <v>4</v>
      </c>
      <c r="C104" s="496" t="s">
        <v>3770</v>
      </c>
      <c r="D104" s="496" t="s">
        <v>3771</v>
      </c>
      <c r="E104" s="496" t="s">
        <v>2086</v>
      </c>
      <c r="F104" s="488">
        <f>_xlfn.BITAND(_xlfn.BITRSHIFT(H101,4),1)</f>
        <v>0</v>
      </c>
      <c r="G104" s="927">
        <v>0</v>
      </c>
      <c r="H104" s="928"/>
      <c r="I104" s="929"/>
      <c r="J104" s="490"/>
    </row>
    <row r="105" spans="1:10" ht="24">
      <c r="A105" s="926"/>
      <c r="B105" s="501">
        <v>3</v>
      </c>
      <c r="C105" s="496" t="s">
        <v>3772</v>
      </c>
      <c r="D105" s="496" t="s">
        <v>3773</v>
      </c>
      <c r="E105" s="497" t="s">
        <v>2086</v>
      </c>
      <c r="F105" s="488">
        <f>_xlfn.BITAND(_xlfn.BITRSHIFT(H101,3),1)</f>
        <v>0</v>
      </c>
      <c r="G105" s="927">
        <v>0</v>
      </c>
      <c r="H105" s="928"/>
      <c r="I105" s="929"/>
      <c r="J105" s="490"/>
    </row>
    <row r="106" spans="1:10" ht="24">
      <c r="A106" s="926"/>
      <c r="B106" s="501">
        <v>2</v>
      </c>
      <c r="C106" s="496" t="s">
        <v>3774</v>
      </c>
      <c r="D106" s="496" t="s">
        <v>3775</v>
      </c>
      <c r="E106" s="496" t="s">
        <v>2086</v>
      </c>
      <c r="F106" s="488">
        <f>_xlfn.BITAND(_xlfn.BITRSHIFT(H101,2),1)</f>
        <v>0</v>
      </c>
      <c r="G106" s="927">
        <v>0</v>
      </c>
      <c r="H106" s="928"/>
      <c r="I106" s="929"/>
      <c r="J106" s="490"/>
    </row>
    <row r="107" spans="1:10" ht="24">
      <c r="A107" s="926"/>
      <c r="B107" s="501">
        <v>1</v>
      </c>
      <c r="C107" s="496" t="s">
        <v>3776</v>
      </c>
      <c r="D107" s="496" t="s">
        <v>3777</v>
      </c>
      <c r="E107" s="497" t="s">
        <v>2086</v>
      </c>
      <c r="F107" s="488">
        <f>_xlfn.BITAND(_xlfn.BITRSHIFT(H101,1),1)</f>
        <v>0</v>
      </c>
      <c r="G107" s="927">
        <v>0</v>
      </c>
      <c r="H107" s="928"/>
      <c r="I107" s="929"/>
      <c r="J107" s="490"/>
    </row>
    <row r="108" spans="1:10" ht="24">
      <c r="A108" s="926"/>
      <c r="B108" s="501">
        <v>0</v>
      </c>
      <c r="C108" s="496" t="s">
        <v>3778</v>
      </c>
      <c r="D108" s="496" t="s">
        <v>3779</v>
      </c>
      <c r="E108" s="496" t="s">
        <v>2086</v>
      </c>
      <c r="F108" s="488">
        <f>_xlfn.BITAND(_xlfn.BITRSHIFT(H101,0),1)</f>
        <v>0</v>
      </c>
      <c r="G108" s="927">
        <v>0</v>
      </c>
      <c r="H108" s="928"/>
      <c r="I108" s="929"/>
      <c r="J108" s="490"/>
    </row>
    <row r="109" spans="1:10" ht="24">
      <c r="A109" s="926">
        <v>146</v>
      </c>
      <c r="B109" s="501">
        <v>7</v>
      </c>
      <c r="C109" s="496" t="s">
        <v>3780</v>
      </c>
      <c r="D109" s="496" t="s">
        <v>3781</v>
      </c>
      <c r="E109" s="497" t="s">
        <v>2086</v>
      </c>
      <c r="F109" s="488">
        <f>_xlfn.BITAND(_xlfn.BITRSHIFT(H109,7),1)</f>
        <v>0</v>
      </c>
      <c r="G109" s="927" t="str">
        <f>DEC2HEX(H109)</f>
        <v>0</v>
      </c>
      <c r="H109" s="928">
        <v>0</v>
      </c>
      <c r="I109" s="929">
        <v>0</v>
      </c>
      <c r="J109" s="490"/>
    </row>
    <row r="110" spans="1:10" ht="24">
      <c r="A110" s="926"/>
      <c r="B110" s="501">
        <v>6</v>
      </c>
      <c r="C110" s="496" t="s">
        <v>3782</v>
      </c>
      <c r="D110" s="496" t="s">
        <v>3783</v>
      </c>
      <c r="E110" s="496" t="s">
        <v>2086</v>
      </c>
      <c r="F110" s="488">
        <f>_xlfn.BITAND(_xlfn.BITRSHIFT(H109,6),1)</f>
        <v>0</v>
      </c>
      <c r="G110" s="927">
        <v>0</v>
      </c>
      <c r="H110" s="928"/>
      <c r="I110" s="929"/>
      <c r="J110" s="490"/>
    </row>
    <row r="111" spans="1:10" ht="24">
      <c r="A111" s="926"/>
      <c r="B111" s="501">
        <v>5</v>
      </c>
      <c r="C111" s="496" t="s">
        <v>3784</v>
      </c>
      <c r="D111" s="496" t="s">
        <v>3785</v>
      </c>
      <c r="E111" s="497" t="s">
        <v>2086</v>
      </c>
      <c r="F111" s="488">
        <f>_xlfn.BITAND(_xlfn.BITRSHIFT(H109,5),1)</f>
        <v>0</v>
      </c>
      <c r="G111" s="927">
        <v>0</v>
      </c>
      <c r="H111" s="928"/>
      <c r="I111" s="929"/>
      <c r="J111" s="490"/>
    </row>
    <row r="112" spans="1:10" ht="24">
      <c r="A112" s="926"/>
      <c r="B112" s="501">
        <v>4</v>
      </c>
      <c r="C112" s="496" t="s">
        <v>3786</v>
      </c>
      <c r="D112" s="496" t="s">
        <v>3787</v>
      </c>
      <c r="E112" s="496" t="s">
        <v>2086</v>
      </c>
      <c r="F112" s="488">
        <f>_xlfn.BITAND(_xlfn.BITRSHIFT(H109,4),1)</f>
        <v>0</v>
      </c>
      <c r="G112" s="927">
        <v>0</v>
      </c>
      <c r="H112" s="928"/>
      <c r="I112" s="929"/>
      <c r="J112" s="490"/>
    </row>
    <row r="113" spans="1:10" ht="24">
      <c r="A113" s="926"/>
      <c r="B113" s="501">
        <v>3</v>
      </c>
      <c r="C113" s="496" t="s">
        <v>3788</v>
      </c>
      <c r="D113" s="496" t="s">
        <v>3789</v>
      </c>
      <c r="E113" s="497" t="s">
        <v>2086</v>
      </c>
      <c r="F113" s="488">
        <f>_xlfn.BITAND(_xlfn.BITRSHIFT(H109,3),1)</f>
        <v>0</v>
      </c>
      <c r="G113" s="927">
        <v>0</v>
      </c>
      <c r="H113" s="928"/>
      <c r="I113" s="929"/>
      <c r="J113" s="490"/>
    </row>
    <row r="114" spans="1:10" ht="24">
      <c r="A114" s="926"/>
      <c r="B114" s="501">
        <v>2</v>
      </c>
      <c r="C114" s="496" t="s">
        <v>3790</v>
      </c>
      <c r="D114" s="496" t="s">
        <v>3791</v>
      </c>
      <c r="E114" s="496" t="s">
        <v>2086</v>
      </c>
      <c r="F114" s="488">
        <f>_xlfn.BITAND(_xlfn.BITRSHIFT(H109,2),1)</f>
        <v>0</v>
      </c>
      <c r="G114" s="927">
        <v>0</v>
      </c>
      <c r="H114" s="928"/>
      <c r="I114" s="929"/>
      <c r="J114" s="490"/>
    </row>
    <row r="115" spans="1:10" ht="24">
      <c r="A115" s="926"/>
      <c r="B115" s="501">
        <v>1</v>
      </c>
      <c r="C115" s="496" t="s">
        <v>3792</v>
      </c>
      <c r="D115" s="496" t="s">
        <v>3793</v>
      </c>
      <c r="E115" s="497" t="s">
        <v>2086</v>
      </c>
      <c r="F115" s="488">
        <f>_xlfn.BITAND(_xlfn.BITRSHIFT(H109,1),1)</f>
        <v>0</v>
      </c>
      <c r="G115" s="927">
        <v>0</v>
      </c>
      <c r="H115" s="928"/>
      <c r="I115" s="929"/>
      <c r="J115" s="490"/>
    </row>
    <row r="116" spans="1:10" ht="24">
      <c r="A116" s="926"/>
      <c r="B116" s="501">
        <v>0</v>
      </c>
      <c r="C116" s="496" t="s">
        <v>3794</v>
      </c>
      <c r="D116" s="496" t="s">
        <v>3795</v>
      </c>
      <c r="E116" s="496" t="s">
        <v>2086</v>
      </c>
      <c r="F116" s="488">
        <f>_xlfn.BITAND(_xlfn.BITRSHIFT(H109,0),1)</f>
        <v>0</v>
      </c>
      <c r="G116" s="927">
        <v>0</v>
      </c>
      <c r="H116" s="928"/>
      <c r="I116" s="929"/>
      <c r="J116" s="490"/>
    </row>
    <row r="117" spans="1:10" ht="24">
      <c r="A117" s="926">
        <v>147</v>
      </c>
      <c r="B117" s="501">
        <v>7</v>
      </c>
      <c r="C117" s="496" t="s">
        <v>3796</v>
      </c>
      <c r="D117" s="496" t="s">
        <v>3797</v>
      </c>
      <c r="E117" s="497" t="s">
        <v>2086</v>
      </c>
      <c r="F117" s="488">
        <f>_xlfn.BITAND(_xlfn.BITRSHIFT(H117,7),1)</f>
        <v>0</v>
      </c>
      <c r="G117" s="927" t="str">
        <f>DEC2HEX(H117)</f>
        <v>0</v>
      </c>
      <c r="H117" s="928">
        <v>0</v>
      </c>
      <c r="I117" s="929">
        <v>0</v>
      </c>
      <c r="J117" s="490"/>
    </row>
    <row r="118" spans="1:10" ht="24">
      <c r="A118" s="926"/>
      <c r="B118" s="501">
        <v>6</v>
      </c>
      <c r="C118" s="496" t="s">
        <v>3798</v>
      </c>
      <c r="D118" s="496" t="s">
        <v>3799</v>
      </c>
      <c r="E118" s="496" t="s">
        <v>2086</v>
      </c>
      <c r="F118" s="488">
        <f>_xlfn.BITAND(_xlfn.BITRSHIFT(H117,6),1)</f>
        <v>0</v>
      </c>
      <c r="G118" s="927">
        <v>0</v>
      </c>
      <c r="H118" s="928"/>
      <c r="I118" s="929"/>
      <c r="J118" s="490"/>
    </row>
    <row r="119" spans="1:10" ht="24">
      <c r="A119" s="926"/>
      <c r="B119" s="501">
        <v>5</v>
      </c>
      <c r="C119" s="496" t="s">
        <v>3800</v>
      </c>
      <c r="D119" s="496" t="s">
        <v>3801</v>
      </c>
      <c r="E119" s="497" t="s">
        <v>2086</v>
      </c>
      <c r="F119" s="488">
        <f>_xlfn.BITAND(_xlfn.BITRSHIFT(H117,5),1)</f>
        <v>0</v>
      </c>
      <c r="G119" s="927">
        <v>0</v>
      </c>
      <c r="H119" s="928"/>
      <c r="I119" s="929"/>
      <c r="J119" s="490"/>
    </row>
    <row r="120" spans="1:10" ht="24">
      <c r="A120" s="926"/>
      <c r="B120" s="501">
        <v>4</v>
      </c>
      <c r="C120" s="496" t="s">
        <v>3802</v>
      </c>
      <c r="D120" s="496" t="s">
        <v>3803</v>
      </c>
      <c r="E120" s="496" t="s">
        <v>2086</v>
      </c>
      <c r="F120" s="488">
        <f>_xlfn.BITAND(_xlfn.BITRSHIFT(H117,4),1)</f>
        <v>0</v>
      </c>
      <c r="G120" s="927">
        <v>0</v>
      </c>
      <c r="H120" s="928"/>
      <c r="I120" s="929"/>
      <c r="J120" s="490"/>
    </row>
    <row r="121" spans="1:10" ht="24">
      <c r="A121" s="926"/>
      <c r="B121" s="501">
        <v>3</v>
      </c>
      <c r="C121" s="496" t="s">
        <v>3804</v>
      </c>
      <c r="D121" s="496" t="s">
        <v>3805</v>
      </c>
      <c r="E121" s="497" t="s">
        <v>2086</v>
      </c>
      <c r="F121" s="488">
        <f>_xlfn.BITAND(_xlfn.BITRSHIFT(H117,3),1)</f>
        <v>0</v>
      </c>
      <c r="G121" s="927">
        <v>0</v>
      </c>
      <c r="H121" s="928"/>
      <c r="I121" s="929"/>
      <c r="J121" s="490"/>
    </row>
    <row r="122" spans="1:10" ht="24">
      <c r="A122" s="926"/>
      <c r="B122" s="501">
        <v>2</v>
      </c>
      <c r="C122" s="496" t="s">
        <v>3806</v>
      </c>
      <c r="D122" s="496" t="s">
        <v>3807</v>
      </c>
      <c r="E122" s="496" t="s">
        <v>2086</v>
      </c>
      <c r="F122" s="488">
        <f>_xlfn.BITAND(_xlfn.BITRSHIFT(H117,2),1)</f>
        <v>0</v>
      </c>
      <c r="G122" s="927">
        <v>0</v>
      </c>
      <c r="H122" s="928"/>
      <c r="I122" s="929"/>
      <c r="J122" s="490"/>
    </row>
    <row r="123" spans="1:10" ht="24">
      <c r="A123" s="926"/>
      <c r="B123" s="501">
        <v>1</v>
      </c>
      <c r="C123" s="496" t="s">
        <v>3808</v>
      </c>
      <c r="D123" s="496" t="s">
        <v>3809</v>
      </c>
      <c r="E123" s="497" t="s">
        <v>2086</v>
      </c>
      <c r="F123" s="488">
        <f>_xlfn.BITAND(_xlfn.BITRSHIFT(H117,1),1)</f>
        <v>0</v>
      </c>
      <c r="G123" s="927">
        <v>0</v>
      </c>
      <c r="H123" s="928"/>
      <c r="I123" s="929"/>
      <c r="J123" s="490"/>
    </row>
    <row r="124" spans="1:10" ht="24">
      <c r="A124" s="926"/>
      <c r="B124" s="501">
        <v>0</v>
      </c>
      <c r="C124" s="496" t="s">
        <v>3810</v>
      </c>
      <c r="D124" s="496" t="s">
        <v>3811</v>
      </c>
      <c r="E124" s="496" t="s">
        <v>2086</v>
      </c>
      <c r="F124" s="488">
        <f>_xlfn.BITAND(_xlfn.BITRSHIFT(H117,0),1)</f>
        <v>0</v>
      </c>
      <c r="G124" s="927">
        <v>0</v>
      </c>
      <c r="H124" s="928"/>
      <c r="I124" s="929"/>
      <c r="J124" s="490"/>
    </row>
    <row r="125" spans="1:10" ht="24">
      <c r="A125" s="931">
        <v>148</v>
      </c>
      <c r="B125" s="501">
        <v>7</v>
      </c>
      <c r="C125" s="496" t="s">
        <v>3812</v>
      </c>
      <c r="D125" s="496" t="s">
        <v>3813</v>
      </c>
      <c r="E125" s="497" t="s">
        <v>2086</v>
      </c>
      <c r="F125" s="488">
        <f>_xlfn.BITAND(_xlfn.BITRSHIFT(H125,7),1)</f>
        <v>0</v>
      </c>
      <c r="G125" s="927" t="str">
        <f>DEC2HEX(H125)</f>
        <v>0</v>
      </c>
      <c r="H125" s="928">
        <v>0</v>
      </c>
      <c r="I125" s="929">
        <v>0</v>
      </c>
      <c r="J125" s="490"/>
    </row>
    <row r="126" spans="1:10" ht="24">
      <c r="A126" s="931"/>
      <c r="B126" s="501">
        <v>6</v>
      </c>
      <c r="C126" s="496" t="s">
        <v>3814</v>
      </c>
      <c r="D126" s="496" t="s">
        <v>3815</v>
      </c>
      <c r="E126" s="496" t="s">
        <v>2086</v>
      </c>
      <c r="F126" s="488">
        <f>_xlfn.BITAND(_xlfn.BITRSHIFT(H125,6),1)</f>
        <v>0</v>
      </c>
      <c r="G126" s="927">
        <v>0</v>
      </c>
      <c r="H126" s="928"/>
      <c r="I126" s="929"/>
      <c r="J126" s="490"/>
    </row>
    <row r="127" spans="1:10" ht="24">
      <c r="A127" s="931"/>
      <c r="B127" s="501">
        <v>5</v>
      </c>
      <c r="C127" s="496" t="s">
        <v>3816</v>
      </c>
      <c r="D127" s="496" t="s">
        <v>3817</v>
      </c>
      <c r="E127" s="497" t="s">
        <v>2086</v>
      </c>
      <c r="F127" s="488">
        <f>_xlfn.BITAND(_xlfn.BITRSHIFT(H125,5),1)</f>
        <v>0</v>
      </c>
      <c r="G127" s="927">
        <v>0</v>
      </c>
      <c r="H127" s="928"/>
      <c r="I127" s="929"/>
      <c r="J127" s="490"/>
    </row>
    <row r="128" spans="1:10" ht="24">
      <c r="A128" s="931"/>
      <c r="B128" s="501">
        <v>4</v>
      </c>
      <c r="C128" s="496" t="s">
        <v>3818</v>
      </c>
      <c r="D128" s="496" t="s">
        <v>3819</v>
      </c>
      <c r="E128" s="496" t="s">
        <v>2086</v>
      </c>
      <c r="F128" s="488">
        <f>_xlfn.BITAND(_xlfn.BITRSHIFT(H125,4),1)</f>
        <v>0</v>
      </c>
      <c r="G128" s="927">
        <v>0</v>
      </c>
      <c r="H128" s="928"/>
      <c r="I128" s="929"/>
      <c r="J128" s="490"/>
    </row>
    <row r="129" spans="1:10" ht="24">
      <c r="A129" s="931"/>
      <c r="B129" s="501">
        <v>3</v>
      </c>
      <c r="C129" s="496" t="s">
        <v>3820</v>
      </c>
      <c r="D129" s="496" t="s">
        <v>3821</v>
      </c>
      <c r="E129" s="497" t="s">
        <v>2086</v>
      </c>
      <c r="F129" s="488">
        <f>_xlfn.BITAND(_xlfn.BITRSHIFT(H125,3),1)</f>
        <v>0</v>
      </c>
      <c r="G129" s="927">
        <v>0</v>
      </c>
      <c r="H129" s="928"/>
      <c r="I129" s="929"/>
      <c r="J129" s="490"/>
    </row>
    <row r="130" spans="1:10" ht="24">
      <c r="A130" s="931"/>
      <c r="B130" s="501">
        <v>2</v>
      </c>
      <c r="C130" s="496" t="s">
        <v>3822</v>
      </c>
      <c r="D130" s="496" t="s">
        <v>3823</v>
      </c>
      <c r="E130" s="496" t="s">
        <v>2086</v>
      </c>
      <c r="F130" s="488">
        <f>_xlfn.BITAND(_xlfn.BITRSHIFT(H125,2),1)</f>
        <v>0</v>
      </c>
      <c r="G130" s="927">
        <v>0</v>
      </c>
      <c r="H130" s="928"/>
      <c r="I130" s="929"/>
      <c r="J130" s="490"/>
    </row>
    <row r="131" spans="1:10" ht="24">
      <c r="A131" s="931"/>
      <c r="B131" s="501">
        <v>1</v>
      </c>
      <c r="C131" s="496" t="s">
        <v>3824</v>
      </c>
      <c r="D131" s="496" t="s">
        <v>3825</v>
      </c>
      <c r="E131" s="497" t="s">
        <v>2086</v>
      </c>
      <c r="F131" s="488">
        <f>_xlfn.BITAND(_xlfn.BITRSHIFT(H125,1),1)</f>
        <v>0</v>
      </c>
      <c r="G131" s="927">
        <v>0</v>
      </c>
      <c r="H131" s="928"/>
      <c r="I131" s="929"/>
      <c r="J131" s="490"/>
    </row>
    <row r="132" spans="1:10" ht="24">
      <c r="A132" s="931"/>
      <c r="B132" s="501">
        <v>0</v>
      </c>
      <c r="C132" s="496" t="s">
        <v>3826</v>
      </c>
      <c r="D132" s="496" t="s">
        <v>3827</v>
      </c>
      <c r="E132" s="496" t="s">
        <v>2086</v>
      </c>
      <c r="F132" s="488">
        <f>_xlfn.BITAND(_xlfn.BITRSHIFT(H125,0),1)</f>
        <v>0</v>
      </c>
      <c r="G132" s="927">
        <v>0</v>
      </c>
      <c r="H132" s="928"/>
      <c r="I132" s="929"/>
      <c r="J132" s="490"/>
    </row>
    <row r="133" spans="1:10" ht="24">
      <c r="A133" s="926">
        <v>149</v>
      </c>
      <c r="B133" s="501">
        <v>7</v>
      </c>
      <c r="C133" s="496" t="s">
        <v>3828</v>
      </c>
      <c r="D133" s="496" t="s">
        <v>3829</v>
      </c>
      <c r="E133" s="497" t="s">
        <v>2086</v>
      </c>
      <c r="F133" s="488">
        <f>_xlfn.BITAND(_xlfn.BITRSHIFT(H133,7),1)</f>
        <v>0</v>
      </c>
      <c r="G133" s="927" t="str">
        <f>DEC2HEX(H133)</f>
        <v>0</v>
      </c>
      <c r="H133" s="928">
        <v>0</v>
      </c>
      <c r="I133" s="929">
        <v>0</v>
      </c>
      <c r="J133" s="490"/>
    </row>
    <row r="134" spans="1:10" ht="24">
      <c r="A134" s="926"/>
      <c r="B134" s="501">
        <v>6</v>
      </c>
      <c r="C134" s="496" t="s">
        <v>3830</v>
      </c>
      <c r="D134" s="496" t="s">
        <v>3831</v>
      </c>
      <c r="E134" s="496" t="s">
        <v>2086</v>
      </c>
      <c r="F134" s="488">
        <f>_xlfn.BITAND(_xlfn.BITRSHIFT(H133,6),1)</f>
        <v>0</v>
      </c>
      <c r="G134" s="927">
        <v>0</v>
      </c>
      <c r="H134" s="928"/>
      <c r="I134" s="929"/>
      <c r="J134" s="490"/>
    </row>
    <row r="135" spans="1:10" ht="24">
      <c r="A135" s="926"/>
      <c r="B135" s="501">
        <v>5</v>
      </c>
      <c r="C135" s="496" t="s">
        <v>3832</v>
      </c>
      <c r="D135" s="496" t="s">
        <v>3833</v>
      </c>
      <c r="E135" s="497" t="s">
        <v>2086</v>
      </c>
      <c r="F135" s="488">
        <f>_xlfn.BITAND(_xlfn.BITRSHIFT(H133,5),1)</f>
        <v>0</v>
      </c>
      <c r="G135" s="927">
        <v>0</v>
      </c>
      <c r="H135" s="928"/>
      <c r="I135" s="929"/>
      <c r="J135" s="490"/>
    </row>
    <row r="136" spans="1:10" ht="24">
      <c r="A136" s="926"/>
      <c r="B136" s="501">
        <v>4</v>
      </c>
      <c r="C136" s="496" t="s">
        <v>3834</v>
      </c>
      <c r="D136" s="496" t="s">
        <v>3835</v>
      </c>
      <c r="E136" s="496" t="s">
        <v>2086</v>
      </c>
      <c r="F136" s="488">
        <f>_xlfn.BITAND(_xlfn.BITRSHIFT(H133,4),1)</f>
        <v>0</v>
      </c>
      <c r="G136" s="927">
        <v>0</v>
      </c>
      <c r="H136" s="928"/>
      <c r="I136" s="929"/>
      <c r="J136" s="490"/>
    </row>
    <row r="137" spans="1:10" ht="24">
      <c r="A137" s="926"/>
      <c r="B137" s="501">
        <v>3</v>
      </c>
      <c r="C137" s="496" t="s">
        <v>3836</v>
      </c>
      <c r="D137" s="496" t="s">
        <v>3837</v>
      </c>
      <c r="E137" s="497" t="s">
        <v>2086</v>
      </c>
      <c r="F137" s="488">
        <f>_xlfn.BITAND(_xlfn.BITRSHIFT(H133,3),1)</f>
        <v>0</v>
      </c>
      <c r="G137" s="927">
        <v>0</v>
      </c>
      <c r="H137" s="928"/>
      <c r="I137" s="929"/>
      <c r="J137" s="490"/>
    </row>
    <row r="138" spans="1:10" ht="24">
      <c r="A138" s="926"/>
      <c r="B138" s="501">
        <v>2</v>
      </c>
      <c r="C138" s="496" t="s">
        <v>3838</v>
      </c>
      <c r="D138" s="496" t="s">
        <v>3839</v>
      </c>
      <c r="E138" s="496" t="s">
        <v>2086</v>
      </c>
      <c r="F138" s="488">
        <f>_xlfn.BITAND(_xlfn.BITRSHIFT(H133,2),1)</f>
        <v>0</v>
      </c>
      <c r="G138" s="927">
        <v>0</v>
      </c>
      <c r="H138" s="928"/>
      <c r="I138" s="929"/>
      <c r="J138" s="490"/>
    </row>
    <row r="139" spans="1:10" ht="24">
      <c r="A139" s="926"/>
      <c r="B139" s="501">
        <v>1</v>
      </c>
      <c r="C139" s="496" t="s">
        <v>3840</v>
      </c>
      <c r="D139" s="496" t="s">
        <v>3841</v>
      </c>
      <c r="E139" s="497" t="s">
        <v>2086</v>
      </c>
      <c r="F139" s="488">
        <f>_xlfn.BITAND(_xlfn.BITRSHIFT(H133,1),1)</f>
        <v>0</v>
      </c>
      <c r="G139" s="927">
        <v>0</v>
      </c>
      <c r="H139" s="928"/>
      <c r="I139" s="929"/>
      <c r="J139" s="490"/>
    </row>
    <row r="140" spans="1:10" ht="24">
      <c r="A140" s="926"/>
      <c r="B140" s="501">
        <v>0</v>
      </c>
      <c r="C140" s="496" t="s">
        <v>3842</v>
      </c>
      <c r="D140" s="496" t="s">
        <v>3843</v>
      </c>
      <c r="E140" s="496" t="s">
        <v>2086</v>
      </c>
      <c r="F140" s="488">
        <f>_xlfn.BITAND(_xlfn.BITRSHIFT(H133,0),1)</f>
        <v>0</v>
      </c>
      <c r="G140" s="927">
        <v>0</v>
      </c>
      <c r="H140" s="928"/>
      <c r="I140" s="929"/>
      <c r="J140" s="490"/>
    </row>
    <row r="141" spans="1:10" ht="24">
      <c r="A141" s="926">
        <v>150</v>
      </c>
      <c r="B141" s="501">
        <v>7</v>
      </c>
      <c r="C141" s="496" t="s">
        <v>3844</v>
      </c>
      <c r="D141" s="496" t="s">
        <v>3845</v>
      </c>
      <c r="E141" s="497" t="s">
        <v>2086</v>
      </c>
      <c r="F141" s="488">
        <f>_xlfn.BITAND(_xlfn.BITRSHIFT(H141,7),1)</f>
        <v>0</v>
      </c>
      <c r="G141" s="927" t="str">
        <f>DEC2HEX(H141)</f>
        <v>0</v>
      </c>
      <c r="H141" s="928">
        <v>0</v>
      </c>
      <c r="I141" s="929">
        <v>0</v>
      </c>
      <c r="J141" s="490"/>
    </row>
    <row r="142" spans="1:10" ht="24">
      <c r="A142" s="926"/>
      <c r="B142" s="501">
        <v>6</v>
      </c>
      <c r="C142" s="496" t="s">
        <v>3846</v>
      </c>
      <c r="D142" s="496" t="s">
        <v>3847</v>
      </c>
      <c r="E142" s="496" t="s">
        <v>2086</v>
      </c>
      <c r="F142" s="488">
        <f>_xlfn.BITAND(_xlfn.BITRSHIFT(H141,6),1)</f>
        <v>0</v>
      </c>
      <c r="G142" s="927">
        <v>0</v>
      </c>
      <c r="H142" s="928"/>
      <c r="I142" s="929"/>
      <c r="J142" s="490"/>
    </row>
    <row r="143" spans="1:10" ht="24">
      <c r="A143" s="926"/>
      <c r="B143" s="501">
        <v>5</v>
      </c>
      <c r="C143" s="496" t="s">
        <v>3848</v>
      </c>
      <c r="D143" s="496" t="s">
        <v>3849</v>
      </c>
      <c r="E143" s="497" t="s">
        <v>2086</v>
      </c>
      <c r="F143" s="488">
        <f>_xlfn.BITAND(_xlfn.BITRSHIFT(H141,5),1)</f>
        <v>0</v>
      </c>
      <c r="G143" s="927">
        <v>0</v>
      </c>
      <c r="H143" s="928"/>
      <c r="I143" s="929"/>
      <c r="J143" s="490"/>
    </row>
    <row r="144" spans="1:10" ht="24">
      <c r="A144" s="926"/>
      <c r="B144" s="501">
        <v>4</v>
      </c>
      <c r="C144" s="496" t="s">
        <v>3850</v>
      </c>
      <c r="D144" s="496" t="s">
        <v>3851</v>
      </c>
      <c r="E144" s="496" t="s">
        <v>2086</v>
      </c>
      <c r="F144" s="488">
        <f>_xlfn.BITAND(_xlfn.BITRSHIFT(H141,4),1)</f>
        <v>0</v>
      </c>
      <c r="G144" s="927">
        <v>0</v>
      </c>
      <c r="H144" s="928"/>
      <c r="I144" s="929"/>
      <c r="J144" s="490"/>
    </row>
    <row r="145" spans="1:10" ht="24">
      <c r="A145" s="926"/>
      <c r="B145" s="501">
        <v>3</v>
      </c>
      <c r="C145" s="496" t="s">
        <v>3852</v>
      </c>
      <c r="D145" s="496" t="s">
        <v>3853</v>
      </c>
      <c r="E145" s="497" t="s">
        <v>2086</v>
      </c>
      <c r="F145" s="488">
        <f>_xlfn.BITAND(_xlfn.BITRSHIFT(H141,3),1)</f>
        <v>0</v>
      </c>
      <c r="G145" s="927">
        <v>0</v>
      </c>
      <c r="H145" s="928"/>
      <c r="I145" s="929"/>
      <c r="J145" s="490"/>
    </row>
    <row r="146" spans="1:10" ht="24">
      <c r="A146" s="926"/>
      <c r="B146" s="501">
        <v>2</v>
      </c>
      <c r="C146" s="496" t="s">
        <v>3854</v>
      </c>
      <c r="D146" s="496" t="s">
        <v>3855</v>
      </c>
      <c r="E146" s="496" t="s">
        <v>2086</v>
      </c>
      <c r="F146" s="488">
        <f>_xlfn.BITAND(_xlfn.BITRSHIFT(H141,2),1)</f>
        <v>0</v>
      </c>
      <c r="G146" s="927">
        <v>0</v>
      </c>
      <c r="H146" s="928"/>
      <c r="I146" s="929"/>
      <c r="J146" s="490"/>
    </row>
    <row r="147" spans="1:10" ht="24">
      <c r="A147" s="926"/>
      <c r="B147" s="501">
        <v>1</v>
      </c>
      <c r="C147" s="496" t="s">
        <v>3856</v>
      </c>
      <c r="D147" s="496" t="s">
        <v>3857</v>
      </c>
      <c r="E147" s="497" t="s">
        <v>2086</v>
      </c>
      <c r="F147" s="488">
        <f>_xlfn.BITAND(_xlfn.BITRSHIFT(H141,1),1)</f>
        <v>0</v>
      </c>
      <c r="G147" s="927">
        <v>0</v>
      </c>
      <c r="H147" s="928"/>
      <c r="I147" s="929"/>
      <c r="J147" s="490"/>
    </row>
    <row r="148" spans="1:10" ht="24">
      <c r="A148" s="926"/>
      <c r="B148" s="501">
        <v>0</v>
      </c>
      <c r="C148" s="496" t="s">
        <v>3858</v>
      </c>
      <c r="D148" s="496" t="s">
        <v>3859</v>
      </c>
      <c r="E148" s="496" t="s">
        <v>2086</v>
      </c>
      <c r="F148" s="488">
        <f>_xlfn.BITAND(_xlfn.BITRSHIFT(H141,0),1)</f>
        <v>0</v>
      </c>
      <c r="G148" s="927">
        <v>0</v>
      </c>
      <c r="H148" s="928"/>
      <c r="I148" s="929"/>
      <c r="J148" s="490"/>
    </row>
    <row r="149" spans="1:10" ht="24">
      <c r="A149" s="926">
        <v>151</v>
      </c>
      <c r="B149" s="501">
        <v>7</v>
      </c>
      <c r="C149" s="496" t="s">
        <v>3860</v>
      </c>
      <c r="D149" s="496" t="s">
        <v>3861</v>
      </c>
      <c r="E149" s="497" t="s">
        <v>2086</v>
      </c>
      <c r="F149" s="488">
        <f>_xlfn.BITAND(_xlfn.BITRSHIFT(H149,7),1)</f>
        <v>0</v>
      </c>
      <c r="G149" s="927" t="str">
        <f>DEC2HEX(H149)</f>
        <v>0</v>
      </c>
      <c r="H149" s="928">
        <v>0</v>
      </c>
      <c r="I149" s="929">
        <v>0</v>
      </c>
      <c r="J149" s="490"/>
    </row>
    <row r="150" spans="1:10" ht="24">
      <c r="A150" s="926"/>
      <c r="B150" s="501">
        <v>6</v>
      </c>
      <c r="C150" s="496" t="s">
        <v>3862</v>
      </c>
      <c r="D150" s="496" t="s">
        <v>3863</v>
      </c>
      <c r="E150" s="496" t="s">
        <v>2086</v>
      </c>
      <c r="F150" s="488">
        <f>_xlfn.BITAND(_xlfn.BITRSHIFT(H149,6),1)</f>
        <v>0</v>
      </c>
      <c r="G150" s="927">
        <v>0</v>
      </c>
      <c r="H150" s="928"/>
      <c r="I150" s="929"/>
      <c r="J150" s="490"/>
    </row>
    <row r="151" spans="1:10" ht="24">
      <c r="A151" s="926"/>
      <c r="B151" s="501">
        <v>5</v>
      </c>
      <c r="C151" s="496" t="s">
        <v>3864</v>
      </c>
      <c r="D151" s="496" t="s">
        <v>3865</v>
      </c>
      <c r="E151" s="497" t="s">
        <v>2086</v>
      </c>
      <c r="F151" s="488">
        <f>_xlfn.BITAND(_xlfn.BITRSHIFT(H149,5),1)</f>
        <v>0</v>
      </c>
      <c r="G151" s="927">
        <v>0</v>
      </c>
      <c r="H151" s="928"/>
      <c r="I151" s="929"/>
      <c r="J151" s="490"/>
    </row>
    <row r="152" spans="1:10" ht="24">
      <c r="A152" s="926"/>
      <c r="B152" s="501">
        <v>4</v>
      </c>
      <c r="C152" s="496" t="s">
        <v>3866</v>
      </c>
      <c r="D152" s="496" t="s">
        <v>3867</v>
      </c>
      <c r="E152" s="496" t="s">
        <v>2086</v>
      </c>
      <c r="F152" s="488">
        <f>_xlfn.BITAND(_xlfn.BITRSHIFT(H149,4),1)</f>
        <v>0</v>
      </c>
      <c r="G152" s="927">
        <v>0</v>
      </c>
      <c r="H152" s="928"/>
      <c r="I152" s="929"/>
      <c r="J152" s="490"/>
    </row>
    <row r="153" spans="1:10" ht="24">
      <c r="A153" s="926"/>
      <c r="B153" s="501">
        <v>3</v>
      </c>
      <c r="C153" s="496" t="s">
        <v>3868</v>
      </c>
      <c r="D153" s="496" t="s">
        <v>3869</v>
      </c>
      <c r="E153" s="497" t="s">
        <v>2086</v>
      </c>
      <c r="F153" s="488">
        <f>_xlfn.BITAND(_xlfn.BITRSHIFT(H149,3),1)</f>
        <v>0</v>
      </c>
      <c r="G153" s="927">
        <v>0</v>
      </c>
      <c r="H153" s="928"/>
      <c r="I153" s="929"/>
      <c r="J153" s="490"/>
    </row>
    <row r="154" spans="1:10" ht="24">
      <c r="A154" s="926"/>
      <c r="B154" s="501">
        <v>2</v>
      </c>
      <c r="C154" s="496" t="s">
        <v>3870</v>
      </c>
      <c r="D154" s="496" t="s">
        <v>3871</v>
      </c>
      <c r="E154" s="496" t="s">
        <v>2086</v>
      </c>
      <c r="F154" s="488">
        <f>_xlfn.BITAND(_xlfn.BITRSHIFT(H149,2),1)</f>
        <v>0</v>
      </c>
      <c r="G154" s="927">
        <v>0</v>
      </c>
      <c r="H154" s="928"/>
      <c r="I154" s="929"/>
      <c r="J154" s="490"/>
    </row>
    <row r="155" spans="1:10" ht="24">
      <c r="A155" s="926"/>
      <c r="B155" s="501">
        <v>1</v>
      </c>
      <c r="C155" s="496" t="s">
        <v>3872</v>
      </c>
      <c r="D155" s="496" t="s">
        <v>3873</v>
      </c>
      <c r="E155" s="497" t="s">
        <v>2086</v>
      </c>
      <c r="F155" s="488">
        <f>_xlfn.BITAND(_xlfn.BITRSHIFT(H149,1),1)</f>
        <v>0</v>
      </c>
      <c r="G155" s="927">
        <v>0</v>
      </c>
      <c r="H155" s="928"/>
      <c r="I155" s="929"/>
      <c r="J155" s="490"/>
    </row>
    <row r="156" spans="1:10" ht="24">
      <c r="A156" s="926"/>
      <c r="B156" s="501">
        <v>0</v>
      </c>
      <c r="C156" s="496" t="s">
        <v>3874</v>
      </c>
      <c r="D156" s="496" t="s">
        <v>3875</v>
      </c>
      <c r="E156" s="496" t="s">
        <v>2086</v>
      </c>
      <c r="F156" s="488">
        <f>_xlfn.BITAND(_xlfn.BITRSHIFT(H149,0),1)</f>
        <v>0</v>
      </c>
      <c r="G156" s="927">
        <v>0</v>
      </c>
      <c r="H156" s="928"/>
      <c r="I156" s="929"/>
      <c r="J156" s="490"/>
    </row>
    <row r="157" spans="1:10" ht="24">
      <c r="A157" s="926">
        <v>152</v>
      </c>
      <c r="B157" s="501">
        <v>7</v>
      </c>
      <c r="C157" s="496" t="s">
        <v>3876</v>
      </c>
      <c r="D157" s="496" t="s">
        <v>3877</v>
      </c>
      <c r="E157" s="497" t="s">
        <v>2086</v>
      </c>
      <c r="F157" s="488">
        <f>_xlfn.BITAND(_xlfn.BITRSHIFT(H157,7),1)</f>
        <v>0</v>
      </c>
      <c r="G157" s="927" t="str">
        <f>DEC2HEX(H157)</f>
        <v>0</v>
      </c>
      <c r="H157" s="928">
        <v>0</v>
      </c>
      <c r="I157" s="929">
        <v>0</v>
      </c>
      <c r="J157" s="490"/>
    </row>
    <row r="158" spans="1:10" ht="24">
      <c r="A158" s="926"/>
      <c r="B158" s="501">
        <v>6</v>
      </c>
      <c r="C158" s="496" t="s">
        <v>3878</v>
      </c>
      <c r="D158" s="496" t="s">
        <v>3879</v>
      </c>
      <c r="E158" s="496" t="s">
        <v>2086</v>
      </c>
      <c r="F158" s="488">
        <f>_xlfn.BITAND(_xlfn.BITRSHIFT(H157,6),1)</f>
        <v>0</v>
      </c>
      <c r="G158" s="927">
        <v>0</v>
      </c>
      <c r="H158" s="928"/>
      <c r="I158" s="929"/>
      <c r="J158" s="490"/>
    </row>
    <row r="159" spans="1:10" ht="24">
      <c r="A159" s="926"/>
      <c r="B159" s="501">
        <v>5</v>
      </c>
      <c r="C159" s="496" t="s">
        <v>3880</v>
      </c>
      <c r="D159" s="496" t="s">
        <v>3881</v>
      </c>
      <c r="E159" s="497" t="s">
        <v>2086</v>
      </c>
      <c r="F159" s="488">
        <f>_xlfn.BITAND(_xlfn.BITRSHIFT(H157,5),1)</f>
        <v>0</v>
      </c>
      <c r="G159" s="927">
        <v>0</v>
      </c>
      <c r="H159" s="928"/>
      <c r="I159" s="929"/>
      <c r="J159" s="490"/>
    </row>
    <row r="160" spans="1:10" ht="24">
      <c r="A160" s="926"/>
      <c r="B160" s="501">
        <v>4</v>
      </c>
      <c r="C160" s="496" t="s">
        <v>3882</v>
      </c>
      <c r="D160" s="496" t="s">
        <v>3883</v>
      </c>
      <c r="E160" s="496" t="s">
        <v>2086</v>
      </c>
      <c r="F160" s="488">
        <f>_xlfn.BITAND(_xlfn.BITRSHIFT(H157,4),1)</f>
        <v>0</v>
      </c>
      <c r="G160" s="927">
        <v>0</v>
      </c>
      <c r="H160" s="928"/>
      <c r="I160" s="929"/>
      <c r="J160" s="490"/>
    </row>
    <row r="161" spans="1:10" ht="24">
      <c r="A161" s="926"/>
      <c r="B161" s="501">
        <v>3</v>
      </c>
      <c r="C161" s="496" t="s">
        <v>3884</v>
      </c>
      <c r="D161" s="496" t="s">
        <v>3885</v>
      </c>
      <c r="E161" s="497" t="s">
        <v>2086</v>
      </c>
      <c r="F161" s="488">
        <f>_xlfn.BITAND(_xlfn.BITRSHIFT(H157,3),1)</f>
        <v>0</v>
      </c>
      <c r="G161" s="927">
        <v>0</v>
      </c>
      <c r="H161" s="928"/>
      <c r="I161" s="929"/>
      <c r="J161" s="490"/>
    </row>
    <row r="162" spans="1:10" ht="24">
      <c r="A162" s="926"/>
      <c r="B162" s="501">
        <v>2</v>
      </c>
      <c r="C162" s="496" t="s">
        <v>3886</v>
      </c>
      <c r="D162" s="496" t="s">
        <v>3887</v>
      </c>
      <c r="E162" s="496" t="s">
        <v>2086</v>
      </c>
      <c r="F162" s="488">
        <f>_xlfn.BITAND(_xlfn.BITRSHIFT(H157,2),1)</f>
        <v>0</v>
      </c>
      <c r="G162" s="927">
        <v>0</v>
      </c>
      <c r="H162" s="928"/>
      <c r="I162" s="929"/>
      <c r="J162" s="490"/>
    </row>
    <row r="163" spans="1:10" ht="24">
      <c r="A163" s="926"/>
      <c r="B163" s="501">
        <v>1</v>
      </c>
      <c r="C163" s="496" t="s">
        <v>3888</v>
      </c>
      <c r="D163" s="496" t="s">
        <v>3889</v>
      </c>
      <c r="E163" s="497" t="s">
        <v>2086</v>
      </c>
      <c r="F163" s="488">
        <f>_xlfn.BITAND(_xlfn.BITRSHIFT(H157,1),1)</f>
        <v>0</v>
      </c>
      <c r="G163" s="927">
        <v>0</v>
      </c>
      <c r="H163" s="928"/>
      <c r="I163" s="929"/>
      <c r="J163" s="490"/>
    </row>
    <row r="164" spans="1:10" ht="24">
      <c r="A164" s="926"/>
      <c r="B164" s="501">
        <v>0</v>
      </c>
      <c r="C164" s="496" t="s">
        <v>3890</v>
      </c>
      <c r="D164" s="496" t="s">
        <v>3891</v>
      </c>
      <c r="E164" s="496" t="s">
        <v>2086</v>
      </c>
      <c r="F164" s="488">
        <f>_xlfn.BITAND(_xlfn.BITRSHIFT(H157,0),1)</f>
        <v>0</v>
      </c>
      <c r="G164" s="927">
        <v>0</v>
      </c>
      <c r="H164" s="928"/>
      <c r="I164" s="929"/>
      <c r="J164" s="490"/>
    </row>
    <row r="165" spans="1:10">
      <c r="A165" s="502">
        <v>153</v>
      </c>
      <c r="B165" s="502" t="s">
        <v>24</v>
      </c>
      <c r="C165" s="496" t="s">
        <v>74</v>
      </c>
      <c r="D165" s="503"/>
      <c r="E165" s="497" t="s">
        <v>2086</v>
      </c>
      <c r="F165" s="486"/>
      <c r="G165" s="488" t="str">
        <f>DEC2HEX(H165)</f>
        <v>0</v>
      </c>
      <c r="H165" s="500">
        <v>0</v>
      </c>
      <c r="I165" s="499">
        <v>0</v>
      </c>
      <c r="J165" s="490"/>
    </row>
    <row r="166" spans="1:10">
      <c r="A166" s="502">
        <v>154</v>
      </c>
      <c r="B166" s="502" t="s">
        <v>24</v>
      </c>
      <c r="C166" s="496" t="s">
        <v>3892</v>
      </c>
      <c r="D166" s="926" t="s">
        <v>3893</v>
      </c>
      <c r="E166" s="496" t="s">
        <v>2086</v>
      </c>
      <c r="F166" s="486"/>
      <c r="G166" s="488" t="str">
        <f>DEC2HEX(H166)</f>
        <v>0</v>
      </c>
      <c r="H166" s="500">
        <v>0</v>
      </c>
      <c r="I166" s="499">
        <v>0</v>
      </c>
      <c r="J166" s="490"/>
    </row>
    <row r="167" spans="1:10">
      <c r="A167" s="502">
        <v>155</v>
      </c>
      <c r="B167" s="502" t="s">
        <v>24</v>
      </c>
      <c r="C167" s="496" t="s">
        <v>3894</v>
      </c>
      <c r="D167" s="926"/>
      <c r="E167" s="497" t="s">
        <v>2086</v>
      </c>
      <c r="F167" s="486"/>
      <c r="G167" s="488" t="str">
        <f t="shared" ref="G167:G213" si="3">DEC2HEX(H167)</f>
        <v>0</v>
      </c>
      <c r="H167" s="500">
        <v>0</v>
      </c>
      <c r="I167" s="499">
        <v>0</v>
      </c>
      <c r="J167" s="490"/>
    </row>
    <row r="168" spans="1:10">
      <c r="A168" s="502">
        <v>156</v>
      </c>
      <c r="B168" s="502" t="s">
        <v>24</v>
      </c>
      <c r="C168" s="496" t="s">
        <v>3895</v>
      </c>
      <c r="D168" s="926"/>
      <c r="E168" s="496" t="s">
        <v>2086</v>
      </c>
      <c r="F168" s="486"/>
      <c r="G168" s="488" t="str">
        <f t="shared" si="3"/>
        <v>0</v>
      </c>
      <c r="H168" s="500">
        <v>0</v>
      </c>
      <c r="I168" s="499">
        <v>0</v>
      </c>
      <c r="J168" s="490"/>
    </row>
    <row r="169" spans="1:10">
      <c r="A169" s="502">
        <v>157</v>
      </c>
      <c r="B169" s="502" t="s">
        <v>24</v>
      </c>
      <c r="C169" s="496" t="s">
        <v>3896</v>
      </c>
      <c r="D169" s="926"/>
      <c r="E169" s="497" t="s">
        <v>2086</v>
      </c>
      <c r="F169" s="486"/>
      <c r="G169" s="488" t="str">
        <f t="shared" si="3"/>
        <v>0</v>
      </c>
      <c r="H169" s="500">
        <v>0</v>
      </c>
      <c r="I169" s="499">
        <v>0</v>
      </c>
      <c r="J169" s="490"/>
    </row>
    <row r="170" spans="1:10">
      <c r="A170" s="502">
        <v>158</v>
      </c>
      <c r="B170" s="502" t="s">
        <v>24</v>
      </c>
      <c r="C170" s="496" t="s">
        <v>3897</v>
      </c>
      <c r="D170" s="926"/>
      <c r="E170" s="496" t="s">
        <v>2086</v>
      </c>
      <c r="F170" s="486"/>
      <c r="G170" s="488" t="str">
        <f t="shared" si="3"/>
        <v>0</v>
      </c>
      <c r="H170" s="500">
        <v>0</v>
      </c>
      <c r="I170" s="499">
        <v>0</v>
      </c>
      <c r="J170" s="490"/>
    </row>
    <row r="171" spans="1:10">
      <c r="A171" s="502">
        <v>159</v>
      </c>
      <c r="B171" s="502" t="s">
        <v>24</v>
      </c>
      <c r="C171" s="496" t="s">
        <v>3898</v>
      </c>
      <c r="D171" s="926"/>
      <c r="E171" s="497" t="s">
        <v>2086</v>
      </c>
      <c r="F171" s="486"/>
      <c r="G171" s="488" t="str">
        <f t="shared" si="3"/>
        <v>0</v>
      </c>
      <c r="H171" s="500">
        <v>0</v>
      </c>
      <c r="I171" s="499">
        <v>0</v>
      </c>
      <c r="J171" s="490"/>
    </row>
    <row r="172" spans="1:10">
      <c r="A172" s="502">
        <v>160</v>
      </c>
      <c r="B172" s="502" t="s">
        <v>24</v>
      </c>
      <c r="C172" s="496" t="s">
        <v>3899</v>
      </c>
      <c r="D172" s="926"/>
      <c r="E172" s="496" t="s">
        <v>2086</v>
      </c>
      <c r="F172" s="486"/>
      <c r="G172" s="488" t="str">
        <f t="shared" si="3"/>
        <v>0</v>
      </c>
      <c r="H172" s="500">
        <v>0</v>
      </c>
      <c r="I172" s="499">
        <v>0</v>
      </c>
      <c r="J172" s="490"/>
    </row>
    <row r="173" spans="1:10">
      <c r="A173" s="502">
        <v>161</v>
      </c>
      <c r="B173" s="502" t="s">
        <v>24</v>
      </c>
      <c r="C173" s="496" t="s">
        <v>3900</v>
      </c>
      <c r="D173" s="926"/>
      <c r="E173" s="497" t="s">
        <v>2086</v>
      </c>
      <c r="F173" s="486"/>
      <c r="G173" s="488" t="str">
        <f t="shared" si="3"/>
        <v>0</v>
      </c>
      <c r="H173" s="500">
        <v>0</v>
      </c>
      <c r="I173" s="499">
        <v>0</v>
      </c>
      <c r="J173" s="490"/>
    </row>
    <row r="174" spans="1:10">
      <c r="A174" s="502">
        <v>162</v>
      </c>
      <c r="B174" s="502" t="s">
        <v>24</v>
      </c>
      <c r="C174" s="496" t="s">
        <v>3901</v>
      </c>
      <c r="D174" s="926"/>
      <c r="E174" s="496" t="s">
        <v>2086</v>
      </c>
      <c r="F174" s="486"/>
      <c r="G174" s="488" t="str">
        <f t="shared" si="3"/>
        <v>0</v>
      </c>
      <c r="H174" s="500">
        <v>0</v>
      </c>
      <c r="I174" s="499">
        <v>0</v>
      </c>
      <c r="J174" s="490"/>
    </row>
    <row r="175" spans="1:10">
      <c r="A175" s="502">
        <v>163</v>
      </c>
      <c r="B175" s="502" t="s">
        <v>24</v>
      </c>
      <c r="C175" s="496" t="s">
        <v>3902</v>
      </c>
      <c r="D175" s="926"/>
      <c r="E175" s="497" t="s">
        <v>2086</v>
      </c>
      <c r="F175" s="486"/>
      <c r="G175" s="488" t="str">
        <f t="shared" si="3"/>
        <v>0</v>
      </c>
      <c r="H175" s="500">
        <v>0</v>
      </c>
      <c r="I175" s="499">
        <v>0</v>
      </c>
      <c r="J175" s="490"/>
    </row>
    <row r="176" spans="1:10">
      <c r="A176" s="502">
        <v>164</v>
      </c>
      <c r="B176" s="502" t="s">
        <v>24</v>
      </c>
      <c r="C176" s="496" t="s">
        <v>3903</v>
      </c>
      <c r="D176" s="926"/>
      <c r="E176" s="496" t="s">
        <v>2086</v>
      </c>
      <c r="F176" s="486"/>
      <c r="G176" s="488" t="str">
        <f t="shared" si="3"/>
        <v>0</v>
      </c>
      <c r="H176" s="500">
        <v>0</v>
      </c>
      <c r="I176" s="499">
        <v>0</v>
      </c>
      <c r="J176" s="490"/>
    </row>
    <row r="177" spans="1:10">
      <c r="A177" s="502">
        <v>165</v>
      </c>
      <c r="B177" s="502" t="s">
        <v>24</v>
      </c>
      <c r="C177" s="496" t="s">
        <v>3904</v>
      </c>
      <c r="D177" s="926"/>
      <c r="E177" s="497" t="s">
        <v>2086</v>
      </c>
      <c r="F177" s="486"/>
      <c r="G177" s="488" t="str">
        <f t="shared" si="3"/>
        <v>0</v>
      </c>
      <c r="H177" s="500">
        <v>0</v>
      </c>
      <c r="I177" s="499">
        <v>0</v>
      </c>
      <c r="J177" s="490"/>
    </row>
    <row r="178" spans="1:10">
      <c r="A178" s="502">
        <v>166</v>
      </c>
      <c r="B178" s="502" t="s">
        <v>24</v>
      </c>
      <c r="C178" s="496" t="s">
        <v>3905</v>
      </c>
      <c r="D178" s="926"/>
      <c r="E178" s="496" t="s">
        <v>2086</v>
      </c>
      <c r="F178" s="486"/>
      <c r="G178" s="488" t="str">
        <f t="shared" si="3"/>
        <v>0</v>
      </c>
      <c r="H178" s="500">
        <v>0</v>
      </c>
      <c r="I178" s="499">
        <v>0</v>
      </c>
      <c r="J178" s="490"/>
    </row>
    <row r="179" spans="1:10">
      <c r="A179" s="502">
        <v>167</v>
      </c>
      <c r="B179" s="502" t="s">
        <v>24</v>
      </c>
      <c r="C179" s="496" t="s">
        <v>3906</v>
      </c>
      <c r="D179" s="926"/>
      <c r="E179" s="497" t="s">
        <v>2086</v>
      </c>
      <c r="F179" s="486"/>
      <c r="G179" s="488" t="str">
        <f t="shared" si="3"/>
        <v>0</v>
      </c>
      <c r="H179" s="500">
        <v>0</v>
      </c>
      <c r="I179" s="499">
        <v>0</v>
      </c>
      <c r="J179" s="490"/>
    </row>
    <row r="180" spans="1:10">
      <c r="A180" s="502">
        <v>168</v>
      </c>
      <c r="B180" s="502" t="s">
        <v>24</v>
      </c>
      <c r="C180" s="496" t="s">
        <v>3907</v>
      </c>
      <c r="D180" s="926"/>
      <c r="E180" s="496" t="s">
        <v>2086</v>
      </c>
      <c r="F180" s="486"/>
      <c r="G180" s="488" t="str">
        <f t="shared" si="3"/>
        <v>0</v>
      </c>
      <c r="H180" s="500">
        <v>0</v>
      </c>
      <c r="I180" s="499">
        <v>0</v>
      </c>
      <c r="J180" s="490"/>
    </row>
    <row r="181" spans="1:10">
      <c r="A181" s="502">
        <v>169</v>
      </c>
      <c r="B181" s="502" t="s">
        <v>24</v>
      </c>
      <c r="C181" s="496" t="s">
        <v>3908</v>
      </c>
      <c r="D181" s="926"/>
      <c r="E181" s="497" t="s">
        <v>2086</v>
      </c>
      <c r="F181" s="486"/>
      <c r="G181" s="488" t="str">
        <f t="shared" si="3"/>
        <v>0</v>
      </c>
      <c r="H181" s="500">
        <v>0</v>
      </c>
      <c r="I181" s="499">
        <v>0</v>
      </c>
      <c r="J181" s="490"/>
    </row>
    <row r="182" spans="1:10" ht="14.25" customHeight="1">
      <c r="A182" s="502">
        <v>170</v>
      </c>
      <c r="B182" s="502" t="s">
        <v>24</v>
      </c>
      <c r="C182" s="496" t="s">
        <v>3909</v>
      </c>
      <c r="D182" s="935" t="s">
        <v>3910</v>
      </c>
      <c r="E182" s="496" t="s">
        <v>2086</v>
      </c>
      <c r="F182" s="486"/>
      <c r="G182" s="488" t="str">
        <f t="shared" si="3"/>
        <v>0</v>
      </c>
      <c r="H182" s="500">
        <v>0</v>
      </c>
      <c r="I182" s="499">
        <v>0</v>
      </c>
      <c r="J182" s="490"/>
    </row>
    <row r="183" spans="1:10">
      <c r="A183" s="502">
        <v>171</v>
      </c>
      <c r="B183" s="502" t="s">
        <v>24</v>
      </c>
      <c r="C183" s="496" t="s">
        <v>3911</v>
      </c>
      <c r="D183" s="935"/>
      <c r="E183" s="497" t="s">
        <v>2086</v>
      </c>
      <c r="F183" s="486"/>
      <c r="G183" s="488" t="str">
        <f t="shared" si="3"/>
        <v>0</v>
      </c>
      <c r="H183" s="500">
        <v>0</v>
      </c>
      <c r="I183" s="499">
        <v>0</v>
      </c>
      <c r="J183" s="490"/>
    </row>
    <row r="184" spans="1:10">
      <c r="A184" s="502">
        <v>172</v>
      </c>
      <c r="B184" s="502" t="s">
        <v>24</v>
      </c>
      <c r="C184" s="496" t="s">
        <v>3912</v>
      </c>
      <c r="D184" s="935"/>
      <c r="E184" s="496" t="s">
        <v>2086</v>
      </c>
      <c r="F184" s="486"/>
      <c r="G184" s="488" t="str">
        <f t="shared" si="3"/>
        <v>0</v>
      </c>
      <c r="H184" s="500">
        <v>0</v>
      </c>
      <c r="I184" s="499">
        <v>0</v>
      </c>
      <c r="J184" s="490"/>
    </row>
    <row r="185" spans="1:10">
      <c r="A185" s="502">
        <v>173</v>
      </c>
      <c r="B185" s="502" t="s">
        <v>24</v>
      </c>
      <c r="C185" s="496" t="s">
        <v>3913</v>
      </c>
      <c r="D185" s="935"/>
      <c r="E185" s="497" t="s">
        <v>2086</v>
      </c>
      <c r="F185" s="486"/>
      <c r="G185" s="488" t="str">
        <f t="shared" si="3"/>
        <v>0</v>
      </c>
      <c r="H185" s="500">
        <v>0</v>
      </c>
      <c r="I185" s="499">
        <v>0</v>
      </c>
      <c r="J185" s="490"/>
    </row>
    <row r="186" spans="1:10">
      <c r="A186" s="502">
        <v>174</v>
      </c>
      <c r="B186" s="502" t="s">
        <v>24</v>
      </c>
      <c r="C186" s="496" t="s">
        <v>3914</v>
      </c>
      <c r="D186" s="935"/>
      <c r="E186" s="496" t="s">
        <v>2086</v>
      </c>
      <c r="F186" s="486"/>
      <c r="G186" s="488" t="str">
        <f t="shared" si="3"/>
        <v>0</v>
      </c>
      <c r="H186" s="500">
        <v>0</v>
      </c>
      <c r="I186" s="499">
        <v>0</v>
      </c>
      <c r="J186" s="490"/>
    </row>
    <row r="187" spans="1:10">
      <c r="A187" s="502">
        <v>175</v>
      </c>
      <c r="B187" s="502" t="s">
        <v>24</v>
      </c>
      <c r="C187" s="496" t="s">
        <v>3915</v>
      </c>
      <c r="D187" s="935"/>
      <c r="E187" s="497" t="s">
        <v>2086</v>
      </c>
      <c r="F187" s="486"/>
      <c r="G187" s="488" t="str">
        <f t="shared" si="3"/>
        <v>0</v>
      </c>
      <c r="H187" s="500">
        <v>0</v>
      </c>
      <c r="I187" s="499">
        <v>0</v>
      </c>
      <c r="J187" s="490"/>
    </row>
    <row r="188" spans="1:10">
      <c r="A188" s="502">
        <v>176</v>
      </c>
      <c r="B188" s="502" t="s">
        <v>24</v>
      </c>
      <c r="C188" s="496" t="s">
        <v>3916</v>
      </c>
      <c r="D188" s="935"/>
      <c r="E188" s="496" t="s">
        <v>2086</v>
      </c>
      <c r="F188" s="486"/>
      <c r="G188" s="488" t="str">
        <f t="shared" si="3"/>
        <v>0</v>
      </c>
      <c r="H188" s="500">
        <v>0</v>
      </c>
      <c r="I188" s="499">
        <v>0</v>
      </c>
      <c r="J188" s="490"/>
    </row>
    <row r="189" spans="1:10">
      <c r="A189" s="502">
        <v>177</v>
      </c>
      <c r="B189" s="502" t="s">
        <v>24</v>
      </c>
      <c r="C189" s="496" t="s">
        <v>3917</v>
      </c>
      <c r="D189" s="935"/>
      <c r="E189" s="497" t="s">
        <v>2086</v>
      </c>
      <c r="F189" s="486"/>
      <c r="G189" s="488" t="str">
        <f t="shared" si="3"/>
        <v>0</v>
      </c>
      <c r="H189" s="500">
        <v>0</v>
      </c>
      <c r="I189" s="499">
        <v>0</v>
      </c>
      <c r="J189" s="490"/>
    </row>
    <row r="190" spans="1:10">
      <c r="A190" s="502">
        <v>178</v>
      </c>
      <c r="B190" s="502" t="s">
        <v>24</v>
      </c>
      <c r="C190" s="496" t="s">
        <v>3918</v>
      </c>
      <c r="D190" s="935"/>
      <c r="E190" s="496" t="s">
        <v>2086</v>
      </c>
      <c r="F190" s="486"/>
      <c r="G190" s="488" t="str">
        <f t="shared" si="3"/>
        <v>0</v>
      </c>
      <c r="H190" s="500">
        <v>0</v>
      </c>
      <c r="I190" s="499">
        <v>0</v>
      </c>
      <c r="J190" s="490"/>
    </row>
    <row r="191" spans="1:10">
      <c r="A191" s="502">
        <v>179</v>
      </c>
      <c r="B191" s="502" t="s">
        <v>24</v>
      </c>
      <c r="C191" s="496" t="s">
        <v>3919</v>
      </c>
      <c r="D191" s="935"/>
      <c r="E191" s="497" t="s">
        <v>2086</v>
      </c>
      <c r="F191" s="486"/>
      <c r="G191" s="488" t="str">
        <f t="shared" si="3"/>
        <v>0</v>
      </c>
      <c r="H191" s="500">
        <v>0</v>
      </c>
      <c r="I191" s="499">
        <v>0</v>
      </c>
      <c r="J191" s="490"/>
    </row>
    <row r="192" spans="1:10">
      <c r="A192" s="502">
        <v>180</v>
      </c>
      <c r="B192" s="502" t="s">
        <v>24</v>
      </c>
      <c r="C192" s="496" t="s">
        <v>3920</v>
      </c>
      <c r="D192" s="935"/>
      <c r="E192" s="496" t="s">
        <v>2086</v>
      </c>
      <c r="F192" s="486"/>
      <c r="G192" s="488" t="str">
        <f t="shared" si="3"/>
        <v>0</v>
      </c>
      <c r="H192" s="500">
        <v>0</v>
      </c>
      <c r="I192" s="499">
        <v>0</v>
      </c>
      <c r="J192" s="490"/>
    </row>
    <row r="193" spans="1:10">
      <c r="A193" s="502">
        <v>181</v>
      </c>
      <c r="B193" s="502" t="s">
        <v>24</v>
      </c>
      <c r="C193" s="496" t="s">
        <v>3921</v>
      </c>
      <c r="D193" s="935"/>
      <c r="E193" s="497" t="s">
        <v>2086</v>
      </c>
      <c r="F193" s="486"/>
      <c r="G193" s="488" t="str">
        <f t="shared" si="3"/>
        <v>0</v>
      </c>
      <c r="H193" s="500">
        <v>0</v>
      </c>
      <c r="I193" s="499">
        <v>0</v>
      </c>
      <c r="J193" s="490"/>
    </row>
    <row r="194" spans="1:10">
      <c r="A194" s="502">
        <v>182</v>
      </c>
      <c r="B194" s="502" t="s">
        <v>24</v>
      </c>
      <c r="C194" s="496" t="s">
        <v>3922</v>
      </c>
      <c r="D194" s="935"/>
      <c r="E194" s="496" t="s">
        <v>2086</v>
      </c>
      <c r="F194" s="486"/>
      <c r="G194" s="488" t="str">
        <f t="shared" si="3"/>
        <v>0</v>
      </c>
      <c r="H194" s="500">
        <v>0</v>
      </c>
      <c r="I194" s="499">
        <v>0</v>
      </c>
      <c r="J194" s="490"/>
    </row>
    <row r="195" spans="1:10">
      <c r="A195" s="502">
        <v>183</v>
      </c>
      <c r="B195" s="502" t="s">
        <v>24</v>
      </c>
      <c r="C195" s="496" t="s">
        <v>3923</v>
      </c>
      <c r="D195" s="935"/>
      <c r="E195" s="497" t="s">
        <v>2086</v>
      </c>
      <c r="F195" s="486"/>
      <c r="G195" s="488" t="str">
        <f t="shared" si="3"/>
        <v>0</v>
      </c>
      <c r="H195" s="500">
        <v>0</v>
      </c>
      <c r="I195" s="499">
        <v>0</v>
      </c>
      <c r="J195" s="490"/>
    </row>
    <row r="196" spans="1:10">
      <c r="A196" s="502">
        <v>184</v>
      </c>
      <c r="B196" s="502" t="s">
        <v>24</v>
      </c>
      <c r="C196" s="496" t="s">
        <v>3924</v>
      </c>
      <c r="D196" s="935"/>
      <c r="E196" s="496" t="s">
        <v>2086</v>
      </c>
      <c r="F196" s="486"/>
      <c r="G196" s="488" t="str">
        <f t="shared" si="3"/>
        <v>0</v>
      </c>
      <c r="H196" s="500">
        <v>0</v>
      </c>
      <c r="I196" s="499">
        <v>0</v>
      </c>
      <c r="J196" s="490"/>
    </row>
    <row r="197" spans="1:10">
      <c r="A197" s="502">
        <v>185</v>
      </c>
      <c r="B197" s="502" t="s">
        <v>24</v>
      </c>
      <c r="C197" s="496" t="s">
        <v>3925</v>
      </c>
      <c r="D197" s="935"/>
      <c r="E197" s="497" t="s">
        <v>2086</v>
      </c>
      <c r="F197" s="486"/>
      <c r="G197" s="488" t="str">
        <f t="shared" si="3"/>
        <v>0</v>
      </c>
      <c r="H197" s="500">
        <v>0</v>
      </c>
      <c r="I197" s="499">
        <v>0</v>
      </c>
      <c r="J197" s="490"/>
    </row>
    <row r="198" spans="1:10">
      <c r="A198" s="502">
        <v>186</v>
      </c>
      <c r="B198" s="502" t="s">
        <v>24</v>
      </c>
      <c r="C198" s="496" t="s">
        <v>3926</v>
      </c>
      <c r="D198" s="935" t="s">
        <v>4901</v>
      </c>
      <c r="E198" s="496" t="s">
        <v>2086</v>
      </c>
      <c r="F198" s="486"/>
      <c r="G198" s="488" t="str">
        <f t="shared" si="3"/>
        <v>0</v>
      </c>
      <c r="H198" s="500">
        <v>0</v>
      </c>
      <c r="I198" s="499">
        <v>0</v>
      </c>
      <c r="J198" s="490"/>
    </row>
    <row r="199" spans="1:10">
      <c r="A199" s="502">
        <v>187</v>
      </c>
      <c r="B199" s="502" t="s">
        <v>24</v>
      </c>
      <c r="C199" s="496" t="s">
        <v>3927</v>
      </c>
      <c r="D199" s="935"/>
      <c r="E199" s="497" t="s">
        <v>2086</v>
      </c>
      <c r="F199" s="486"/>
      <c r="G199" s="488" t="str">
        <f t="shared" si="3"/>
        <v>0</v>
      </c>
      <c r="H199" s="500">
        <v>0</v>
      </c>
      <c r="I199" s="499">
        <v>0</v>
      </c>
      <c r="J199" s="490"/>
    </row>
    <row r="200" spans="1:10">
      <c r="A200" s="502">
        <v>188</v>
      </c>
      <c r="B200" s="502" t="s">
        <v>24</v>
      </c>
      <c r="C200" s="496" t="s">
        <v>3928</v>
      </c>
      <c r="D200" s="935"/>
      <c r="E200" s="496" t="s">
        <v>2086</v>
      </c>
      <c r="F200" s="486"/>
      <c r="G200" s="488" t="str">
        <f t="shared" si="3"/>
        <v>0</v>
      </c>
      <c r="H200" s="500">
        <v>0</v>
      </c>
      <c r="I200" s="499">
        <v>0</v>
      </c>
      <c r="J200" s="490"/>
    </row>
    <row r="201" spans="1:10">
      <c r="A201" s="502">
        <v>189</v>
      </c>
      <c r="B201" s="502" t="s">
        <v>24</v>
      </c>
      <c r="C201" s="496" t="s">
        <v>3929</v>
      </c>
      <c r="D201" s="935"/>
      <c r="E201" s="497" t="s">
        <v>2086</v>
      </c>
      <c r="F201" s="486"/>
      <c r="G201" s="488" t="str">
        <f t="shared" si="3"/>
        <v>0</v>
      </c>
      <c r="H201" s="500">
        <v>0</v>
      </c>
      <c r="I201" s="499">
        <v>0</v>
      </c>
      <c r="J201" s="490"/>
    </row>
    <row r="202" spans="1:10">
      <c r="A202" s="502">
        <v>190</v>
      </c>
      <c r="B202" s="502" t="s">
        <v>24</v>
      </c>
      <c r="C202" s="496" t="s">
        <v>3930</v>
      </c>
      <c r="D202" s="935"/>
      <c r="E202" s="496" t="s">
        <v>2086</v>
      </c>
      <c r="F202" s="486"/>
      <c r="G202" s="488" t="str">
        <f t="shared" si="3"/>
        <v>0</v>
      </c>
      <c r="H202" s="500">
        <v>0</v>
      </c>
      <c r="I202" s="499">
        <v>0</v>
      </c>
      <c r="J202" s="490"/>
    </row>
    <row r="203" spans="1:10">
      <c r="A203" s="502">
        <v>191</v>
      </c>
      <c r="B203" s="502" t="s">
        <v>24</v>
      </c>
      <c r="C203" s="496" t="s">
        <v>3931</v>
      </c>
      <c r="D203" s="935"/>
      <c r="E203" s="497" t="s">
        <v>2086</v>
      </c>
      <c r="F203" s="486"/>
      <c r="G203" s="488" t="str">
        <f t="shared" si="3"/>
        <v>0</v>
      </c>
      <c r="H203" s="500">
        <v>0</v>
      </c>
      <c r="I203" s="499">
        <v>0</v>
      </c>
      <c r="J203" s="490"/>
    </row>
    <row r="204" spans="1:10">
      <c r="A204" s="502">
        <v>192</v>
      </c>
      <c r="B204" s="502" t="s">
        <v>24</v>
      </c>
      <c r="C204" s="496" t="s">
        <v>3932</v>
      </c>
      <c r="D204" s="935"/>
      <c r="E204" s="496" t="s">
        <v>2086</v>
      </c>
      <c r="F204" s="486"/>
      <c r="G204" s="488" t="str">
        <f t="shared" si="3"/>
        <v>0</v>
      </c>
      <c r="H204" s="500">
        <v>0</v>
      </c>
      <c r="I204" s="499">
        <v>0</v>
      </c>
      <c r="J204" s="490"/>
    </row>
    <row r="205" spans="1:10">
      <c r="A205" s="502">
        <v>193</v>
      </c>
      <c r="B205" s="502" t="s">
        <v>24</v>
      </c>
      <c r="C205" s="496" t="s">
        <v>3933</v>
      </c>
      <c r="D205" s="935"/>
      <c r="E205" s="497" t="s">
        <v>2086</v>
      </c>
      <c r="F205" s="486"/>
      <c r="G205" s="488" t="str">
        <f t="shared" si="3"/>
        <v>0</v>
      </c>
      <c r="H205" s="500">
        <v>0</v>
      </c>
      <c r="I205" s="499">
        <v>0</v>
      </c>
      <c r="J205" s="490"/>
    </row>
    <row r="206" spans="1:10">
      <c r="A206" s="502">
        <v>194</v>
      </c>
      <c r="B206" s="502" t="s">
        <v>24</v>
      </c>
      <c r="C206" s="496" t="s">
        <v>3934</v>
      </c>
      <c r="D206" s="935"/>
      <c r="E206" s="496" t="s">
        <v>2086</v>
      </c>
      <c r="F206" s="486"/>
      <c r="G206" s="488" t="str">
        <f t="shared" si="3"/>
        <v>0</v>
      </c>
      <c r="H206" s="500">
        <v>0</v>
      </c>
      <c r="I206" s="499">
        <v>0</v>
      </c>
      <c r="J206" s="490"/>
    </row>
    <row r="207" spans="1:10">
      <c r="A207" s="502">
        <v>195</v>
      </c>
      <c r="B207" s="502" t="s">
        <v>24</v>
      </c>
      <c r="C207" s="496" t="s">
        <v>3935</v>
      </c>
      <c r="D207" s="935"/>
      <c r="E207" s="497" t="s">
        <v>2086</v>
      </c>
      <c r="F207" s="486"/>
      <c r="G207" s="488" t="str">
        <f t="shared" si="3"/>
        <v>0</v>
      </c>
      <c r="H207" s="500">
        <v>0</v>
      </c>
      <c r="I207" s="499">
        <v>0</v>
      </c>
      <c r="J207" s="490"/>
    </row>
    <row r="208" spans="1:10">
      <c r="A208" s="502">
        <v>196</v>
      </c>
      <c r="B208" s="502" t="s">
        <v>24</v>
      </c>
      <c r="C208" s="496" t="s">
        <v>3936</v>
      </c>
      <c r="D208" s="935"/>
      <c r="E208" s="496" t="s">
        <v>2086</v>
      </c>
      <c r="F208" s="486"/>
      <c r="G208" s="488" t="str">
        <f t="shared" si="3"/>
        <v>0</v>
      </c>
      <c r="H208" s="500">
        <v>0</v>
      </c>
      <c r="I208" s="499">
        <v>0</v>
      </c>
      <c r="J208" s="490"/>
    </row>
    <row r="209" spans="1:10">
      <c r="A209" s="502">
        <v>197</v>
      </c>
      <c r="B209" s="502" t="s">
        <v>24</v>
      </c>
      <c r="C209" s="496" t="s">
        <v>3937</v>
      </c>
      <c r="D209" s="935"/>
      <c r="E209" s="497" t="s">
        <v>2086</v>
      </c>
      <c r="F209" s="486"/>
      <c r="G209" s="488" t="str">
        <f t="shared" si="3"/>
        <v>0</v>
      </c>
      <c r="H209" s="500">
        <v>0</v>
      </c>
      <c r="I209" s="499">
        <v>0</v>
      </c>
      <c r="J209" s="490"/>
    </row>
    <row r="210" spans="1:10">
      <c r="A210" s="502">
        <v>198</v>
      </c>
      <c r="B210" s="502" t="s">
        <v>24</v>
      </c>
      <c r="C210" s="496" t="s">
        <v>3938</v>
      </c>
      <c r="D210" s="935"/>
      <c r="E210" s="496" t="s">
        <v>2086</v>
      </c>
      <c r="F210" s="486"/>
      <c r="G210" s="488" t="str">
        <f t="shared" si="3"/>
        <v>0</v>
      </c>
      <c r="H210" s="500">
        <v>0</v>
      </c>
      <c r="I210" s="499">
        <v>0</v>
      </c>
      <c r="J210" s="490"/>
    </row>
    <row r="211" spans="1:10">
      <c r="A211" s="502">
        <v>199</v>
      </c>
      <c r="B211" s="502" t="s">
        <v>24</v>
      </c>
      <c r="C211" s="496" t="s">
        <v>3939</v>
      </c>
      <c r="D211" s="935"/>
      <c r="E211" s="497" t="s">
        <v>2086</v>
      </c>
      <c r="F211" s="486"/>
      <c r="G211" s="488" t="str">
        <f t="shared" si="3"/>
        <v>0</v>
      </c>
      <c r="H211" s="500">
        <v>0</v>
      </c>
      <c r="I211" s="499">
        <v>0</v>
      </c>
      <c r="J211" s="490"/>
    </row>
    <row r="212" spans="1:10">
      <c r="A212" s="502">
        <v>200</v>
      </c>
      <c r="B212" s="502" t="s">
        <v>24</v>
      </c>
      <c r="C212" s="496" t="s">
        <v>3940</v>
      </c>
      <c r="D212" s="935"/>
      <c r="E212" s="496" t="s">
        <v>2086</v>
      </c>
      <c r="F212" s="486"/>
      <c r="G212" s="488" t="str">
        <f t="shared" si="3"/>
        <v>0</v>
      </c>
      <c r="H212" s="500">
        <v>0</v>
      </c>
      <c r="I212" s="499">
        <v>0</v>
      </c>
      <c r="J212" s="490"/>
    </row>
    <row r="213" spans="1:10">
      <c r="A213" s="502">
        <v>201</v>
      </c>
      <c r="B213" s="502" t="s">
        <v>24</v>
      </c>
      <c r="C213" s="496" t="s">
        <v>3941</v>
      </c>
      <c r="D213" s="935"/>
      <c r="E213" s="497" t="s">
        <v>2086</v>
      </c>
      <c r="F213" s="486"/>
      <c r="G213" s="488" t="str">
        <f t="shared" si="3"/>
        <v>0</v>
      </c>
      <c r="H213" s="500">
        <v>0</v>
      </c>
      <c r="I213" s="499">
        <v>0</v>
      </c>
      <c r="J213" s="490"/>
    </row>
    <row r="214" spans="1:10">
      <c r="A214" s="926">
        <v>202</v>
      </c>
      <c r="B214" s="495" t="s">
        <v>2301</v>
      </c>
      <c r="C214" s="496" t="s">
        <v>3942</v>
      </c>
      <c r="D214" s="496" t="s">
        <v>3943</v>
      </c>
      <c r="E214" s="496" t="s">
        <v>2086</v>
      </c>
      <c r="F214" s="486">
        <f>_xlfn.BITAND(_xlfn.BITRSHIFT(H214,4),15)</f>
        <v>1</v>
      </c>
      <c r="G214" s="927" t="str">
        <f>DEC2HEX(H214)</f>
        <v>11</v>
      </c>
      <c r="H214" s="928">
        <v>17</v>
      </c>
      <c r="I214" s="929">
        <v>0</v>
      </c>
      <c r="J214" s="490"/>
    </row>
    <row r="215" spans="1:10">
      <c r="A215" s="926"/>
      <c r="B215" s="496" t="s">
        <v>244</v>
      </c>
      <c r="C215" s="496" t="s">
        <v>3944</v>
      </c>
      <c r="D215" s="496" t="s">
        <v>3945</v>
      </c>
      <c r="E215" s="497" t="s">
        <v>2086</v>
      </c>
      <c r="F215" s="487">
        <f>_xlfn.BITAND(_xlfn.BITRSHIFT(H214,0),15)</f>
        <v>1</v>
      </c>
      <c r="G215" s="927"/>
      <c r="H215" s="928"/>
      <c r="I215" s="929"/>
      <c r="J215" s="490"/>
    </row>
    <row r="216" spans="1:10">
      <c r="A216" s="926">
        <v>203</v>
      </c>
      <c r="B216" s="495" t="s">
        <v>2301</v>
      </c>
      <c r="C216" s="496" t="s">
        <v>3946</v>
      </c>
      <c r="D216" s="496" t="s">
        <v>3947</v>
      </c>
      <c r="E216" s="496" t="s">
        <v>2086</v>
      </c>
      <c r="F216" s="486">
        <f>_xlfn.BITAND(_xlfn.BITRSHIFT(H216,4),15)</f>
        <v>1</v>
      </c>
      <c r="G216" s="927" t="str">
        <f>DEC2HEX(H216)</f>
        <v>11</v>
      </c>
      <c r="H216" s="928">
        <v>17</v>
      </c>
      <c r="I216" s="929">
        <v>0</v>
      </c>
      <c r="J216" s="490"/>
    </row>
    <row r="217" spans="1:10">
      <c r="A217" s="926"/>
      <c r="B217" s="496" t="s">
        <v>244</v>
      </c>
      <c r="C217" s="496" t="s">
        <v>3948</v>
      </c>
      <c r="D217" s="496" t="s">
        <v>3949</v>
      </c>
      <c r="E217" s="497" t="s">
        <v>2086</v>
      </c>
      <c r="F217" s="487">
        <f>_xlfn.BITAND(_xlfn.BITRSHIFT(H216,0),15)</f>
        <v>1</v>
      </c>
      <c r="G217" s="927"/>
      <c r="H217" s="928"/>
      <c r="I217" s="929"/>
      <c r="J217" s="490"/>
    </row>
    <row r="218" spans="1:10">
      <c r="A218" s="926">
        <v>204</v>
      </c>
      <c r="B218" s="495" t="s">
        <v>2301</v>
      </c>
      <c r="C218" s="496" t="s">
        <v>3950</v>
      </c>
      <c r="D218" s="496" t="s">
        <v>3951</v>
      </c>
      <c r="E218" s="496" t="s">
        <v>2086</v>
      </c>
      <c r="F218" s="486">
        <f>_xlfn.BITAND(_xlfn.BITRSHIFT(H218,4),15)</f>
        <v>1</v>
      </c>
      <c r="G218" s="927" t="str">
        <f>DEC2HEX(H218)</f>
        <v>11</v>
      </c>
      <c r="H218" s="928">
        <v>17</v>
      </c>
      <c r="I218" s="929">
        <v>0</v>
      </c>
      <c r="J218" s="490"/>
    </row>
    <row r="219" spans="1:10">
      <c r="A219" s="926"/>
      <c r="B219" s="496" t="s">
        <v>244</v>
      </c>
      <c r="C219" s="496" t="s">
        <v>3952</v>
      </c>
      <c r="D219" s="496" t="s">
        <v>3953</v>
      </c>
      <c r="E219" s="497" t="s">
        <v>2086</v>
      </c>
      <c r="F219" s="487">
        <f>_xlfn.BITAND(_xlfn.BITRSHIFT(H218,0),15)</f>
        <v>1</v>
      </c>
      <c r="G219" s="927"/>
      <c r="H219" s="928"/>
      <c r="I219" s="929"/>
      <c r="J219" s="490"/>
    </row>
    <row r="220" spans="1:10">
      <c r="A220" s="926">
        <v>205</v>
      </c>
      <c r="B220" s="495" t="s">
        <v>2301</v>
      </c>
      <c r="C220" s="496" t="s">
        <v>3954</v>
      </c>
      <c r="D220" s="496" t="s">
        <v>3955</v>
      </c>
      <c r="E220" s="496" t="s">
        <v>2086</v>
      </c>
      <c r="F220" s="486">
        <f>_xlfn.BITAND(_xlfn.BITRSHIFT(H220,4),15)</f>
        <v>1</v>
      </c>
      <c r="G220" s="927" t="str">
        <f>DEC2HEX(H220)</f>
        <v>11</v>
      </c>
      <c r="H220" s="928">
        <v>17</v>
      </c>
      <c r="I220" s="929">
        <v>0</v>
      </c>
      <c r="J220" s="490"/>
    </row>
    <row r="221" spans="1:10">
      <c r="A221" s="926"/>
      <c r="B221" s="496" t="s">
        <v>244</v>
      </c>
      <c r="C221" s="496" t="s">
        <v>3956</v>
      </c>
      <c r="D221" s="496" t="s">
        <v>3957</v>
      </c>
      <c r="E221" s="497" t="s">
        <v>2086</v>
      </c>
      <c r="F221" s="487">
        <f>_xlfn.BITAND(_xlfn.BITRSHIFT(H220,0),15)</f>
        <v>1</v>
      </c>
      <c r="G221" s="927"/>
      <c r="H221" s="928"/>
      <c r="I221" s="929"/>
      <c r="J221" s="490"/>
    </row>
    <row r="222" spans="1:10" ht="24">
      <c r="A222" s="926">
        <v>206</v>
      </c>
      <c r="B222" s="504" t="s">
        <v>2301</v>
      </c>
      <c r="C222" s="496" t="s">
        <v>3958</v>
      </c>
      <c r="D222" s="496" t="s">
        <v>3959</v>
      </c>
      <c r="E222" s="497" t="s">
        <v>2086</v>
      </c>
      <c r="F222" s="486">
        <f>_xlfn.BITAND(_xlfn.BITRSHIFT(H222,4),15)</f>
        <v>3</v>
      </c>
      <c r="G222" s="934" t="str">
        <f>DEC2HEX(H222)</f>
        <v>30</v>
      </c>
      <c r="H222" s="922">
        <v>48</v>
      </c>
      <c r="I222" s="929">
        <v>0</v>
      </c>
      <c r="J222" s="490"/>
    </row>
    <row r="223" spans="1:10" ht="24">
      <c r="A223" s="926"/>
      <c r="B223" s="504" t="s">
        <v>2302</v>
      </c>
      <c r="C223" s="496" t="s">
        <v>3960</v>
      </c>
      <c r="D223" s="496" t="s">
        <v>3961</v>
      </c>
      <c r="E223" s="496" t="s">
        <v>2086</v>
      </c>
      <c r="F223" s="486">
        <f>_xlfn.BITAND(_xlfn.BITRSHIFT(H222,1),7)</f>
        <v>0</v>
      </c>
      <c r="G223" s="934">
        <v>0</v>
      </c>
      <c r="H223" s="923"/>
      <c r="I223" s="929"/>
      <c r="J223" s="490"/>
    </row>
    <row r="224" spans="1:10" ht="24">
      <c r="A224" s="926"/>
      <c r="B224" s="501">
        <v>0</v>
      </c>
      <c r="C224" s="496" t="s">
        <v>3962</v>
      </c>
      <c r="D224" s="496" t="s">
        <v>3963</v>
      </c>
      <c r="E224" s="497" t="s">
        <v>2086</v>
      </c>
      <c r="F224" s="486">
        <f>_xlfn.BITAND(_xlfn.BITRSHIFT(H222,0),1)</f>
        <v>0</v>
      </c>
      <c r="G224" s="934">
        <v>0</v>
      </c>
      <c r="H224" s="924"/>
      <c r="I224" s="929"/>
      <c r="J224" s="490"/>
    </row>
    <row r="225" spans="1:10" ht="24">
      <c r="A225" s="931">
        <v>207</v>
      </c>
      <c r="B225" s="504" t="s">
        <v>2301</v>
      </c>
      <c r="C225" s="496" t="s">
        <v>3964</v>
      </c>
      <c r="D225" s="496" t="s">
        <v>3965</v>
      </c>
      <c r="E225" s="497" t="s">
        <v>2086</v>
      </c>
      <c r="F225" s="486">
        <f>_xlfn.BITAND(_xlfn.BITRSHIFT(H225,4),15)</f>
        <v>3</v>
      </c>
      <c r="G225" s="934" t="str">
        <f t="shared" ref="G225" si="4">DEC2HEX(H225)</f>
        <v>30</v>
      </c>
      <c r="H225" s="922">
        <v>48</v>
      </c>
      <c r="I225" s="929">
        <v>0</v>
      </c>
      <c r="J225" s="490"/>
    </row>
    <row r="226" spans="1:10" ht="24">
      <c r="A226" s="931"/>
      <c r="B226" s="504" t="s">
        <v>2302</v>
      </c>
      <c r="C226" s="496" t="s">
        <v>3966</v>
      </c>
      <c r="D226" s="496" t="s">
        <v>3967</v>
      </c>
      <c r="E226" s="496" t="s">
        <v>2086</v>
      </c>
      <c r="F226" s="486">
        <f>_xlfn.BITAND(_xlfn.BITRSHIFT(H225,1),7)</f>
        <v>0</v>
      </c>
      <c r="G226" s="934">
        <v>0</v>
      </c>
      <c r="H226" s="923"/>
      <c r="I226" s="929"/>
      <c r="J226" s="490"/>
    </row>
    <row r="227" spans="1:10" ht="24">
      <c r="A227" s="931"/>
      <c r="B227" s="501">
        <v>0</v>
      </c>
      <c r="C227" s="496" t="s">
        <v>3968</v>
      </c>
      <c r="D227" s="496" t="s">
        <v>3969</v>
      </c>
      <c r="E227" s="497" t="s">
        <v>2086</v>
      </c>
      <c r="F227" s="486">
        <f>_xlfn.BITAND(_xlfn.BITRSHIFT(H225,0),1)</f>
        <v>0</v>
      </c>
      <c r="G227" s="934">
        <v>0</v>
      </c>
      <c r="H227" s="924"/>
      <c r="I227" s="929"/>
      <c r="J227" s="490"/>
    </row>
    <row r="228" spans="1:10" ht="24">
      <c r="A228" s="926">
        <v>208</v>
      </c>
      <c r="B228" s="504" t="s">
        <v>2301</v>
      </c>
      <c r="C228" s="496" t="s">
        <v>3970</v>
      </c>
      <c r="D228" s="496" t="s">
        <v>3971</v>
      </c>
      <c r="E228" s="497" t="s">
        <v>2086</v>
      </c>
      <c r="F228" s="486">
        <f>_xlfn.BITAND(_xlfn.BITRSHIFT(H228,4),15)</f>
        <v>3</v>
      </c>
      <c r="G228" s="934" t="str">
        <f t="shared" ref="G228" si="5">DEC2HEX(H228)</f>
        <v>30</v>
      </c>
      <c r="H228" s="922">
        <v>48</v>
      </c>
      <c r="I228" s="929">
        <v>0</v>
      </c>
      <c r="J228" s="490"/>
    </row>
    <row r="229" spans="1:10" ht="24">
      <c r="A229" s="926"/>
      <c r="B229" s="504" t="s">
        <v>2302</v>
      </c>
      <c r="C229" s="496" t="s">
        <v>3972</v>
      </c>
      <c r="D229" s="496" t="s">
        <v>3172</v>
      </c>
      <c r="E229" s="496" t="s">
        <v>2086</v>
      </c>
      <c r="F229" s="486">
        <f>_xlfn.BITAND(_xlfn.BITRSHIFT(H228,1),7)</f>
        <v>0</v>
      </c>
      <c r="G229" s="934">
        <v>0</v>
      </c>
      <c r="H229" s="923"/>
      <c r="I229" s="929"/>
      <c r="J229" s="490"/>
    </row>
    <row r="230" spans="1:10" ht="24">
      <c r="A230" s="926"/>
      <c r="B230" s="501">
        <v>0</v>
      </c>
      <c r="C230" s="496" t="s">
        <v>3973</v>
      </c>
      <c r="D230" s="496" t="s">
        <v>3974</v>
      </c>
      <c r="E230" s="497" t="s">
        <v>2086</v>
      </c>
      <c r="F230" s="486">
        <f>_xlfn.BITAND(_xlfn.BITRSHIFT(H228,0),1)</f>
        <v>0</v>
      </c>
      <c r="G230" s="934">
        <v>0</v>
      </c>
      <c r="H230" s="924"/>
      <c r="I230" s="929"/>
      <c r="J230" s="490"/>
    </row>
    <row r="231" spans="1:10" ht="24">
      <c r="A231" s="926">
        <v>209</v>
      </c>
      <c r="B231" s="504" t="s">
        <v>2301</v>
      </c>
      <c r="C231" s="496" t="s">
        <v>3975</v>
      </c>
      <c r="D231" s="496" t="s">
        <v>3976</v>
      </c>
      <c r="E231" s="497" t="s">
        <v>2086</v>
      </c>
      <c r="F231" s="486">
        <f>_xlfn.BITAND(_xlfn.BITRSHIFT(H231,4),15)</f>
        <v>3</v>
      </c>
      <c r="G231" s="934" t="str">
        <f t="shared" ref="G231" si="6">DEC2HEX(H231)</f>
        <v>30</v>
      </c>
      <c r="H231" s="922">
        <v>48</v>
      </c>
      <c r="I231" s="929">
        <v>0</v>
      </c>
      <c r="J231" s="490"/>
    </row>
    <row r="232" spans="1:10" ht="24">
      <c r="A232" s="926"/>
      <c r="B232" s="504" t="s">
        <v>2302</v>
      </c>
      <c r="C232" s="496" t="s">
        <v>3977</v>
      </c>
      <c r="D232" s="496" t="s">
        <v>3177</v>
      </c>
      <c r="E232" s="496" t="s">
        <v>2086</v>
      </c>
      <c r="F232" s="486">
        <f>_xlfn.BITAND(_xlfn.BITRSHIFT(H231,1),7)</f>
        <v>0</v>
      </c>
      <c r="G232" s="934">
        <v>0</v>
      </c>
      <c r="H232" s="923"/>
      <c r="I232" s="929"/>
      <c r="J232" s="490"/>
    </row>
    <row r="233" spans="1:10" ht="24">
      <c r="A233" s="926"/>
      <c r="B233" s="501">
        <v>0</v>
      </c>
      <c r="C233" s="496" t="s">
        <v>3978</v>
      </c>
      <c r="D233" s="496" t="s">
        <v>3979</v>
      </c>
      <c r="E233" s="497" t="s">
        <v>2086</v>
      </c>
      <c r="F233" s="486">
        <f>_xlfn.BITAND(_xlfn.BITRSHIFT(H231,0),1)</f>
        <v>0</v>
      </c>
      <c r="G233" s="934">
        <v>0</v>
      </c>
      <c r="H233" s="924"/>
      <c r="I233" s="929"/>
      <c r="J233" s="490"/>
    </row>
    <row r="234" spans="1:10" ht="24">
      <c r="A234" s="926">
        <v>210</v>
      </c>
      <c r="B234" s="504" t="s">
        <v>2301</v>
      </c>
      <c r="C234" s="496" t="s">
        <v>3980</v>
      </c>
      <c r="D234" s="496" t="s">
        <v>3981</v>
      </c>
      <c r="E234" s="497" t="s">
        <v>2086</v>
      </c>
      <c r="F234" s="486">
        <f>_xlfn.BITAND(_xlfn.BITRSHIFT(H234,4),15)</f>
        <v>3</v>
      </c>
      <c r="G234" s="934" t="str">
        <f t="shared" ref="G234" si="7">DEC2HEX(H234)</f>
        <v>38</v>
      </c>
      <c r="H234" s="922">
        <v>56</v>
      </c>
      <c r="I234" s="929">
        <v>0</v>
      </c>
      <c r="J234" s="490"/>
    </row>
    <row r="235" spans="1:10" ht="24">
      <c r="A235" s="926"/>
      <c r="B235" s="504" t="s">
        <v>2302</v>
      </c>
      <c r="C235" s="496" t="s">
        <v>3982</v>
      </c>
      <c r="D235" s="496" t="s">
        <v>3182</v>
      </c>
      <c r="E235" s="496" t="s">
        <v>2086</v>
      </c>
      <c r="F235" s="486">
        <f>_xlfn.BITAND(_xlfn.BITRSHIFT(H234,1),7)</f>
        <v>4</v>
      </c>
      <c r="G235" s="934">
        <v>0</v>
      </c>
      <c r="H235" s="923"/>
      <c r="I235" s="929"/>
      <c r="J235" s="490"/>
    </row>
    <row r="236" spans="1:10" ht="24">
      <c r="A236" s="926"/>
      <c r="B236" s="501">
        <v>0</v>
      </c>
      <c r="C236" s="496" t="s">
        <v>3983</v>
      </c>
      <c r="D236" s="496" t="s">
        <v>3984</v>
      </c>
      <c r="E236" s="497" t="s">
        <v>2086</v>
      </c>
      <c r="F236" s="486">
        <f>_xlfn.BITAND(_xlfn.BITRSHIFT(H234,0),1)</f>
        <v>0</v>
      </c>
      <c r="G236" s="934">
        <v>0</v>
      </c>
      <c r="H236" s="924"/>
      <c r="I236" s="929"/>
      <c r="J236" s="490"/>
    </row>
    <row r="237" spans="1:10" ht="24">
      <c r="A237" s="926">
        <v>211</v>
      </c>
      <c r="B237" s="504" t="s">
        <v>2301</v>
      </c>
      <c r="C237" s="496" t="s">
        <v>3985</v>
      </c>
      <c r="D237" s="496" t="s">
        <v>3986</v>
      </c>
      <c r="E237" s="497" t="s">
        <v>2086</v>
      </c>
      <c r="F237" s="486">
        <f>_xlfn.BITAND(_xlfn.BITRSHIFT(H237,4),15)</f>
        <v>3</v>
      </c>
      <c r="G237" s="934" t="str">
        <f t="shared" ref="G237" si="8">DEC2HEX(H237)</f>
        <v>38</v>
      </c>
      <c r="H237" s="922">
        <v>56</v>
      </c>
      <c r="I237" s="929">
        <v>0</v>
      </c>
      <c r="J237" s="490"/>
    </row>
    <row r="238" spans="1:10" ht="24">
      <c r="A238" s="926"/>
      <c r="B238" s="504" t="s">
        <v>2302</v>
      </c>
      <c r="C238" s="496" t="s">
        <v>3987</v>
      </c>
      <c r="D238" s="496" t="s">
        <v>3187</v>
      </c>
      <c r="E238" s="496" t="s">
        <v>2086</v>
      </c>
      <c r="F238" s="486">
        <f>_xlfn.BITAND(_xlfn.BITRSHIFT(H237,1),7)</f>
        <v>4</v>
      </c>
      <c r="G238" s="934">
        <v>0</v>
      </c>
      <c r="H238" s="923"/>
      <c r="I238" s="929"/>
      <c r="J238" s="490"/>
    </row>
    <row r="239" spans="1:10" ht="24">
      <c r="A239" s="926"/>
      <c r="B239" s="501">
        <v>0</v>
      </c>
      <c r="C239" s="496" t="s">
        <v>3988</v>
      </c>
      <c r="D239" s="496" t="s">
        <v>3989</v>
      </c>
      <c r="E239" s="497" t="s">
        <v>2086</v>
      </c>
      <c r="F239" s="486">
        <f>_xlfn.BITAND(_xlfn.BITRSHIFT(H237,0),1)</f>
        <v>0</v>
      </c>
      <c r="G239" s="934">
        <v>0</v>
      </c>
      <c r="H239" s="924"/>
      <c r="I239" s="929"/>
      <c r="J239" s="490"/>
    </row>
    <row r="240" spans="1:10" ht="24">
      <c r="A240" s="926">
        <v>212</v>
      </c>
      <c r="B240" s="504" t="s">
        <v>2301</v>
      </c>
      <c r="C240" s="496" t="s">
        <v>3990</v>
      </c>
      <c r="D240" s="496" t="s">
        <v>3991</v>
      </c>
      <c r="E240" s="497" t="s">
        <v>2086</v>
      </c>
      <c r="F240" s="486">
        <f>_xlfn.BITAND(_xlfn.BITRSHIFT(H240,4),15)</f>
        <v>3</v>
      </c>
      <c r="G240" s="934" t="str">
        <f t="shared" ref="G240" si="9">DEC2HEX(H240)</f>
        <v>38</v>
      </c>
      <c r="H240" s="922">
        <v>56</v>
      </c>
      <c r="I240" s="929">
        <v>0</v>
      </c>
      <c r="J240" s="490"/>
    </row>
    <row r="241" spans="1:10" ht="24">
      <c r="A241" s="926"/>
      <c r="B241" s="504" t="s">
        <v>2302</v>
      </c>
      <c r="C241" s="496" t="s">
        <v>3992</v>
      </c>
      <c r="D241" s="496" t="s">
        <v>3192</v>
      </c>
      <c r="E241" s="496" t="s">
        <v>2086</v>
      </c>
      <c r="F241" s="486">
        <f>_xlfn.BITAND(_xlfn.BITRSHIFT(H240,1),7)</f>
        <v>4</v>
      </c>
      <c r="G241" s="934">
        <v>0</v>
      </c>
      <c r="H241" s="923"/>
      <c r="I241" s="929"/>
      <c r="J241" s="490"/>
    </row>
    <row r="242" spans="1:10" ht="24">
      <c r="A242" s="926"/>
      <c r="B242" s="501">
        <v>0</v>
      </c>
      <c r="C242" s="496" t="s">
        <v>3993</v>
      </c>
      <c r="D242" s="496" t="s">
        <v>3994</v>
      </c>
      <c r="E242" s="497" t="s">
        <v>2086</v>
      </c>
      <c r="F242" s="486">
        <f>_xlfn.BITAND(_xlfn.BITRSHIFT(H240,0),1)</f>
        <v>0</v>
      </c>
      <c r="G242" s="934">
        <v>0</v>
      </c>
      <c r="H242" s="924"/>
      <c r="I242" s="929"/>
      <c r="J242" s="490"/>
    </row>
    <row r="243" spans="1:10" ht="24">
      <c r="A243" s="926">
        <v>213</v>
      </c>
      <c r="B243" s="504" t="s">
        <v>2301</v>
      </c>
      <c r="C243" s="496" t="s">
        <v>3995</v>
      </c>
      <c r="D243" s="496" t="s">
        <v>3996</v>
      </c>
      <c r="E243" s="497" t="s">
        <v>2086</v>
      </c>
      <c r="F243" s="486">
        <f>_xlfn.BITAND(_xlfn.BITRSHIFT(H243,4),15)</f>
        <v>3</v>
      </c>
      <c r="G243" s="934" t="str">
        <f t="shared" ref="G243" si="10">DEC2HEX(H243)</f>
        <v>38</v>
      </c>
      <c r="H243" s="922">
        <v>56</v>
      </c>
      <c r="I243" s="929">
        <v>0</v>
      </c>
      <c r="J243" s="490"/>
    </row>
    <row r="244" spans="1:10" ht="24">
      <c r="A244" s="926"/>
      <c r="B244" s="504" t="s">
        <v>2302</v>
      </c>
      <c r="C244" s="496" t="s">
        <v>3997</v>
      </c>
      <c r="D244" s="496" t="s">
        <v>3197</v>
      </c>
      <c r="E244" s="496" t="s">
        <v>2086</v>
      </c>
      <c r="F244" s="486">
        <f>_xlfn.BITAND(_xlfn.BITRSHIFT(H243,1),7)</f>
        <v>4</v>
      </c>
      <c r="G244" s="934">
        <v>0</v>
      </c>
      <c r="H244" s="923"/>
      <c r="I244" s="929"/>
      <c r="J244" s="490"/>
    </row>
    <row r="245" spans="1:10" ht="36">
      <c r="A245" s="926"/>
      <c r="B245" s="501">
        <v>0</v>
      </c>
      <c r="C245" s="496" t="s">
        <v>3998</v>
      </c>
      <c r="D245" s="496" t="s">
        <v>3999</v>
      </c>
      <c r="E245" s="497" t="s">
        <v>2086</v>
      </c>
      <c r="F245" s="486">
        <f>_xlfn.BITAND(_xlfn.BITRSHIFT(H243,0),1)</f>
        <v>0</v>
      </c>
      <c r="G245" s="934">
        <v>0</v>
      </c>
      <c r="H245" s="924"/>
      <c r="I245" s="929"/>
      <c r="J245" s="490"/>
    </row>
    <row r="246" spans="1:10" ht="24">
      <c r="A246" s="931">
        <v>214</v>
      </c>
      <c r="B246" s="501">
        <v>7</v>
      </c>
      <c r="C246" s="496" t="s">
        <v>4000</v>
      </c>
      <c r="D246" s="496" t="s">
        <v>4001</v>
      </c>
      <c r="E246" s="497" t="s">
        <v>2086</v>
      </c>
      <c r="F246" s="488">
        <f>_xlfn.BITAND(_xlfn.BITRSHIFT(H246,7),1)</f>
        <v>0</v>
      </c>
      <c r="G246" s="927" t="str">
        <f t="shared" ref="G246" si="11">DEC2HEX(H246)</f>
        <v>0</v>
      </c>
      <c r="H246" s="922">
        <v>0</v>
      </c>
      <c r="I246" s="929">
        <v>0</v>
      </c>
      <c r="J246" s="490"/>
    </row>
    <row r="247" spans="1:10" ht="24">
      <c r="A247" s="931"/>
      <c r="B247" s="501">
        <v>6</v>
      </c>
      <c r="C247" s="496" t="s">
        <v>4002</v>
      </c>
      <c r="D247" s="496" t="s">
        <v>4003</v>
      </c>
      <c r="E247" s="497" t="s">
        <v>2086</v>
      </c>
      <c r="F247" s="488">
        <f>_xlfn.BITAND(_xlfn.BITRSHIFT(H246,6),1)</f>
        <v>0</v>
      </c>
      <c r="G247" s="927">
        <v>0</v>
      </c>
      <c r="H247" s="923"/>
      <c r="I247" s="929"/>
      <c r="J247" s="490"/>
    </row>
    <row r="248" spans="1:10" ht="24">
      <c r="A248" s="931"/>
      <c r="B248" s="501">
        <v>5</v>
      </c>
      <c r="C248" s="496" t="s">
        <v>4004</v>
      </c>
      <c r="D248" s="496" t="s">
        <v>4005</v>
      </c>
      <c r="E248" s="496" t="s">
        <v>2086</v>
      </c>
      <c r="F248" s="488">
        <f>_xlfn.BITAND(_xlfn.BITRSHIFT(H246,5),1)</f>
        <v>0</v>
      </c>
      <c r="G248" s="927">
        <v>0</v>
      </c>
      <c r="H248" s="923"/>
      <c r="I248" s="929"/>
      <c r="J248" s="490"/>
    </row>
    <row r="249" spans="1:10" ht="24">
      <c r="A249" s="931"/>
      <c r="B249" s="501">
        <v>4</v>
      </c>
      <c r="C249" s="496" t="s">
        <v>4006</v>
      </c>
      <c r="D249" s="496" t="s">
        <v>4007</v>
      </c>
      <c r="E249" s="497" t="s">
        <v>2086</v>
      </c>
      <c r="F249" s="488">
        <f>_xlfn.BITAND(_xlfn.BITRSHIFT(H246,4),1)</f>
        <v>0</v>
      </c>
      <c r="G249" s="927">
        <v>0</v>
      </c>
      <c r="H249" s="923"/>
      <c r="I249" s="929"/>
      <c r="J249" s="490"/>
    </row>
    <row r="250" spans="1:10" ht="24">
      <c r="A250" s="931"/>
      <c r="B250" s="501">
        <v>3</v>
      </c>
      <c r="C250" s="496" t="s">
        <v>4008</v>
      </c>
      <c r="D250" s="496" t="s">
        <v>4009</v>
      </c>
      <c r="E250" s="497" t="s">
        <v>2086</v>
      </c>
      <c r="F250" s="488">
        <f>_xlfn.BITAND(_xlfn.BITRSHIFT(H246,3),1)</f>
        <v>0</v>
      </c>
      <c r="G250" s="927">
        <v>0</v>
      </c>
      <c r="H250" s="923"/>
      <c r="I250" s="929"/>
      <c r="J250" s="490"/>
    </row>
    <row r="251" spans="1:10" ht="24">
      <c r="A251" s="931"/>
      <c r="B251" s="501">
        <v>2</v>
      </c>
      <c r="C251" s="496" t="s">
        <v>4010</v>
      </c>
      <c r="D251" s="496" t="s">
        <v>4009</v>
      </c>
      <c r="E251" s="497" t="s">
        <v>2086</v>
      </c>
      <c r="F251" s="488">
        <f>_xlfn.BITAND(_xlfn.BITRSHIFT(H246,2),1)</f>
        <v>0</v>
      </c>
      <c r="G251" s="927">
        <v>0</v>
      </c>
      <c r="H251" s="923"/>
      <c r="I251" s="929"/>
      <c r="J251" s="490"/>
    </row>
    <row r="252" spans="1:10" ht="24">
      <c r="A252" s="931"/>
      <c r="B252" s="501">
        <v>1</v>
      </c>
      <c r="C252" s="496" t="s">
        <v>4011</v>
      </c>
      <c r="D252" s="496" t="s">
        <v>4012</v>
      </c>
      <c r="E252" s="496" t="s">
        <v>2086</v>
      </c>
      <c r="F252" s="488">
        <f>_xlfn.BITAND(_xlfn.BITRSHIFT(H246,1),1)</f>
        <v>0</v>
      </c>
      <c r="G252" s="927">
        <v>0</v>
      </c>
      <c r="H252" s="923"/>
      <c r="I252" s="929"/>
      <c r="J252" s="490"/>
    </row>
    <row r="253" spans="1:10" ht="24">
      <c r="A253" s="931"/>
      <c r="B253" s="501">
        <v>0</v>
      </c>
      <c r="C253" s="496" t="s">
        <v>4013</v>
      </c>
      <c r="D253" s="496" t="s">
        <v>4014</v>
      </c>
      <c r="E253" s="497" t="s">
        <v>2086</v>
      </c>
      <c r="F253" s="488">
        <f>_xlfn.BITAND(_xlfn.BITRSHIFT(H246,0),1)</f>
        <v>0</v>
      </c>
      <c r="G253" s="927">
        <v>0</v>
      </c>
      <c r="H253" s="924"/>
      <c r="I253" s="929"/>
      <c r="J253" s="490"/>
    </row>
    <row r="254" spans="1:10" ht="43.2">
      <c r="A254" s="926">
        <v>215</v>
      </c>
      <c r="B254" s="504" t="s">
        <v>2481</v>
      </c>
      <c r="C254" s="505" t="s">
        <v>4015</v>
      </c>
      <c r="D254" s="932" t="s">
        <v>4016</v>
      </c>
      <c r="E254" s="497" t="s">
        <v>2086</v>
      </c>
      <c r="F254" s="486">
        <f>_xlfn.BITAND(_xlfn.BITRSHIFT(H254,6),3)</f>
        <v>0</v>
      </c>
      <c r="G254" s="934" t="str">
        <f>DEC2HEX(H254)</f>
        <v>0</v>
      </c>
      <c r="H254" s="922">
        <v>0</v>
      </c>
      <c r="I254" s="929">
        <v>0</v>
      </c>
      <c r="J254" s="490"/>
    </row>
    <row r="255" spans="1:10" ht="43.2">
      <c r="A255" s="926"/>
      <c r="B255" s="504" t="s">
        <v>2297</v>
      </c>
      <c r="C255" s="505" t="s">
        <v>4017</v>
      </c>
      <c r="D255" s="933"/>
      <c r="E255" s="497" t="s">
        <v>2086</v>
      </c>
      <c r="F255" s="486">
        <f>_xlfn.BITAND(_xlfn.BITRSHIFT(H254,4),3)</f>
        <v>0</v>
      </c>
      <c r="G255" s="934"/>
      <c r="H255" s="923"/>
      <c r="I255" s="929"/>
      <c r="J255" s="490"/>
    </row>
    <row r="256" spans="1:10" ht="43.2">
      <c r="A256" s="926"/>
      <c r="B256" s="504" t="s">
        <v>2298</v>
      </c>
      <c r="C256" s="505" t="s">
        <v>4018</v>
      </c>
      <c r="D256" s="933"/>
      <c r="E256" s="496" t="s">
        <v>2086</v>
      </c>
      <c r="F256" s="486">
        <f>_xlfn.BITAND(_xlfn.BITRSHIFT(H254,2),3)</f>
        <v>0</v>
      </c>
      <c r="G256" s="934"/>
      <c r="H256" s="923"/>
      <c r="I256" s="929"/>
      <c r="J256" s="490"/>
    </row>
    <row r="257" spans="1:10" ht="43.2">
      <c r="A257" s="926"/>
      <c r="B257" s="502" t="s">
        <v>154</v>
      </c>
      <c r="C257" s="505" t="s">
        <v>4019</v>
      </c>
      <c r="D257" s="933"/>
      <c r="E257" s="497" t="s">
        <v>2086</v>
      </c>
      <c r="F257" s="486">
        <f>_xlfn.BITAND(_xlfn.BITRSHIFT(H254,0),3)</f>
        <v>0</v>
      </c>
      <c r="G257" s="934"/>
      <c r="H257" s="924"/>
      <c r="I257" s="929"/>
      <c r="J257" s="490"/>
    </row>
    <row r="258" spans="1:10" ht="43.2">
      <c r="A258" s="926">
        <v>216</v>
      </c>
      <c r="B258" s="504" t="s">
        <v>2481</v>
      </c>
      <c r="C258" s="505" t="s">
        <v>4020</v>
      </c>
      <c r="D258" s="932" t="s">
        <v>4016</v>
      </c>
      <c r="E258" s="497" t="s">
        <v>2086</v>
      </c>
      <c r="F258" s="486">
        <f>_xlfn.BITAND(_xlfn.BITRSHIFT(H258,6),3)</f>
        <v>0</v>
      </c>
      <c r="G258" s="934" t="str">
        <f>DEC2HEX(H258)</f>
        <v>0</v>
      </c>
      <c r="H258" s="922">
        <v>0</v>
      </c>
      <c r="I258" s="929">
        <v>0</v>
      </c>
      <c r="J258" s="490"/>
    </row>
    <row r="259" spans="1:10" ht="43.2">
      <c r="A259" s="926"/>
      <c r="B259" s="504" t="s">
        <v>2297</v>
      </c>
      <c r="C259" s="505" t="s">
        <v>4021</v>
      </c>
      <c r="D259" s="933"/>
      <c r="E259" s="497" t="s">
        <v>2086</v>
      </c>
      <c r="F259" s="486">
        <f>_xlfn.BITAND(_xlfn.BITRSHIFT(H258,4),3)</f>
        <v>0</v>
      </c>
      <c r="G259" s="934"/>
      <c r="H259" s="923"/>
      <c r="I259" s="929"/>
      <c r="J259" s="490"/>
    </row>
    <row r="260" spans="1:10" ht="43.2">
      <c r="A260" s="926"/>
      <c r="B260" s="504" t="s">
        <v>2298</v>
      </c>
      <c r="C260" s="505" t="s">
        <v>4022</v>
      </c>
      <c r="D260" s="933"/>
      <c r="E260" s="496" t="s">
        <v>2086</v>
      </c>
      <c r="F260" s="486">
        <f>_xlfn.BITAND(_xlfn.BITRSHIFT(H258,2),3)</f>
        <v>0</v>
      </c>
      <c r="G260" s="934"/>
      <c r="H260" s="923"/>
      <c r="I260" s="929"/>
      <c r="J260" s="490"/>
    </row>
    <row r="261" spans="1:10" ht="43.2">
      <c r="A261" s="926"/>
      <c r="B261" s="502" t="s">
        <v>154</v>
      </c>
      <c r="C261" s="505" t="s">
        <v>4023</v>
      </c>
      <c r="D261" s="933"/>
      <c r="E261" s="497" t="s">
        <v>2086</v>
      </c>
      <c r="F261" s="486">
        <f>_xlfn.BITAND(_xlfn.BITRSHIFT(H258,0),3)</f>
        <v>0</v>
      </c>
      <c r="G261" s="934"/>
      <c r="H261" s="924"/>
      <c r="I261" s="929"/>
      <c r="J261" s="490"/>
    </row>
    <row r="262" spans="1:10">
      <c r="A262" s="926">
        <v>217</v>
      </c>
      <c r="B262" s="504" t="s">
        <v>2301</v>
      </c>
      <c r="C262" s="496" t="s">
        <v>4024</v>
      </c>
      <c r="D262" s="496" t="s">
        <v>3218</v>
      </c>
      <c r="E262" s="497" t="s">
        <v>2086</v>
      </c>
      <c r="F262" s="486">
        <f>_xlfn.BITAND(_xlfn.BITRSHIFT(H262,4),15)</f>
        <v>0</v>
      </c>
      <c r="G262" s="934" t="str">
        <f>DEC2HEX(H262)</f>
        <v>0</v>
      </c>
      <c r="H262" s="922">
        <v>0</v>
      </c>
      <c r="I262" s="929">
        <v>0</v>
      </c>
      <c r="J262" s="490"/>
    </row>
    <row r="263" spans="1:10">
      <c r="A263" s="926"/>
      <c r="B263" s="502" t="s">
        <v>244</v>
      </c>
      <c r="C263" s="496" t="s">
        <v>4025</v>
      </c>
      <c r="D263" s="496" t="s">
        <v>3218</v>
      </c>
      <c r="E263" s="497" t="s">
        <v>2086</v>
      </c>
      <c r="F263" s="486">
        <f>_xlfn.BITAND(_xlfn.BITRSHIFT(H262,0),15)</f>
        <v>0</v>
      </c>
      <c r="G263" s="934"/>
      <c r="H263" s="924"/>
      <c r="I263" s="929"/>
      <c r="J263" s="490"/>
    </row>
    <row r="264" spans="1:10">
      <c r="A264" s="926">
        <v>218</v>
      </c>
      <c r="B264" s="504" t="s">
        <v>2301</v>
      </c>
      <c r="C264" s="496" t="s">
        <v>4026</v>
      </c>
      <c r="D264" s="496" t="s">
        <v>3218</v>
      </c>
      <c r="E264" s="497" t="s">
        <v>2086</v>
      </c>
      <c r="F264" s="486">
        <f>_xlfn.BITAND(_xlfn.BITRSHIFT(H264,4),15)</f>
        <v>0</v>
      </c>
      <c r="G264" s="934" t="str">
        <f t="shared" ref="G264" si="12">DEC2HEX(H264)</f>
        <v>0</v>
      </c>
      <c r="H264" s="922">
        <v>0</v>
      </c>
      <c r="I264" s="929">
        <v>0</v>
      </c>
      <c r="J264" s="490"/>
    </row>
    <row r="265" spans="1:10">
      <c r="A265" s="926"/>
      <c r="B265" s="502" t="s">
        <v>244</v>
      </c>
      <c r="C265" s="496" t="s">
        <v>4027</v>
      </c>
      <c r="D265" s="496" t="s">
        <v>3218</v>
      </c>
      <c r="E265" s="497" t="s">
        <v>2086</v>
      </c>
      <c r="F265" s="486">
        <f>_xlfn.BITAND(_xlfn.BITRSHIFT(H264,0),15)</f>
        <v>0</v>
      </c>
      <c r="G265" s="934"/>
      <c r="H265" s="924"/>
      <c r="I265" s="929"/>
      <c r="J265" s="490"/>
    </row>
    <row r="266" spans="1:10">
      <c r="A266" s="926">
        <v>219</v>
      </c>
      <c r="B266" s="504" t="s">
        <v>2301</v>
      </c>
      <c r="C266" s="496" t="s">
        <v>4028</v>
      </c>
      <c r="D266" s="496" t="s">
        <v>3218</v>
      </c>
      <c r="E266" s="497" t="s">
        <v>2086</v>
      </c>
      <c r="F266" s="486">
        <f>_xlfn.BITAND(_xlfn.BITRSHIFT(H266,4),15)</f>
        <v>0</v>
      </c>
      <c r="G266" s="934" t="str">
        <f t="shared" ref="G266" si="13">DEC2HEX(H266)</f>
        <v>0</v>
      </c>
      <c r="H266" s="922">
        <v>0</v>
      </c>
      <c r="I266" s="929">
        <v>0</v>
      </c>
      <c r="J266" s="490"/>
    </row>
    <row r="267" spans="1:10">
      <c r="A267" s="926"/>
      <c r="B267" s="502" t="s">
        <v>244</v>
      </c>
      <c r="C267" s="496" t="s">
        <v>4029</v>
      </c>
      <c r="D267" s="496" t="s">
        <v>3218</v>
      </c>
      <c r="E267" s="497" t="s">
        <v>2086</v>
      </c>
      <c r="F267" s="486">
        <f>_xlfn.BITAND(_xlfn.BITRSHIFT(H266,0),15)</f>
        <v>0</v>
      </c>
      <c r="G267" s="934"/>
      <c r="H267" s="924"/>
      <c r="I267" s="929"/>
      <c r="J267" s="490"/>
    </row>
    <row r="268" spans="1:10">
      <c r="A268" s="926">
        <v>220</v>
      </c>
      <c r="B268" s="504" t="s">
        <v>2301</v>
      </c>
      <c r="C268" s="496" t="s">
        <v>4030</v>
      </c>
      <c r="D268" s="496" t="s">
        <v>3218</v>
      </c>
      <c r="E268" s="497" t="s">
        <v>2086</v>
      </c>
      <c r="F268" s="486">
        <f>_xlfn.BITAND(_xlfn.BITRSHIFT(H268,4),15)</f>
        <v>0</v>
      </c>
      <c r="G268" s="934" t="str">
        <f t="shared" ref="G268" si="14">DEC2HEX(H268)</f>
        <v>0</v>
      </c>
      <c r="H268" s="922">
        <v>0</v>
      </c>
      <c r="I268" s="929">
        <v>0</v>
      </c>
      <c r="J268" s="490"/>
    </row>
    <row r="269" spans="1:10" ht="15" thickBot="1">
      <c r="A269" s="926"/>
      <c r="B269" s="502" t="s">
        <v>244</v>
      </c>
      <c r="C269" s="496" t="s">
        <v>4031</v>
      </c>
      <c r="D269" s="496" t="s">
        <v>3218</v>
      </c>
      <c r="E269" s="497" t="s">
        <v>2086</v>
      </c>
      <c r="F269" s="486">
        <f>_xlfn.BITAND(_xlfn.BITRSHIFT(H268,0),15)</f>
        <v>0</v>
      </c>
      <c r="G269" s="934"/>
      <c r="H269" s="924"/>
      <c r="I269" s="929"/>
      <c r="J269" s="490"/>
    </row>
    <row r="270" spans="1:10" ht="15" thickBot="1">
      <c r="A270" s="936">
        <v>221</v>
      </c>
      <c r="B270" s="501">
        <v>7</v>
      </c>
      <c r="C270" s="506" t="s">
        <v>4032</v>
      </c>
      <c r="D270" s="496" t="s">
        <v>3085</v>
      </c>
      <c r="E270" s="497" t="s">
        <v>2086</v>
      </c>
      <c r="F270" s="488">
        <f>_xlfn.BITAND(_xlfn.BITRSHIFT(H270,7),1)</f>
        <v>1</v>
      </c>
      <c r="G270" s="927" t="str">
        <f t="shared" ref="G270" si="15">DEC2HEX(H270)</f>
        <v>FF</v>
      </c>
      <c r="H270" s="922">
        <v>255</v>
      </c>
      <c r="I270" s="939">
        <v>0</v>
      </c>
      <c r="J270" s="490"/>
    </row>
    <row r="271" spans="1:10" ht="15" thickBot="1">
      <c r="A271" s="937"/>
      <c r="B271" s="501">
        <v>6</v>
      </c>
      <c r="C271" s="507" t="s">
        <v>4033</v>
      </c>
      <c r="D271" s="496" t="s">
        <v>3085</v>
      </c>
      <c r="E271" s="497" t="s">
        <v>2086</v>
      </c>
      <c r="F271" s="488">
        <f>_xlfn.BITAND(_xlfn.BITRSHIFT(H270,6),1)</f>
        <v>1</v>
      </c>
      <c r="G271" s="927">
        <v>0</v>
      </c>
      <c r="H271" s="923"/>
      <c r="I271" s="940"/>
      <c r="J271" s="490"/>
    </row>
    <row r="272" spans="1:10" ht="15" thickBot="1">
      <c r="A272" s="937"/>
      <c r="B272" s="501">
        <v>5</v>
      </c>
      <c r="C272" s="507" t="s">
        <v>4034</v>
      </c>
      <c r="D272" s="496" t="s">
        <v>3085</v>
      </c>
      <c r="E272" s="497" t="s">
        <v>2086</v>
      </c>
      <c r="F272" s="488">
        <f>_xlfn.BITAND(_xlfn.BITRSHIFT(H270,5),1)</f>
        <v>1</v>
      </c>
      <c r="G272" s="927">
        <v>0</v>
      </c>
      <c r="H272" s="923"/>
      <c r="I272" s="940"/>
      <c r="J272" s="490"/>
    </row>
    <row r="273" spans="1:10" ht="15" thickBot="1">
      <c r="A273" s="937"/>
      <c r="B273" s="501">
        <v>4</v>
      </c>
      <c r="C273" s="507" t="s">
        <v>4035</v>
      </c>
      <c r="D273" s="496" t="s">
        <v>3085</v>
      </c>
      <c r="E273" s="497" t="s">
        <v>2086</v>
      </c>
      <c r="F273" s="488">
        <f>_xlfn.BITAND(_xlfn.BITRSHIFT(H270,4),1)</f>
        <v>1</v>
      </c>
      <c r="G273" s="927">
        <v>0</v>
      </c>
      <c r="H273" s="923"/>
      <c r="I273" s="940"/>
      <c r="J273" s="490"/>
    </row>
    <row r="274" spans="1:10" ht="15" thickBot="1">
      <c r="A274" s="937"/>
      <c r="B274" s="501">
        <v>3</v>
      </c>
      <c r="C274" s="507" t="s">
        <v>4036</v>
      </c>
      <c r="D274" s="496" t="s">
        <v>3085</v>
      </c>
      <c r="E274" s="497" t="s">
        <v>2086</v>
      </c>
      <c r="F274" s="488">
        <f>_xlfn.BITAND(_xlfn.BITRSHIFT(H270,3),1)</f>
        <v>1</v>
      </c>
      <c r="G274" s="927">
        <v>0</v>
      </c>
      <c r="H274" s="923"/>
      <c r="I274" s="940"/>
      <c r="J274" s="490"/>
    </row>
    <row r="275" spans="1:10" ht="15" thickBot="1">
      <c r="A275" s="937"/>
      <c r="B275" s="501">
        <v>2</v>
      </c>
      <c r="C275" s="507" t="s">
        <v>4037</v>
      </c>
      <c r="D275" s="496" t="s">
        <v>3085</v>
      </c>
      <c r="E275" s="497" t="s">
        <v>2086</v>
      </c>
      <c r="F275" s="488">
        <f>_xlfn.BITAND(_xlfn.BITRSHIFT(H270,2),1)</f>
        <v>1</v>
      </c>
      <c r="G275" s="927">
        <v>0</v>
      </c>
      <c r="H275" s="923"/>
      <c r="I275" s="940"/>
      <c r="J275" s="490"/>
    </row>
    <row r="276" spans="1:10" ht="15" thickBot="1">
      <c r="A276" s="937"/>
      <c r="B276" s="501">
        <v>1</v>
      </c>
      <c r="C276" s="507" t="s">
        <v>4038</v>
      </c>
      <c r="D276" s="496" t="s">
        <v>3085</v>
      </c>
      <c r="E276" s="497" t="s">
        <v>2086</v>
      </c>
      <c r="F276" s="488">
        <f>_xlfn.BITAND(_xlfn.BITRSHIFT(H270,1),1)</f>
        <v>1</v>
      </c>
      <c r="G276" s="927">
        <v>0</v>
      </c>
      <c r="H276" s="923"/>
      <c r="I276" s="940"/>
      <c r="J276" s="490"/>
    </row>
    <row r="277" spans="1:10" ht="15" thickBot="1">
      <c r="A277" s="938"/>
      <c r="B277" s="501">
        <v>0</v>
      </c>
      <c r="C277" s="507" t="s">
        <v>4039</v>
      </c>
      <c r="D277" s="496" t="s">
        <v>3085</v>
      </c>
      <c r="E277" s="497" t="s">
        <v>2086</v>
      </c>
      <c r="F277" s="488">
        <f>_xlfn.BITAND(_xlfn.BITRSHIFT(H270,0),1)</f>
        <v>1</v>
      </c>
      <c r="G277" s="927">
        <v>0</v>
      </c>
      <c r="H277" s="924"/>
      <c r="I277" s="941"/>
      <c r="J277" s="490"/>
    </row>
    <row r="278" spans="1:10">
      <c r="A278" s="936">
        <v>222</v>
      </c>
      <c r="B278" s="501">
        <v>7</v>
      </c>
      <c r="C278" s="496" t="s">
        <v>4040</v>
      </c>
      <c r="D278" s="496" t="s">
        <v>3085</v>
      </c>
      <c r="E278" s="497" t="s">
        <v>2086</v>
      </c>
      <c r="F278" s="488">
        <f>_xlfn.BITAND(_xlfn.BITRSHIFT(H278,7),1)</f>
        <v>1</v>
      </c>
      <c r="G278" s="927" t="str">
        <f t="shared" ref="G278" si="16">DEC2HEX(H278)</f>
        <v>FF</v>
      </c>
      <c r="H278" s="922">
        <v>255</v>
      </c>
      <c r="I278" s="939">
        <v>0</v>
      </c>
      <c r="J278" s="490"/>
    </row>
    <row r="279" spans="1:10">
      <c r="A279" s="937"/>
      <c r="B279" s="501">
        <v>6</v>
      </c>
      <c r="C279" s="496" t="s">
        <v>4041</v>
      </c>
      <c r="D279" s="496" t="s">
        <v>3085</v>
      </c>
      <c r="E279" s="497" t="s">
        <v>2086</v>
      </c>
      <c r="F279" s="488">
        <f>_xlfn.BITAND(_xlfn.BITRSHIFT(H278,6),1)</f>
        <v>1</v>
      </c>
      <c r="G279" s="927">
        <v>0</v>
      </c>
      <c r="H279" s="923"/>
      <c r="I279" s="940"/>
      <c r="J279" s="490"/>
    </row>
    <row r="280" spans="1:10">
      <c r="A280" s="937"/>
      <c r="B280" s="501">
        <v>5</v>
      </c>
      <c r="C280" s="496" t="s">
        <v>4042</v>
      </c>
      <c r="D280" s="496" t="s">
        <v>3085</v>
      </c>
      <c r="E280" s="497" t="s">
        <v>2086</v>
      </c>
      <c r="F280" s="488">
        <f>_xlfn.BITAND(_xlfn.BITRSHIFT(H278,5),1)</f>
        <v>1</v>
      </c>
      <c r="G280" s="927">
        <v>0</v>
      </c>
      <c r="H280" s="923"/>
      <c r="I280" s="940"/>
      <c r="J280" s="490"/>
    </row>
    <row r="281" spans="1:10">
      <c r="A281" s="937"/>
      <c r="B281" s="501">
        <v>4</v>
      </c>
      <c r="C281" s="496" t="s">
        <v>4043</v>
      </c>
      <c r="D281" s="496" t="s">
        <v>3085</v>
      </c>
      <c r="E281" s="497" t="s">
        <v>2086</v>
      </c>
      <c r="F281" s="488">
        <f>_xlfn.BITAND(_xlfn.BITRSHIFT(H278,4),1)</f>
        <v>1</v>
      </c>
      <c r="G281" s="927">
        <v>0</v>
      </c>
      <c r="H281" s="923"/>
      <c r="I281" s="940"/>
      <c r="J281" s="490"/>
    </row>
    <row r="282" spans="1:10">
      <c r="A282" s="937"/>
      <c r="B282" s="501">
        <v>3</v>
      </c>
      <c r="C282" s="496" t="s">
        <v>4044</v>
      </c>
      <c r="D282" s="496" t="s">
        <v>3085</v>
      </c>
      <c r="E282" s="497" t="s">
        <v>2086</v>
      </c>
      <c r="F282" s="488">
        <f>_xlfn.BITAND(_xlfn.BITRSHIFT(H278,3),1)</f>
        <v>1</v>
      </c>
      <c r="G282" s="927">
        <v>0</v>
      </c>
      <c r="H282" s="923"/>
      <c r="I282" s="940"/>
      <c r="J282" s="490"/>
    </row>
    <row r="283" spans="1:10">
      <c r="A283" s="937"/>
      <c r="B283" s="501">
        <v>2</v>
      </c>
      <c r="C283" s="496" t="s">
        <v>4045</v>
      </c>
      <c r="D283" s="496" t="s">
        <v>3085</v>
      </c>
      <c r="E283" s="497" t="s">
        <v>2086</v>
      </c>
      <c r="F283" s="488">
        <f>_xlfn.BITAND(_xlfn.BITRSHIFT(H278,2),1)</f>
        <v>1</v>
      </c>
      <c r="G283" s="927">
        <v>0</v>
      </c>
      <c r="H283" s="923"/>
      <c r="I283" s="940"/>
      <c r="J283" s="490"/>
    </row>
    <row r="284" spans="1:10">
      <c r="A284" s="937"/>
      <c r="B284" s="501">
        <v>1</v>
      </c>
      <c r="C284" s="496" t="s">
        <v>4046</v>
      </c>
      <c r="D284" s="496" t="s">
        <v>3085</v>
      </c>
      <c r="E284" s="497" t="s">
        <v>2086</v>
      </c>
      <c r="F284" s="488">
        <f>_xlfn.BITAND(_xlfn.BITRSHIFT(H278,1),1)</f>
        <v>1</v>
      </c>
      <c r="G284" s="927">
        <v>0</v>
      </c>
      <c r="H284" s="923"/>
      <c r="I284" s="940"/>
      <c r="J284" s="490"/>
    </row>
    <row r="285" spans="1:10">
      <c r="A285" s="938"/>
      <c r="B285" s="501">
        <v>0</v>
      </c>
      <c r="C285" s="496" t="s">
        <v>4047</v>
      </c>
      <c r="D285" s="496" t="s">
        <v>3085</v>
      </c>
      <c r="E285" s="497" t="s">
        <v>2086</v>
      </c>
      <c r="F285" s="488">
        <f>_xlfn.BITAND(_xlfn.BITRSHIFT(H278,0),1)</f>
        <v>1</v>
      </c>
      <c r="G285" s="927">
        <v>0</v>
      </c>
      <c r="H285" s="924"/>
      <c r="I285" s="941"/>
      <c r="J285" s="490"/>
    </row>
    <row r="286" spans="1:10" ht="24">
      <c r="A286" s="926">
        <v>223</v>
      </c>
      <c r="B286" s="504" t="s">
        <v>2301</v>
      </c>
      <c r="C286" s="496" t="s">
        <v>4048</v>
      </c>
      <c r="D286" s="496" t="s">
        <v>3102</v>
      </c>
      <c r="E286" s="497" t="s">
        <v>2086</v>
      </c>
      <c r="F286" s="486">
        <f>_xlfn.BITAND(_xlfn.BITRSHIFT(H286,4),15)</f>
        <v>0</v>
      </c>
      <c r="G286" s="934" t="str">
        <f>DEC2HEX(H286)</f>
        <v>0</v>
      </c>
      <c r="H286" s="922">
        <v>0</v>
      </c>
      <c r="I286" s="929">
        <v>0</v>
      </c>
      <c r="J286" s="490"/>
    </row>
    <row r="287" spans="1:10" ht="24">
      <c r="A287" s="926"/>
      <c r="B287" s="502" t="s">
        <v>244</v>
      </c>
      <c r="C287" s="496" t="s">
        <v>4049</v>
      </c>
      <c r="D287" s="496" t="s">
        <v>3102</v>
      </c>
      <c r="E287" s="497" t="s">
        <v>2086</v>
      </c>
      <c r="F287" s="486">
        <f>_xlfn.BITAND(_xlfn.BITRSHIFT(H286,0),15)</f>
        <v>0</v>
      </c>
      <c r="G287" s="934"/>
      <c r="H287" s="924"/>
      <c r="I287" s="929"/>
      <c r="J287" s="490"/>
    </row>
    <row r="288" spans="1:10" ht="24">
      <c r="A288" s="926">
        <v>224</v>
      </c>
      <c r="B288" s="504" t="s">
        <v>2301</v>
      </c>
      <c r="C288" s="496" t="s">
        <v>4050</v>
      </c>
      <c r="D288" s="496" t="s">
        <v>3102</v>
      </c>
      <c r="E288" s="497" t="s">
        <v>2086</v>
      </c>
      <c r="F288" s="486">
        <f>_xlfn.BITAND(_xlfn.BITRSHIFT(H288,4),15)</f>
        <v>0</v>
      </c>
      <c r="G288" s="934" t="str">
        <f t="shared" ref="G288" si="17">DEC2HEX(H288)</f>
        <v>0</v>
      </c>
      <c r="H288" s="922">
        <v>0</v>
      </c>
      <c r="I288" s="929">
        <v>0</v>
      </c>
      <c r="J288" s="490"/>
    </row>
    <row r="289" spans="1:10" ht="24">
      <c r="A289" s="926"/>
      <c r="B289" s="502" t="s">
        <v>244</v>
      </c>
      <c r="C289" s="496" t="s">
        <v>4051</v>
      </c>
      <c r="D289" s="496" t="s">
        <v>3102</v>
      </c>
      <c r="E289" s="497" t="s">
        <v>2086</v>
      </c>
      <c r="F289" s="486">
        <f>_xlfn.BITAND(_xlfn.BITRSHIFT(H288,0),15)</f>
        <v>0</v>
      </c>
      <c r="G289" s="934"/>
      <c r="H289" s="924"/>
      <c r="I289" s="929"/>
      <c r="J289" s="490"/>
    </row>
    <row r="290" spans="1:10" ht="24">
      <c r="A290" s="926">
        <v>225</v>
      </c>
      <c r="B290" s="504" t="s">
        <v>2301</v>
      </c>
      <c r="C290" s="496" t="s">
        <v>4052</v>
      </c>
      <c r="D290" s="496" t="s">
        <v>3102</v>
      </c>
      <c r="E290" s="497" t="s">
        <v>2086</v>
      </c>
      <c r="F290" s="486">
        <f>_xlfn.BITAND(_xlfn.BITRSHIFT(H290,4),15)</f>
        <v>0</v>
      </c>
      <c r="G290" s="934" t="str">
        <f t="shared" ref="G290" si="18">DEC2HEX(H290)</f>
        <v>0</v>
      </c>
      <c r="H290" s="922">
        <v>0</v>
      </c>
      <c r="I290" s="929">
        <v>0</v>
      </c>
      <c r="J290" s="490"/>
    </row>
    <row r="291" spans="1:10" ht="24">
      <c r="A291" s="926"/>
      <c r="B291" s="502" t="s">
        <v>244</v>
      </c>
      <c r="C291" s="496" t="s">
        <v>4053</v>
      </c>
      <c r="D291" s="496" t="s">
        <v>3102</v>
      </c>
      <c r="E291" s="497" t="s">
        <v>2086</v>
      </c>
      <c r="F291" s="486">
        <f>_xlfn.BITAND(_xlfn.BITRSHIFT(H290,0),15)</f>
        <v>0</v>
      </c>
      <c r="G291" s="934"/>
      <c r="H291" s="924"/>
      <c r="I291" s="929"/>
      <c r="J291" s="490"/>
    </row>
    <row r="292" spans="1:10" ht="24">
      <c r="A292" s="926">
        <v>226</v>
      </c>
      <c r="B292" s="504" t="s">
        <v>2301</v>
      </c>
      <c r="C292" s="496" t="s">
        <v>4054</v>
      </c>
      <c r="D292" s="496" t="s">
        <v>3102</v>
      </c>
      <c r="E292" s="497" t="s">
        <v>2086</v>
      </c>
      <c r="F292" s="486">
        <f>_xlfn.BITAND(_xlfn.BITRSHIFT(H292,4),15)</f>
        <v>0</v>
      </c>
      <c r="G292" s="934" t="str">
        <f t="shared" ref="G292" si="19">DEC2HEX(H292)</f>
        <v>0</v>
      </c>
      <c r="H292" s="922">
        <v>0</v>
      </c>
      <c r="I292" s="929">
        <v>0</v>
      </c>
      <c r="J292" s="490"/>
    </row>
    <row r="293" spans="1:10" ht="24">
      <c r="A293" s="926"/>
      <c r="B293" s="502" t="s">
        <v>244</v>
      </c>
      <c r="C293" s="496" t="s">
        <v>4055</v>
      </c>
      <c r="D293" s="496" t="s">
        <v>3102</v>
      </c>
      <c r="E293" s="497" t="s">
        <v>2086</v>
      </c>
      <c r="F293" s="486">
        <f>_xlfn.BITAND(_xlfn.BITRSHIFT(H292,0),15)</f>
        <v>0</v>
      </c>
      <c r="G293" s="934"/>
      <c r="H293" s="924"/>
      <c r="I293" s="929"/>
      <c r="J293" s="490"/>
    </row>
    <row r="294" spans="1:10" ht="24">
      <c r="A294" s="926">
        <v>227</v>
      </c>
      <c r="B294" s="504" t="s">
        <v>2301</v>
      </c>
      <c r="C294" s="496" t="s">
        <v>4056</v>
      </c>
      <c r="D294" s="496" t="s">
        <v>3111</v>
      </c>
      <c r="E294" s="497" t="s">
        <v>2086</v>
      </c>
      <c r="F294" s="486">
        <f>_xlfn.BITAND(_xlfn.BITRSHIFT(H294,4),15)</f>
        <v>0</v>
      </c>
      <c r="G294" s="934" t="str">
        <f t="shared" ref="G294" si="20">DEC2HEX(H294)</f>
        <v>0</v>
      </c>
      <c r="H294" s="922">
        <v>0</v>
      </c>
      <c r="I294" s="929">
        <v>0</v>
      </c>
      <c r="J294" s="490"/>
    </row>
    <row r="295" spans="1:10" ht="24">
      <c r="A295" s="926"/>
      <c r="B295" s="502" t="s">
        <v>244</v>
      </c>
      <c r="C295" s="496" t="s">
        <v>4057</v>
      </c>
      <c r="D295" s="496" t="s">
        <v>3111</v>
      </c>
      <c r="E295" s="497" t="s">
        <v>2086</v>
      </c>
      <c r="F295" s="486">
        <f>_xlfn.BITAND(_xlfn.BITRSHIFT(H294,0),15)</f>
        <v>0</v>
      </c>
      <c r="G295" s="934"/>
      <c r="H295" s="924"/>
      <c r="I295" s="929"/>
      <c r="J295" s="490"/>
    </row>
    <row r="296" spans="1:10" ht="24">
      <c r="A296" s="926">
        <v>228</v>
      </c>
      <c r="B296" s="504" t="s">
        <v>2301</v>
      </c>
      <c r="C296" s="496" t="s">
        <v>4058</v>
      </c>
      <c r="D296" s="496" t="s">
        <v>3111</v>
      </c>
      <c r="E296" s="497" t="s">
        <v>2086</v>
      </c>
      <c r="F296" s="486">
        <f>_xlfn.BITAND(_xlfn.BITRSHIFT(H296,4),15)</f>
        <v>0</v>
      </c>
      <c r="G296" s="934" t="str">
        <f t="shared" ref="G296" si="21">DEC2HEX(H296)</f>
        <v>0</v>
      </c>
      <c r="H296" s="922">
        <v>0</v>
      </c>
      <c r="I296" s="929">
        <v>0</v>
      </c>
      <c r="J296" s="490"/>
    </row>
    <row r="297" spans="1:10" ht="24">
      <c r="A297" s="926"/>
      <c r="B297" s="502" t="s">
        <v>244</v>
      </c>
      <c r="C297" s="496" t="s">
        <v>4059</v>
      </c>
      <c r="D297" s="496" t="s">
        <v>3111</v>
      </c>
      <c r="E297" s="497" t="s">
        <v>2086</v>
      </c>
      <c r="F297" s="486">
        <f>_xlfn.BITAND(_xlfn.BITRSHIFT(H296,0),15)</f>
        <v>0</v>
      </c>
      <c r="G297" s="934"/>
      <c r="H297" s="924"/>
      <c r="I297" s="929"/>
      <c r="J297" s="490"/>
    </row>
    <row r="298" spans="1:10" ht="24">
      <c r="A298" s="926">
        <v>229</v>
      </c>
      <c r="B298" s="504" t="s">
        <v>2301</v>
      </c>
      <c r="C298" s="496" t="s">
        <v>4060</v>
      </c>
      <c r="D298" s="496" t="s">
        <v>3111</v>
      </c>
      <c r="E298" s="497" t="s">
        <v>2086</v>
      </c>
      <c r="F298" s="486">
        <f>_xlfn.BITAND(_xlfn.BITRSHIFT(H298,4),15)</f>
        <v>0</v>
      </c>
      <c r="G298" s="934" t="str">
        <f t="shared" ref="G298" si="22">DEC2HEX(H298)</f>
        <v>0</v>
      </c>
      <c r="H298" s="922">
        <v>0</v>
      </c>
      <c r="I298" s="929">
        <v>0</v>
      </c>
      <c r="J298" s="490"/>
    </row>
    <row r="299" spans="1:10" ht="24">
      <c r="A299" s="926"/>
      <c r="B299" s="502" t="s">
        <v>244</v>
      </c>
      <c r="C299" s="496" t="s">
        <v>4061</v>
      </c>
      <c r="D299" s="496" t="s">
        <v>3111</v>
      </c>
      <c r="E299" s="497" t="s">
        <v>2086</v>
      </c>
      <c r="F299" s="486">
        <f>_xlfn.BITAND(_xlfn.BITRSHIFT(H298,0),15)</f>
        <v>0</v>
      </c>
      <c r="G299" s="934"/>
      <c r="H299" s="924"/>
      <c r="I299" s="929"/>
      <c r="J299" s="490"/>
    </row>
    <row r="300" spans="1:10" ht="24">
      <c r="A300" s="926">
        <v>230</v>
      </c>
      <c r="B300" s="504" t="s">
        <v>2301</v>
      </c>
      <c r="C300" s="496" t="s">
        <v>4062</v>
      </c>
      <c r="D300" s="496" t="s">
        <v>3111</v>
      </c>
      <c r="E300" s="497" t="s">
        <v>2086</v>
      </c>
      <c r="F300" s="486">
        <f>_xlfn.BITAND(_xlfn.BITRSHIFT(H300,4),15)</f>
        <v>0</v>
      </c>
      <c r="G300" s="934" t="str">
        <f t="shared" ref="G300" si="23">DEC2HEX(H300)</f>
        <v>0</v>
      </c>
      <c r="H300" s="922">
        <v>0</v>
      </c>
      <c r="I300" s="929">
        <v>0</v>
      </c>
      <c r="J300" s="490"/>
    </row>
    <row r="301" spans="1:10" ht="24">
      <c r="A301" s="926"/>
      <c r="B301" s="502" t="s">
        <v>244</v>
      </c>
      <c r="C301" s="496" t="s">
        <v>4063</v>
      </c>
      <c r="D301" s="496" t="s">
        <v>3111</v>
      </c>
      <c r="E301" s="497" t="s">
        <v>2086</v>
      </c>
      <c r="F301" s="486">
        <f>_xlfn.BITAND(_xlfn.BITRSHIFT(H300,0),15)</f>
        <v>0</v>
      </c>
      <c r="G301" s="934"/>
      <c r="H301" s="924"/>
      <c r="I301" s="929"/>
      <c r="J301" s="490"/>
    </row>
    <row r="302" spans="1:10">
      <c r="A302" s="926">
        <v>231</v>
      </c>
      <c r="B302" s="504" t="s">
        <v>2301</v>
      </c>
      <c r="C302" s="496" t="s">
        <v>4064</v>
      </c>
      <c r="D302" s="496" t="s">
        <v>3259</v>
      </c>
      <c r="E302" s="497" t="s">
        <v>2086</v>
      </c>
      <c r="F302" s="486">
        <f>_xlfn.BITAND(_xlfn.BITRSHIFT(H302,4),15)</f>
        <v>2</v>
      </c>
      <c r="G302" s="934" t="str">
        <f t="shared" ref="G302" si="24">DEC2HEX(H302)</f>
        <v>22</v>
      </c>
      <c r="H302" s="922">
        <v>34</v>
      </c>
      <c r="I302" s="929">
        <v>0</v>
      </c>
      <c r="J302" s="490"/>
    </row>
    <row r="303" spans="1:10">
      <c r="A303" s="926"/>
      <c r="B303" s="502" t="s">
        <v>244</v>
      </c>
      <c r="C303" s="496" t="s">
        <v>4065</v>
      </c>
      <c r="D303" s="496" t="s">
        <v>3259</v>
      </c>
      <c r="E303" s="497" t="s">
        <v>2086</v>
      </c>
      <c r="F303" s="486">
        <f>_xlfn.BITAND(_xlfn.BITRSHIFT(H302,0),15)</f>
        <v>2</v>
      </c>
      <c r="G303" s="934"/>
      <c r="H303" s="924"/>
      <c r="I303" s="929"/>
      <c r="J303" s="490"/>
    </row>
    <row r="304" spans="1:10">
      <c r="A304" s="926">
        <v>232</v>
      </c>
      <c r="B304" s="504" t="s">
        <v>2301</v>
      </c>
      <c r="C304" s="496" t="s">
        <v>4066</v>
      </c>
      <c r="D304" s="496" t="s">
        <v>3259</v>
      </c>
      <c r="E304" s="497" t="s">
        <v>2086</v>
      </c>
      <c r="F304" s="486">
        <f>_xlfn.BITAND(_xlfn.BITRSHIFT(H304,4),15)</f>
        <v>2</v>
      </c>
      <c r="G304" s="934" t="str">
        <f t="shared" ref="G304" si="25">DEC2HEX(H304)</f>
        <v>22</v>
      </c>
      <c r="H304" s="922">
        <v>34</v>
      </c>
      <c r="I304" s="929">
        <v>0</v>
      </c>
      <c r="J304" s="490"/>
    </row>
    <row r="305" spans="1:10">
      <c r="A305" s="926"/>
      <c r="B305" s="502" t="s">
        <v>244</v>
      </c>
      <c r="C305" s="496" t="s">
        <v>4067</v>
      </c>
      <c r="D305" s="496" t="s">
        <v>3259</v>
      </c>
      <c r="E305" s="497" t="s">
        <v>2086</v>
      </c>
      <c r="F305" s="486">
        <f>_xlfn.BITAND(_xlfn.BITRSHIFT(H304,0),15)</f>
        <v>2</v>
      </c>
      <c r="G305" s="934"/>
      <c r="H305" s="924"/>
      <c r="I305" s="929"/>
      <c r="J305" s="490"/>
    </row>
    <row r="306" spans="1:10">
      <c r="A306" s="926">
        <v>233</v>
      </c>
      <c r="B306" s="504" t="s">
        <v>2301</v>
      </c>
      <c r="C306" s="496" t="s">
        <v>4068</v>
      </c>
      <c r="D306" s="496" t="s">
        <v>3259</v>
      </c>
      <c r="E306" s="497" t="s">
        <v>2086</v>
      </c>
      <c r="F306" s="486">
        <f>_xlfn.BITAND(_xlfn.BITRSHIFT(H306,4),15)</f>
        <v>2</v>
      </c>
      <c r="G306" s="934" t="str">
        <f t="shared" ref="G306" si="26">DEC2HEX(H306)</f>
        <v>22</v>
      </c>
      <c r="H306" s="922">
        <v>34</v>
      </c>
      <c r="I306" s="929">
        <v>0</v>
      </c>
      <c r="J306" s="490"/>
    </row>
    <row r="307" spans="1:10">
      <c r="A307" s="926"/>
      <c r="B307" s="502" t="s">
        <v>244</v>
      </c>
      <c r="C307" s="496" t="s">
        <v>4069</v>
      </c>
      <c r="D307" s="496" t="s">
        <v>3259</v>
      </c>
      <c r="E307" s="497" t="s">
        <v>2086</v>
      </c>
      <c r="F307" s="486">
        <f>_xlfn.BITAND(_xlfn.BITRSHIFT(H306,0),15)</f>
        <v>2</v>
      </c>
      <c r="G307" s="934"/>
      <c r="H307" s="924"/>
      <c r="I307" s="929"/>
      <c r="J307" s="490"/>
    </row>
    <row r="308" spans="1:10">
      <c r="A308" s="926">
        <v>234</v>
      </c>
      <c r="B308" s="504" t="s">
        <v>2301</v>
      </c>
      <c r="C308" s="496" t="s">
        <v>4070</v>
      </c>
      <c r="D308" s="496" t="s">
        <v>3259</v>
      </c>
      <c r="E308" s="497" t="s">
        <v>2086</v>
      </c>
      <c r="F308" s="486">
        <f>_xlfn.BITAND(_xlfn.BITRSHIFT(H308,4),15)</f>
        <v>2</v>
      </c>
      <c r="G308" s="934" t="str">
        <f t="shared" ref="G308" si="27">DEC2HEX(H308)</f>
        <v>22</v>
      </c>
      <c r="H308" s="922">
        <v>34</v>
      </c>
      <c r="I308" s="929">
        <v>0</v>
      </c>
      <c r="J308" s="490"/>
    </row>
    <row r="309" spans="1:10">
      <c r="A309" s="926"/>
      <c r="B309" s="502" t="s">
        <v>244</v>
      </c>
      <c r="C309" s="496" t="s">
        <v>4071</v>
      </c>
      <c r="D309" s="496" t="s">
        <v>3259</v>
      </c>
      <c r="E309" s="497" t="s">
        <v>2086</v>
      </c>
      <c r="F309" s="486">
        <f>_xlfn.BITAND(_xlfn.BITRSHIFT(H308,0),15)</f>
        <v>2</v>
      </c>
      <c r="G309" s="934"/>
      <c r="H309" s="924"/>
      <c r="I309" s="929"/>
      <c r="J309" s="490"/>
    </row>
    <row r="310" spans="1:10" ht="158.4">
      <c r="A310" s="497">
        <v>235</v>
      </c>
      <c r="B310" s="496" t="s">
        <v>24</v>
      </c>
      <c r="C310" s="496" t="s">
        <v>4920</v>
      </c>
      <c r="D310" s="505" t="s">
        <v>4922</v>
      </c>
      <c r="E310" s="497" t="s">
        <v>2086</v>
      </c>
      <c r="F310" s="486"/>
      <c r="G310" s="488" t="str">
        <f>DEC2HEX(H310)</f>
        <v>0</v>
      </c>
      <c r="H310" s="500">
        <v>0</v>
      </c>
      <c r="I310" s="499">
        <v>0</v>
      </c>
      <c r="J310" s="490"/>
    </row>
    <row r="311" spans="1:10">
      <c r="A311" s="497">
        <v>236</v>
      </c>
      <c r="B311" s="496" t="s">
        <v>24</v>
      </c>
      <c r="C311" s="496" t="s">
        <v>2158</v>
      </c>
      <c r="D311" s="497"/>
      <c r="E311" s="497" t="s">
        <v>2086</v>
      </c>
      <c r="F311" s="486"/>
      <c r="G311" s="488" t="str">
        <f t="shared" ref="G311:G314" si="28">DEC2HEX(H311)</f>
        <v>0</v>
      </c>
      <c r="H311" s="500">
        <v>0</v>
      </c>
      <c r="I311" s="499">
        <v>0</v>
      </c>
      <c r="J311" s="490"/>
    </row>
    <row r="312" spans="1:10">
      <c r="A312" s="497">
        <v>237</v>
      </c>
      <c r="B312" s="496" t="s">
        <v>24</v>
      </c>
      <c r="C312" s="496" t="s">
        <v>2158</v>
      </c>
      <c r="D312" s="497"/>
      <c r="E312" s="497" t="s">
        <v>2086</v>
      </c>
      <c r="F312" s="486"/>
      <c r="G312" s="488" t="str">
        <f t="shared" si="28"/>
        <v>0</v>
      </c>
      <c r="H312" s="500">
        <v>0</v>
      </c>
      <c r="I312" s="499">
        <v>0</v>
      </c>
      <c r="J312" s="490"/>
    </row>
    <row r="313" spans="1:10">
      <c r="A313" s="497">
        <v>238</v>
      </c>
      <c r="B313" s="496" t="s">
        <v>24</v>
      </c>
      <c r="C313" s="496" t="s">
        <v>2158</v>
      </c>
      <c r="D313" s="497"/>
      <c r="E313" s="497" t="s">
        <v>2086</v>
      </c>
      <c r="F313" s="486"/>
      <c r="G313" s="488" t="str">
        <f t="shared" si="28"/>
        <v>0</v>
      </c>
      <c r="H313" s="500">
        <v>0</v>
      </c>
      <c r="I313" s="499">
        <v>0</v>
      </c>
      <c r="J313" s="490"/>
    </row>
    <row r="314" spans="1:10">
      <c r="A314" s="497">
        <v>239</v>
      </c>
      <c r="B314" s="496" t="s">
        <v>24</v>
      </c>
      <c r="C314" s="496" t="s">
        <v>2158</v>
      </c>
      <c r="D314" s="497"/>
      <c r="E314" s="497" t="s">
        <v>2086</v>
      </c>
      <c r="F314" s="486"/>
      <c r="G314" s="488" t="str">
        <f t="shared" si="28"/>
        <v>0</v>
      </c>
      <c r="H314" s="500">
        <v>0</v>
      </c>
      <c r="I314" s="499">
        <v>0</v>
      </c>
      <c r="J314" s="490"/>
    </row>
    <row r="315" spans="1:10" ht="120">
      <c r="A315" s="926">
        <v>240</v>
      </c>
      <c r="B315" s="504" t="s">
        <v>2301</v>
      </c>
      <c r="C315" s="496" t="s">
        <v>4072</v>
      </c>
      <c r="D315" s="496" t="s">
        <v>4921</v>
      </c>
      <c r="E315" s="497" t="s">
        <v>2086</v>
      </c>
      <c r="F315" s="486">
        <f>_xlfn.BITAND(_xlfn.BITRSHIFT(H315,4),15)</f>
        <v>1</v>
      </c>
      <c r="G315" s="927" t="str">
        <f>DEC2HEX(H315)</f>
        <v>11</v>
      </c>
      <c r="H315" s="928">
        <v>17</v>
      </c>
      <c r="I315" s="929">
        <v>0</v>
      </c>
      <c r="J315" s="490"/>
    </row>
    <row r="316" spans="1:10" ht="120">
      <c r="A316" s="926"/>
      <c r="B316" s="502" t="s">
        <v>244</v>
      </c>
      <c r="C316" s="496" t="s">
        <v>4074</v>
      </c>
      <c r="D316" s="496" t="s">
        <v>4075</v>
      </c>
      <c r="E316" s="496" t="s">
        <v>2086</v>
      </c>
      <c r="F316" s="487">
        <f>_xlfn.BITAND(_xlfn.BITRSHIFT(H315,0),15)</f>
        <v>1</v>
      </c>
      <c r="G316" s="927"/>
      <c r="H316" s="928"/>
      <c r="I316" s="929"/>
      <c r="J316" s="490"/>
    </row>
    <row r="317" spans="1:10" ht="120">
      <c r="A317" s="926">
        <v>241</v>
      </c>
      <c r="B317" s="504" t="s">
        <v>2301</v>
      </c>
      <c r="C317" s="496" t="s">
        <v>4076</v>
      </c>
      <c r="D317" s="496" t="s">
        <v>4073</v>
      </c>
      <c r="E317" s="497" t="s">
        <v>2086</v>
      </c>
      <c r="F317" s="486">
        <f>_xlfn.BITAND(_xlfn.BITRSHIFT(H317,4),15)</f>
        <v>1</v>
      </c>
      <c r="G317" s="927" t="str">
        <f>DEC2HEX(H317)</f>
        <v>12</v>
      </c>
      <c r="H317" s="928">
        <v>18</v>
      </c>
      <c r="I317" s="929">
        <v>0</v>
      </c>
      <c r="J317" s="490"/>
    </row>
    <row r="318" spans="1:10" ht="120">
      <c r="A318" s="926"/>
      <c r="B318" s="502" t="s">
        <v>244</v>
      </c>
      <c r="C318" s="496" t="s">
        <v>4077</v>
      </c>
      <c r="D318" s="496" t="s">
        <v>4075</v>
      </c>
      <c r="E318" s="496" t="s">
        <v>2086</v>
      </c>
      <c r="F318" s="487">
        <f>_xlfn.BITAND(_xlfn.BITRSHIFT(H317,0),15)</f>
        <v>2</v>
      </c>
      <c r="G318" s="927"/>
      <c r="H318" s="928"/>
      <c r="I318" s="929"/>
      <c r="J318" s="490"/>
    </row>
    <row r="319" spans="1:10" ht="120">
      <c r="A319" s="926">
        <v>242</v>
      </c>
      <c r="B319" s="504" t="s">
        <v>2301</v>
      </c>
      <c r="C319" s="496" t="s">
        <v>4078</v>
      </c>
      <c r="D319" s="496" t="s">
        <v>4073</v>
      </c>
      <c r="E319" s="497" t="s">
        <v>2086</v>
      </c>
      <c r="F319" s="486">
        <f>_xlfn.BITAND(_xlfn.BITRSHIFT(H319,4),15)</f>
        <v>1</v>
      </c>
      <c r="G319" s="927" t="str">
        <f>DEC2HEX(H319)</f>
        <v>13</v>
      </c>
      <c r="H319" s="928">
        <v>19</v>
      </c>
      <c r="I319" s="929">
        <v>0</v>
      </c>
      <c r="J319" s="490"/>
    </row>
    <row r="320" spans="1:10" ht="120">
      <c r="A320" s="926"/>
      <c r="B320" s="502" t="s">
        <v>244</v>
      </c>
      <c r="C320" s="496" t="s">
        <v>4079</v>
      </c>
      <c r="D320" s="496" t="s">
        <v>4075</v>
      </c>
      <c r="E320" s="496" t="s">
        <v>2086</v>
      </c>
      <c r="F320" s="487">
        <f>_xlfn.BITAND(_xlfn.BITRSHIFT(H319,0),15)</f>
        <v>3</v>
      </c>
      <c r="G320" s="927"/>
      <c r="H320" s="928"/>
      <c r="I320" s="929"/>
      <c r="J320" s="490"/>
    </row>
    <row r="321" spans="1:10" ht="120">
      <c r="A321" s="926">
        <v>243</v>
      </c>
      <c r="B321" s="504" t="s">
        <v>2301</v>
      </c>
      <c r="C321" s="496" t="s">
        <v>4080</v>
      </c>
      <c r="D321" s="496" t="s">
        <v>4073</v>
      </c>
      <c r="E321" s="497" t="s">
        <v>2086</v>
      </c>
      <c r="F321" s="486">
        <f>_xlfn.BITAND(_xlfn.BITRSHIFT(H321,4),15)</f>
        <v>1</v>
      </c>
      <c r="G321" s="927" t="str">
        <f>DEC2HEX(H321)</f>
        <v>14</v>
      </c>
      <c r="H321" s="928">
        <v>20</v>
      </c>
      <c r="I321" s="929">
        <v>0</v>
      </c>
      <c r="J321" s="490"/>
    </row>
    <row r="322" spans="1:10" ht="120">
      <c r="A322" s="926"/>
      <c r="B322" s="502" t="s">
        <v>244</v>
      </c>
      <c r="C322" s="496" t="s">
        <v>4081</v>
      </c>
      <c r="D322" s="496" t="s">
        <v>4075</v>
      </c>
      <c r="E322" s="496" t="s">
        <v>2086</v>
      </c>
      <c r="F322" s="487">
        <f>_xlfn.BITAND(_xlfn.BITRSHIFT(H321,0),15)</f>
        <v>4</v>
      </c>
      <c r="G322" s="927"/>
      <c r="H322" s="928"/>
      <c r="I322" s="929"/>
      <c r="J322" s="490"/>
    </row>
    <row r="323" spans="1:10" ht="120">
      <c r="A323" s="926">
        <v>244</v>
      </c>
      <c r="B323" s="504" t="s">
        <v>2301</v>
      </c>
      <c r="C323" s="496" t="s">
        <v>4082</v>
      </c>
      <c r="D323" s="496" t="s">
        <v>4073</v>
      </c>
      <c r="E323" s="497" t="s">
        <v>2086</v>
      </c>
      <c r="F323" s="486">
        <f>_xlfn.BITAND(_xlfn.BITRSHIFT(H323,4),15)</f>
        <v>1</v>
      </c>
      <c r="G323" s="927" t="str">
        <f>DEC2HEX(H323)</f>
        <v>15</v>
      </c>
      <c r="H323" s="928">
        <v>21</v>
      </c>
      <c r="I323" s="929">
        <v>0</v>
      </c>
      <c r="J323" s="490"/>
    </row>
    <row r="324" spans="1:10" ht="120">
      <c r="A324" s="926"/>
      <c r="B324" s="502" t="s">
        <v>244</v>
      </c>
      <c r="C324" s="496" t="s">
        <v>4083</v>
      </c>
      <c r="D324" s="496" t="s">
        <v>4075</v>
      </c>
      <c r="E324" s="496" t="s">
        <v>2086</v>
      </c>
      <c r="F324" s="487">
        <f>_xlfn.BITAND(_xlfn.BITRSHIFT(H323,0),15)</f>
        <v>5</v>
      </c>
      <c r="G324" s="927"/>
      <c r="H324" s="928"/>
      <c r="I324" s="929"/>
      <c r="J324" s="490"/>
    </row>
    <row r="325" spans="1:10" ht="120">
      <c r="A325" s="931">
        <v>245</v>
      </c>
      <c r="B325" s="504" t="s">
        <v>2301</v>
      </c>
      <c r="C325" s="496" t="s">
        <v>4084</v>
      </c>
      <c r="D325" s="496" t="s">
        <v>4073</v>
      </c>
      <c r="E325" s="497" t="s">
        <v>2086</v>
      </c>
      <c r="F325" s="486">
        <f>_xlfn.BITAND(_xlfn.BITRSHIFT(H325,4),15)</f>
        <v>1</v>
      </c>
      <c r="G325" s="927" t="str">
        <f>DEC2HEX(H325)</f>
        <v>16</v>
      </c>
      <c r="H325" s="928">
        <v>22</v>
      </c>
      <c r="I325" s="929">
        <v>0</v>
      </c>
      <c r="J325" s="490"/>
    </row>
    <row r="326" spans="1:10" ht="120">
      <c r="A326" s="931"/>
      <c r="B326" s="502" t="s">
        <v>244</v>
      </c>
      <c r="C326" s="496" t="s">
        <v>4085</v>
      </c>
      <c r="D326" s="496" t="s">
        <v>4075</v>
      </c>
      <c r="E326" s="496" t="s">
        <v>2086</v>
      </c>
      <c r="F326" s="487">
        <f>_xlfn.BITAND(_xlfn.BITRSHIFT(H325,0),15)</f>
        <v>6</v>
      </c>
      <c r="G326" s="927"/>
      <c r="H326" s="928"/>
      <c r="I326" s="929"/>
      <c r="J326" s="490"/>
    </row>
    <row r="327" spans="1:10" ht="120">
      <c r="A327" s="926">
        <v>246</v>
      </c>
      <c r="B327" s="504" t="s">
        <v>2301</v>
      </c>
      <c r="C327" s="496" t="s">
        <v>4086</v>
      </c>
      <c r="D327" s="496" t="s">
        <v>4073</v>
      </c>
      <c r="E327" s="497" t="s">
        <v>2086</v>
      </c>
      <c r="F327" s="486">
        <f>_xlfn.BITAND(_xlfn.BITRSHIFT(H327,4),15)</f>
        <v>1</v>
      </c>
      <c r="G327" s="927" t="str">
        <f>DEC2HEX(H327)</f>
        <v>17</v>
      </c>
      <c r="H327" s="928">
        <v>23</v>
      </c>
      <c r="I327" s="929">
        <v>0</v>
      </c>
      <c r="J327" s="490"/>
    </row>
    <row r="328" spans="1:10" ht="120">
      <c r="A328" s="926"/>
      <c r="B328" s="502" t="s">
        <v>244</v>
      </c>
      <c r="C328" s="496" t="s">
        <v>4087</v>
      </c>
      <c r="D328" s="496" t="s">
        <v>4075</v>
      </c>
      <c r="E328" s="496" t="s">
        <v>2086</v>
      </c>
      <c r="F328" s="487">
        <f>_xlfn.BITAND(_xlfn.BITRSHIFT(H327,0),15)</f>
        <v>7</v>
      </c>
      <c r="G328" s="927"/>
      <c r="H328" s="928"/>
      <c r="I328" s="929"/>
      <c r="J328" s="490"/>
    </row>
    <row r="329" spans="1:10" ht="120">
      <c r="A329" s="926">
        <v>247</v>
      </c>
      <c r="B329" s="504" t="s">
        <v>2301</v>
      </c>
      <c r="C329" s="496" t="s">
        <v>4088</v>
      </c>
      <c r="D329" s="496" t="s">
        <v>4073</v>
      </c>
      <c r="E329" s="497" t="s">
        <v>2086</v>
      </c>
      <c r="F329" s="486">
        <f>_xlfn.BITAND(_xlfn.BITRSHIFT(H329,4),15)</f>
        <v>1</v>
      </c>
      <c r="G329" s="927" t="str">
        <f>DEC2HEX(H329)</f>
        <v>18</v>
      </c>
      <c r="H329" s="928">
        <v>24</v>
      </c>
      <c r="I329" s="929">
        <v>0</v>
      </c>
      <c r="J329" s="490"/>
    </row>
    <row r="330" spans="1:10" ht="120">
      <c r="A330" s="926"/>
      <c r="B330" s="502" t="s">
        <v>244</v>
      </c>
      <c r="C330" s="496" t="s">
        <v>4089</v>
      </c>
      <c r="D330" s="496" t="s">
        <v>4075</v>
      </c>
      <c r="E330" s="496" t="s">
        <v>2086</v>
      </c>
      <c r="F330" s="487">
        <f>_xlfn.BITAND(_xlfn.BITRSHIFT(H329,0),15)</f>
        <v>8</v>
      </c>
      <c r="G330" s="927"/>
      <c r="H330" s="928"/>
      <c r="I330" s="929"/>
      <c r="J330" s="490"/>
    </row>
    <row r="331" spans="1:10" ht="120">
      <c r="A331" s="926">
        <v>248</v>
      </c>
      <c r="B331" s="504" t="s">
        <v>2301</v>
      </c>
      <c r="C331" s="496" t="s">
        <v>4090</v>
      </c>
      <c r="D331" s="496" t="s">
        <v>4073</v>
      </c>
      <c r="E331" s="497" t="s">
        <v>2086</v>
      </c>
      <c r="F331" s="486">
        <f>_xlfn.BITAND(_xlfn.BITRSHIFT(H331,4),15)</f>
        <v>1</v>
      </c>
      <c r="G331" s="927" t="str">
        <f>DEC2HEX(H331)</f>
        <v>11</v>
      </c>
      <c r="H331" s="928">
        <v>17</v>
      </c>
      <c r="I331" s="929">
        <v>0</v>
      </c>
      <c r="J331" s="490"/>
    </row>
    <row r="332" spans="1:10" ht="120">
      <c r="A332" s="926"/>
      <c r="B332" s="502" t="s">
        <v>244</v>
      </c>
      <c r="C332" s="496" t="s">
        <v>4091</v>
      </c>
      <c r="D332" s="496" t="s">
        <v>4075</v>
      </c>
      <c r="E332" s="496" t="s">
        <v>2086</v>
      </c>
      <c r="F332" s="487">
        <f>_xlfn.BITAND(_xlfn.BITRSHIFT(H331,0),15)</f>
        <v>1</v>
      </c>
      <c r="G332" s="927"/>
      <c r="H332" s="928"/>
      <c r="I332" s="929"/>
      <c r="J332" s="490"/>
    </row>
    <row r="333" spans="1:10" ht="120">
      <c r="A333" s="926">
        <v>249</v>
      </c>
      <c r="B333" s="504" t="s">
        <v>2301</v>
      </c>
      <c r="C333" s="496" t="s">
        <v>4092</v>
      </c>
      <c r="D333" s="496" t="s">
        <v>4073</v>
      </c>
      <c r="E333" s="497" t="s">
        <v>2086</v>
      </c>
      <c r="F333" s="486">
        <f>_xlfn.BITAND(_xlfn.BITRSHIFT(H333,4),15)</f>
        <v>1</v>
      </c>
      <c r="G333" s="927" t="str">
        <f>DEC2HEX(H333)</f>
        <v>12</v>
      </c>
      <c r="H333" s="928">
        <v>18</v>
      </c>
      <c r="I333" s="929">
        <v>0</v>
      </c>
      <c r="J333" s="490"/>
    </row>
    <row r="334" spans="1:10" ht="120">
      <c r="A334" s="926"/>
      <c r="B334" s="502" t="s">
        <v>244</v>
      </c>
      <c r="C334" s="496" t="s">
        <v>4093</v>
      </c>
      <c r="D334" s="496" t="s">
        <v>4075</v>
      </c>
      <c r="E334" s="496" t="s">
        <v>2086</v>
      </c>
      <c r="F334" s="487">
        <f>_xlfn.BITAND(_xlfn.BITRSHIFT(H333,0),15)</f>
        <v>2</v>
      </c>
      <c r="G334" s="927"/>
      <c r="H334" s="928"/>
      <c r="I334" s="929"/>
      <c r="J334" s="490"/>
    </row>
    <row r="335" spans="1:10" ht="120">
      <c r="A335" s="926">
        <v>250</v>
      </c>
      <c r="B335" s="504" t="s">
        <v>2301</v>
      </c>
      <c r="C335" s="496" t="s">
        <v>4094</v>
      </c>
      <c r="D335" s="496" t="s">
        <v>4073</v>
      </c>
      <c r="E335" s="497" t="s">
        <v>2086</v>
      </c>
      <c r="F335" s="486">
        <f>_xlfn.BITAND(_xlfn.BITRSHIFT(H335,4),15)</f>
        <v>1</v>
      </c>
      <c r="G335" s="927" t="str">
        <f>DEC2HEX(H335)</f>
        <v>13</v>
      </c>
      <c r="H335" s="928">
        <v>19</v>
      </c>
      <c r="I335" s="929">
        <v>0</v>
      </c>
      <c r="J335" s="490"/>
    </row>
    <row r="336" spans="1:10" ht="120">
      <c r="A336" s="926"/>
      <c r="B336" s="502" t="s">
        <v>244</v>
      </c>
      <c r="C336" s="496" t="s">
        <v>4095</v>
      </c>
      <c r="D336" s="496" t="s">
        <v>4075</v>
      </c>
      <c r="E336" s="496" t="s">
        <v>2086</v>
      </c>
      <c r="F336" s="487">
        <f>_xlfn.BITAND(_xlfn.BITRSHIFT(H335,0),15)</f>
        <v>3</v>
      </c>
      <c r="G336" s="927"/>
      <c r="H336" s="928"/>
      <c r="I336" s="929"/>
      <c r="J336" s="490"/>
    </row>
    <row r="337" spans="1:10" ht="120">
      <c r="A337" s="926">
        <v>251</v>
      </c>
      <c r="B337" s="504" t="s">
        <v>2301</v>
      </c>
      <c r="C337" s="496" t="s">
        <v>4096</v>
      </c>
      <c r="D337" s="496" t="s">
        <v>4073</v>
      </c>
      <c r="E337" s="497" t="s">
        <v>2086</v>
      </c>
      <c r="F337" s="486">
        <f>_xlfn.BITAND(_xlfn.BITRSHIFT(H337,4),15)</f>
        <v>1</v>
      </c>
      <c r="G337" s="927" t="str">
        <f>DEC2HEX(H337)</f>
        <v>14</v>
      </c>
      <c r="H337" s="928">
        <v>20</v>
      </c>
      <c r="I337" s="929">
        <v>0</v>
      </c>
      <c r="J337" s="490"/>
    </row>
    <row r="338" spans="1:10" ht="120">
      <c r="A338" s="926"/>
      <c r="B338" s="502" t="s">
        <v>244</v>
      </c>
      <c r="C338" s="496" t="s">
        <v>4097</v>
      </c>
      <c r="D338" s="496" t="s">
        <v>4075</v>
      </c>
      <c r="E338" s="496" t="s">
        <v>2086</v>
      </c>
      <c r="F338" s="487">
        <f>_xlfn.BITAND(_xlfn.BITRSHIFT(H337,0),15)</f>
        <v>4</v>
      </c>
      <c r="G338" s="927"/>
      <c r="H338" s="928"/>
      <c r="I338" s="929"/>
      <c r="J338" s="490"/>
    </row>
    <row r="339" spans="1:10" ht="120">
      <c r="A339" s="926">
        <v>252</v>
      </c>
      <c r="B339" s="504" t="s">
        <v>2301</v>
      </c>
      <c r="C339" s="496" t="s">
        <v>4098</v>
      </c>
      <c r="D339" s="496" t="s">
        <v>4073</v>
      </c>
      <c r="E339" s="497" t="s">
        <v>2086</v>
      </c>
      <c r="F339" s="486">
        <f>_xlfn.BITAND(_xlfn.BITRSHIFT(H339,4),15)</f>
        <v>1</v>
      </c>
      <c r="G339" s="927" t="str">
        <f>DEC2HEX(H339)</f>
        <v>15</v>
      </c>
      <c r="H339" s="928">
        <v>21</v>
      </c>
      <c r="I339" s="929">
        <v>0</v>
      </c>
      <c r="J339" s="490"/>
    </row>
    <row r="340" spans="1:10" ht="120">
      <c r="A340" s="926"/>
      <c r="B340" s="502" t="s">
        <v>244</v>
      </c>
      <c r="C340" s="496" t="s">
        <v>4099</v>
      </c>
      <c r="D340" s="496" t="s">
        <v>4075</v>
      </c>
      <c r="E340" s="496" t="s">
        <v>2086</v>
      </c>
      <c r="F340" s="487">
        <f>_xlfn.BITAND(_xlfn.BITRSHIFT(H339,0),15)</f>
        <v>5</v>
      </c>
      <c r="G340" s="927"/>
      <c r="H340" s="928"/>
      <c r="I340" s="929"/>
      <c r="J340" s="490"/>
    </row>
    <row r="341" spans="1:10" ht="120">
      <c r="A341" s="496">
        <v>253</v>
      </c>
      <c r="B341" s="504" t="s">
        <v>2301</v>
      </c>
      <c r="C341" s="496" t="s">
        <v>4100</v>
      </c>
      <c r="D341" s="496" t="s">
        <v>4073</v>
      </c>
      <c r="E341" s="497" t="s">
        <v>2086</v>
      </c>
      <c r="F341" s="486">
        <f>_xlfn.BITAND(_xlfn.BITRSHIFT(H341,4),15)</f>
        <v>1</v>
      </c>
      <c r="G341" s="927" t="str">
        <f>DEC2HEX(H341)</f>
        <v>16</v>
      </c>
      <c r="H341" s="928">
        <v>22</v>
      </c>
      <c r="I341" s="929">
        <v>0</v>
      </c>
      <c r="J341" s="490"/>
    </row>
    <row r="342" spans="1:10" ht="120">
      <c r="A342" s="497"/>
      <c r="B342" s="502" t="s">
        <v>244</v>
      </c>
      <c r="C342" s="496" t="s">
        <v>4101</v>
      </c>
      <c r="D342" s="496" t="s">
        <v>4075</v>
      </c>
      <c r="E342" s="496" t="s">
        <v>2086</v>
      </c>
      <c r="F342" s="487">
        <f>_xlfn.BITAND(_xlfn.BITRSHIFT(H341,0),15)</f>
        <v>6</v>
      </c>
      <c r="G342" s="927"/>
      <c r="H342" s="928"/>
      <c r="I342" s="929"/>
      <c r="J342" s="490"/>
    </row>
    <row r="343" spans="1:10" ht="120">
      <c r="A343" s="926">
        <v>254</v>
      </c>
      <c r="B343" s="504" t="s">
        <v>2301</v>
      </c>
      <c r="C343" s="496" t="s">
        <v>4102</v>
      </c>
      <c r="D343" s="496" t="s">
        <v>4073</v>
      </c>
      <c r="E343" s="497" t="s">
        <v>2086</v>
      </c>
      <c r="F343" s="486">
        <f>_xlfn.BITAND(_xlfn.BITRSHIFT(H343,4),15)</f>
        <v>1</v>
      </c>
      <c r="G343" s="927" t="str">
        <f>DEC2HEX(H343)</f>
        <v>17</v>
      </c>
      <c r="H343" s="928">
        <v>23</v>
      </c>
      <c r="I343" s="929">
        <v>0</v>
      </c>
      <c r="J343" s="490"/>
    </row>
    <row r="344" spans="1:10" ht="120">
      <c r="A344" s="926"/>
      <c r="B344" s="502" t="s">
        <v>244</v>
      </c>
      <c r="C344" s="496" t="s">
        <v>4103</v>
      </c>
      <c r="D344" s="496" t="s">
        <v>4075</v>
      </c>
      <c r="E344" s="496" t="s">
        <v>2086</v>
      </c>
      <c r="F344" s="487">
        <f>_xlfn.BITAND(_xlfn.BITRSHIFT(H343,0),15)</f>
        <v>7</v>
      </c>
      <c r="G344" s="927"/>
      <c r="H344" s="928"/>
      <c r="I344" s="929"/>
      <c r="J344" s="490"/>
    </row>
    <row r="345" spans="1:10" ht="120">
      <c r="A345" s="926">
        <v>255</v>
      </c>
      <c r="B345" s="504" t="s">
        <v>2301</v>
      </c>
      <c r="C345" s="496" t="s">
        <v>4104</v>
      </c>
      <c r="D345" s="496" t="s">
        <v>4073</v>
      </c>
      <c r="E345" s="497" t="s">
        <v>2086</v>
      </c>
      <c r="F345" s="486">
        <f>_xlfn.BITAND(_xlfn.BITRSHIFT(H345,4),15)</f>
        <v>1</v>
      </c>
      <c r="G345" s="927" t="str">
        <f>DEC2HEX(H345)</f>
        <v>18</v>
      </c>
      <c r="H345" s="928">
        <v>24</v>
      </c>
      <c r="I345" s="929">
        <v>0</v>
      </c>
      <c r="J345" s="490"/>
    </row>
    <row r="346" spans="1:10" ht="120">
      <c r="A346" s="926"/>
      <c r="B346" s="502" t="s">
        <v>244</v>
      </c>
      <c r="C346" s="496" t="s">
        <v>4105</v>
      </c>
      <c r="D346" s="496" t="s">
        <v>4075</v>
      </c>
      <c r="E346" s="496" t="s">
        <v>2086</v>
      </c>
      <c r="F346" s="487">
        <f>_xlfn.BITAND(_xlfn.BITRSHIFT(H345,0),15)</f>
        <v>8</v>
      </c>
      <c r="G346" s="927"/>
      <c r="H346" s="928"/>
      <c r="I346" s="929"/>
      <c r="J346" s="490"/>
    </row>
  </sheetData>
  <sheetProtection algorithmName="SHA-512" hashValue="tv1T2GWdyilfnKloQxEXTxn6ZGomLihO6Txu8JOXANHlaLE2jctuDbDG4j7Hn6osI+SDQDCvcm0k384JYD+nxQ==" saltValue="wc2La+PuJNIdrxtrQnSGtg==" spinCount="100000" sheet="1" objects="1" scenarios="1"/>
  <mergeCells count="293">
    <mergeCell ref="G341:G342"/>
    <mergeCell ref="H341:H342"/>
    <mergeCell ref="I341:I342"/>
    <mergeCell ref="A345:A346"/>
    <mergeCell ref="G345:G346"/>
    <mergeCell ref="H345:H346"/>
    <mergeCell ref="I345:I346"/>
    <mergeCell ref="A337:A338"/>
    <mergeCell ref="G337:G338"/>
    <mergeCell ref="H337:H338"/>
    <mergeCell ref="I337:I338"/>
    <mergeCell ref="A339:A340"/>
    <mergeCell ref="G339:G340"/>
    <mergeCell ref="H339:H340"/>
    <mergeCell ref="I339:I340"/>
    <mergeCell ref="A343:A344"/>
    <mergeCell ref="G343:G344"/>
    <mergeCell ref="H343:H344"/>
    <mergeCell ref="I343:I344"/>
    <mergeCell ref="A333:A334"/>
    <mergeCell ref="G333:G334"/>
    <mergeCell ref="H333:H334"/>
    <mergeCell ref="I333:I334"/>
    <mergeCell ref="A335:A336"/>
    <mergeCell ref="G335:G336"/>
    <mergeCell ref="H335:H336"/>
    <mergeCell ref="I335:I336"/>
    <mergeCell ref="A329:A330"/>
    <mergeCell ref="G329:G330"/>
    <mergeCell ref="H329:H330"/>
    <mergeCell ref="I329:I330"/>
    <mergeCell ref="A331:A332"/>
    <mergeCell ref="G331:G332"/>
    <mergeCell ref="H331:H332"/>
    <mergeCell ref="I331:I332"/>
    <mergeCell ref="A325:A326"/>
    <mergeCell ref="G325:G326"/>
    <mergeCell ref="H325:H326"/>
    <mergeCell ref="I325:I326"/>
    <mergeCell ref="A327:A328"/>
    <mergeCell ref="G327:G328"/>
    <mergeCell ref="H327:H328"/>
    <mergeCell ref="I327:I328"/>
    <mergeCell ref="A321:A322"/>
    <mergeCell ref="G321:G322"/>
    <mergeCell ref="H321:H322"/>
    <mergeCell ref="I321:I322"/>
    <mergeCell ref="A323:A324"/>
    <mergeCell ref="G323:G324"/>
    <mergeCell ref="H323:H324"/>
    <mergeCell ref="I323:I324"/>
    <mergeCell ref="A317:A318"/>
    <mergeCell ref="G317:G318"/>
    <mergeCell ref="H317:H318"/>
    <mergeCell ref="I317:I318"/>
    <mergeCell ref="A319:A320"/>
    <mergeCell ref="G319:G320"/>
    <mergeCell ref="H319:H320"/>
    <mergeCell ref="I319:I320"/>
    <mergeCell ref="A306:A307"/>
    <mergeCell ref="G306:G307"/>
    <mergeCell ref="H306:H307"/>
    <mergeCell ref="I306:I307"/>
    <mergeCell ref="A308:A309"/>
    <mergeCell ref="G308:G309"/>
    <mergeCell ref="H308:H309"/>
    <mergeCell ref="I308:I309"/>
    <mergeCell ref="A315:A316"/>
    <mergeCell ref="G315:G316"/>
    <mergeCell ref="H315:H316"/>
    <mergeCell ref="I315:I316"/>
    <mergeCell ref="A300:A301"/>
    <mergeCell ref="G300:G301"/>
    <mergeCell ref="H300:H301"/>
    <mergeCell ref="I300:I301"/>
    <mergeCell ref="A294:A295"/>
    <mergeCell ref="G294:G295"/>
    <mergeCell ref="H294:H295"/>
    <mergeCell ref="I294:I295"/>
    <mergeCell ref="A296:A297"/>
    <mergeCell ref="G296:G297"/>
    <mergeCell ref="H296:H297"/>
    <mergeCell ref="I296:I297"/>
    <mergeCell ref="A262:A263"/>
    <mergeCell ref="G262:G263"/>
    <mergeCell ref="H262:H263"/>
    <mergeCell ref="I262:I263"/>
    <mergeCell ref="A278:A285"/>
    <mergeCell ref="G278:G285"/>
    <mergeCell ref="H278:H285"/>
    <mergeCell ref="I278:I285"/>
    <mergeCell ref="A286:A287"/>
    <mergeCell ref="G286:G287"/>
    <mergeCell ref="H286:H287"/>
    <mergeCell ref="I286:I287"/>
    <mergeCell ref="A268:A269"/>
    <mergeCell ref="G268:G269"/>
    <mergeCell ref="H268:H269"/>
    <mergeCell ref="I268:I269"/>
    <mergeCell ref="A270:A277"/>
    <mergeCell ref="G270:G277"/>
    <mergeCell ref="H270:H277"/>
    <mergeCell ref="I270:I277"/>
    <mergeCell ref="A264:A265"/>
    <mergeCell ref="G264:G265"/>
    <mergeCell ref="H264:H265"/>
    <mergeCell ref="I264:I265"/>
    <mergeCell ref="A266:A267"/>
    <mergeCell ref="G266:G267"/>
    <mergeCell ref="H266:H267"/>
    <mergeCell ref="I266:I267"/>
    <mergeCell ref="A234:A236"/>
    <mergeCell ref="G234:G236"/>
    <mergeCell ref="H234:H236"/>
    <mergeCell ref="I234:I236"/>
    <mergeCell ref="A231:A233"/>
    <mergeCell ref="G231:G233"/>
    <mergeCell ref="H231:H233"/>
    <mergeCell ref="I231:I233"/>
    <mergeCell ref="I258:I261"/>
    <mergeCell ref="A246:A253"/>
    <mergeCell ref="G246:G253"/>
    <mergeCell ref="H246:H253"/>
    <mergeCell ref="I246:I253"/>
    <mergeCell ref="A237:A239"/>
    <mergeCell ref="G237:G239"/>
    <mergeCell ref="H237:H239"/>
    <mergeCell ref="A243:A245"/>
    <mergeCell ref="G243:G245"/>
    <mergeCell ref="H243:H245"/>
    <mergeCell ref="I243:I245"/>
    <mergeCell ref="I125:I132"/>
    <mergeCell ref="I214:I215"/>
    <mergeCell ref="A216:A217"/>
    <mergeCell ref="G216:G217"/>
    <mergeCell ref="H216:H217"/>
    <mergeCell ref="I216:I217"/>
    <mergeCell ref="A218:A219"/>
    <mergeCell ref="G218:G219"/>
    <mergeCell ref="H218:H219"/>
    <mergeCell ref="I218:I219"/>
    <mergeCell ref="D182:D197"/>
    <mergeCell ref="D166:D181"/>
    <mergeCell ref="A157:A164"/>
    <mergeCell ref="G157:G164"/>
    <mergeCell ref="H157:H164"/>
    <mergeCell ref="I157:I164"/>
    <mergeCell ref="A141:A148"/>
    <mergeCell ref="G141:G148"/>
    <mergeCell ref="H141:H148"/>
    <mergeCell ref="I141:I148"/>
    <mergeCell ref="A7:A8"/>
    <mergeCell ref="A109:A116"/>
    <mergeCell ref="G109:G116"/>
    <mergeCell ref="H109:H116"/>
    <mergeCell ref="I109:I116"/>
    <mergeCell ref="A149:A156"/>
    <mergeCell ref="G149:G156"/>
    <mergeCell ref="H149:H156"/>
    <mergeCell ref="I149:I156"/>
    <mergeCell ref="A93:A100"/>
    <mergeCell ref="G93:G100"/>
    <mergeCell ref="H93:H100"/>
    <mergeCell ref="I93:I100"/>
    <mergeCell ref="A101:A108"/>
    <mergeCell ref="G101:G108"/>
    <mergeCell ref="H101:H108"/>
    <mergeCell ref="I101:I108"/>
    <mergeCell ref="A133:A140"/>
    <mergeCell ref="G133:G140"/>
    <mergeCell ref="H133:H140"/>
    <mergeCell ref="I133:I140"/>
    <mergeCell ref="A125:A132"/>
    <mergeCell ref="G125:G132"/>
    <mergeCell ref="H125:H132"/>
    <mergeCell ref="A304:A305"/>
    <mergeCell ref="G304:G305"/>
    <mergeCell ref="H304:H305"/>
    <mergeCell ref="I304:I305"/>
    <mergeCell ref="A298:A299"/>
    <mergeCell ref="G298:G299"/>
    <mergeCell ref="H298:H299"/>
    <mergeCell ref="I298:I299"/>
    <mergeCell ref="A288:A289"/>
    <mergeCell ref="G288:G289"/>
    <mergeCell ref="H288:H289"/>
    <mergeCell ref="I288:I289"/>
    <mergeCell ref="A290:A291"/>
    <mergeCell ref="G290:G291"/>
    <mergeCell ref="H290:H291"/>
    <mergeCell ref="I290:I291"/>
    <mergeCell ref="A292:A293"/>
    <mergeCell ref="G292:G293"/>
    <mergeCell ref="H292:H293"/>
    <mergeCell ref="I292:I293"/>
    <mergeCell ref="A302:A303"/>
    <mergeCell ref="G302:G303"/>
    <mergeCell ref="H302:H303"/>
    <mergeCell ref="I302:I303"/>
    <mergeCell ref="I237:I239"/>
    <mergeCell ref="A240:A242"/>
    <mergeCell ref="G240:G242"/>
    <mergeCell ref="H240:H242"/>
    <mergeCell ref="I240:I242"/>
    <mergeCell ref="A254:A257"/>
    <mergeCell ref="D254:D257"/>
    <mergeCell ref="G254:G257"/>
    <mergeCell ref="H254:H257"/>
    <mergeCell ref="I254:I257"/>
    <mergeCell ref="A258:A261"/>
    <mergeCell ref="D258:D261"/>
    <mergeCell ref="G258:G261"/>
    <mergeCell ref="H258:H261"/>
    <mergeCell ref="A220:A221"/>
    <mergeCell ref="G220:G221"/>
    <mergeCell ref="H220:H221"/>
    <mergeCell ref="I220:I221"/>
    <mergeCell ref="D198:D213"/>
    <mergeCell ref="A214:A215"/>
    <mergeCell ref="G214:G215"/>
    <mergeCell ref="H214:H215"/>
    <mergeCell ref="A228:A230"/>
    <mergeCell ref="G228:G230"/>
    <mergeCell ref="H228:H230"/>
    <mergeCell ref="I228:I230"/>
    <mergeCell ref="A222:A224"/>
    <mergeCell ref="G222:G224"/>
    <mergeCell ref="H222:H224"/>
    <mergeCell ref="I222:I224"/>
    <mergeCell ref="A225:A227"/>
    <mergeCell ref="G225:G227"/>
    <mergeCell ref="H225:H227"/>
    <mergeCell ref="I225:I227"/>
    <mergeCell ref="A117:A124"/>
    <mergeCell ref="G117:G124"/>
    <mergeCell ref="H117:H124"/>
    <mergeCell ref="I117:I124"/>
    <mergeCell ref="A85:A92"/>
    <mergeCell ref="G85:G92"/>
    <mergeCell ref="H85:H92"/>
    <mergeCell ref="I85:I92"/>
    <mergeCell ref="A77:A84"/>
    <mergeCell ref="G77:G84"/>
    <mergeCell ref="H77:H84"/>
    <mergeCell ref="I77:I84"/>
    <mergeCell ref="A69:A76"/>
    <mergeCell ref="G69:G76"/>
    <mergeCell ref="H69:H76"/>
    <mergeCell ref="I69:I76"/>
    <mergeCell ref="A61:A68"/>
    <mergeCell ref="G61:G68"/>
    <mergeCell ref="H61:H68"/>
    <mergeCell ref="I61:I68"/>
    <mergeCell ref="A53:A60"/>
    <mergeCell ref="G53:G60"/>
    <mergeCell ref="H53:H60"/>
    <mergeCell ref="I53:I60"/>
    <mergeCell ref="A45:A52"/>
    <mergeCell ref="G45:G52"/>
    <mergeCell ref="H45:H52"/>
    <mergeCell ref="I45:I52"/>
    <mergeCell ref="A37:A44"/>
    <mergeCell ref="G37:G44"/>
    <mergeCell ref="H37:H44"/>
    <mergeCell ref="I37:I44"/>
    <mergeCell ref="A29:A36"/>
    <mergeCell ref="G29:G36"/>
    <mergeCell ref="H29:H36"/>
    <mergeCell ref="I29:I36"/>
    <mergeCell ref="A21:A28"/>
    <mergeCell ref="G21:G28"/>
    <mergeCell ref="H21:H28"/>
    <mergeCell ref="I21:I28"/>
    <mergeCell ref="A1:H1"/>
    <mergeCell ref="G7:G8"/>
    <mergeCell ref="H7:H8"/>
    <mergeCell ref="I7:I8"/>
    <mergeCell ref="A9:A10"/>
    <mergeCell ref="G9:G10"/>
    <mergeCell ref="H9:H10"/>
    <mergeCell ref="I9:I10"/>
    <mergeCell ref="A13:A20"/>
    <mergeCell ref="G13:G20"/>
    <mergeCell ref="H13:H20"/>
    <mergeCell ref="I13:I20"/>
    <mergeCell ref="A3:A4"/>
    <mergeCell ref="G3:G4"/>
    <mergeCell ref="H3:H4"/>
    <mergeCell ref="I3:I4"/>
    <mergeCell ref="A5:A6"/>
    <mergeCell ref="G5:G6"/>
    <mergeCell ref="H5:H6"/>
    <mergeCell ref="I5:I6"/>
  </mergeCells>
  <phoneticPr fontId="5" type="noConversion"/>
  <hyperlinks>
    <hyperlink ref="D182" location="_bookmark232" display="_bookmark232" xr:uid="{6562A396-F10A-4A86-B4CA-5B7C17199D45}"/>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75DE1-A5D9-44A7-8161-A7D126EB7C08}">
  <dimension ref="A1:L435"/>
  <sheetViews>
    <sheetView topLeftCell="A402" zoomScaleNormal="100" workbookViewId="0">
      <selection activeCell="A409" sqref="A409:XFD409"/>
    </sheetView>
  </sheetViews>
  <sheetFormatPr defaultColWidth="9" defaultRowHeight="14.4"/>
  <cols>
    <col min="1" max="1" width="10.44140625" style="284" customWidth="1"/>
    <col min="2" max="2" width="9" style="284"/>
    <col min="3" max="3" width="45.109375" style="284" customWidth="1"/>
    <col min="4" max="4" width="104.88671875" style="284" customWidth="1"/>
    <col min="5" max="5" width="9" style="284"/>
    <col min="6" max="6" width="9" style="347"/>
    <col min="7" max="7" width="10.109375" style="404" bestFit="1" customWidth="1"/>
    <col min="8" max="8" width="9" style="284"/>
    <col min="9" max="9" width="9" style="404"/>
    <col min="10" max="16384" width="9" style="284"/>
  </cols>
  <sheetData>
    <row r="1" spans="1:10" ht="15.6">
      <c r="A1" s="756" t="s">
        <v>2606</v>
      </c>
      <c r="B1" s="756"/>
      <c r="C1" s="756"/>
      <c r="D1" s="756"/>
      <c r="E1" s="756"/>
      <c r="F1" s="756"/>
      <c r="G1" s="756"/>
      <c r="H1" s="756"/>
      <c r="I1" s="215"/>
    </row>
    <row r="2" spans="1:10" ht="57.6">
      <c r="A2" s="177" t="s">
        <v>2607</v>
      </c>
      <c r="B2" s="178" t="s">
        <v>2608</v>
      </c>
      <c r="C2" s="179" t="s">
        <v>2609</v>
      </c>
      <c r="D2" s="179" t="s">
        <v>2610</v>
      </c>
      <c r="E2" s="179" t="s">
        <v>2611</v>
      </c>
      <c r="F2" s="179" t="s">
        <v>2612</v>
      </c>
      <c r="G2" s="179" t="s">
        <v>2613</v>
      </c>
      <c r="H2" s="179" t="s">
        <v>20</v>
      </c>
      <c r="I2" s="179" t="s">
        <v>2614</v>
      </c>
      <c r="J2" s="179" t="str">
        <f>MIDB(G5,9,2)</f>
        <v/>
      </c>
    </row>
    <row r="3" spans="1:10">
      <c r="A3" s="919">
        <v>128</v>
      </c>
      <c r="B3" s="295">
        <v>7</v>
      </c>
      <c r="C3" s="320" t="s">
        <v>74</v>
      </c>
      <c r="D3" s="385"/>
      <c r="E3" s="287" t="s">
        <v>2615</v>
      </c>
      <c r="F3" s="285">
        <f>_xlfn.BITAND(_xlfn.BITRSHIFT(H3,B3),1)</f>
        <v>0</v>
      </c>
      <c r="G3" s="920" t="str">
        <f>DEC2HEX(H3)</f>
        <v>7F</v>
      </c>
      <c r="H3" s="904">
        <v>127</v>
      </c>
      <c r="I3" s="784">
        <v>0</v>
      </c>
      <c r="J3" s="771">
        <v>0</v>
      </c>
    </row>
    <row r="4" spans="1:10" ht="24">
      <c r="A4" s="919"/>
      <c r="B4" s="295">
        <v>6</v>
      </c>
      <c r="C4" s="320" t="s">
        <v>493</v>
      </c>
      <c r="D4" s="320" t="s">
        <v>494</v>
      </c>
      <c r="E4" s="287" t="s">
        <v>2615</v>
      </c>
      <c r="F4" s="285">
        <f>_xlfn.BITAND(_xlfn.BITRSHIFT(H3,B4),1)</f>
        <v>1</v>
      </c>
      <c r="G4" s="920"/>
      <c r="H4" s="754"/>
      <c r="I4" s="784"/>
      <c r="J4" s="771"/>
    </row>
    <row r="5" spans="1:10" ht="24">
      <c r="A5" s="919"/>
      <c r="B5" s="295">
        <v>5</v>
      </c>
      <c r="C5" s="320" t="s">
        <v>495</v>
      </c>
      <c r="D5" s="320" t="s">
        <v>496</v>
      </c>
      <c r="E5" s="287" t="s">
        <v>2615</v>
      </c>
      <c r="F5" s="285">
        <f>_xlfn.BITAND(_xlfn.BITRSHIFT(H3,B5),1)</f>
        <v>1</v>
      </c>
      <c r="G5" s="920"/>
      <c r="H5" s="754"/>
      <c r="I5" s="784"/>
      <c r="J5" s="771"/>
    </row>
    <row r="6" spans="1:10">
      <c r="A6" s="919"/>
      <c r="B6" s="295">
        <v>4</v>
      </c>
      <c r="C6" s="320" t="s">
        <v>497</v>
      </c>
      <c r="D6" s="320" t="s">
        <v>498</v>
      </c>
      <c r="E6" s="287" t="s">
        <v>2615</v>
      </c>
      <c r="F6" s="285">
        <f>_xlfn.BITAND(_xlfn.BITRSHIFT(H3,B6),1)</f>
        <v>1</v>
      </c>
      <c r="G6" s="920"/>
      <c r="H6" s="754"/>
      <c r="I6" s="784"/>
      <c r="J6" s="771"/>
    </row>
    <row r="7" spans="1:10" ht="24">
      <c r="A7" s="919"/>
      <c r="B7" s="295">
        <v>3</v>
      </c>
      <c r="C7" s="320" t="s">
        <v>499</v>
      </c>
      <c r="D7" s="320" t="s">
        <v>2616</v>
      </c>
      <c r="E7" s="287" t="s">
        <v>2615</v>
      </c>
      <c r="F7" s="285">
        <f>_xlfn.BITAND(_xlfn.BITRSHIFT(H3,B7),1)</f>
        <v>1</v>
      </c>
      <c r="G7" s="920"/>
      <c r="H7" s="754"/>
      <c r="I7" s="784"/>
      <c r="J7" s="771"/>
    </row>
    <row r="8" spans="1:10" ht="24">
      <c r="A8" s="919"/>
      <c r="B8" s="295">
        <v>2</v>
      </c>
      <c r="C8" s="320" t="s">
        <v>500</v>
      </c>
      <c r="D8" s="320" t="s">
        <v>2617</v>
      </c>
      <c r="E8" s="287" t="s">
        <v>2615</v>
      </c>
      <c r="F8" s="285">
        <f>_xlfn.BITAND(_xlfn.BITRSHIFT(H3,B8),1)</f>
        <v>1</v>
      </c>
      <c r="G8" s="920"/>
      <c r="H8" s="754"/>
      <c r="I8" s="784"/>
      <c r="J8" s="771"/>
    </row>
    <row r="9" spans="1:10" ht="24">
      <c r="A9" s="919"/>
      <c r="B9" s="295">
        <v>1</v>
      </c>
      <c r="C9" s="320" t="s">
        <v>501</v>
      </c>
      <c r="D9" s="320" t="s">
        <v>2618</v>
      </c>
      <c r="E9" s="287" t="s">
        <v>2615</v>
      </c>
      <c r="F9" s="285">
        <f>_xlfn.BITAND(_xlfn.BITRSHIFT(H3,B9),1)</f>
        <v>1</v>
      </c>
      <c r="G9" s="920"/>
      <c r="H9" s="754"/>
      <c r="I9" s="784"/>
      <c r="J9" s="771"/>
    </row>
    <row r="10" spans="1:10" ht="24">
      <c r="A10" s="919"/>
      <c r="B10" s="295">
        <v>0</v>
      </c>
      <c r="C10" s="320" t="s">
        <v>502</v>
      </c>
      <c r="D10" s="320" t="s">
        <v>2619</v>
      </c>
      <c r="E10" s="287" t="s">
        <v>2615</v>
      </c>
      <c r="F10" s="285">
        <f>_xlfn.BITAND(_xlfn.BITRSHIFT(H3,B10),1)</f>
        <v>1</v>
      </c>
      <c r="G10" s="920"/>
      <c r="H10" s="751"/>
      <c r="I10" s="784"/>
      <c r="J10" s="771"/>
    </row>
    <row r="11" spans="1:10" ht="72">
      <c r="A11" s="919">
        <v>129</v>
      </c>
      <c r="B11" s="391" t="s">
        <v>2620</v>
      </c>
      <c r="C11" s="320" t="s">
        <v>503</v>
      </c>
      <c r="D11" s="318" t="s">
        <v>2621</v>
      </c>
      <c r="E11" s="287" t="s">
        <v>2615</v>
      </c>
      <c r="F11" s="543">
        <f>_xlfn.BITAND(_xlfn.BITRSHIFT(H11,6),3)</f>
        <v>3</v>
      </c>
      <c r="G11" s="920" t="str">
        <f>DEC2HEX(H11)</f>
        <v>F4</v>
      </c>
      <c r="H11" s="904">
        <v>244</v>
      </c>
      <c r="I11" s="784">
        <v>0</v>
      </c>
      <c r="J11" s="771">
        <v>0</v>
      </c>
    </row>
    <row r="12" spans="1:10" ht="43.2">
      <c r="A12" s="919"/>
      <c r="B12" s="295">
        <v>5</v>
      </c>
      <c r="C12" s="320" t="s">
        <v>504</v>
      </c>
      <c r="D12" s="318" t="s">
        <v>2622</v>
      </c>
      <c r="E12" s="287" t="s">
        <v>2615</v>
      </c>
      <c r="F12" s="285">
        <f>_xlfn.BITAND(_xlfn.BITRSHIFT(H11,5),1)</f>
        <v>1</v>
      </c>
      <c r="G12" s="920"/>
      <c r="H12" s="754"/>
      <c r="I12" s="784"/>
      <c r="J12" s="771"/>
    </row>
    <row r="13" spans="1:10" ht="216">
      <c r="A13" s="919"/>
      <c r="B13" s="295">
        <v>4</v>
      </c>
      <c r="C13" s="320" t="s">
        <v>505</v>
      </c>
      <c r="D13" s="318" t="s">
        <v>2623</v>
      </c>
      <c r="E13" s="287" t="s">
        <v>2615</v>
      </c>
      <c r="F13" s="285">
        <f>_xlfn.BITAND(_xlfn.BITRSHIFT(H11,B13),1)</f>
        <v>1</v>
      </c>
      <c r="G13" s="920"/>
      <c r="H13" s="754"/>
      <c r="I13" s="784"/>
      <c r="J13" s="771"/>
    </row>
    <row r="14" spans="1:10" ht="72">
      <c r="A14" s="919"/>
      <c r="B14" s="295">
        <v>3</v>
      </c>
      <c r="C14" s="320" t="s">
        <v>506</v>
      </c>
      <c r="D14" s="318" t="s">
        <v>2624</v>
      </c>
      <c r="E14" s="287" t="s">
        <v>2615</v>
      </c>
      <c r="F14" s="285">
        <f>_xlfn.BITAND(_xlfn.BITRSHIFT(H11,B14),1)</f>
        <v>0</v>
      </c>
      <c r="G14" s="920"/>
      <c r="H14" s="754"/>
      <c r="I14" s="784"/>
      <c r="J14" s="771"/>
    </row>
    <row r="15" spans="1:10">
      <c r="A15" s="919"/>
      <c r="B15" s="295">
        <v>2</v>
      </c>
      <c r="C15" s="320" t="s">
        <v>507</v>
      </c>
      <c r="D15" s="318" t="s">
        <v>2625</v>
      </c>
      <c r="E15" s="287" t="s">
        <v>2615</v>
      </c>
      <c r="F15" s="285">
        <f>_xlfn.BITAND(_xlfn.BITRSHIFT(H11,2),1)</f>
        <v>1</v>
      </c>
      <c r="G15" s="920"/>
      <c r="H15" s="754"/>
      <c r="I15" s="784"/>
      <c r="J15" s="771"/>
    </row>
    <row r="16" spans="1:10">
      <c r="A16" s="919"/>
      <c r="B16" s="295" t="s">
        <v>154</v>
      </c>
      <c r="C16" s="320" t="s">
        <v>74</v>
      </c>
      <c r="D16" s="287"/>
      <c r="E16" s="287" t="s">
        <v>2615</v>
      </c>
      <c r="F16" s="389">
        <f>_xlfn.BITAND(_xlfn.BITRSHIFT(H11,0),3)</f>
        <v>0</v>
      </c>
      <c r="G16" s="920"/>
      <c r="H16" s="751"/>
      <c r="I16" s="784"/>
      <c r="J16" s="771"/>
    </row>
    <row r="17" spans="1:10">
      <c r="A17" s="914">
        <v>130</v>
      </c>
      <c r="B17" s="295">
        <v>7</v>
      </c>
      <c r="C17" s="320" t="s">
        <v>508</v>
      </c>
      <c r="D17" s="318" t="s">
        <v>2626</v>
      </c>
      <c r="E17" s="287" t="s">
        <v>2615</v>
      </c>
      <c r="F17" s="285">
        <f>_xlfn.BITAND(_xlfn.BITRSHIFT(H17,B17),1)</f>
        <v>0</v>
      </c>
      <c r="G17" s="920" t="str">
        <f>DEC2HEX(H17)</f>
        <v>33</v>
      </c>
      <c r="H17" s="904">
        <v>51</v>
      </c>
      <c r="I17" s="784">
        <v>0</v>
      </c>
      <c r="J17" s="771">
        <v>1</v>
      </c>
    </row>
    <row r="18" spans="1:10">
      <c r="A18" s="914"/>
      <c r="B18" s="295">
        <v>6</v>
      </c>
      <c r="C18" s="320" t="s">
        <v>510</v>
      </c>
      <c r="D18" s="319" t="s">
        <v>509</v>
      </c>
      <c r="E18" s="287" t="s">
        <v>2615</v>
      </c>
      <c r="F18" s="285">
        <f>_xlfn.BITAND(_xlfn.BITRSHIFT(H17,B18),1)</f>
        <v>0</v>
      </c>
      <c r="G18" s="920"/>
      <c r="H18" s="754"/>
      <c r="I18" s="784"/>
      <c r="J18" s="771"/>
    </row>
    <row r="19" spans="1:10" ht="57.6">
      <c r="A19" s="914"/>
      <c r="B19" s="295">
        <v>5</v>
      </c>
      <c r="C19" s="320" t="s">
        <v>511</v>
      </c>
      <c r="D19" s="318" t="s">
        <v>2627</v>
      </c>
      <c r="E19" s="287" t="s">
        <v>2615</v>
      </c>
      <c r="F19" s="285">
        <f>_xlfn.BITAND(_xlfn.BITRSHIFT(H17,B19),1)</f>
        <v>1</v>
      </c>
      <c r="G19" s="920"/>
      <c r="H19" s="754"/>
      <c r="I19" s="784"/>
      <c r="J19" s="771"/>
    </row>
    <row r="20" spans="1:10" ht="57.6">
      <c r="A20" s="914"/>
      <c r="B20" s="295">
        <v>4</v>
      </c>
      <c r="C20" s="320" t="s">
        <v>512</v>
      </c>
      <c r="D20" s="318" t="s">
        <v>2628</v>
      </c>
      <c r="E20" s="287" t="s">
        <v>2615</v>
      </c>
      <c r="F20" s="285">
        <f>_xlfn.BITAND(_xlfn.BITRSHIFT(H17,B20),1)</f>
        <v>1</v>
      </c>
      <c r="G20" s="920"/>
      <c r="H20" s="754"/>
      <c r="I20" s="784"/>
      <c r="J20" s="771"/>
    </row>
    <row r="21" spans="1:10" ht="57.6">
      <c r="A21" s="914"/>
      <c r="B21" s="295">
        <v>3</v>
      </c>
      <c r="C21" s="320" t="s">
        <v>513</v>
      </c>
      <c r="D21" s="318" t="s">
        <v>2629</v>
      </c>
      <c r="E21" s="287" t="s">
        <v>2615</v>
      </c>
      <c r="F21" s="285">
        <f>_xlfn.BITAND(_xlfn.BITRSHIFT(H17,B21),1)</f>
        <v>0</v>
      </c>
      <c r="G21" s="920"/>
      <c r="H21" s="754"/>
      <c r="I21" s="784"/>
      <c r="J21" s="771"/>
    </row>
    <row r="22" spans="1:10" ht="57.6">
      <c r="A22" s="914"/>
      <c r="B22" s="295">
        <v>2</v>
      </c>
      <c r="C22" s="320" t="s">
        <v>514</v>
      </c>
      <c r="D22" s="318" t="s">
        <v>2630</v>
      </c>
      <c r="E22" s="287" t="s">
        <v>2615</v>
      </c>
      <c r="F22" s="285">
        <f>_xlfn.BITAND(_xlfn.BITRSHIFT(H17,B22),1)</f>
        <v>0</v>
      </c>
      <c r="G22" s="920"/>
      <c r="H22" s="754"/>
      <c r="I22" s="784"/>
      <c r="J22" s="771"/>
    </row>
    <row r="23" spans="1:10" ht="129.6">
      <c r="A23" s="914"/>
      <c r="B23" s="295">
        <v>1</v>
      </c>
      <c r="C23" s="320" t="s">
        <v>515</v>
      </c>
      <c r="D23" s="318" t="s">
        <v>2631</v>
      </c>
      <c r="E23" s="287" t="s">
        <v>2615</v>
      </c>
      <c r="F23" s="285">
        <f>_xlfn.BITAND(_xlfn.BITRSHIFT(H17,B23),1)</f>
        <v>1</v>
      </c>
      <c r="G23" s="920"/>
      <c r="H23" s="754"/>
      <c r="I23" s="784"/>
      <c r="J23" s="771"/>
    </row>
    <row r="24" spans="1:10" ht="57.6">
      <c r="A24" s="914"/>
      <c r="B24" s="295">
        <v>0</v>
      </c>
      <c r="C24" s="320" t="s">
        <v>516</v>
      </c>
      <c r="D24" s="318" t="s">
        <v>2632</v>
      </c>
      <c r="E24" s="287" t="s">
        <v>2615</v>
      </c>
      <c r="F24" s="285">
        <f>_xlfn.BITAND(_xlfn.BITRSHIFT(H17,B24),1)</f>
        <v>1</v>
      </c>
      <c r="G24" s="920"/>
      <c r="H24" s="751"/>
      <c r="I24" s="784"/>
      <c r="J24" s="771"/>
    </row>
    <row r="25" spans="1:10" ht="24">
      <c r="A25" s="919">
        <v>131</v>
      </c>
      <c r="B25" s="295">
        <v>7</v>
      </c>
      <c r="C25" s="320" t="s">
        <v>517</v>
      </c>
      <c r="D25" s="819" t="s">
        <v>2633</v>
      </c>
      <c r="E25" s="287" t="s">
        <v>2615</v>
      </c>
      <c r="F25" s="285">
        <f>_xlfn.BITAND(_xlfn.BITRSHIFT(H25,B25),1)</f>
        <v>0</v>
      </c>
      <c r="G25" s="920" t="str">
        <f>DEC2HEX(H25)</f>
        <v>66</v>
      </c>
      <c r="H25" s="904">
        <v>102</v>
      </c>
      <c r="I25" s="784">
        <v>0</v>
      </c>
      <c r="J25" s="771">
        <v>170</v>
      </c>
    </row>
    <row r="26" spans="1:10" ht="24">
      <c r="A26" s="919"/>
      <c r="B26" s="295">
        <v>6</v>
      </c>
      <c r="C26" s="320" t="s">
        <v>518</v>
      </c>
      <c r="D26" s="945"/>
      <c r="E26" s="287" t="s">
        <v>2615</v>
      </c>
      <c r="F26" s="285">
        <f>_xlfn.BITAND(_xlfn.BITRSHIFT(H25,B26),1)</f>
        <v>1</v>
      </c>
      <c r="G26" s="920"/>
      <c r="H26" s="754"/>
      <c r="I26" s="784"/>
      <c r="J26" s="771"/>
    </row>
    <row r="27" spans="1:10">
      <c r="A27" s="919"/>
      <c r="B27" s="295">
        <v>5</v>
      </c>
      <c r="C27" s="320" t="s">
        <v>519</v>
      </c>
      <c r="D27" s="945"/>
      <c r="E27" s="287" t="s">
        <v>2615</v>
      </c>
      <c r="F27" s="285">
        <f>_xlfn.BITAND(_xlfn.BITRSHIFT(H25,B27),1)</f>
        <v>1</v>
      </c>
      <c r="G27" s="920"/>
      <c r="H27" s="754"/>
      <c r="I27" s="784"/>
      <c r="J27" s="771"/>
    </row>
    <row r="28" spans="1:10">
      <c r="A28" s="919"/>
      <c r="B28" s="295">
        <v>4</v>
      </c>
      <c r="C28" s="320" t="s">
        <v>520</v>
      </c>
      <c r="D28" s="945"/>
      <c r="E28" s="287" t="s">
        <v>2615</v>
      </c>
      <c r="F28" s="285">
        <f>_xlfn.BITAND(_xlfn.BITRSHIFT(H25,B28),1)</f>
        <v>0</v>
      </c>
      <c r="G28" s="920"/>
      <c r="H28" s="754"/>
      <c r="I28" s="784"/>
      <c r="J28" s="771"/>
    </row>
    <row r="29" spans="1:10">
      <c r="A29" s="919"/>
      <c r="B29" s="295">
        <v>3</v>
      </c>
      <c r="C29" s="320" t="s">
        <v>521</v>
      </c>
      <c r="D29" s="945"/>
      <c r="E29" s="287" t="s">
        <v>2615</v>
      </c>
      <c r="F29" s="285">
        <f>_xlfn.BITAND(_xlfn.BITRSHIFT(H25,B29),1)</f>
        <v>0</v>
      </c>
      <c r="G29" s="920"/>
      <c r="H29" s="754"/>
      <c r="I29" s="784"/>
      <c r="J29" s="771"/>
    </row>
    <row r="30" spans="1:10" ht="24">
      <c r="A30" s="919"/>
      <c r="B30" s="295">
        <v>2</v>
      </c>
      <c r="C30" s="320" t="s">
        <v>522</v>
      </c>
      <c r="D30" s="945"/>
      <c r="E30" s="287" t="s">
        <v>2615</v>
      </c>
      <c r="F30" s="285">
        <f>_xlfn.BITAND(_xlfn.BITRSHIFT(H25,B30),1)</f>
        <v>1</v>
      </c>
      <c r="G30" s="920"/>
      <c r="H30" s="754"/>
      <c r="I30" s="784"/>
      <c r="J30" s="771"/>
    </row>
    <row r="31" spans="1:10">
      <c r="A31" s="919"/>
      <c r="B31" s="295">
        <v>1</v>
      </c>
      <c r="C31" s="320" t="s">
        <v>523</v>
      </c>
      <c r="D31" s="945"/>
      <c r="E31" s="287" t="s">
        <v>2615</v>
      </c>
      <c r="F31" s="285">
        <f>_xlfn.BITAND(_xlfn.BITRSHIFT(H25,B31),1)</f>
        <v>1</v>
      </c>
      <c r="G31" s="920"/>
      <c r="H31" s="754"/>
      <c r="I31" s="784"/>
      <c r="J31" s="771"/>
    </row>
    <row r="32" spans="1:10">
      <c r="A32" s="919"/>
      <c r="B32" s="295">
        <v>0</v>
      </c>
      <c r="C32" s="320" t="s">
        <v>524</v>
      </c>
      <c r="D32" s="945"/>
      <c r="E32" s="287" t="s">
        <v>2615</v>
      </c>
      <c r="F32" s="285">
        <f>_xlfn.BITAND(_xlfn.BITRSHIFT(H25,B32),1)</f>
        <v>0</v>
      </c>
      <c r="G32" s="920"/>
      <c r="H32" s="751"/>
      <c r="I32" s="784"/>
      <c r="J32" s="771"/>
    </row>
    <row r="33" spans="1:10" ht="14.4" customHeight="1">
      <c r="A33" s="919">
        <v>132</v>
      </c>
      <c r="B33" s="295">
        <v>7</v>
      </c>
      <c r="C33" s="320" t="s">
        <v>525</v>
      </c>
      <c r="D33" s="646" t="s">
        <v>4757</v>
      </c>
      <c r="E33" s="287" t="s">
        <v>2615</v>
      </c>
      <c r="F33" s="285">
        <f>_xlfn.BITAND(_xlfn.BITRSHIFT(H33,B33),1)</f>
        <v>0</v>
      </c>
      <c r="G33" s="920" t="str">
        <f>DEC2HEX(H33)</f>
        <v>55</v>
      </c>
      <c r="H33" s="904">
        <v>85</v>
      </c>
      <c r="I33" s="784">
        <v>0</v>
      </c>
      <c r="J33" s="771">
        <v>85</v>
      </c>
    </row>
    <row r="34" spans="1:10">
      <c r="A34" s="919"/>
      <c r="B34" s="295">
        <v>6</v>
      </c>
      <c r="C34" s="320" t="s">
        <v>526</v>
      </c>
      <c r="D34" s="646" t="s">
        <v>4758</v>
      </c>
      <c r="E34" s="287" t="s">
        <v>2615</v>
      </c>
      <c r="F34" s="285">
        <f>_xlfn.BITAND(_xlfn.BITRSHIFT(H33,B34),1)</f>
        <v>1</v>
      </c>
      <c r="G34" s="920"/>
      <c r="H34" s="754"/>
      <c r="I34" s="784"/>
      <c r="J34" s="771"/>
    </row>
    <row r="35" spans="1:10">
      <c r="A35" s="919"/>
      <c r="B35" s="295">
        <v>5</v>
      </c>
      <c r="C35" s="320" t="s">
        <v>527</v>
      </c>
      <c r="D35" s="646" t="s">
        <v>4759</v>
      </c>
      <c r="E35" s="287" t="s">
        <v>2615</v>
      </c>
      <c r="F35" s="285">
        <f>_xlfn.BITAND(_xlfn.BITRSHIFT(H33,B35),1)</f>
        <v>0</v>
      </c>
      <c r="G35" s="920"/>
      <c r="H35" s="754"/>
      <c r="I35" s="784"/>
      <c r="J35" s="771"/>
    </row>
    <row r="36" spans="1:10">
      <c r="A36" s="919"/>
      <c r="B36" s="295">
        <v>4</v>
      </c>
      <c r="C36" s="320" t="s">
        <v>528</v>
      </c>
      <c r="D36" s="646" t="s">
        <v>4760</v>
      </c>
      <c r="E36" s="287" t="s">
        <v>2615</v>
      </c>
      <c r="F36" s="285">
        <f>_xlfn.BITAND(_xlfn.BITRSHIFT(H33,B36),1)</f>
        <v>1</v>
      </c>
      <c r="G36" s="920"/>
      <c r="H36" s="754"/>
      <c r="I36" s="784"/>
      <c r="J36" s="771"/>
    </row>
    <row r="37" spans="1:10">
      <c r="A37" s="919"/>
      <c r="B37" s="295">
        <v>3</v>
      </c>
      <c r="C37" s="320" t="s">
        <v>529</v>
      </c>
      <c r="D37" s="646" t="s">
        <v>4761</v>
      </c>
      <c r="E37" s="287" t="s">
        <v>2615</v>
      </c>
      <c r="F37" s="285">
        <f>_xlfn.BITAND(_xlfn.BITRSHIFT(H33,B37),1)</f>
        <v>0</v>
      </c>
      <c r="G37" s="920"/>
      <c r="H37" s="754"/>
      <c r="I37" s="784"/>
      <c r="J37" s="771"/>
    </row>
    <row r="38" spans="1:10">
      <c r="A38" s="919"/>
      <c r="B38" s="295">
        <v>2</v>
      </c>
      <c r="C38" s="320" t="s">
        <v>530</v>
      </c>
      <c r="D38" s="646" t="s">
        <v>4762</v>
      </c>
      <c r="E38" s="287" t="s">
        <v>2615</v>
      </c>
      <c r="F38" s="285">
        <f>_xlfn.BITAND(_xlfn.BITRSHIFT(H33,B38),1)</f>
        <v>1</v>
      </c>
      <c r="G38" s="920"/>
      <c r="H38" s="754"/>
      <c r="I38" s="784"/>
      <c r="J38" s="771"/>
    </row>
    <row r="39" spans="1:10">
      <c r="A39" s="919"/>
      <c r="B39" s="295">
        <v>1</v>
      </c>
      <c r="C39" s="320" t="s">
        <v>531</v>
      </c>
      <c r="D39" s="646" t="s">
        <v>4763</v>
      </c>
      <c r="E39" s="287" t="s">
        <v>2615</v>
      </c>
      <c r="F39" s="285">
        <f>_xlfn.BITAND(_xlfn.BITRSHIFT(H33,B39),1)</f>
        <v>0</v>
      </c>
      <c r="G39" s="920"/>
      <c r="H39" s="754"/>
      <c r="I39" s="784"/>
      <c r="J39" s="771"/>
    </row>
    <row r="40" spans="1:10">
      <c r="A40" s="919"/>
      <c r="B40" s="295">
        <v>0</v>
      </c>
      <c r="C40" s="320" t="s">
        <v>532</v>
      </c>
      <c r="D40" s="646" t="s">
        <v>4764</v>
      </c>
      <c r="E40" s="287" t="s">
        <v>2615</v>
      </c>
      <c r="F40" s="285">
        <f>_xlfn.BITAND(_xlfn.BITRSHIFT(H33,B40),1)</f>
        <v>1</v>
      </c>
      <c r="G40" s="920"/>
      <c r="H40" s="751"/>
      <c r="I40" s="784"/>
      <c r="J40" s="771"/>
    </row>
    <row r="41" spans="1:10" ht="14.4" customHeight="1">
      <c r="A41" s="919">
        <v>133</v>
      </c>
      <c r="B41" s="295">
        <v>7</v>
      </c>
      <c r="C41" s="320" t="s">
        <v>533</v>
      </c>
      <c r="D41" s="646" t="s">
        <v>4765</v>
      </c>
      <c r="E41" s="287" t="s">
        <v>2615</v>
      </c>
      <c r="F41" s="285">
        <f>_xlfn.BITAND(_xlfn.BITRSHIFT(H41,B41),1)</f>
        <v>1</v>
      </c>
      <c r="G41" s="920" t="str">
        <f>DEC2HEX(H41)</f>
        <v>85</v>
      </c>
      <c r="H41" s="904">
        <v>133</v>
      </c>
      <c r="I41" s="784">
        <v>0</v>
      </c>
      <c r="J41" s="771">
        <v>21</v>
      </c>
    </row>
    <row r="42" spans="1:10">
      <c r="A42" s="919"/>
      <c r="B42" s="295">
        <v>6</v>
      </c>
      <c r="C42" s="320" t="s">
        <v>534</v>
      </c>
      <c r="D42" s="646" t="s">
        <v>4766</v>
      </c>
      <c r="E42" s="287" t="s">
        <v>2615</v>
      </c>
      <c r="F42" s="285">
        <f>_xlfn.BITAND(_xlfn.BITRSHIFT(H41,B42),1)</f>
        <v>0</v>
      </c>
      <c r="G42" s="920"/>
      <c r="H42" s="754"/>
      <c r="I42" s="784"/>
      <c r="J42" s="771"/>
    </row>
    <row r="43" spans="1:10">
      <c r="A43" s="919"/>
      <c r="B43" s="295">
        <v>5</v>
      </c>
      <c r="C43" s="320" t="s">
        <v>535</v>
      </c>
      <c r="D43" s="646" t="s">
        <v>74</v>
      </c>
      <c r="E43" s="287" t="s">
        <v>2615</v>
      </c>
      <c r="F43" s="285">
        <f>_xlfn.BITAND(_xlfn.BITRSHIFT(H41,B43),1)</f>
        <v>0</v>
      </c>
      <c r="G43" s="920"/>
      <c r="H43" s="754"/>
      <c r="I43" s="784"/>
      <c r="J43" s="771"/>
    </row>
    <row r="44" spans="1:10">
      <c r="A44" s="919"/>
      <c r="B44" s="295">
        <v>4</v>
      </c>
      <c r="C44" s="320" t="s">
        <v>536</v>
      </c>
      <c r="D44" s="646" t="s">
        <v>4767</v>
      </c>
      <c r="E44" s="287" t="s">
        <v>2615</v>
      </c>
      <c r="F44" s="653">
        <f>_xlfn.BITAND(_xlfn.BITRSHIFT(H41,B44),1)</f>
        <v>0</v>
      </c>
      <c r="G44" s="920"/>
      <c r="H44" s="754"/>
      <c r="I44" s="784"/>
      <c r="J44" s="771"/>
    </row>
    <row r="45" spans="1:10">
      <c r="A45" s="919"/>
      <c r="B45" s="295">
        <v>3</v>
      </c>
      <c r="C45" s="320" t="s">
        <v>537</v>
      </c>
      <c r="D45" s="646" t="s">
        <v>4768</v>
      </c>
      <c r="E45" s="287" t="s">
        <v>2615</v>
      </c>
      <c r="F45" s="285">
        <f>_xlfn.BITAND(_xlfn.BITRSHIFT(H41,B45),1)</f>
        <v>0</v>
      </c>
      <c r="G45" s="920"/>
      <c r="H45" s="754"/>
      <c r="I45" s="784"/>
      <c r="J45" s="771"/>
    </row>
    <row r="46" spans="1:10">
      <c r="A46" s="919"/>
      <c r="B46" s="295">
        <v>2</v>
      </c>
      <c r="C46" s="320" t="s">
        <v>538</v>
      </c>
      <c r="D46" s="646" t="s">
        <v>4769</v>
      </c>
      <c r="E46" s="287" t="s">
        <v>2615</v>
      </c>
      <c r="F46" s="285">
        <f>_xlfn.BITAND(_xlfn.BITRSHIFT(H41,B46),1)</f>
        <v>1</v>
      </c>
      <c r="G46" s="920"/>
      <c r="H46" s="754"/>
      <c r="I46" s="784"/>
      <c r="J46" s="771"/>
    </row>
    <row r="47" spans="1:10">
      <c r="A47" s="919"/>
      <c r="B47" s="295">
        <v>1</v>
      </c>
      <c r="C47" s="320" t="s">
        <v>539</v>
      </c>
      <c r="D47" s="646" t="s">
        <v>4770</v>
      </c>
      <c r="E47" s="287" t="s">
        <v>2615</v>
      </c>
      <c r="F47" s="285">
        <f>_xlfn.BITAND(_xlfn.BITRSHIFT(H41,B47),1)</f>
        <v>0</v>
      </c>
      <c r="G47" s="920"/>
      <c r="H47" s="754"/>
      <c r="I47" s="784"/>
      <c r="J47" s="771"/>
    </row>
    <row r="48" spans="1:10">
      <c r="A48" s="919"/>
      <c r="B48" s="295">
        <v>0</v>
      </c>
      <c r="C48" s="320" t="s">
        <v>540</v>
      </c>
      <c r="D48" s="646" t="s">
        <v>4771</v>
      </c>
      <c r="E48" s="287" t="s">
        <v>2615</v>
      </c>
      <c r="F48" s="285">
        <f>_xlfn.BITAND(_xlfn.BITRSHIFT(H41,B48),1)</f>
        <v>1</v>
      </c>
      <c r="G48" s="920"/>
      <c r="H48" s="751"/>
      <c r="I48" s="784"/>
      <c r="J48" s="771"/>
    </row>
    <row r="49" spans="1:10" ht="14.4" customHeight="1">
      <c r="A49" s="919">
        <v>134</v>
      </c>
      <c r="B49" s="295">
        <v>7</v>
      </c>
      <c r="C49" s="320" t="s">
        <v>541</v>
      </c>
      <c r="D49" s="646" t="s">
        <v>4757</v>
      </c>
      <c r="E49" s="287" t="s">
        <v>2615</v>
      </c>
      <c r="F49" s="285">
        <f>_xlfn.BITAND(_xlfn.BITRSHIFT(H49,B49),1)</f>
        <v>0</v>
      </c>
      <c r="G49" s="920" t="str">
        <f t="shared" ref="G49" si="0">DEC2HEX(H49)</f>
        <v>55</v>
      </c>
      <c r="H49" s="904">
        <v>85</v>
      </c>
      <c r="I49" s="784">
        <v>0</v>
      </c>
      <c r="J49" s="771">
        <v>21</v>
      </c>
    </row>
    <row r="50" spans="1:10">
      <c r="A50" s="919"/>
      <c r="B50" s="295">
        <v>6</v>
      </c>
      <c r="C50" s="320" t="s">
        <v>542</v>
      </c>
      <c r="D50" s="646" t="s">
        <v>4758</v>
      </c>
      <c r="E50" s="287" t="s">
        <v>2615</v>
      </c>
      <c r="F50" s="285">
        <f>_xlfn.BITAND(_xlfn.BITRSHIFT(H49,B50),1)</f>
        <v>1</v>
      </c>
      <c r="G50" s="920"/>
      <c r="H50" s="754"/>
      <c r="I50" s="784"/>
      <c r="J50" s="771"/>
    </row>
    <row r="51" spans="1:10">
      <c r="A51" s="919"/>
      <c r="B51" s="295">
        <v>5</v>
      </c>
      <c r="C51" s="320" t="s">
        <v>543</v>
      </c>
      <c r="D51" s="646" t="s">
        <v>4759</v>
      </c>
      <c r="E51" s="287" t="s">
        <v>2615</v>
      </c>
      <c r="F51" s="285">
        <f>_xlfn.BITAND(_xlfn.BITRSHIFT(H49,B51),1)</f>
        <v>0</v>
      </c>
      <c r="G51" s="920"/>
      <c r="H51" s="754"/>
      <c r="I51" s="784"/>
      <c r="J51" s="771"/>
    </row>
    <row r="52" spans="1:10">
      <c r="A52" s="919"/>
      <c r="B52" s="295">
        <v>4</v>
      </c>
      <c r="C52" s="320" t="s">
        <v>544</v>
      </c>
      <c r="D52" s="646" t="s">
        <v>4760</v>
      </c>
      <c r="E52" s="287" t="s">
        <v>2615</v>
      </c>
      <c r="F52" s="285">
        <f>_xlfn.BITAND(_xlfn.BITRSHIFT(H49,B52),1)</f>
        <v>1</v>
      </c>
      <c r="G52" s="920"/>
      <c r="H52" s="754"/>
      <c r="I52" s="784"/>
      <c r="J52" s="771"/>
    </row>
    <row r="53" spans="1:10">
      <c r="A53" s="919"/>
      <c r="B53" s="295">
        <v>3</v>
      </c>
      <c r="C53" s="320" t="s">
        <v>545</v>
      </c>
      <c r="D53" s="646" t="s">
        <v>4761</v>
      </c>
      <c r="E53" s="287" t="s">
        <v>2615</v>
      </c>
      <c r="F53" s="285">
        <f>_xlfn.BITAND(_xlfn.BITRSHIFT(H49,B53),1)</f>
        <v>0</v>
      </c>
      <c r="G53" s="920"/>
      <c r="H53" s="754"/>
      <c r="I53" s="784"/>
      <c r="J53" s="771"/>
    </row>
    <row r="54" spans="1:10">
      <c r="A54" s="919"/>
      <c r="B54" s="295">
        <v>2</v>
      </c>
      <c r="C54" s="320" t="s">
        <v>546</v>
      </c>
      <c r="D54" s="646" t="s">
        <v>4762</v>
      </c>
      <c r="E54" s="287" t="s">
        <v>2615</v>
      </c>
      <c r="F54" s="285">
        <f>_xlfn.BITAND(_xlfn.BITRSHIFT(H49,B54),1)</f>
        <v>1</v>
      </c>
      <c r="G54" s="920"/>
      <c r="H54" s="754"/>
      <c r="I54" s="784"/>
      <c r="J54" s="771"/>
    </row>
    <row r="55" spans="1:10">
      <c r="A55" s="919"/>
      <c r="B55" s="295">
        <v>1</v>
      </c>
      <c r="C55" s="320" t="s">
        <v>547</v>
      </c>
      <c r="D55" s="646" t="s">
        <v>4763</v>
      </c>
      <c r="E55" s="287" t="s">
        <v>2615</v>
      </c>
      <c r="F55" s="285">
        <f>_xlfn.BITAND(_xlfn.BITRSHIFT(H49,B55),1)</f>
        <v>0</v>
      </c>
      <c r="G55" s="920"/>
      <c r="H55" s="754"/>
      <c r="I55" s="784"/>
      <c r="J55" s="771"/>
    </row>
    <row r="56" spans="1:10">
      <c r="A56" s="919"/>
      <c r="B56" s="295">
        <v>0</v>
      </c>
      <c r="C56" s="320" t="s">
        <v>548</v>
      </c>
      <c r="D56" s="646" t="s">
        <v>4764</v>
      </c>
      <c r="E56" s="287" t="s">
        <v>2615</v>
      </c>
      <c r="F56" s="285">
        <f>_xlfn.BITAND(_xlfn.BITRSHIFT(H49,B56),1)</f>
        <v>1</v>
      </c>
      <c r="G56" s="920"/>
      <c r="H56" s="751"/>
      <c r="I56" s="784"/>
      <c r="J56" s="771"/>
    </row>
    <row r="57" spans="1:10" ht="14.4" customHeight="1">
      <c r="A57" s="919">
        <v>135</v>
      </c>
      <c r="B57" s="295">
        <v>7</v>
      </c>
      <c r="C57" s="320" t="s">
        <v>549</v>
      </c>
      <c r="D57" s="646" t="s">
        <v>4765</v>
      </c>
      <c r="E57" s="287" t="s">
        <v>2615</v>
      </c>
      <c r="F57" s="285">
        <f>_xlfn.BITAND(_xlfn.BITRSHIFT(H57,B57),1)</f>
        <v>0</v>
      </c>
      <c r="G57" s="920" t="str">
        <f t="shared" ref="G57" si="1">DEC2HEX(H57)</f>
        <v>15</v>
      </c>
      <c r="H57" s="904">
        <v>21</v>
      </c>
      <c r="I57" s="784">
        <v>0</v>
      </c>
      <c r="J57" s="771">
        <v>21</v>
      </c>
    </row>
    <row r="58" spans="1:10">
      <c r="A58" s="919"/>
      <c r="B58" s="295">
        <v>6</v>
      </c>
      <c r="C58" s="320" t="s">
        <v>550</v>
      </c>
      <c r="D58" s="646" t="s">
        <v>4766</v>
      </c>
      <c r="E58" s="287" t="s">
        <v>2615</v>
      </c>
      <c r="F58" s="285">
        <f>_xlfn.BITAND(_xlfn.BITRSHIFT(H57,B58),1)</f>
        <v>0</v>
      </c>
      <c r="G58" s="920"/>
      <c r="H58" s="754"/>
      <c r="I58" s="784"/>
      <c r="J58" s="771"/>
    </row>
    <row r="59" spans="1:10">
      <c r="A59" s="919"/>
      <c r="B59" s="295">
        <v>5</v>
      </c>
      <c r="C59" s="320" t="s">
        <v>551</v>
      </c>
      <c r="D59" s="646" t="s">
        <v>74</v>
      </c>
      <c r="E59" s="287" t="s">
        <v>2615</v>
      </c>
      <c r="F59" s="285">
        <f>_xlfn.BITAND(_xlfn.BITRSHIFT(H57,B59),1)</f>
        <v>0</v>
      </c>
      <c r="G59" s="920"/>
      <c r="H59" s="754"/>
      <c r="I59" s="784"/>
      <c r="J59" s="771"/>
    </row>
    <row r="60" spans="1:10">
      <c r="A60" s="919"/>
      <c r="B60" s="295">
        <v>4</v>
      </c>
      <c r="C60" s="320" t="s">
        <v>552</v>
      </c>
      <c r="D60" s="646" t="s">
        <v>4767</v>
      </c>
      <c r="E60" s="287" t="s">
        <v>2615</v>
      </c>
      <c r="F60" s="285">
        <f>_xlfn.BITAND(_xlfn.BITRSHIFT(H57,B60),1)</f>
        <v>1</v>
      </c>
      <c r="G60" s="920"/>
      <c r="H60" s="754"/>
      <c r="I60" s="784"/>
      <c r="J60" s="771"/>
    </row>
    <row r="61" spans="1:10">
      <c r="A61" s="919"/>
      <c r="B61" s="295">
        <v>3</v>
      </c>
      <c r="C61" s="320" t="s">
        <v>553</v>
      </c>
      <c r="D61" s="646" t="s">
        <v>4768</v>
      </c>
      <c r="E61" s="287" t="s">
        <v>2615</v>
      </c>
      <c r="F61" s="285">
        <f>_xlfn.BITAND(_xlfn.BITRSHIFT(H57,B61),1)</f>
        <v>0</v>
      </c>
      <c r="G61" s="920"/>
      <c r="H61" s="754"/>
      <c r="I61" s="784"/>
      <c r="J61" s="771"/>
    </row>
    <row r="62" spans="1:10">
      <c r="A62" s="919"/>
      <c r="B62" s="295">
        <v>2</v>
      </c>
      <c r="C62" s="320" t="s">
        <v>554</v>
      </c>
      <c r="D62" s="646" t="s">
        <v>4769</v>
      </c>
      <c r="E62" s="287" t="s">
        <v>2615</v>
      </c>
      <c r="F62" s="285">
        <f>_xlfn.BITAND(_xlfn.BITRSHIFT(H57,B62),1)</f>
        <v>1</v>
      </c>
      <c r="G62" s="920"/>
      <c r="H62" s="754"/>
      <c r="I62" s="784"/>
      <c r="J62" s="771"/>
    </row>
    <row r="63" spans="1:10">
      <c r="A63" s="919"/>
      <c r="B63" s="295">
        <v>1</v>
      </c>
      <c r="C63" s="320" t="s">
        <v>555</v>
      </c>
      <c r="D63" s="646" t="s">
        <v>4770</v>
      </c>
      <c r="E63" s="287" t="s">
        <v>2615</v>
      </c>
      <c r="F63" s="285">
        <f>_xlfn.BITAND(_xlfn.BITRSHIFT(H57,B63),1)</f>
        <v>0</v>
      </c>
      <c r="G63" s="920"/>
      <c r="H63" s="754"/>
      <c r="I63" s="784"/>
      <c r="J63" s="771"/>
    </row>
    <row r="64" spans="1:10">
      <c r="A64" s="919"/>
      <c r="B64" s="295">
        <v>0</v>
      </c>
      <c r="C64" s="320" t="s">
        <v>556</v>
      </c>
      <c r="D64" s="646" t="s">
        <v>4771</v>
      </c>
      <c r="E64" s="287" t="s">
        <v>2615</v>
      </c>
      <c r="F64" s="285">
        <f>_xlfn.BITAND(_xlfn.BITRSHIFT(H57,B64),1)</f>
        <v>1</v>
      </c>
      <c r="G64" s="920"/>
      <c r="H64" s="751"/>
      <c r="I64" s="784"/>
      <c r="J64" s="771"/>
    </row>
    <row r="65" spans="1:10" ht="14.4" customHeight="1">
      <c r="A65" s="919">
        <v>136</v>
      </c>
      <c r="B65" s="295">
        <v>7</v>
      </c>
      <c r="C65" s="320" t="s">
        <v>557</v>
      </c>
      <c r="D65" s="646" t="s">
        <v>4757</v>
      </c>
      <c r="E65" s="287" t="s">
        <v>2615</v>
      </c>
      <c r="F65" s="285">
        <f>_xlfn.BITAND(_xlfn.BITRSHIFT(H65,B65),1)</f>
        <v>0</v>
      </c>
      <c r="G65" s="920" t="str">
        <f t="shared" ref="G65" si="2">DEC2HEX(H65)</f>
        <v>55</v>
      </c>
      <c r="H65" s="904">
        <v>85</v>
      </c>
      <c r="I65" s="784">
        <v>0</v>
      </c>
      <c r="J65" s="771">
        <v>85</v>
      </c>
    </row>
    <row r="66" spans="1:10">
      <c r="A66" s="919"/>
      <c r="B66" s="295">
        <v>6</v>
      </c>
      <c r="C66" s="320" t="s">
        <v>558</v>
      </c>
      <c r="D66" s="646" t="s">
        <v>4758</v>
      </c>
      <c r="E66" s="287" t="s">
        <v>2615</v>
      </c>
      <c r="F66" s="285">
        <f>_xlfn.BITAND(_xlfn.BITRSHIFT(H65,B66),1)</f>
        <v>1</v>
      </c>
      <c r="G66" s="920"/>
      <c r="H66" s="754"/>
      <c r="I66" s="784"/>
      <c r="J66" s="771"/>
    </row>
    <row r="67" spans="1:10">
      <c r="A67" s="919"/>
      <c r="B67" s="295">
        <v>5</v>
      </c>
      <c r="C67" s="320" t="s">
        <v>559</v>
      </c>
      <c r="D67" s="646" t="s">
        <v>4759</v>
      </c>
      <c r="E67" s="287" t="s">
        <v>2615</v>
      </c>
      <c r="F67" s="285">
        <f>_xlfn.BITAND(_xlfn.BITRSHIFT(H65,B67),1)</f>
        <v>0</v>
      </c>
      <c r="G67" s="920"/>
      <c r="H67" s="754"/>
      <c r="I67" s="784"/>
      <c r="J67" s="771"/>
    </row>
    <row r="68" spans="1:10">
      <c r="A68" s="919"/>
      <c r="B68" s="295">
        <v>4</v>
      </c>
      <c r="C68" s="320" t="s">
        <v>560</v>
      </c>
      <c r="D68" s="646" t="s">
        <v>4760</v>
      </c>
      <c r="E68" s="287" t="s">
        <v>2615</v>
      </c>
      <c r="F68" s="285">
        <f>_xlfn.BITAND(_xlfn.BITRSHIFT(H65,B68),1)</f>
        <v>1</v>
      </c>
      <c r="G68" s="920"/>
      <c r="H68" s="754"/>
      <c r="I68" s="784"/>
      <c r="J68" s="771"/>
    </row>
    <row r="69" spans="1:10">
      <c r="A69" s="919"/>
      <c r="B69" s="295">
        <v>3</v>
      </c>
      <c r="C69" s="320" t="s">
        <v>561</v>
      </c>
      <c r="D69" s="646" t="s">
        <v>4761</v>
      </c>
      <c r="E69" s="287" t="s">
        <v>2615</v>
      </c>
      <c r="F69" s="285">
        <f>_xlfn.BITAND(_xlfn.BITRSHIFT(H65,B69),1)</f>
        <v>0</v>
      </c>
      <c r="G69" s="920"/>
      <c r="H69" s="754"/>
      <c r="I69" s="784"/>
      <c r="J69" s="771"/>
    </row>
    <row r="70" spans="1:10">
      <c r="A70" s="919"/>
      <c r="B70" s="295">
        <v>2</v>
      </c>
      <c r="C70" s="320" t="s">
        <v>562</v>
      </c>
      <c r="D70" s="646" t="s">
        <v>4762</v>
      </c>
      <c r="E70" s="287" t="s">
        <v>2615</v>
      </c>
      <c r="F70" s="285">
        <f>_xlfn.BITAND(_xlfn.BITRSHIFT(H65,B70),1)</f>
        <v>1</v>
      </c>
      <c r="G70" s="920"/>
      <c r="H70" s="754"/>
      <c r="I70" s="784"/>
      <c r="J70" s="771"/>
    </row>
    <row r="71" spans="1:10">
      <c r="A71" s="919"/>
      <c r="B71" s="295">
        <v>1</v>
      </c>
      <c r="C71" s="320" t="s">
        <v>563</v>
      </c>
      <c r="D71" s="646" t="s">
        <v>4763</v>
      </c>
      <c r="E71" s="287" t="s">
        <v>2615</v>
      </c>
      <c r="F71" s="285">
        <f>_xlfn.BITAND(_xlfn.BITRSHIFT(H65,B71),1)</f>
        <v>0</v>
      </c>
      <c r="G71" s="920"/>
      <c r="H71" s="754"/>
      <c r="I71" s="784"/>
      <c r="J71" s="771"/>
    </row>
    <row r="72" spans="1:10">
      <c r="A72" s="919"/>
      <c r="B72" s="295">
        <v>0</v>
      </c>
      <c r="C72" s="320" t="s">
        <v>564</v>
      </c>
      <c r="D72" s="646" t="s">
        <v>4764</v>
      </c>
      <c r="E72" s="287" t="s">
        <v>2615</v>
      </c>
      <c r="F72" s="285">
        <f>_xlfn.BITAND(_xlfn.BITRSHIFT(H65,B72),1)</f>
        <v>1</v>
      </c>
      <c r="G72" s="920"/>
      <c r="H72" s="751"/>
      <c r="I72" s="784"/>
      <c r="J72" s="771"/>
    </row>
    <row r="73" spans="1:10" ht="14.4" customHeight="1">
      <c r="A73" s="919">
        <v>137</v>
      </c>
      <c r="B73" s="295">
        <v>7</v>
      </c>
      <c r="C73" s="320" t="s">
        <v>565</v>
      </c>
      <c r="D73" s="646" t="s">
        <v>4765</v>
      </c>
      <c r="E73" s="287" t="s">
        <v>2615</v>
      </c>
      <c r="F73" s="285">
        <f>_xlfn.BITAND(_xlfn.BITRSHIFT(H73,B73),1)</f>
        <v>0</v>
      </c>
      <c r="G73" s="920" t="str">
        <f t="shared" ref="G73" si="3">DEC2HEX(H73)</f>
        <v>5</v>
      </c>
      <c r="H73" s="904">
        <v>5</v>
      </c>
      <c r="I73" s="784">
        <v>0</v>
      </c>
      <c r="J73" s="771">
        <v>21</v>
      </c>
    </row>
    <row r="74" spans="1:10">
      <c r="A74" s="919"/>
      <c r="B74" s="295">
        <v>6</v>
      </c>
      <c r="C74" s="320" t="s">
        <v>566</v>
      </c>
      <c r="D74" s="646" t="s">
        <v>4766</v>
      </c>
      <c r="E74" s="287" t="s">
        <v>2615</v>
      </c>
      <c r="F74" s="285">
        <f>_xlfn.BITAND(_xlfn.BITRSHIFT(H73,B74),1)</f>
        <v>0</v>
      </c>
      <c r="G74" s="920"/>
      <c r="H74" s="754"/>
      <c r="I74" s="784"/>
      <c r="J74" s="771"/>
    </row>
    <row r="75" spans="1:10">
      <c r="A75" s="919"/>
      <c r="B75" s="295">
        <v>5</v>
      </c>
      <c r="C75" s="320" t="s">
        <v>567</v>
      </c>
      <c r="D75" s="646" t="s">
        <v>74</v>
      </c>
      <c r="E75" s="287" t="s">
        <v>2615</v>
      </c>
      <c r="F75" s="285">
        <f>_xlfn.BITAND(_xlfn.BITRSHIFT(H73,B75),1)</f>
        <v>0</v>
      </c>
      <c r="G75" s="920"/>
      <c r="H75" s="754"/>
      <c r="I75" s="784"/>
      <c r="J75" s="771"/>
    </row>
    <row r="76" spans="1:10">
      <c r="A76" s="919"/>
      <c r="B76" s="295">
        <v>4</v>
      </c>
      <c r="C76" s="320" t="s">
        <v>568</v>
      </c>
      <c r="D76" s="646" t="s">
        <v>4767</v>
      </c>
      <c r="E76" s="287" t="s">
        <v>2615</v>
      </c>
      <c r="F76" s="653">
        <f>_xlfn.BITAND(_xlfn.BITRSHIFT(H73,B76),1)</f>
        <v>0</v>
      </c>
      <c r="G76" s="920"/>
      <c r="H76" s="754"/>
      <c r="I76" s="784"/>
      <c r="J76" s="771"/>
    </row>
    <row r="77" spans="1:10">
      <c r="A77" s="919"/>
      <c r="B77" s="295">
        <v>3</v>
      </c>
      <c r="C77" s="320" t="s">
        <v>569</v>
      </c>
      <c r="D77" s="646" t="s">
        <v>4768</v>
      </c>
      <c r="E77" s="287" t="s">
        <v>2615</v>
      </c>
      <c r="F77" s="285">
        <f>_xlfn.BITAND(_xlfn.BITRSHIFT(H73,B77),1)</f>
        <v>0</v>
      </c>
      <c r="G77" s="920"/>
      <c r="H77" s="754"/>
      <c r="I77" s="784"/>
      <c r="J77" s="771"/>
    </row>
    <row r="78" spans="1:10">
      <c r="A78" s="919"/>
      <c r="B78" s="295">
        <v>2</v>
      </c>
      <c r="C78" s="320" t="s">
        <v>570</v>
      </c>
      <c r="D78" s="646" t="s">
        <v>4769</v>
      </c>
      <c r="E78" s="287" t="s">
        <v>2615</v>
      </c>
      <c r="F78" s="285">
        <f>_xlfn.BITAND(_xlfn.BITRSHIFT(H73,B78),1)</f>
        <v>1</v>
      </c>
      <c r="G78" s="920"/>
      <c r="H78" s="754"/>
      <c r="I78" s="784"/>
      <c r="J78" s="771"/>
    </row>
    <row r="79" spans="1:10">
      <c r="A79" s="919"/>
      <c r="B79" s="295">
        <v>1</v>
      </c>
      <c r="C79" s="320" t="s">
        <v>571</v>
      </c>
      <c r="D79" s="646" t="s">
        <v>4770</v>
      </c>
      <c r="E79" s="287" t="s">
        <v>2615</v>
      </c>
      <c r="F79" s="285">
        <f>_xlfn.BITAND(_xlfn.BITRSHIFT(H73,B79),1)</f>
        <v>0</v>
      </c>
      <c r="G79" s="920"/>
      <c r="H79" s="754"/>
      <c r="I79" s="784"/>
      <c r="J79" s="771"/>
    </row>
    <row r="80" spans="1:10">
      <c r="A80" s="919"/>
      <c r="B80" s="295">
        <v>0</v>
      </c>
      <c r="C80" s="320" t="s">
        <v>572</v>
      </c>
      <c r="D80" s="646" t="s">
        <v>4771</v>
      </c>
      <c r="E80" s="287" t="s">
        <v>2615</v>
      </c>
      <c r="F80" s="285">
        <f>_xlfn.BITAND(_xlfn.BITRSHIFT(H73,B80),1)</f>
        <v>1</v>
      </c>
      <c r="G80" s="920"/>
      <c r="H80" s="751"/>
      <c r="I80" s="784"/>
      <c r="J80" s="771"/>
    </row>
    <row r="81" spans="1:10" ht="14.4" customHeight="1">
      <c r="A81" s="919">
        <v>138</v>
      </c>
      <c r="B81" s="295">
        <v>7</v>
      </c>
      <c r="C81" s="320" t="s">
        <v>573</v>
      </c>
      <c r="D81" s="646" t="s">
        <v>4757</v>
      </c>
      <c r="E81" s="287" t="s">
        <v>2615</v>
      </c>
      <c r="F81" s="285">
        <f>_xlfn.BITAND(_xlfn.BITRSHIFT(H81,B81),1)</f>
        <v>0</v>
      </c>
      <c r="G81" s="920" t="str">
        <f t="shared" ref="G81" si="4">DEC2HEX(H81)</f>
        <v>55</v>
      </c>
      <c r="H81" s="904">
        <v>85</v>
      </c>
      <c r="I81" s="784">
        <v>0</v>
      </c>
      <c r="J81" s="771">
        <v>85</v>
      </c>
    </row>
    <row r="82" spans="1:10">
      <c r="A82" s="919"/>
      <c r="B82" s="295">
        <v>6</v>
      </c>
      <c r="C82" s="320" t="s">
        <v>574</v>
      </c>
      <c r="D82" s="646" t="s">
        <v>4758</v>
      </c>
      <c r="E82" s="287" t="s">
        <v>2615</v>
      </c>
      <c r="F82" s="285">
        <f>_xlfn.BITAND(_xlfn.BITRSHIFT(H81,B82),1)</f>
        <v>1</v>
      </c>
      <c r="G82" s="920"/>
      <c r="H82" s="754"/>
      <c r="I82" s="784"/>
      <c r="J82" s="771"/>
    </row>
    <row r="83" spans="1:10">
      <c r="A83" s="919"/>
      <c r="B83" s="295">
        <v>5</v>
      </c>
      <c r="C83" s="320" t="s">
        <v>575</v>
      </c>
      <c r="D83" s="646" t="s">
        <v>4759</v>
      </c>
      <c r="E83" s="287" t="s">
        <v>2615</v>
      </c>
      <c r="F83" s="285">
        <f>_xlfn.BITAND(_xlfn.BITRSHIFT(H81,B83),1)</f>
        <v>0</v>
      </c>
      <c r="G83" s="920"/>
      <c r="H83" s="754"/>
      <c r="I83" s="784"/>
      <c r="J83" s="771"/>
    </row>
    <row r="84" spans="1:10">
      <c r="A84" s="919"/>
      <c r="B84" s="295">
        <v>4</v>
      </c>
      <c r="C84" s="320" t="s">
        <v>576</v>
      </c>
      <c r="D84" s="646" t="s">
        <v>4760</v>
      </c>
      <c r="E84" s="287" t="s">
        <v>2615</v>
      </c>
      <c r="F84" s="285">
        <f>_xlfn.BITAND(_xlfn.BITRSHIFT(H81,B84),1)</f>
        <v>1</v>
      </c>
      <c r="G84" s="920"/>
      <c r="H84" s="754"/>
      <c r="I84" s="784"/>
      <c r="J84" s="771"/>
    </row>
    <row r="85" spans="1:10">
      <c r="A85" s="919"/>
      <c r="B85" s="295">
        <v>3</v>
      </c>
      <c r="C85" s="320" t="s">
        <v>577</v>
      </c>
      <c r="D85" s="646" t="s">
        <v>4761</v>
      </c>
      <c r="E85" s="287" t="s">
        <v>2615</v>
      </c>
      <c r="F85" s="285">
        <f>_xlfn.BITAND(_xlfn.BITRSHIFT(H81,B85),1)</f>
        <v>0</v>
      </c>
      <c r="G85" s="920"/>
      <c r="H85" s="754"/>
      <c r="I85" s="784"/>
      <c r="J85" s="771"/>
    </row>
    <row r="86" spans="1:10">
      <c r="A86" s="919"/>
      <c r="B86" s="295">
        <v>2</v>
      </c>
      <c r="C86" s="320" t="s">
        <v>578</v>
      </c>
      <c r="D86" s="646" t="s">
        <v>4762</v>
      </c>
      <c r="E86" s="287" t="s">
        <v>2615</v>
      </c>
      <c r="F86" s="285">
        <f>_xlfn.BITAND(_xlfn.BITRSHIFT(H81,B86),1)</f>
        <v>1</v>
      </c>
      <c r="G86" s="920"/>
      <c r="H86" s="754"/>
      <c r="I86" s="784"/>
      <c r="J86" s="771"/>
    </row>
    <row r="87" spans="1:10">
      <c r="A87" s="919"/>
      <c r="B87" s="295">
        <v>1</v>
      </c>
      <c r="C87" s="320" t="s">
        <v>579</v>
      </c>
      <c r="D87" s="646" t="s">
        <v>4763</v>
      </c>
      <c r="E87" s="287" t="s">
        <v>2615</v>
      </c>
      <c r="F87" s="285">
        <f>_xlfn.BITAND(_xlfn.BITRSHIFT(H81,B87),1)</f>
        <v>0</v>
      </c>
      <c r="G87" s="920"/>
      <c r="H87" s="754"/>
      <c r="I87" s="784"/>
      <c r="J87" s="771"/>
    </row>
    <row r="88" spans="1:10">
      <c r="A88" s="919"/>
      <c r="B88" s="295">
        <v>0</v>
      </c>
      <c r="C88" s="320" t="s">
        <v>580</v>
      </c>
      <c r="D88" s="646" t="s">
        <v>4764</v>
      </c>
      <c r="E88" s="287" t="s">
        <v>2615</v>
      </c>
      <c r="F88" s="285">
        <f>_xlfn.BITAND(_xlfn.BITRSHIFT(H81,B88),1)</f>
        <v>1</v>
      </c>
      <c r="G88" s="920"/>
      <c r="H88" s="751"/>
      <c r="I88" s="784"/>
      <c r="J88" s="771"/>
    </row>
    <row r="89" spans="1:10" ht="14.4" customHeight="1">
      <c r="A89" s="919">
        <v>139</v>
      </c>
      <c r="B89" s="295">
        <v>7</v>
      </c>
      <c r="C89" s="320" t="s">
        <v>581</v>
      </c>
      <c r="D89" s="646" t="s">
        <v>4765</v>
      </c>
      <c r="E89" s="287" t="s">
        <v>2615</v>
      </c>
      <c r="F89" s="285">
        <f>_xlfn.BITAND(_xlfn.BITRSHIFT(H89,B89),1)</f>
        <v>0</v>
      </c>
      <c r="G89" s="920" t="str">
        <f t="shared" ref="G89" si="5">DEC2HEX(H89)</f>
        <v>15</v>
      </c>
      <c r="H89" s="904">
        <v>21</v>
      </c>
      <c r="I89" s="784">
        <v>0</v>
      </c>
      <c r="J89" s="771">
        <v>21</v>
      </c>
    </row>
    <row r="90" spans="1:10">
      <c r="A90" s="919"/>
      <c r="B90" s="295">
        <v>6</v>
      </c>
      <c r="C90" s="320" t="s">
        <v>582</v>
      </c>
      <c r="D90" s="646" t="s">
        <v>4766</v>
      </c>
      <c r="E90" s="287" t="s">
        <v>2615</v>
      </c>
      <c r="F90" s="285">
        <f>_xlfn.BITAND(_xlfn.BITRSHIFT(H89,B90),1)</f>
        <v>0</v>
      </c>
      <c r="G90" s="920"/>
      <c r="H90" s="754"/>
      <c r="I90" s="784"/>
      <c r="J90" s="771"/>
    </row>
    <row r="91" spans="1:10">
      <c r="A91" s="919"/>
      <c r="B91" s="295">
        <v>5</v>
      </c>
      <c r="C91" s="320" t="s">
        <v>583</v>
      </c>
      <c r="D91" s="646" t="s">
        <v>74</v>
      </c>
      <c r="E91" s="287" t="s">
        <v>2615</v>
      </c>
      <c r="F91" s="285">
        <f>_xlfn.BITAND(_xlfn.BITRSHIFT(H89,B91),1)</f>
        <v>0</v>
      </c>
      <c r="G91" s="920"/>
      <c r="H91" s="754"/>
      <c r="I91" s="784"/>
      <c r="J91" s="771"/>
    </row>
    <row r="92" spans="1:10">
      <c r="A92" s="919"/>
      <c r="B92" s="295">
        <v>4</v>
      </c>
      <c r="C92" s="320" t="s">
        <v>584</v>
      </c>
      <c r="D92" s="646" t="s">
        <v>4767</v>
      </c>
      <c r="E92" s="287" t="s">
        <v>2615</v>
      </c>
      <c r="F92" s="285">
        <f>_xlfn.BITAND(_xlfn.BITRSHIFT(H89,B92),1)</f>
        <v>1</v>
      </c>
      <c r="G92" s="920"/>
      <c r="H92" s="754"/>
      <c r="I92" s="784"/>
      <c r="J92" s="771"/>
    </row>
    <row r="93" spans="1:10">
      <c r="A93" s="919"/>
      <c r="B93" s="295">
        <v>3</v>
      </c>
      <c r="C93" s="320" t="s">
        <v>585</v>
      </c>
      <c r="D93" s="646" t="s">
        <v>4768</v>
      </c>
      <c r="E93" s="287" t="s">
        <v>2615</v>
      </c>
      <c r="F93" s="285">
        <f>_xlfn.BITAND(_xlfn.BITRSHIFT(H89,B93),1)</f>
        <v>0</v>
      </c>
      <c r="G93" s="920"/>
      <c r="H93" s="754"/>
      <c r="I93" s="784"/>
      <c r="J93" s="771"/>
    </row>
    <row r="94" spans="1:10">
      <c r="A94" s="919"/>
      <c r="B94" s="295">
        <v>2</v>
      </c>
      <c r="C94" s="320" t="s">
        <v>586</v>
      </c>
      <c r="D94" s="646" t="s">
        <v>4769</v>
      </c>
      <c r="E94" s="287" t="s">
        <v>2615</v>
      </c>
      <c r="F94" s="285">
        <f>_xlfn.BITAND(_xlfn.BITRSHIFT(H89,B94),1)</f>
        <v>1</v>
      </c>
      <c r="G94" s="920"/>
      <c r="H94" s="754"/>
      <c r="I94" s="784"/>
      <c r="J94" s="771"/>
    </row>
    <row r="95" spans="1:10">
      <c r="A95" s="919"/>
      <c r="B95" s="295">
        <v>1</v>
      </c>
      <c r="C95" s="320" t="s">
        <v>587</v>
      </c>
      <c r="D95" s="646" t="s">
        <v>4770</v>
      </c>
      <c r="E95" s="287" t="s">
        <v>2615</v>
      </c>
      <c r="F95" s="285">
        <f>_xlfn.BITAND(_xlfn.BITRSHIFT(H89,B95),1)</f>
        <v>0</v>
      </c>
      <c r="G95" s="920"/>
      <c r="H95" s="754"/>
      <c r="I95" s="784"/>
      <c r="J95" s="771"/>
    </row>
    <row r="96" spans="1:10">
      <c r="A96" s="919"/>
      <c r="B96" s="295">
        <v>0</v>
      </c>
      <c r="C96" s="320" t="s">
        <v>588</v>
      </c>
      <c r="D96" s="646" t="s">
        <v>4771</v>
      </c>
      <c r="E96" s="287" t="s">
        <v>2615</v>
      </c>
      <c r="F96" s="285">
        <f>_xlfn.BITAND(_xlfn.BITRSHIFT(H89,B96),1)</f>
        <v>1</v>
      </c>
      <c r="G96" s="920"/>
      <c r="H96" s="751"/>
      <c r="I96" s="784"/>
      <c r="J96" s="771"/>
    </row>
    <row r="97" spans="1:12" ht="57.6">
      <c r="A97" s="919">
        <v>140</v>
      </c>
      <c r="B97" s="391" t="s">
        <v>2620</v>
      </c>
      <c r="C97" s="320" t="s">
        <v>589</v>
      </c>
      <c r="D97" s="318" t="s">
        <v>2634</v>
      </c>
      <c r="E97" s="287" t="s">
        <v>2615</v>
      </c>
      <c r="F97" s="285">
        <f>_xlfn.BITAND(_xlfn.BITRSHIFT(H97,6),3)</f>
        <v>0</v>
      </c>
      <c r="G97" s="784" t="str">
        <f>DEC2HEX(H97)</f>
        <v>3</v>
      </c>
      <c r="H97" s="904">
        <v>3</v>
      </c>
      <c r="I97" s="784">
        <v>0</v>
      </c>
      <c r="J97" s="771">
        <v>0</v>
      </c>
    </row>
    <row r="98" spans="1:12" ht="57.6">
      <c r="A98" s="919"/>
      <c r="B98" s="295">
        <v>5</v>
      </c>
      <c r="C98" s="320" t="s">
        <v>590</v>
      </c>
      <c r="D98" s="318" t="s">
        <v>2635</v>
      </c>
      <c r="E98" s="287" t="s">
        <v>2615</v>
      </c>
      <c r="F98" s="388">
        <f>_xlfn.BITAND(_xlfn.BITRSHIFT(H97,5),1)</f>
        <v>0</v>
      </c>
      <c r="G98" s="784"/>
      <c r="H98" s="754"/>
      <c r="I98" s="784"/>
      <c r="J98" s="771"/>
    </row>
    <row r="99" spans="1:12" ht="28.8">
      <c r="A99" s="919"/>
      <c r="B99" s="295" t="s">
        <v>257</v>
      </c>
      <c r="C99" s="320" t="s">
        <v>591</v>
      </c>
      <c r="D99" s="318" t="s">
        <v>2636</v>
      </c>
      <c r="E99" s="287" t="s">
        <v>2615</v>
      </c>
      <c r="F99" s="388">
        <f>_xlfn.BITAND(_xlfn.BITRSHIFT(H97,0),31)</f>
        <v>3</v>
      </c>
      <c r="G99" s="784"/>
      <c r="H99" s="751"/>
      <c r="I99" s="784"/>
      <c r="J99" s="771"/>
      <c r="K99" s="284">
        <f>(F99+1)*2</f>
        <v>8</v>
      </c>
      <c r="L99" s="284" t="s">
        <v>4482</v>
      </c>
    </row>
    <row r="100" spans="1:12">
      <c r="A100" s="919">
        <v>141</v>
      </c>
      <c r="B100" s="295">
        <v>7</v>
      </c>
      <c r="C100" s="320" t="s">
        <v>592</v>
      </c>
      <c r="D100" s="320" t="s">
        <v>593</v>
      </c>
      <c r="E100" s="287" t="s">
        <v>2615</v>
      </c>
      <c r="F100" s="285">
        <f>_xlfn.BITAND(_xlfn.BITRSHIFT(H100,B100),1)</f>
        <v>0</v>
      </c>
      <c r="G100" s="920" t="str">
        <f>DEC2HEX(H100)</f>
        <v>0</v>
      </c>
      <c r="H100" s="904">
        <v>0</v>
      </c>
      <c r="I100" s="784">
        <v>0</v>
      </c>
      <c r="J100" s="771">
        <v>0</v>
      </c>
    </row>
    <row r="101" spans="1:12" ht="24">
      <c r="A101" s="919"/>
      <c r="B101" s="295">
        <v>6</v>
      </c>
      <c r="C101" s="320" t="s">
        <v>594</v>
      </c>
      <c r="D101" s="320" t="s">
        <v>4916</v>
      </c>
      <c r="E101" s="287" t="s">
        <v>2615</v>
      </c>
      <c r="F101" s="285">
        <f>_xlfn.BITAND(_xlfn.BITRSHIFT(H100,B101),1)</f>
        <v>0</v>
      </c>
      <c r="G101" s="920"/>
      <c r="H101" s="754"/>
      <c r="I101" s="784"/>
      <c r="J101" s="771"/>
    </row>
    <row r="102" spans="1:12" ht="24">
      <c r="A102" s="919"/>
      <c r="B102" s="295">
        <v>5</v>
      </c>
      <c r="C102" s="320" t="s">
        <v>595</v>
      </c>
      <c r="D102" s="320" t="s">
        <v>2637</v>
      </c>
      <c r="E102" s="287" t="s">
        <v>2615</v>
      </c>
      <c r="F102" s="285">
        <f>_xlfn.BITAND(_xlfn.BITRSHIFT(H100,B102),1)</f>
        <v>0</v>
      </c>
      <c r="G102" s="920"/>
      <c r="H102" s="754"/>
      <c r="I102" s="784"/>
      <c r="J102" s="771"/>
    </row>
    <row r="103" spans="1:12" ht="24">
      <c r="A103" s="919"/>
      <c r="B103" s="295">
        <v>4</v>
      </c>
      <c r="C103" s="320" t="s">
        <v>596</v>
      </c>
      <c r="D103" s="320" t="s">
        <v>4917</v>
      </c>
      <c r="E103" s="287" t="s">
        <v>2615</v>
      </c>
      <c r="F103" s="285">
        <f>_xlfn.BITAND(_xlfn.BITRSHIFT(H100,B103),1)</f>
        <v>0</v>
      </c>
      <c r="G103" s="920"/>
      <c r="H103" s="754"/>
      <c r="I103" s="784"/>
      <c r="J103" s="771"/>
    </row>
    <row r="104" spans="1:12" ht="24">
      <c r="A104" s="919"/>
      <c r="B104" s="295">
        <v>3</v>
      </c>
      <c r="C104" s="320" t="s">
        <v>597</v>
      </c>
      <c r="D104" s="320" t="s">
        <v>2638</v>
      </c>
      <c r="E104" s="287" t="s">
        <v>2615</v>
      </c>
      <c r="F104" s="285">
        <f>_xlfn.BITAND(_xlfn.BITRSHIFT(H100,B104),1)</f>
        <v>0</v>
      </c>
      <c r="G104" s="920"/>
      <c r="H104" s="754"/>
      <c r="I104" s="784"/>
      <c r="J104" s="771"/>
    </row>
    <row r="105" spans="1:12" ht="24">
      <c r="A105" s="919"/>
      <c r="B105" s="295">
        <v>2</v>
      </c>
      <c r="C105" s="320" t="s">
        <v>598</v>
      </c>
      <c r="D105" s="320" t="s">
        <v>4918</v>
      </c>
      <c r="E105" s="287" t="s">
        <v>2615</v>
      </c>
      <c r="F105" s="285">
        <f>_xlfn.BITAND(_xlfn.BITRSHIFT(H100,B105),1)</f>
        <v>0</v>
      </c>
      <c r="G105" s="920"/>
      <c r="H105" s="754"/>
      <c r="I105" s="784"/>
      <c r="J105" s="771"/>
    </row>
    <row r="106" spans="1:12" ht="24">
      <c r="A106" s="919"/>
      <c r="B106" s="295">
        <v>1</v>
      </c>
      <c r="C106" s="320" t="s">
        <v>599</v>
      </c>
      <c r="D106" s="320" t="s">
        <v>2639</v>
      </c>
      <c r="E106" s="287" t="s">
        <v>2615</v>
      </c>
      <c r="F106" s="285">
        <f>_xlfn.BITAND(_xlfn.BITRSHIFT(H100,B106),1)</f>
        <v>0</v>
      </c>
      <c r="G106" s="920"/>
      <c r="H106" s="754"/>
      <c r="I106" s="784"/>
      <c r="J106" s="771"/>
    </row>
    <row r="107" spans="1:12" ht="24">
      <c r="A107" s="919"/>
      <c r="B107" s="295">
        <v>0</v>
      </c>
      <c r="C107" s="320" t="s">
        <v>600</v>
      </c>
      <c r="D107" s="320" t="s">
        <v>4919</v>
      </c>
      <c r="E107" s="287" t="s">
        <v>2615</v>
      </c>
      <c r="F107" s="285">
        <f>_xlfn.BITAND(_xlfn.BITRSHIFT(H100,B107),1)</f>
        <v>0</v>
      </c>
      <c r="G107" s="920"/>
      <c r="H107" s="751"/>
      <c r="I107" s="784"/>
      <c r="J107" s="771"/>
    </row>
    <row r="108" spans="1:12" ht="72">
      <c r="A108" s="919">
        <v>142</v>
      </c>
      <c r="B108" s="295">
        <v>7</v>
      </c>
      <c r="C108" s="320" t="s">
        <v>601</v>
      </c>
      <c r="D108" s="318" t="s">
        <v>2640</v>
      </c>
      <c r="E108" s="287" t="s">
        <v>2615</v>
      </c>
      <c r="F108" s="285">
        <f>_xlfn.BITAND(_xlfn.BITRSHIFT(H108,B108),1)</f>
        <v>1</v>
      </c>
      <c r="G108" s="920" t="str">
        <f>DEC2HEX(H108)</f>
        <v>FF</v>
      </c>
      <c r="H108" s="904">
        <v>255</v>
      </c>
      <c r="I108" s="784">
        <v>0</v>
      </c>
      <c r="J108" s="771">
        <v>0</v>
      </c>
    </row>
    <row r="109" spans="1:12" ht="57.6">
      <c r="A109" s="919"/>
      <c r="B109" s="295">
        <v>6</v>
      </c>
      <c r="C109" s="320" t="s">
        <v>602</v>
      </c>
      <c r="D109" s="318" t="s">
        <v>2641</v>
      </c>
      <c r="E109" s="287" t="s">
        <v>2615</v>
      </c>
      <c r="F109" s="285">
        <f>_xlfn.BITAND(_xlfn.BITRSHIFT(H108,B109),1)</f>
        <v>1</v>
      </c>
      <c r="G109" s="920"/>
      <c r="H109" s="754"/>
      <c r="I109" s="784"/>
      <c r="J109" s="771"/>
    </row>
    <row r="110" spans="1:12" ht="72">
      <c r="A110" s="919"/>
      <c r="B110" s="295">
        <v>5</v>
      </c>
      <c r="C110" s="320" t="s">
        <v>603</v>
      </c>
      <c r="D110" s="318" t="s">
        <v>2642</v>
      </c>
      <c r="E110" s="287" t="s">
        <v>2615</v>
      </c>
      <c r="F110" s="285">
        <f>_xlfn.BITAND(_xlfn.BITRSHIFT(H108,B110),1)</f>
        <v>1</v>
      </c>
      <c r="G110" s="920"/>
      <c r="H110" s="754"/>
      <c r="I110" s="784"/>
      <c r="J110" s="771"/>
    </row>
    <row r="111" spans="1:12" ht="57.6">
      <c r="A111" s="919"/>
      <c r="B111" s="295">
        <v>4</v>
      </c>
      <c r="C111" s="320" t="s">
        <v>604</v>
      </c>
      <c r="D111" s="318" t="s">
        <v>2643</v>
      </c>
      <c r="E111" s="287" t="s">
        <v>2615</v>
      </c>
      <c r="F111" s="285">
        <f>_xlfn.BITAND(_xlfn.BITRSHIFT(H108,B111),1)</f>
        <v>1</v>
      </c>
      <c r="G111" s="920"/>
      <c r="H111" s="754"/>
      <c r="I111" s="784"/>
      <c r="J111" s="771"/>
    </row>
    <row r="112" spans="1:12" ht="72">
      <c r="A112" s="919"/>
      <c r="B112" s="295">
        <v>3</v>
      </c>
      <c r="C112" s="320" t="s">
        <v>605</v>
      </c>
      <c r="D112" s="318" t="s">
        <v>2644</v>
      </c>
      <c r="E112" s="287" t="s">
        <v>2615</v>
      </c>
      <c r="F112" s="285">
        <f>_xlfn.BITAND(_xlfn.BITRSHIFT(H108,B112),1)</f>
        <v>1</v>
      </c>
      <c r="G112" s="920"/>
      <c r="H112" s="754"/>
      <c r="I112" s="784"/>
      <c r="J112" s="771"/>
    </row>
    <row r="113" spans="1:10" ht="57.6">
      <c r="A113" s="919"/>
      <c r="B113" s="295">
        <v>2</v>
      </c>
      <c r="C113" s="320" t="s">
        <v>606</v>
      </c>
      <c r="D113" s="318" t="s">
        <v>2645</v>
      </c>
      <c r="E113" s="287" t="s">
        <v>2615</v>
      </c>
      <c r="F113" s="285">
        <f>_xlfn.BITAND(_xlfn.BITRSHIFT(H108,B113),1)</f>
        <v>1</v>
      </c>
      <c r="G113" s="920"/>
      <c r="H113" s="754"/>
      <c r="I113" s="784"/>
      <c r="J113" s="771"/>
    </row>
    <row r="114" spans="1:10" ht="72">
      <c r="A114" s="919"/>
      <c r="B114" s="295">
        <v>1</v>
      </c>
      <c r="C114" s="320" t="s">
        <v>607</v>
      </c>
      <c r="D114" s="318" t="s">
        <v>2646</v>
      </c>
      <c r="E114" s="287" t="s">
        <v>2615</v>
      </c>
      <c r="F114" s="285">
        <f>_xlfn.BITAND(_xlfn.BITRSHIFT(H108,B114),1)</f>
        <v>1</v>
      </c>
      <c r="G114" s="920"/>
      <c r="H114" s="754"/>
      <c r="I114" s="784"/>
      <c r="J114" s="771"/>
    </row>
    <row r="115" spans="1:10" ht="57.6">
      <c r="A115" s="919"/>
      <c r="B115" s="295">
        <v>0</v>
      </c>
      <c r="C115" s="320" t="s">
        <v>608</v>
      </c>
      <c r="D115" s="318" t="s">
        <v>2647</v>
      </c>
      <c r="E115" s="287" t="s">
        <v>2615</v>
      </c>
      <c r="F115" s="285">
        <f>_xlfn.BITAND(_xlfn.BITRSHIFT(H108,B115),1)</f>
        <v>1</v>
      </c>
      <c r="G115" s="920"/>
      <c r="H115" s="751"/>
      <c r="I115" s="784"/>
      <c r="J115" s="771"/>
    </row>
    <row r="116" spans="1:10">
      <c r="A116" s="320">
        <v>143</v>
      </c>
      <c r="B116" s="295" t="s">
        <v>24</v>
      </c>
      <c r="C116" s="320" t="s">
        <v>74</v>
      </c>
      <c r="D116" s="287"/>
      <c r="E116" s="287" t="s">
        <v>2615</v>
      </c>
      <c r="F116" s="344">
        <v>0</v>
      </c>
      <c r="G116" s="396" t="str">
        <f>DEC2HEX(H116)</f>
        <v>0</v>
      </c>
      <c r="H116" s="444">
        <v>0</v>
      </c>
      <c r="I116" s="396">
        <v>0</v>
      </c>
      <c r="J116" s="287">
        <v>0</v>
      </c>
    </row>
    <row r="117" spans="1:10">
      <c r="A117" s="919">
        <v>144</v>
      </c>
      <c r="B117" s="295">
        <v>7</v>
      </c>
      <c r="C117" s="320" t="s">
        <v>609</v>
      </c>
      <c r="D117" s="912" t="s">
        <v>2648</v>
      </c>
      <c r="E117" s="287" t="s">
        <v>2649</v>
      </c>
      <c r="F117" s="285">
        <f>_xlfn.BITAND(_xlfn.BITRSHIFT(H117,B117),1)</f>
        <v>0</v>
      </c>
      <c r="G117" s="920" t="str">
        <f t="shared" ref="G117" si="6">DEC2HEX(H117)</f>
        <v>0</v>
      </c>
      <c r="H117" s="904">
        <v>0</v>
      </c>
      <c r="I117" s="784" t="s">
        <v>2650</v>
      </c>
      <c r="J117" s="771">
        <v>0</v>
      </c>
    </row>
    <row r="118" spans="1:10">
      <c r="A118" s="919"/>
      <c r="B118" s="295">
        <v>6</v>
      </c>
      <c r="C118" s="320" t="s">
        <v>610</v>
      </c>
      <c r="D118" s="912"/>
      <c r="E118" s="287" t="s">
        <v>2649</v>
      </c>
      <c r="F118" s="285">
        <f>_xlfn.BITAND(_xlfn.BITRSHIFT(H117,B118),1)</f>
        <v>0</v>
      </c>
      <c r="G118" s="920"/>
      <c r="H118" s="754"/>
      <c r="I118" s="784"/>
      <c r="J118" s="771"/>
    </row>
    <row r="119" spans="1:10">
      <c r="A119" s="919"/>
      <c r="B119" s="295">
        <v>5</v>
      </c>
      <c r="C119" s="320" t="s">
        <v>611</v>
      </c>
      <c r="D119" s="912"/>
      <c r="E119" s="287" t="s">
        <v>2649</v>
      </c>
      <c r="F119" s="285">
        <f>_xlfn.BITAND(_xlfn.BITRSHIFT(H117,B119),1)</f>
        <v>0</v>
      </c>
      <c r="G119" s="920"/>
      <c r="H119" s="754"/>
      <c r="I119" s="784"/>
      <c r="J119" s="771"/>
    </row>
    <row r="120" spans="1:10">
      <c r="A120" s="919"/>
      <c r="B120" s="295">
        <v>4</v>
      </c>
      <c r="C120" s="320" t="s">
        <v>612</v>
      </c>
      <c r="D120" s="912"/>
      <c r="E120" s="287" t="s">
        <v>2649</v>
      </c>
      <c r="F120" s="285">
        <f>_xlfn.BITAND(_xlfn.BITRSHIFT(H117,B120),1)</f>
        <v>0</v>
      </c>
      <c r="G120" s="920"/>
      <c r="H120" s="754"/>
      <c r="I120" s="784"/>
      <c r="J120" s="771"/>
    </row>
    <row r="121" spans="1:10">
      <c r="A121" s="919"/>
      <c r="B121" s="295">
        <v>3</v>
      </c>
      <c r="C121" s="320" t="s">
        <v>613</v>
      </c>
      <c r="D121" s="912"/>
      <c r="E121" s="287" t="s">
        <v>2649</v>
      </c>
      <c r="F121" s="285">
        <f>_xlfn.BITAND(_xlfn.BITRSHIFT(H117,B121),1)</f>
        <v>0</v>
      </c>
      <c r="G121" s="920"/>
      <c r="H121" s="754"/>
      <c r="I121" s="784"/>
      <c r="J121" s="771"/>
    </row>
    <row r="122" spans="1:10">
      <c r="A122" s="919"/>
      <c r="B122" s="295">
        <v>2</v>
      </c>
      <c r="C122" s="320" t="s">
        <v>614</v>
      </c>
      <c r="D122" s="912"/>
      <c r="E122" s="287" t="s">
        <v>2649</v>
      </c>
      <c r="F122" s="285">
        <f>_xlfn.BITAND(_xlfn.BITRSHIFT(H117,B122),1)</f>
        <v>0</v>
      </c>
      <c r="G122" s="920"/>
      <c r="H122" s="754"/>
      <c r="I122" s="784"/>
      <c r="J122" s="771"/>
    </row>
    <row r="123" spans="1:10">
      <c r="A123" s="919"/>
      <c r="B123" s="295">
        <v>1</v>
      </c>
      <c r="C123" s="320" t="s">
        <v>615</v>
      </c>
      <c r="D123" s="912"/>
      <c r="E123" s="287" t="s">
        <v>2649</v>
      </c>
      <c r="F123" s="285">
        <f>_xlfn.BITAND(_xlfn.BITRSHIFT(H117,B123),1)</f>
        <v>0</v>
      </c>
      <c r="G123" s="920"/>
      <c r="H123" s="754"/>
      <c r="I123" s="784"/>
      <c r="J123" s="771"/>
    </row>
    <row r="124" spans="1:10">
      <c r="A124" s="919"/>
      <c r="B124" s="295">
        <v>0</v>
      </c>
      <c r="C124" s="320" t="s">
        <v>616</v>
      </c>
      <c r="D124" s="912"/>
      <c r="E124" s="287" t="s">
        <v>2649</v>
      </c>
      <c r="F124" s="285">
        <f>_xlfn.BITAND(_xlfn.BITRSHIFT(H117,B124),1)</f>
        <v>0</v>
      </c>
      <c r="G124" s="920"/>
      <c r="H124" s="751"/>
      <c r="I124" s="784"/>
      <c r="J124" s="771"/>
    </row>
    <row r="125" spans="1:10">
      <c r="A125" s="919">
        <v>145</v>
      </c>
      <c r="B125" s="295">
        <v>7</v>
      </c>
      <c r="C125" s="320" t="s">
        <v>617</v>
      </c>
      <c r="D125" s="912" t="s">
        <v>2651</v>
      </c>
      <c r="E125" s="287" t="s">
        <v>2649</v>
      </c>
      <c r="F125" s="285">
        <f>_xlfn.BITAND(_xlfn.BITRSHIFT(H125,B125),1)</f>
        <v>0</v>
      </c>
      <c r="G125" s="920" t="str">
        <f t="shared" ref="G125:G141" si="7">DEC2HEX(H125)</f>
        <v>0</v>
      </c>
      <c r="H125" s="904">
        <v>0</v>
      </c>
      <c r="I125" s="784" t="s">
        <v>2650</v>
      </c>
      <c r="J125" s="771">
        <v>0</v>
      </c>
    </row>
    <row r="126" spans="1:10">
      <c r="A126" s="919"/>
      <c r="B126" s="295">
        <v>6</v>
      </c>
      <c r="C126" s="320" t="s">
        <v>618</v>
      </c>
      <c r="D126" s="912"/>
      <c r="E126" s="287" t="s">
        <v>2649</v>
      </c>
      <c r="F126" s="285">
        <f>_xlfn.BITAND(_xlfn.BITRSHIFT(H125,B126),1)</f>
        <v>0</v>
      </c>
      <c r="G126" s="920"/>
      <c r="H126" s="754"/>
      <c r="I126" s="784"/>
      <c r="J126" s="771"/>
    </row>
    <row r="127" spans="1:10">
      <c r="A127" s="919"/>
      <c r="B127" s="295">
        <v>5</v>
      </c>
      <c r="C127" s="320" t="s">
        <v>619</v>
      </c>
      <c r="D127" s="912"/>
      <c r="E127" s="287" t="s">
        <v>2649</v>
      </c>
      <c r="F127" s="285">
        <f>_xlfn.BITAND(_xlfn.BITRSHIFT(H125,B127),1)</f>
        <v>0</v>
      </c>
      <c r="G127" s="920"/>
      <c r="H127" s="754"/>
      <c r="I127" s="784"/>
      <c r="J127" s="771"/>
    </row>
    <row r="128" spans="1:10">
      <c r="A128" s="919"/>
      <c r="B128" s="295">
        <v>4</v>
      </c>
      <c r="C128" s="320" t="s">
        <v>620</v>
      </c>
      <c r="D128" s="912"/>
      <c r="E128" s="287" t="s">
        <v>2649</v>
      </c>
      <c r="F128" s="285">
        <f>_xlfn.BITAND(_xlfn.BITRSHIFT(H125,B128),1)</f>
        <v>0</v>
      </c>
      <c r="G128" s="920"/>
      <c r="H128" s="754"/>
      <c r="I128" s="784"/>
      <c r="J128" s="771"/>
    </row>
    <row r="129" spans="1:10">
      <c r="A129" s="919"/>
      <c r="B129" s="295">
        <v>3</v>
      </c>
      <c r="C129" s="320" t="s">
        <v>621</v>
      </c>
      <c r="D129" s="912"/>
      <c r="E129" s="287" t="s">
        <v>2649</v>
      </c>
      <c r="F129" s="285">
        <f>_xlfn.BITAND(_xlfn.BITRSHIFT(H125,B129),1)</f>
        <v>0</v>
      </c>
      <c r="G129" s="920"/>
      <c r="H129" s="754"/>
      <c r="I129" s="784"/>
      <c r="J129" s="771"/>
    </row>
    <row r="130" spans="1:10">
      <c r="A130" s="919"/>
      <c r="B130" s="295">
        <v>2</v>
      </c>
      <c r="C130" s="320" t="s">
        <v>622</v>
      </c>
      <c r="D130" s="912"/>
      <c r="E130" s="287" t="s">
        <v>2649</v>
      </c>
      <c r="F130" s="285">
        <f>_xlfn.BITAND(_xlfn.BITRSHIFT(H125,B130),1)</f>
        <v>0</v>
      </c>
      <c r="G130" s="920"/>
      <c r="H130" s="754"/>
      <c r="I130" s="784"/>
      <c r="J130" s="771"/>
    </row>
    <row r="131" spans="1:10">
      <c r="A131" s="919"/>
      <c r="B131" s="295">
        <v>1</v>
      </c>
      <c r="C131" s="320" t="s">
        <v>623</v>
      </c>
      <c r="D131" s="912"/>
      <c r="E131" s="287" t="s">
        <v>2649</v>
      </c>
      <c r="F131" s="285">
        <f>_xlfn.BITAND(_xlfn.BITRSHIFT(H125,B131),1)</f>
        <v>0</v>
      </c>
      <c r="G131" s="920"/>
      <c r="H131" s="754"/>
      <c r="I131" s="784"/>
      <c r="J131" s="771"/>
    </row>
    <row r="132" spans="1:10">
      <c r="A132" s="919"/>
      <c r="B132" s="295">
        <v>0</v>
      </c>
      <c r="C132" s="320" t="s">
        <v>624</v>
      </c>
      <c r="D132" s="912"/>
      <c r="E132" s="287" t="s">
        <v>2649</v>
      </c>
      <c r="F132" s="285">
        <f>_xlfn.BITAND(_xlfn.BITRSHIFT(H125,B132),1)</f>
        <v>0</v>
      </c>
      <c r="G132" s="920"/>
      <c r="H132" s="751"/>
      <c r="I132" s="784"/>
      <c r="J132" s="771"/>
    </row>
    <row r="133" spans="1:10">
      <c r="A133" s="919">
        <v>146</v>
      </c>
      <c r="B133" s="295">
        <v>7</v>
      </c>
      <c r="C133" s="320" t="s">
        <v>625</v>
      </c>
      <c r="D133" s="912" t="s">
        <v>2652</v>
      </c>
      <c r="E133" s="287" t="s">
        <v>2649</v>
      </c>
      <c r="F133" s="285">
        <f>_xlfn.BITAND(_xlfn.BITRSHIFT(H133,B133),1)</f>
        <v>0</v>
      </c>
      <c r="G133" s="920" t="str">
        <f t="shared" si="7"/>
        <v>0</v>
      </c>
      <c r="H133" s="904">
        <v>0</v>
      </c>
      <c r="I133" s="784" t="s">
        <v>2650</v>
      </c>
      <c r="J133" s="771">
        <v>0</v>
      </c>
    </row>
    <row r="134" spans="1:10">
      <c r="A134" s="919"/>
      <c r="B134" s="295">
        <v>6</v>
      </c>
      <c r="C134" s="320" t="s">
        <v>626</v>
      </c>
      <c r="D134" s="912"/>
      <c r="E134" s="287" t="s">
        <v>2649</v>
      </c>
      <c r="F134" s="285">
        <f>_xlfn.BITAND(_xlfn.BITRSHIFT(H133,B134),1)</f>
        <v>0</v>
      </c>
      <c r="G134" s="920"/>
      <c r="H134" s="754"/>
      <c r="I134" s="784"/>
      <c r="J134" s="771"/>
    </row>
    <row r="135" spans="1:10">
      <c r="A135" s="919"/>
      <c r="B135" s="295">
        <v>5</v>
      </c>
      <c r="C135" s="320" t="s">
        <v>627</v>
      </c>
      <c r="D135" s="912"/>
      <c r="E135" s="287" t="s">
        <v>2649</v>
      </c>
      <c r="F135" s="285">
        <f>_xlfn.BITAND(_xlfn.BITRSHIFT(H133,B135),1)</f>
        <v>0</v>
      </c>
      <c r="G135" s="920"/>
      <c r="H135" s="754"/>
      <c r="I135" s="784"/>
      <c r="J135" s="771"/>
    </row>
    <row r="136" spans="1:10">
      <c r="A136" s="919"/>
      <c r="B136" s="295">
        <v>4</v>
      </c>
      <c r="C136" s="320" t="s">
        <v>628</v>
      </c>
      <c r="D136" s="912"/>
      <c r="E136" s="287" t="s">
        <v>2649</v>
      </c>
      <c r="F136" s="285">
        <f>_xlfn.BITAND(_xlfn.BITRSHIFT(H133,B136),1)</f>
        <v>0</v>
      </c>
      <c r="G136" s="920"/>
      <c r="H136" s="754"/>
      <c r="I136" s="784"/>
      <c r="J136" s="771"/>
    </row>
    <row r="137" spans="1:10">
      <c r="A137" s="919"/>
      <c r="B137" s="295">
        <v>3</v>
      </c>
      <c r="C137" s="320" t="s">
        <v>629</v>
      </c>
      <c r="D137" s="912"/>
      <c r="E137" s="287" t="s">
        <v>2649</v>
      </c>
      <c r="F137" s="285">
        <f>_xlfn.BITAND(_xlfn.BITRSHIFT(H133,B137),1)</f>
        <v>0</v>
      </c>
      <c r="G137" s="920"/>
      <c r="H137" s="754"/>
      <c r="I137" s="784"/>
      <c r="J137" s="771"/>
    </row>
    <row r="138" spans="1:10">
      <c r="A138" s="919"/>
      <c r="B138" s="295">
        <v>2</v>
      </c>
      <c r="C138" s="320" t="s">
        <v>630</v>
      </c>
      <c r="D138" s="912"/>
      <c r="E138" s="287" t="s">
        <v>2649</v>
      </c>
      <c r="F138" s="285">
        <f>_xlfn.BITAND(_xlfn.BITRSHIFT(H133,B138),1)</f>
        <v>0</v>
      </c>
      <c r="G138" s="920"/>
      <c r="H138" s="754"/>
      <c r="I138" s="784"/>
      <c r="J138" s="771"/>
    </row>
    <row r="139" spans="1:10">
      <c r="A139" s="919"/>
      <c r="B139" s="295">
        <v>1</v>
      </c>
      <c r="C139" s="320" t="s">
        <v>631</v>
      </c>
      <c r="D139" s="912"/>
      <c r="E139" s="287" t="s">
        <v>2649</v>
      </c>
      <c r="F139" s="285">
        <f>_xlfn.BITAND(_xlfn.BITRSHIFT(H133,B139),1)</f>
        <v>0</v>
      </c>
      <c r="G139" s="920"/>
      <c r="H139" s="754"/>
      <c r="I139" s="784"/>
      <c r="J139" s="771"/>
    </row>
    <row r="140" spans="1:10">
      <c r="A140" s="919"/>
      <c r="B140" s="295">
        <v>0</v>
      </c>
      <c r="C140" s="320" t="s">
        <v>632</v>
      </c>
      <c r="D140" s="912"/>
      <c r="E140" s="287" t="s">
        <v>2649</v>
      </c>
      <c r="F140" s="285">
        <f>_xlfn.BITAND(_xlfn.BITRSHIFT(H133,B140),1)</f>
        <v>0</v>
      </c>
      <c r="G140" s="920"/>
      <c r="H140" s="751"/>
      <c r="I140" s="784"/>
      <c r="J140" s="771"/>
    </row>
    <row r="141" spans="1:10">
      <c r="A141" s="919">
        <v>147</v>
      </c>
      <c r="B141" s="295">
        <v>7</v>
      </c>
      <c r="C141" s="320" t="s">
        <v>633</v>
      </c>
      <c r="D141" s="912" t="s">
        <v>2653</v>
      </c>
      <c r="E141" s="287" t="s">
        <v>2649</v>
      </c>
      <c r="F141" s="285">
        <f>_xlfn.BITAND(_xlfn.BITRSHIFT(H141,B141),1)</f>
        <v>0</v>
      </c>
      <c r="G141" s="920" t="str">
        <f t="shared" si="7"/>
        <v>0</v>
      </c>
      <c r="H141" s="904">
        <v>0</v>
      </c>
      <c r="I141" s="784" t="s">
        <v>2650</v>
      </c>
      <c r="J141" s="771">
        <v>0</v>
      </c>
    </row>
    <row r="142" spans="1:10">
      <c r="A142" s="919"/>
      <c r="B142" s="295">
        <v>6</v>
      </c>
      <c r="C142" s="320" t="s">
        <v>634</v>
      </c>
      <c r="D142" s="913"/>
      <c r="E142" s="287" t="s">
        <v>2649</v>
      </c>
      <c r="F142" s="285">
        <f>_xlfn.BITAND(_xlfn.BITRSHIFT(H141,B142),1)</f>
        <v>0</v>
      </c>
      <c r="G142" s="920"/>
      <c r="H142" s="754"/>
      <c r="I142" s="784"/>
      <c r="J142" s="771"/>
    </row>
    <row r="143" spans="1:10">
      <c r="A143" s="919"/>
      <c r="B143" s="295">
        <v>5</v>
      </c>
      <c r="C143" s="320" t="s">
        <v>635</v>
      </c>
      <c r="D143" s="913"/>
      <c r="E143" s="287" t="s">
        <v>2649</v>
      </c>
      <c r="F143" s="285">
        <f>_xlfn.BITAND(_xlfn.BITRSHIFT(H141,B143),1)</f>
        <v>0</v>
      </c>
      <c r="G143" s="920"/>
      <c r="H143" s="754"/>
      <c r="I143" s="784"/>
      <c r="J143" s="771"/>
    </row>
    <row r="144" spans="1:10">
      <c r="A144" s="919"/>
      <c r="B144" s="295">
        <v>4</v>
      </c>
      <c r="C144" s="320" t="s">
        <v>636</v>
      </c>
      <c r="D144" s="913"/>
      <c r="E144" s="287" t="s">
        <v>2649</v>
      </c>
      <c r="F144" s="285">
        <f>_xlfn.BITAND(_xlfn.BITRSHIFT(H141,B144),1)</f>
        <v>0</v>
      </c>
      <c r="G144" s="920"/>
      <c r="H144" s="754"/>
      <c r="I144" s="784"/>
      <c r="J144" s="771"/>
    </row>
    <row r="145" spans="1:10">
      <c r="A145" s="919"/>
      <c r="B145" s="295">
        <v>3</v>
      </c>
      <c r="C145" s="320" t="s">
        <v>637</v>
      </c>
      <c r="D145" s="913"/>
      <c r="E145" s="287" t="s">
        <v>2649</v>
      </c>
      <c r="F145" s="285">
        <f>_xlfn.BITAND(_xlfn.BITRSHIFT(H141,B145),1)</f>
        <v>0</v>
      </c>
      <c r="G145" s="920"/>
      <c r="H145" s="754"/>
      <c r="I145" s="784"/>
      <c r="J145" s="771"/>
    </row>
    <row r="146" spans="1:10">
      <c r="A146" s="919"/>
      <c r="B146" s="295">
        <v>2</v>
      </c>
      <c r="C146" s="320" t="s">
        <v>638</v>
      </c>
      <c r="D146" s="913"/>
      <c r="E146" s="287" t="s">
        <v>2649</v>
      </c>
      <c r="F146" s="285">
        <f>_xlfn.BITAND(_xlfn.BITRSHIFT(H141,B146),1)</f>
        <v>0</v>
      </c>
      <c r="G146" s="920"/>
      <c r="H146" s="754"/>
      <c r="I146" s="784"/>
      <c r="J146" s="771"/>
    </row>
    <row r="147" spans="1:10">
      <c r="A147" s="919"/>
      <c r="B147" s="295">
        <v>1</v>
      </c>
      <c r="C147" s="320" t="s">
        <v>639</v>
      </c>
      <c r="D147" s="913"/>
      <c r="E147" s="287" t="s">
        <v>2649</v>
      </c>
      <c r="F147" s="285">
        <f>_xlfn.BITAND(_xlfn.BITRSHIFT(H141,B147),1)</f>
        <v>0</v>
      </c>
      <c r="G147" s="920"/>
      <c r="H147" s="754"/>
      <c r="I147" s="784"/>
      <c r="J147" s="771"/>
    </row>
    <row r="148" spans="1:10">
      <c r="A148" s="919"/>
      <c r="B148" s="295">
        <v>0</v>
      </c>
      <c r="C148" s="320" t="s">
        <v>640</v>
      </c>
      <c r="D148" s="913"/>
      <c r="E148" s="287" t="s">
        <v>2649</v>
      </c>
      <c r="F148" s="285">
        <f>_xlfn.BITAND(_xlfn.BITRSHIFT(H141,B148),1)</f>
        <v>0</v>
      </c>
      <c r="G148" s="920"/>
      <c r="H148" s="751"/>
      <c r="I148" s="784"/>
      <c r="J148" s="771"/>
    </row>
    <row r="149" spans="1:10">
      <c r="A149" s="919">
        <v>148</v>
      </c>
      <c r="B149" s="390" t="s">
        <v>2654</v>
      </c>
      <c r="C149" s="320" t="s">
        <v>641</v>
      </c>
      <c r="D149" s="912" t="s">
        <v>2655</v>
      </c>
      <c r="E149" s="287" t="s">
        <v>2649</v>
      </c>
      <c r="F149" s="285">
        <f>_xlfn.BITAND(_xlfn.BITRSHIFT(H149,4),15)</f>
        <v>0</v>
      </c>
      <c r="G149" s="784" t="str">
        <f>DEC2HEX(H149)</f>
        <v>0</v>
      </c>
      <c r="H149" s="904">
        <v>0</v>
      </c>
      <c r="I149" s="784" t="s">
        <v>2650</v>
      </c>
      <c r="J149" s="771">
        <v>17</v>
      </c>
    </row>
    <row r="150" spans="1:10">
      <c r="A150" s="919"/>
      <c r="B150" s="320" t="s">
        <v>244</v>
      </c>
      <c r="C150" s="320" t="s">
        <v>2656</v>
      </c>
      <c r="D150" s="913"/>
      <c r="E150" s="287" t="s">
        <v>2649</v>
      </c>
      <c r="F150" s="285">
        <f>_xlfn.BITAND(_xlfn.BITRSHIFT(H149,0),15)</f>
        <v>0</v>
      </c>
      <c r="G150" s="784"/>
      <c r="H150" s="751"/>
      <c r="I150" s="784"/>
      <c r="J150" s="771"/>
    </row>
    <row r="151" spans="1:10">
      <c r="A151" s="919">
        <v>149</v>
      </c>
      <c r="B151" s="390" t="s">
        <v>2654</v>
      </c>
      <c r="C151" s="320" t="s">
        <v>642</v>
      </c>
      <c r="D151" s="913"/>
      <c r="E151" s="287" t="s">
        <v>2649</v>
      </c>
      <c r="F151" s="285">
        <f>_xlfn.BITAND(_xlfn.BITRSHIFT(H151,4),15)</f>
        <v>0</v>
      </c>
      <c r="G151" s="784" t="str">
        <f>DEC2HEX(H151)</f>
        <v>0</v>
      </c>
      <c r="H151" s="904">
        <v>0</v>
      </c>
      <c r="I151" s="784" t="s">
        <v>2650</v>
      </c>
      <c r="J151" s="771">
        <v>17</v>
      </c>
    </row>
    <row r="152" spans="1:10">
      <c r="A152" s="919"/>
      <c r="B152" s="320" t="s">
        <v>244</v>
      </c>
      <c r="C152" s="320" t="s">
        <v>643</v>
      </c>
      <c r="D152" s="913"/>
      <c r="E152" s="287" t="s">
        <v>2649</v>
      </c>
      <c r="F152" s="285">
        <f>_xlfn.BITAND(_xlfn.BITRSHIFT(H151,0),15)</f>
        <v>0</v>
      </c>
      <c r="G152" s="784"/>
      <c r="H152" s="751"/>
      <c r="I152" s="784"/>
      <c r="J152" s="771"/>
    </row>
    <row r="153" spans="1:10">
      <c r="A153" s="919">
        <v>150</v>
      </c>
      <c r="B153" s="390" t="s">
        <v>2654</v>
      </c>
      <c r="C153" s="320" t="s">
        <v>644</v>
      </c>
      <c r="D153" s="913"/>
      <c r="E153" s="287" t="s">
        <v>2649</v>
      </c>
      <c r="F153" s="285">
        <f>_xlfn.BITAND(_xlfn.BITRSHIFT(H153,4),15)</f>
        <v>0</v>
      </c>
      <c r="G153" s="784" t="str">
        <f>DEC2HEX(H153)</f>
        <v>0</v>
      </c>
      <c r="H153" s="904">
        <v>0</v>
      </c>
      <c r="I153" s="784" t="s">
        <v>2650</v>
      </c>
      <c r="J153" s="771">
        <v>17</v>
      </c>
    </row>
    <row r="154" spans="1:10">
      <c r="A154" s="919"/>
      <c r="B154" s="320" t="s">
        <v>244</v>
      </c>
      <c r="C154" s="320" t="s">
        <v>645</v>
      </c>
      <c r="D154" s="913"/>
      <c r="E154" s="287" t="s">
        <v>2649</v>
      </c>
      <c r="F154" s="285">
        <f>_xlfn.BITAND(_xlfn.BITRSHIFT(H153,0),15)</f>
        <v>0</v>
      </c>
      <c r="G154" s="784"/>
      <c r="H154" s="751"/>
      <c r="I154" s="784"/>
      <c r="J154" s="771"/>
    </row>
    <row r="155" spans="1:10">
      <c r="A155" s="919">
        <v>151</v>
      </c>
      <c r="B155" s="390" t="s">
        <v>2654</v>
      </c>
      <c r="C155" s="320" t="s">
        <v>646</v>
      </c>
      <c r="D155" s="913"/>
      <c r="E155" s="287" t="s">
        <v>2649</v>
      </c>
      <c r="F155" s="285">
        <f>_xlfn.BITAND(_xlfn.BITRSHIFT(H155,4),15)</f>
        <v>0</v>
      </c>
      <c r="G155" s="784" t="str">
        <f>DEC2HEX(H155)</f>
        <v>0</v>
      </c>
      <c r="H155" s="904">
        <v>0</v>
      </c>
      <c r="I155" s="784" t="s">
        <v>2650</v>
      </c>
      <c r="J155" s="771">
        <v>17</v>
      </c>
    </row>
    <row r="156" spans="1:10">
      <c r="A156" s="919"/>
      <c r="B156" s="320" t="s">
        <v>244</v>
      </c>
      <c r="C156" s="320" t="s">
        <v>647</v>
      </c>
      <c r="D156" s="913"/>
      <c r="E156" s="287" t="s">
        <v>2649</v>
      </c>
      <c r="F156" s="285">
        <f>_xlfn.BITAND(_xlfn.BITRSHIFT(H155,0),15)</f>
        <v>0</v>
      </c>
      <c r="G156" s="784"/>
      <c r="H156" s="751"/>
      <c r="I156" s="784"/>
      <c r="J156" s="771"/>
    </row>
    <row r="157" spans="1:10">
      <c r="A157" s="919">
        <v>152</v>
      </c>
      <c r="B157" s="295">
        <v>7</v>
      </c>
      <c r="C157" s="320" t="s">
        <v>648</v>
      </c>
      <c r="D157" s="912" t="s">
        <v>4915</v>
      </c>
      <c r="E157" s="287" t="s">
        <v>2649</v>
      </c>
      <c r="F157" s="285">
        <f>_xlfn.BITAND(_xlfn.BITRSHIFT(H157,B157),1)</f>
        <v>0</v>
      </c>
      <c r="G157" s="920" t="str">
        <f t="shared" ref="G157" si="8">DEC2HEX(H157)</f>
        <v>0</v>
      </c>
      <c r="H157" s="904">
        <v>0</v>
      </c>
      <c r="I157" s="784" t="s">
        <v>2650</v>
      </c>
      <c r="J157" s="771">
        <v>0</v>
      </c>
    </row>
    <row r="158" spans="1:10">
      <c r="A158" s="919"/>
      <c r="B158" s="295">
        <v>6</v>
      </c>
      <c r="C158" s="320" t="s">
        <v>649</v>
      </c>
      <c r="D158" s="913"/>
      <c r="E158" s="287" t="s">
        <v>2649</v>
      </c>
      <c r="F158" s="285">
        <f>_xlfn.BITAND(_xlfn.BITRSHIFT(H157,B158),1)</f>
        <v>0</v>
      </c>
      <c r="G158" s="920"/>
      <c r="H158" s="754"/>
      <c r="I158" s="784"/>
      <c r="J158" s="771"/>
    </row>
    <row r="159" spans="1:10">
      <c r="A159" s="919"/>
      <c r="B159" s="295">
        <v>5</v>
      </c>
      <c r="C159" s="320" t="s">
        <v>650</v>
      </c>
      <c r="D159" s="913"/>
      <c r="E159" s="287" t="s">
        <v>2649</v>
      </c>
      <c r="F159" s="285">
        <f>_xlfn.BITAND(_xlfn.BITRSHIFT(H157,B159),1)</f>
        <v>0</v>
      </c>
      <c r="G159" s="920"/>
      <c r="H159" s="754"/>
      <c r="I159" s="784"/>
      <c r="J159" s="771"/>
    </row>
    <row r="160" spans="1:10">
      <c r="A160" s="919"/>
      <c r="B160" s="295">
        <v>4</v>
      </c>
      <c r="C160" s="320" t="s">
        <v>651</v>
      </c>
      <c r="D160" s="913"/>
      <c r="E160" s="287" t="s">
        <v>2649</v>
      </c>
      <c r="F160" s="285">
        <f>_xlfn.BITAND(_xlfn.BITRSHIFT(H157,B160),1)</f>
        <v>0</v>
      </c>
      <c r="G160" s="920"/>
      <c r="H160" s="754"/>
      <c r="I160" s="784"/>
      <c r="J160" s="771"/>
    </row>
    <row r="161" spans="1:10">
      <c r="A161" s="919"/>
      <c r="B161" s="295">
        <v>3</v>
      </c>
      <c r="C161" s="320" t="s">
        <v>652</v>
      </c>
      <c r="D161" s="913"/>
      <c r="E161" s="287" t="s">
        <v>2649</v>
      </c>
      <c r="F161" s="285">
        <f>_xlfn.BITAND(_xlfn.BITRSHIFT(H157,B161),1)</f>
        <v>0</v>
      </c>
      <c r="G161" s="920"/>
      <c r="H161" s="754"/>
      <c r="I161" s="784"/>
      <c r="J161" s="771"/>
    </row>
    <row r="162" spans="1:10">
      <c r="A162" s="919"/>
      <c r="B162" s="295">
        <v>2</v>
      </c>
      <c r="C162" s="320" t="s">
        <v>653</v>
      </c>
      <c r="D162" s="913"/>
      <c r="E162" s="287" t="s">
        <v>2649</v>
      </c>
      <c r="F162" s="285">
        <f>_xlfn.BITAND(_xlfn.BITRSHIFT(H157,B162),1)</f>
        <v>0</v>
      </c>
      <c r="G162" s="920"/>
      <c r="H162" s="754"/>
      <c r="I162" s="784"/>
      <c r="J162" s="771"/>
    </row>
    <row r="163" spans="1:10">
      <c r="A163" s="919"/>
      <c r="B163" s="295">
        <v>1</v>
      </c>
      <c r="C163" s="320" t="s">
        <v>654</v>
      </c>
      <c r="D163" s="913"/>
      <c r="E163" s="287" t="s">
        <v>2649</v>
      </c>
      <c r="F163" s="285">
        <f>_xlfn.BITAND(_xlfn.BITRSHIFT(H157,B163),1)</f>
        <v>0</v>
      </c>
      <c r="G163" s="920"/>
      <c r="H163" s="754"/>
      <c r="I163" s="784"/>
      <c r="J163" s="771"/>
    </row>
    <row r="164" spans="1:10">
      <c r="A164" s="919"/>
      <c r="B164" s="295">
        <v>0</v>
      </c>
      <c r="C164" s="320" t="s">
        <v>655</v>
      </c>
      <c r="D164" s="913"/>
      <c r="E164" s="287" t="s">
        <v>2649</v>
      </c>
      <c r="F164" s="285">
        <f>_xlfn.BITAND(_xlfn.BITRSHIFT(H157,B164),1)</f>
        <v>0</v>
      </c>
      <c r="G164" s="920"/>
      <c r="H164" s="751"/>
      <c r="I164" s="784"/>
      <c r="J164" s="771"/>
    </row>
    <row r="165" spans="1:10">
      <c r="A165" s="919">
        <v>153</v>
      </c>
      <c r="B165" s="295">
        <v>7</v>
      </c>
      <c r="C165" s="320" t="s">
        <v>656</v>
      </c>
      <c r="D165" s="912" t="s">
        <v>2657</v>
      </c>
      <c r="E165" s="287" t="s">
        <v>2649</v>
      </c>
      <c r="F165" s="285">
        <f>_xlfn.BITAND(_xlfn.BITRSHIFT(H165,B165),1)</f>
        <v>0</v>
      </c>
      <c r="G165" s="920" t="str">
        <f t="shared" ref="G165" si="9">DEC2HEX(H165)</f>
        <v>0</v>
      </c>
      <c r="H165" s="904">
        <v>0</v>
      </c>
      <c r="I165" s="784" t="s">
        <v>2650</v>
      </c>
      <c r="J165" s="771">
        <v>0</v>
      </c>
    </row>
    <row r="166" spans="1:10">
      <c r="A166" s="919"/>
      <c r="B166" s="295">
        <v>6</v>
      </c>
      <c r="C166" s="320" t="s">
        <v>657</v>
      </c>
      <c r="D166" s="913"/>
      <c r="E166" s="287" t="s">
        <v>2649</v>
      </c>
      <c r="F166" s="285">
        <f>_xlfn.BITAND(_xlfn.BITRSHIFT(H165,B166),1)</f>
        <v>0</v>
      </c>
      <c r="G166" s="920"/>
      <c r="H166" s="754"/>
      <c r="I166" s="784"/>
      <c r="J166" s="771"/>
    </row>
    <row r="167" spans="1:10">
      <c r="A167" s="919"/>
      <c r="B167" s="295">
        <v>5</v>
      </c>
      <c r="C167" s="320" t="s">
        <v>658</v>
      </c>
      <c r="D167" s="913"/>
      <c r="E167" s="287" t="s">
        <v>2649</v>
      </c>
      <c r="F167" s="285">
        <f>_xlfn.BITAND(_xlfn.BITRSHIFT(H165,B167),1)</f>
        <v>0</v>
      </c>
      <c r="G167" s="920"/>
      <c r="H167" s="754"/>
      <c r="I167" s="784"/>
      <c r="J167" s="771"/>
    </row>
    <row r="168" spans="1:10">
      <c r="A168" s="919"/>
      <c r="B168" s="295">
        <v>4</v>
      </c>
      <c r="C168" s="320" t="s">
        <v>659</v>
      </c>
      <c r="D168" s="913"/>
      <c r="E168" s="287" t="s">
        <v>2649</v>
      </c>
      <c r="F168" s="285">
        <f>_xlfn.BITAND(_xlfn.BITRSHIFT(H165,B168),1)</f>
        <v>0</v>
      </c>
      <c r="G168" s="920"/>
      <c r="H168" s="754"/>
      <c r="I168" s="784"/>
      <c r="J168" s="771"/>
    </row>
    <row r="169" spans="1:10">
      <c r="A169" s="919"/>
      <c r="B169" s="295">
        <v>3</v>
      </c>
      <c r="C169" s="320" t="s">
        <v>660</v>
      </c>
      <c r="D169" s="913"/>
      <c r="E169" s="287" t="s">
        <v>2649</v>
      </c>
      <c r="F169" s="285">
        <f>_xlfn.BITAND(_xlfn.BITRSHIFT(H165,B169),1)</f>
        <v>0</v>
      </c>
      <c r="G169" s="920"/>
      <c r="H169" s="754"/>
      <c r="I169" s="784"/>
      <c r="J169" s="771"/>
    </row>
    <row r="170" spans="1:10">
      <c r="A170" s="919"/>
      <c r="B170" s="295">
        <v>2</v>
      </c>
      <c r="C170" s="320" t="s">
        <v>661</v>
      </c>
      <c r="D170" s="913"/>
      <c r="E170" s="287" t="s">
        <v>2649</v>
      </c>
      <c r="F170" s="285">
        <f>_xlfn.BITAND(_xlfn.BITRSHIFT(H165,B170),1)</f>
        <v>0</v>
      </c>
      <c r="G170" s="920"/>
      <c r="H170" s="754"/>
      <c r="I170" s="784"/>
      <c r="J170" s="771"/>
    </row>
    <row r="171" spans="1:10">
      <c r="A171" s="919"/>
      <c r="B171" s="295">
        <v>1</v>
      </c>
      <c r="C171" s="320" t="s">
        <v>662</v>
      </c>
      <c r="D171" s="913"/>
      <c r="E171" s="287" t="s">
        <v>2649</v>
      </c>
      <c r="F171" s="285">
        <f>_xlfn.BITAND(_xlfn.BITRSHIFT(H165,B171),1)</f>
        <v>0</v>
      </c>
      <c r="G171" s="920"/>
      <c r="H171" s="754"/>
      <c r="I171" s="784"/>
      <c r="J171" s="771"/>
    </row>
    <row r="172" spans="1:10">
      <c r="A172" s="919"/>
      <c r="B172" s="295">
        <v>0</v>
      </c>
      <c r="C172" s="320" t="s">
        <v>663</v>
      </c>
      <c r="D172" s="913"/>
      <c r="E172" s="287" t="s">
        <v>2649</v>
      </c>
      <c r="F172" s="285">
        <f>_xlfn.BITAND(_xlfn.BITRSHIFT(H165,B172),1)</f>
        <v>0</v>
      </c>
      <c r="G172" s="920"/>
      <c r="H172" s="751"/>
      <c r="I172" s="784"/>
      <c r="J172" s="771"/>
    </row>
    <row r="173" spans="1:10">
      <c r="A173" s="919">
        <v>154</v>
      </c>
      <c r="B173" s="295">
        <v>7</v>
      </c>
      <c r="C173" s="320" t="s">
        <v>664</v>
      </c>
      <c r="D173" s="912" t="s">
        <v>2652</v>
      </c>
      <c r="E173" s="287" t="s">
        <v>2649</v>
      </c>
      <c r="F173" s="285">
        <f>_xlfn.BITAND(_xlfn.BITRSHIFT(H173,B173),1)</f>
        <v>0</v>
      </c>
      <c r="G173" s="920" t="str">
        <f t="shared" ref="G173:G181" si="10">DEC2HEX(H173)</f>
        <v>0</v>
      </c>
      <c r="H173" s="904">
        <v>0</v>
      </c>
      <c r="I173" s="784" t="s">
        <v>2650</v>
      </c>
      <c r="J173" s="771">
        <v>0</v>
      </c>
    </row>
    <row r="174" spans="1:10">
      <c r="A174" s="919"/>
      <c r="B174" s="295">
        <v>6</v>
      </c>
      <c r="C174" s="320" t="s">
        <v>665</v>
      </c>
      <c r="D174" s="913"/>
      <c r="E174" s="287" t="s">
        <v>2649</v>
      </c>
      <c r="F174" s="285">
        <f>_xlfn.BITAND(_xlfn.BITRSHIFT(H173,B174),1)</f>
        <v>0</v>
      </c>
      <c r="G174" s="920"/>
      <c r="H174" s="754"/>
      <c r="I174" s="784"/>
      <c r="J174" s="771"/>
    </row>
    <row r="175" spans="1:10">
      <c r="A175" s="919"/>
      <c r="B175" s="295">
        <v>5</v>
      </c>
      <c r="C175" s="320" t="s">
        <v>666</v>
      </c>
      <c r="D175" s="913"/>
      <c r="E175" s="287" t="s">
        <v>2649</v>
      </c>
      <c r="F175" s="285">
        <f>_xlfn.BITAND(_xlfn.BITRSHIFT(H173,B175),1)</f>
        <v>0</v>
      </c>
      <c r="G175" s="920"/>
      <c r="H175" s="754"/>
      <c r="I175" s="784"/>
      <c r="J175" s="771"/>
    </row>
    <row r="176" spans="1:10">
      <c r="A176" s="919"/>
      <c r="B176" s="295">
        <v>4</v>
      </c>
      <c r="C176" s="320" t="s">
        <v>667</v>
      </c>
      <c r="D176" s="913"/>
      <c r="E176" s="287" t="s">
        <v>2649</v>
      </c>
      <c r="F176" s="285">
        <f>_xlfn.BITAND(_xlfn.BITRSHIFT(H173,B176),1)</f>
        <v>0</v>
      </c>
      <c r="G176" s="920"/>
      <c r="H176" s="754"/>
      <c r="I176" s="784"/>
      <c r="J176" s="771"/>
    </row>
    <row r="177" spans="1:10">
      <c r="A177" s="919"/>
      <c r="B177" s="295">
        <v>3</v>
      </c>
      <c r="C177" s="320" t="s">
        <v>668</v>
      </c>
      <c r="D177" s="913"/>
      <c r="E177" s="287" t="s">
        <v>2649</v>
      </c>
      <c r="F177" s="285">
        <f>_xlfn.BITAND(_xlfn.BITRSHIFT(H173,B177),1)</f>
        <v>0</v>
      </c>
      <c r="G177" s="920"/>
      <c r="H177" s="754"/>
      <c r="I177" s="784"/>
      <c r="J177" s="771"/>
    </row>
    <row r="178" spans="1:10">
      <c r="A178" s="919"/>
      <c r="B178" s="295">
        <v>2</v>
      </c>
      <c r="C178" s="320" t="s">
        <v>669</v>
      </c>
      <c r="D178" s="913"/>
      <c r="E178" s="287" t="s">
        <v>2649</v>
      </c>
      <c r="F178" s="285">
        <f>_xlfn.BITAND(_xlfn.BITRSHIFT(H173,B178),1)</f>
        <v>0</v>
      </c>
      <c r="G178" s="920"/>
      <c r="H178" s="754"/>
      <c r="I178" s="784"/>
      <c r="J178" s="771"/>
    </row>
    <row r="179" spans="1:10">
      <c r="A179" s="919"/>
      <c r="B179" s="295">
        <v>1</v>
      </c>
      <c r="C179" s="320" t="s">
        <v>670</v>
      </c>
      <c r="D179" s="913"/>
      <c r="E179" s="287" t="s">
        <v>2649</v>
      </c>
      <c r="F179" s="285">
        <f>_xlfn.BITAND(_xlfn.BITRSHIFT(H173,B179),1)</f>
        <v>0</v>
      </c>
      <c r="G179" s="920"/>
      <c r="H179" s="754"/>
      <c r="I179" s="784"/>
      <c r="J179" s="771"/>
    </row>
    <row r="180" spans="1:10">
      <c r="A180" s="919"/>
      <c r="B180" s="295">
        <v>0</v>
      </c>
      <c r="C180" s="320" t="s">
        <v>671</v>
      </c>
      <c r="D180" s="913"/>
      <c r="E180" s="287" t="s">
        <v>2649</v>
      </c>
      <c r="F180" s="285">
        <f>_xlfn.BITAND(_xlfn.BITRSHIFT(H173,B180),1)</f>
        <v>0</v>
      </c>
      <c r="G180" s="920"/>
      <c r="H180" s="751"/>
      <c r="I180" s="784"/>
      <c r="J180" s="771"/>
    </row>
    <row r="181" spans="1:10">
      <c r="A181" s="919">
        <v>155</v>
      </c>
      <c r="B181" s="295">
        <v>7</v>
      </c>
      <c r="C181" s="320" t="s">
        <v>672</v>
      </c>
      <c r="D181" s="912" t="s">
        <v>2653</v>
      </c>
      <c r="E181" s="287" t="s">
        <v>2649</v>
      </c>
      <c r="F181" s="285">
        <f>_xlfn.BITAND(_xlfn.BITRSHIFT(H181,B181),1)</f>
        <v>0</v>
      </c>
      <c r="G181" s="920" t="str">
        <f t="shared" si="10"/>
        <v>0</v>
      </c>
      <c r="H181" s="904">
        <v>0</v>
      </c>
      <c r="I181" s="784" t="s">
        <v>2650</v>
      </c>
      <c r="J181" s="771">
        <v>0</v>
      </c>
    </row>
    <row r="182" spans="1:10">
      <c r="A182" s="919"/>
      <c r="B182" s="295">
        <v>6</v>
      </c>
      <c r="C182" s="320" t="s">
        <v>673</v>
      </c>
      <c r="D182" s="913"/>
      <c r="E182" s="287" t="s">
        <v>2649</v>
      </c>
      <c r="F182" s="285">
        <f>_xlfn.BITAND(_xlfn.BITRSHIFT(H181,B182),1)</f>
        <v>0</v>
      </c>
      <c r="G182" s="920"/>
      <c r="H182" s="754"/>
      <c r="I182" s="784"/>
      <c r="J182" s="771"/>
    </row>
    <row r="183" spans="1:10">
      <c r="A183" s="919"/>
      <c r="B183" s="295">
        <v>5</v>
      </c>
      <c r="C183" s="320" t="s">
        <v>674</v>
      </c>
      <c r="D183" s="913"/>
      <c r="E183" s="287" t="s">
        <v>2649</v>
      </c>
      <c r="F183" s="285">
        <f>_xlfn.BITAND(_xlfn.BITRSHIFT(H181,B183),1)</f>
        <v>0</v>
      </c>
      <c r="G183" s="920"/>
      <c r="H183" s="754"/>
      <c r="I183" s="784"/>
      <c r="J183" s="771"/>
    </row>
    <row r="184" spans="1:10">
      <c r="A184" s="919"/>
      <c r="B184" s="295">
        <v>4</v>
      </c>
      <c r="C184" s="320" t="s">
        <v>675</v>
      </c>
      <c r="D184" s="913"/>
      <c r="E184" s="287" t="s">
        <v>2649</v>
      </c>
      <c r="F184" s="285">
        <f>_xlfn.BITAND(_xlfn.BITRSHIFT(H181,B184),1)</f>
        <v>0</v>
      </c>
      <c r="G184" s="920"/>
      <c r="H184" s="754"/>
      <c r="I184" s="784"/>
      <c r="J184" s="771"/>
    </row>
    <row r="185" spans="1:10">
      <c r="A185" s="919"/>
      <c r="B185" s="295">
        <v>3</v>
      </c>
      <c r="C185" s="320" t="s">
        <v>676</v>
      </c>
      <c r="D185" s="913"/>
      <c r="E185" s="287" t="s">
        <v>2649</v>
      </c>
      <c r="F185" s="285">
        <f>_xlfn.BITAND(_xlfn.BITRSHIFT(H181,B185),1)</f>
        <v>0</v>
      </c>
      <c r="G185" s="920"/>
      <c r="H185" s="754"/>
      <c r="I185" s="784"/>
      <c r="J185" s="771"/>
    </row>
    <row r="186" spans="1:10">
      <c r="A186" s="919"/>
      <c r="B186" s="295">
        <v>2</v>
      </c>
      <c r="C186" s="320" t="s">
        <v>677</v>
      </c>
      <c r="D186" s="913"/>
      <c r="E186" s="287" t="s">
        <v>2649</v>
      </c>
      <c r="F186" s="285">
        <f>_xlfn.BITAND(_xlfn.BITRSHIFT(H181,B186),1)</f>
        <v>0</v>
      </c>
      <c r="G186" s="920"/>
      <c r="H186" s="754"/>
      <c r="I186" s="784"/>
      <c r="J186" s="771"/>
    </row>
    <row r="187" spans="1:10">
      <c r="A187" s="919"/>
      <c r="B187" s="295">
        <v>1</v>
      </c>
      <c r="C187" s="320" t="s">
        <v>678</v>
      </c>
      <c r="D187" s="913"/>
      <c r="E187" s="287" t="s">
        <v>2649</v>
      </c>
      <c r="F187" s="285">
        <f>_xlfn.BITAND(_xlfn.BITRSHIFT(H181,B187),1)</f>
        <v>0</v>
      </c>
      <c r="G187" s="920"/>
      <c r="H187" s="754"/>
      <c r="I187" s="784"/>
      <c r="J187" s="771"/>
    </row>
    <row r="188" spans="1:10">
      <c r="A188" s="919"/>
      <c r="B188" s="295">
        <v>0</v>
      </c>
      <c r="C188" s="320" t="s">
        <v>679</v>
      </c>
      <c r="D188" s="913"/>
      <c r="E188" s="287" t="s">
        <v>2649</v>
      </c>
      <c r="F188" s="285">
        <f>_xlfn.BITAND(_xlfn.BITRSHIFT(H181,B188),1)</f>
        <v>0</v>
      </c>
      <c r="G188" s="920"/>
      <c r="H188" s="751"/>
      <c r="I188" s="784"/>
      <c r="J188" s="771"/>
    </row>
    <row r="189" spans="1:10">
      <c r="A189" s="919">
        <v>156</v>
      </c>
      <c r="B189" s="390" t="s">
        <v>2654</v>
      </c>
      <c r="C189" s="320" t="s">
        <v>680</v>
      </c>
      <c r="D189" s="912" t="s">
        <v>2655</v>
      </c>
      <c r="E189" s="287" t="s">
        <v>2649</v>
      </c>
      <c r="F189" s="285">
        <f>_xlfn.BITAND(_xlfn.BITRSHIFT(H189,4),15)</f>
        <v>0</v>
      </c>
      <c r="G189" s="784" t="str">
        <f>DEC2HEX(H189)</f>
        <v>0</v>
      </c>
      <c r="H189" s="904">
        <v>0</v>
      </c>
      <c r="I189" s="784" t="s">
        <v>2650</v>
      </c>
      <c r="J189" s="771">
        <v>17</v>
      </c>
    </row>
    <row r="190" spans="1:10">
      <c r="A190" s="919"/>
      <c r="B190" s="320" t="s">
        <v>244</v>
      </c>
      <c r="C190" s="320" t="s">
        <v>681</v>
      </c>
      <c r="D190" s="913"/>
      <c r="E190" s="287" t="s">
        <v>2649</v>
      </c>
      <c r="F190" s="285">
        <f>_xlfn.BITAND(_xlfn.BITRSHIFT(H189,0),15)</f>
        <v>0</v>
      </c>
      <c r="G190" s="784"/>
      <c r="H190" s="751"/>
      <c r="I190" s="784"/>
      <c r="J190" s="771"/>
    </row>
    <row r="191" spans="1:10">
      <c r="A191" s="919">
        <v>157</v>
      </c>
      <c r="B191" s="390" t="s">
        <v>2654</v>
      </c>
      <c r="C191" s="320" t="s">
        <v>682</v>
      </c>
      <c r="D191" s="913"/>
      <c r="E191" s="287" t="s">
        <v>2649</v>
      </c>
      <c r="F191" s="285">
        <f>_xlfn.BITAND(_xlfn.BITRSHIFT(H191,4),15)</f>
        <v>0</v>
      </c>
      <c r="G191" s="784" t="str">
        <f t="shared" ref="G191" si="11">DEC2HEX(H191)</f>
        <v>0</v>
      </c>
      <c r="H191" s="904">
        <v>0</v>
      </c>
      <c r="I191" s="784" t="s">
        <v>2650</v>
      </c>
      <c r="J191" s="771">
        <v>17</v>
      </c>
    </row>
    <row r="192" spans="1:10">
      <c r="A192" s="919"/>
      <c r="B192" s="320" t="s">
        <v>244</v>
      </c>
      <c r="C192" s="320" t="s">
        <v>683</v>
      </c>
      <c r="D192" s="913"/>
      <c r="E192" s="287" t="s">
        <v>2649</v>
      </c>
      <c r="F192" s="285">
        <f>_xlfn.BITAND(_xlfn.BITRSHIFT(H191,0),15)</f>
        <v>0</v>
      </c>
      <c r="G192" s="784"/>
      <c r="H192" s="751"/>
      <c r="I192" s="784"/>
      <c r="J192" s="771"/>
    </row>
    <row r="193" spans="1:10">
      <c r="A193" s="919">
        <v>158</v>
      </c>
      <c r="B193" s="390" t="s">
        <v>2654</v>
      </c>
      <c r="C193" s="320" t="s">
        <v>684</v>
      </c>
      <c r="D193" s="913"/>
      <c r="E193" s="287" t="s">
        <v>2649</v>
      </c>
      <c r="F193" s="285">
        <f>_xlfn.BITAND(_xlfn.BITRSHIFT(H193,4),15)</f>
        <v>0</v>
      </c>
      <c r="G193" s="784" t="str">
        <f t="shared" ref="G193" si="12">DEC2HEX(H193)</f>
        <v>0</v>
      </c>
      <c r="H193" s="904">
        <v>0</v>
      </c>
      <c r="I193" s="784" t="s">
        <v>2650</v>
      </c>
      <c r="J193" s="771">
        <v>17</v>
      </c>
    </row>
    <row r="194" spans="1:10">
      <c r="A194" s="919"/>
      <c r="B194" s="320" t="s">
        <v>244</v>
      </c>
      <c r="C194" s="320" t="s">
        <v>685</v>
      </c>
      <c r="D194" s="913"/>
      <c r="E194" s="287" t="s">
        <v>2649</v>
      </c>
      <c r="F194" s="285">
        <f>_xlfn.BITAND(_xlfn.BITRSHIFT(H193,0),15)</f>
        <v>0</v>
      </c>
      <c r="G194" s="784"/>
      <c r="H194" s="751"/>
      <c r="I194" s="784"/>
      <c r="J194" s="771"/>
    </row>
    <row r="195" spans="1:10">
      <c r="A195" s="919">
        <v>159</v>
      </c>
      <c r="B195" s="390" t="s">
        <v>2654</v>
      </c>
      <c r="C195" s="320" t="s">
        <v>686</v>
      </c>
      <c r="D195" s="913"/>
      <c r="E195" s="287" t="s">
        <v>2649</v>
      </c>
      <c r="F195" s="285">
        <f>_xlfn.BITAND(_xlfn.BITRSHIFT(H195,4),15)</f>
        <v>0</v>
      </c>
      <c r="G195" s="784" t="str">
        <f t="shared" ref="G195" si="13">DEC2HEX(H195)</f>
        <v>0</v>
      </c>
      <c r="H195" s="904">
        <v>0</v>
      </c>
      <c r="I195" s="784" t="s">
        <v>2650</v>
      </c>
      <c r="J195" s="771">
        <v>17</v>
      </c>
    </row>
    <row r="196" spans="1:10">
      <c r="A196" s="919"/>
      <c r="B196" s="320" t="s">
        <v>244</v>
      </c>
      <c r="C196" s="320" t="s">
        <v>687</v>
      </c>
      <c r="D196" s="913"/>
      <c r="E196" s="287" t="s">
        <v>2649</v>
      </c>
      <c r="F196" s="285">
        <f>_xlfn.BITAND(_xlfn.BITRSHIFT(H195,0),15)</f>
        <v>0</v>
      </c>
      <c r="G196" s="784"/>
      <c r="H196" s="751"/>
      <c r="I196" s="784"/>
      <c r="J196" s="771"/>
    </row>
    <row r="197" spans="1:10">
      <c r="A197" s="919">
        <v>160</v>
      </c>
      <c r="B197" s="295">
        <v>7</v>
      </c>
      <c r="C197" s="320" t="s">
        <v>688</v>
      </c>
      <c r="D197" s="912" t="s">
        <v>4913</v>
      </c>
      <c r="E197" s="287" t="s">
        <v>2649</v>
      </c>
      <c r="F197" s="285">
        <f>_xlfn.BITAND(_xlfn.BITRSHIFT(H197,B197),1)</f>
        <v>0</v>
      </c>
      <c r="G197" s="920" t="str">
        <f t="shared" ref="G197" si="14">DEC2HEX(H197)</f>
        <v>0</v>
      </c>
      <c r="H197" s="904">
        <v>0</v>
      </c>
      <c r="I197" s="784" t="s">
        <v>2650</v>
      </c>
      <c r="J197" s="771">
        <v>0</v>
      </c>
    </row>
    <row r="198" spans="1:10">
      <c r="A198" s="919"/>
      <c r="B198" s="295">
        <v>6</v>
      </c>
      <c r="C198" s="320" t="s">
        <v>689</v>
      </c>
      <c r="D198" s="913"/>
      <c r="E198" s="287" t="s">
        <v>2649</v>
      </c>
      <c r="F198" s="285">
        <f>_xlfn.BITAND(_xlfn.BITRSHIFT(H197,B198),1)</f>
        <v>0</v>
      </c>
      <c r="G198" s="920"/>
      <c r="H198" s="754"/>
      <c r="I198" s="784"/>
      <c r="J198" s="771"/>
    </row>
    <row r="199" spans="1:10">
      <c r="A199" s="919"/>
      <c r="B199" s="295">
        <v>5</v>
      </c>
      <c r="C199" s="320" t="s">
        <v>690</v>
      </c>
      <c r="D199" s="913"/>
      <c r="E199" s="287" t="s">
        <v>2649</v>
      </c>
      <c r="F199" s="285">
        <f>_xlfn.BITAND(_xlfn.BITRSHIFT(H197,B199),1)</f>
        <v>0</v>
      </c>
      <c r="G199" s="920"/>
      <c r="H199" s="754"/>
      <c r="I199" s="784"/>
      <c r="J199" s="771"/>
    </row>
    <row r="200" spans="1:10">
      <c r="A200" s="919"/>
      <c r="B200" s="295">
        <v>4</v>
      </c>
      <c r="C200" s="320" t="s">
        <v>691</v>
      </c>
      <c r="D200" s="913"/>
      <c r="E200" s="287" t="s">
        <v>2649</v>
      </c>
      <c r="F200" s="285">
        <f>_xlfn.BITAND(_xlfn.BITRSHIFT(H197,B200),1)</f>
        <v>0</v>
      </c>
      <c r="G200" s="920"/>
      <c r="H200" s="754"/>
      <c r="I200" s="784"/>
      <c r="J200" s="771"/>
    </row>
    <row r="201" spans="1:10">
      <c r="A201" s="919"/>
      <c r="B201" s="295">
        <v>3</v>
      </c>
      <c r="C201" s="320" t="s">
        <v>692</v>
      </c>
      <c r="D201" s="913"/>
      <c r="E201" s="287" t="s">
        <v>2649</v>
      </c>
      <c r="F201" s="285">
        <f>_xlfn.BITAND(_xlfn.BITRSHIFT(H197,B201),1)</f>
        <v>0</v>
      </c>
      <c r="G201" s="920"/>
      <c r="H201" s="754"/>
      <c r="I201" s="784"/>
      <c r="J201" s="771"/>
    </row>
    <row r="202" spans="1:10">
      <c r="A202" s="919"/>
      <c r="B202" s="295">
        <v>2</v>
      </c>
      <c r="C202" s="320" t="s">
        <v>693</v>
      </c>
      <c r="D202" s="913"/>
      <c r="E202" s="287" t="s">
        <v>2649</v>
      </c>
      <c r="F202" s="285">
        <f>_xlfn.BITAND(_xlfn.BITRSHIFT(H197,B202),1)</f>
        <v>0</v>
      </c>
      <c r="G202" s="920"/>
      <c r="H202" s="754"/>
      <c r="I202" s="784"/>
      <c r="J202" s="771"/>
    </row>
    <row r="203" spans="1:10">
      <c r="A203" s="919"/>
      <c r="B203" s="295">
        <v>1</v>
      </c>
      <c r="C203" s="320" t="s">
        <v>694</v>
      </c>
      <c r="D203" s="913"/>
      <c r="E203" s="287" t="s">
        <v>2649</v>
      </c>
      <c r="F203" s="285">
        <f>_xlfn.BITAND(_xlfn.BITRSHIFT(H197,B203),1)</f>
        <v>0</v>
      </c>
      <c r="G203" s="920"/>
      <c r="H203" s="754"/>
      <c r="I203" s="784"/>
      <c r="J203" s="771"/>
    </row>
    <row r="204" spans="1:10">
      <c r="A204" s="919"/>
      <c r="B204" s="295">
        <v>0</v>
      </c>
      <c r="C204" s="320" t="s">
        <v>695</v>
      </c>
      <c r="D204" s="913"/>
      <c r="E204" s="287" t="s">
        <v>2649</v>
      </c>
      <c r="F204" s="285">
        <f>_xlfn.BITAND(_xlfn.BITRSHIFT(H197,B204),1)</f>
        <v>0</v>
      </c>
      <c r="G204" s="920"/>
      <c r="H204" s="751"/>
      <c r="I204" s="784"/>
      <c r="J204" s="771"/>
    </row>
    <row r="205" spans="1:10">
      <c r="A205" s="919">
        <v>161</v>
      </c>
      <c r="B205" s="295">
        <v>7</v>
      </c>
      <c r="C205" s="320" t="s">
        <v>696</v>
      </c>
      <c r="D205" s="912" t="s">
        <v>2658</v>
      </c>
      <c r="E205" s="287" t="s">
        <v>2649</v>
      </c>
      <c r="F205" s="285">
        <f>_xlfn.BITAND(_xlfn.BITRSHIFT(H205,B205),1)</f>
        <v>0</v>
      </c>
      <c r="G205" s="920" t="str">
        <f t="shared" ref="G205:G221" si="15">DEC2HEX(H205)</f>
        <v>0</v>
      </c>
      <c r="H205" s="904">
        <v>0</v>
      </c>
      <c r="I205" s="784" t="s">
        <v>2650</v>
      </c>
      <c r="J205" s="771">
        <v>0</v>
      </c>
    </row>
    <row r="206" spans="1:10">
      <c r="A206" s="919"/>
      <c r="B206" s="295">
        <v>6</v>
      </c>
      <c r="C206" s="320" t="s">
        <v>697</v>
      </c>
      <c r="D206" s="913"/>
      <c r="E206" s="287" t="s">
        <v>2649</v>
      </c>
      <c r="F206" s="285">
        <f>_xlfn.BITAND(_xlfn.BITRSHIFT(H205,B206),1)</f>
        <v>0</v>
      </c>
      <c r="G206" s="920"/>
      <c r="H206" s="754"/>
      <c r="I206" s="784"/>
      <c r="J206" s="771"/>
    </row>
    <row r="207" spans="1:10">
      <c r="A207" s="919"/>
      <c r="B207" s="295">
        <v>5</v>
      </c>
      <c r="C207" s="320" t="s">
        <v>698</v>
      </c>
      <c r="D207" s="913"/>
      <c r="E207" s="287" t="s">
        <v>2649</v>
      </c>
      <c r="F207" s="285">
        <f>_xlfn.BITAND(_xlfn.BITRSHIFT(H205,B207),1)</f>
        <v>0</v>
      </c>
      <c r="G207" s="920"/>
      <c r="H207" s="754"/>
      <c r="I207" s="784"/>
      <c r="J207" s="771"/>
    </row>
    <row r="208" spans="1:10">
      <c r="A208" s="919"/>
      <c r="B208" s="295">
        <v>4</v>
      </c>
      <c r="C208" s="320" t="s">
        <v>699</v>
      </c>
      <c r="D208" s="913"/>
      <c r="E208" s="287" t="s">
        <v>2649</v>
      </c>
      <c r="F208" s="285">
        <f>_xlfn.BITAND(_xlfn.BITRSHIFT(H205,B208),1)</f>
        <v>0</v>
      </c>
      <c r="G208" s="920"/>
      <c r="H208" s="754"/>
      <c r="I208" s="784"/>
      <c r="J208" s="771"/>
    </row>
    <row r="209" spans="1:10">
      <c r="A209" s="919"/>
      <c r="B209" s="295">
        <v>3</v>
      </c>
      <c r="C209" s="320" t="s">
        <v>700</v>
      </c>
      <c r="D209" s="913"/>
      <c r="E209" s="287" t="s">
        <v>2649</v>
      </c>
      <c r="F209" s="285">
        <f>_xlfn.BITAND(_xlfn.BITRSHIFT(H205,B209),1)</f>
        <v>0</v>
      </c>
      <c r="G209" s="920"/>
      <c r="H209" s="754"/>
      <c r="I209" s="784"/>
      <c r="J209" s="771"/>
    </row>
    <row r="210" spans="1:10">
      <c r="A210" s="919"/>
      <c r="B210" s="295">
        <v>2</v>
      </c>
      <c r="C210" s="320" t="s">
        <v>701</v>
      </c>
      <c r="D210" s="913"/>
      <c r="E210" s="287" t="s">
        <v>2649</v>
      </c>
      <c r="F210" s="285">
        <f>_xlfn.BITAND(_xlfn.BITRSHIFT(H205,B210),1)</f>
        <v>0</v>
      </c>
      <c r="G210" s="920"/>
      <c r="H210" s="754"/>
      <c r="I210" s="784"/>
      <c r="J210" s="771"/>
    </row>
    <row r="211" spans="1:10">
      <c r="A211" s="919"/>
      <c r="B211" s="295">
        <v>1</v>
      </c>
      <c r="C211" s="320" t="s">
        <v>702</v>
      </c>
      <c r="D211" s="913"/>
      <c r="E211" s="287" t="s">
        <v>2649</v>
      </c>
      <c r="F211" s="285">
        <f>_xlfn.BITAND(_xlfn.BITRSHIFT(H205,B211),1)</f>
        <v>0</v>
      </c>
      <c r="G211" s="920"/>
      <c r="H211" s="754"/>
      <c r="I211" s="784"/>
      <c r="J211" s="771"/>
    </row>
    <row r="212" spans="1:10">
      <c r="A212" s="919"/>
      <c r="B212" s="295">
        <v>0</v>
      </c>
      <c r="C212" s="320" t="s">
        <v>703</v>
      </c>
      <c r="D212" s="913"/>
      <c r="E212" s="287" t="s">
        <v>2649</v>
      </c>
      <c r="F212" s="285">
        <f>_xlfn.BITAND(_xlfn.BITRSHIFT(H205,B212),1)</f>
        <v>0</v>
      </c>
      <c r="G212" s="920"/>
      <c r="H212" s="751"/>
      <c r="I212" s="784"/>
      <c r="J212" s="771"/>
    </row>
    <row r="213" spans="1:10">
      <c r="A213" s="919">
        <v>162</v>
      </c>
      <c r="B213" s="295">
        <v>7</v>
      </c>
      <c r="C213" s="320" t="s">
        <v>704</v>
      </c>
      <c r="D213" s="912" t="s">
        <v>2652</v>
      </c>
      <c r="E213" s="287" t="s">
        <v>2649</v>
      </c>
      <c r="F213" s="285">
        <f>_xlfn.BITAND(_xlfn.BITRSHIFT(H213,B213),1)</f>
        <v>0</v>
      </c>
      <c r="G213" s="920" t="str">
        <f t="shared" si="15"/>
        <v>0</v>
      </c>
      <c r="H213" s="904">
        <v>0</v>
      </c>
      <c r="I213" s="784" t="s">
        <v>2650</v>
      </c>
      <c r="J213" s="771">
        <v>0</v>
      </c>
    </row>
    <row r="214" spans="1:10">
      <c r="A214" s="919"/>
      <c r="B214" s="295">
        <v>6</v>
      </c>
      <c r="C214" s="320" t="s">
        <v>705</v>
      </c>
      <c r="D214" s="913"/>
      <c r="E214" s="287" t="s">
        <v>2649</v>
      </c>
      <c r="F214" s="285">
        <f>_xlfn.BITAND(_xlfn.BITRSHIFT(H213,B214),1)</f>
        <v>0</v>
      </c>
      <c r="G214" s="920"/>
      <c r="H214" s="754"/>
      <c r="I214" s="784"/>
      <c r="J214" s="771"/>
    </row>
    <row r="215" spans="1:10">
      <c r="A215" s="919"/>
      <c r="B215" s="295">
        <v>5</v>
      </c>
      <c r="C215" s="320" t="s">
        <v>706</v>
      </c>
      <c r="D215" s="913"/>
      <c r="E215" s="287" t="s">
        <v>2649</v>
      </c>
      <c r="F215" s="285">
        <f>_xlfn.BITAND(_xlfn.BITRSHIFT(H213,B215),1)</f>
        <v>0</v>
      </c>
      <c r="G215" s="920"/>
      <c r="H215" s="754"/>
      <c r="I215" s="784"/>
      <c r="J215" s="771"/>
    </row>
    <row r="216" spans="1:10">
      <c r="A216" s="919"/>
      <c r="B216" s="295">
        <v>4</v>
      </c>
      <c r="C216" s="320" t="s">
        <v>707</v>
      </c>
      <c r="D216" s="913"/>
      <c r="E216" s="287" t="s">
        <v>2649</v>
      </c>
      <c r="F216" s="285">
        <f>_xlfn.BITAND(_xlfn.BITRSHIFT(H213,B216),1)</f>
        <v>0</v>
      </c>
      <c r="G216" s="920"/>
      <c r="H216" s="754"/>
      <c r="I216" s="784"/>
      <c r="J216" s="771"/>
    </row>
    <row r="217" spans="1:10">
      <c r="A217" s="919"/>
      <c r="B217" s="295">
        <v>3</v>
      </c>
      <c r="C217" s="320" t="s">
        <v>708</v>
      </c>
      <c r="D217" s="913"/>
      <c r="E217" s="287" t="s">
        <v>2649</v>
      </c>
      <c r="F217" s="285">
        <f>_xlfn.BITAND(_xlfn.BITRSHIFT(H213,B217),1)</f>
        <v>0</v>
      </c>
      <c r="G217" s="920"/>
      <c r="H217" s="754"/>
      <c r="I217" s="784"/>
      <c r="J217" s="771"/>
    </row>
    <row r="218" spans="1:10">
      <c r="A218" s="919"/>
      <c r="B218" s="295">
        <v>2</v>
      </c>
      <c r="C218" s="320" t="s">
        <v>709</v>
      </c>
      <c r="D218" s="913"/>
      <c r="E218" s="287" t="s">
        <v>2649</v>
      </c>
      <c r="F218" s="285">
        <f>_xlfn.BITAND(_xlfn.BITRSHIFT(H213,B218),1)</f>
        <v>0</v>
      </c>
      <c r="G218" s="920"/>
      <c r="H218" s="754"/>
      <c r="I218" s="784"/>
      <c r="J218" s="771"/>
    </row>
    <row r="219" spans="1:10">
      <c r="A219" s="919"/>
      <c r="B219" s="295">
        <v>1</v>
      </c>
      <c r="C219" s="320" t="s">
        <v>710</v>
      </c>
      <c r="D219" s="913"/>
      <c r="E219" s="287" t="s">
        <v>2649</v>
      </c>
      <c r="F219" s="285">
        <f>_xlfn.BITAND(_xlfn.BITRSHIFT(H213,B219),1)</f>
        <v>0</v>
      </c>
      <c r="G219" s="920"/>
      <c r="H219" s="754"/>
      <c r="I219" s="784"/>
      <c r="J219" s="771"/>
    </row>
    <row r="220" spans="1:10">
      <c r="A220" s="919"/>
      <c r="B220" s="295">
        <v>0</v>
      </c>
      <c r="C220" s="320" t="s">
        <v>711</v>
      </c>
      <c r="D220" s="913"/>
      <c r="E220" s="287" t="s">
        <v>2649</v>
      </c>
      <c r="F220" s="285">
        <f>_xlfn.BITAND(_xlfn.BITRSHIFT(H213,B220),1)</f>
        <v>0</v>
      </c>
      <c r="G220" s="920"/>
      <c r="H220" s="751"/>
      <c r="I220" s="784"/>
      <c r="J220" s="771"/>
    </row>
    <row r="221" spans="1:10">
      <c r="A221" s="919">
        <v>163</v>
      </c>
      <c r="B221" s="295">
        <v>7</v>
      </c>
      <c r="C221" s="320" t="s">
        <v>712</v>
      </c>
      <c r="D221" s="912" t="s">
        <v>2659</v>
      </c>
      <c r="E221" s="287" t="s">
        <v>2649</v>
      </c>
      <c r="F221" s="285">
        <f>_xlfn.BITAND(_xlfn.BITRSHIFT(H221,B221),1)</f>
        <v>0</v>
      </c>
      <c r="G221" s="920" t="str">
        <f t="shared" si="15"/>
        <v>0</v>
      </c>
      <c r="H221" s="904">
        <v>0</v>
      </c>
      <c r="I221" s="784" t="s">
        <v>2650</v>
      </c>
      <c r="J221" s="771">
        <v>0</v>
      </c>
    </row>
    <row r="222" spans="1:10">
      <c r="A222" s="919"/>
      <c r="B222" s="295">
        <v>6</v>
      </c>
      <c r="C222" s="320" t="s">
        <v>713</v>
      </c>
      <c r="D222" s="913"/>
      <c r="E222" s="287" t="s">
        <v>2649</v>
      </c>
      <c r="F222" s="285">
        <f>_xlfn.BITAND(_xlfn.BITRSHIFT(H221,B222),1)</f>
        <v>0</v>
      </c>
      <c r="G222" s="920"/>
      <c r="H222" s="754"/>
      <c r="I222" s="784"/>
      <c r="J222" s="771"/>
    </row>
    <row r="223" spans="1:10">
      <c r="A223" s="919"/>
      <c r="B223" s="295">
        <v>5</v>
      </c>
      <c r="C223" s="320" t="s">
        <v>714</v>
      </c>
      <c r="D223" s="913"/>
      <c r="E223" s="287" t="s">
        <v>2649</v>
      </c>
      <c r="F223" s="285">
        <f>_xlfn.BITAND(_xlfn.BITRSHIFT(H221,B223),1)</f>
        <v>0</v>
      </c>
      <c r="G223" s="920"/>
      <c r="H223" s="754"/>
      <c r="I223" s="784"/>
      <c r="J223" s="771"/>
    </row>
    <row r="224" spans="1:10">
      <c r="A224" s="919"/>
      <c r="B224" s="295">
        <v>4</v>
      </c>
      <c r="C224" s="320" t="s">
        <v>715</v>
      </c>
      <c r="D224" s="913"/>
      <c r="E224" s="287" t="s">
        <v>2649</v>
      </c>
      <c r="F224" s="285">
        <f>_xlfn.BITAND(_xlfn.BITRSHIFT(H221,B224),1)</f>
        <v>0</v>
      </c>
      <c r="G224" s="920"/>
      <c r="H224" s="754"/>
      <c r="I224" s="784"/>
      <c r="J224" s="771"/>
    </row>
    <row r="225" spans="1:10">
      <c r="A225" s="919"/>
      <c r="B225" s="295">
        <v>3</v>
      </c>
      <c r="C225" s="320" t="s">
        <v>716</v>
      </c>
      <c r="D225" s="913"/>
      <c r="E225" s="287" t="s">
        <v>2649</v>
      </c>
      <c r="F225" s="285">
        <f>_xlfn.BITAND(_xlfn.BITRSHIFT(H221,B225),1)</f>
        <v>0</v>
      </c>
      <c r="G225" s="920"/>
      <c r="H225" s="754"/>
      <c r="I225" s="784"/>
      <c r="J225" s="771"/>
    </row>
    <row r="226" spans="1:10">
      <c r="A226" s="919"/>
      <c r="B226" s="295">
        <v>2</v>
      </c>
      <c r="C226" s="320" t="s">
        <v>717</v>
      </c>
      <c r="D226" s="913"/>
      <c r="E226" s="287" t="s">
        <v>2649</v>
      </c>
      <c r="F226" s="285">
        <f>_xlfn.BITAND(_xlfn.BITRSHIFT(H221,B226),1)</f>
        <v>0</v>
      </c>
      <c r="G226" s="920"/>
      <c r="H226" s="754"/>
      <c r="I226" s="784"/>
      <c r="J226" s="771"/>
    </row>
    <row r="227" spans="1:10">
      <c r="A227" s="919"/>
      <c r="B227" s="295">
        <v>1</v>
      </c>
      <c r="C227" s="320" t="s">
        <v>718</v>
      </c>
      <c r="D227" s="913"/>
      <c r="E227" s="287" t="s">
        <v>2649</v>
      </c>
      <c r="F227" s="285">
        <f>_xlfn.BITAND(_xlfn.BITRSHIFT(H221,B227),1)</f>
        <v>0</v>
      </c>
      <c r="G227" s="920"/>
      <c r="H227" s="754"/>
      <c r="I227" s="784"/>
      <c r="J227" s="771"/>
    </row>
    <row r="228" spans="1:10">
      <c r="A228" s="919"/>
      <c r="B228" s="295">
        <v>0</v>
      </c>
      <c r="C228" s="320" t="s">
        <v>719</v>
      </c>
      <c r="D228" s="913"/>
      <c r="E228" s="287" t="s">
        <v>2649</v>
      </c>
      <c r="F228" s="285">
        <f>_xlfn.BITAND(_xlfn.BITRSHIFT(H221,B228),1)</f>
        <v>0</v>
      </c>
      <c r="G228" s="920"/>
      <c r="H228" s="751"/>
      <c r="I228" s="784"/>
      <c r="J228" s="771"/>
    </row>
    <row r="229" spans="1:10">
      <c r="A229" s="919">
        <v>164</v>
      </c>
      <c r="B229" s="390" t="s">
        <v>2654</v>
      </c>
      <c r="C229" s="320" t="s">
        <v>720</v>
      </c>
      <c r="D229" s="913" t="s">
        <v>2655</v>
      </c>
      <c r="E229" s="287" t="s">
        <v>2649</v>
      </c>
      <c r="F229" s="285">
        <f>_xlfn.BITAND(_xlfn.BITRSHIFT(H229,4),15)</f>
        <v>0</v>
      </c>
      <c r="G229" s="784" t="str">
        <f t="shared" ref="G229:G235" si="16">DEC2HEX(H229)</f>
        <v>0</v>
      </c>
      <c r="H229" s="904">
        <v>0</v>
      </c>
      <c r="I229" s="784" t="s">
        <v>2650</v>
      </c>
      <c r="J229" s="771">
        <v>17</v>
      </c>
    </row>
    <row r="230" spans="1:10">
      <c r="A230" s="919"/>
      <c r="B230" s="320" t="s">
        <v>244</v>
      </c>
      <c r="C230" s="320" t="s">
        <v>721</v>
      </c>
      <c r="D230" s="913"/>
      <c r="E230" s="287" t="s">
        <v>2649</v>
      </c>
      <c r="F230" s="285">
        <f>_xlfn.BITAND(_xlfn.BITRSHIFT(H229,0),15)</f>
        <v>0</v>
      </c>
      <c r="G230" s="784"/>
      <c r="H230" s="751"/>
      <c r="I230" s="784"/>
      <c r="J230" s="771"/>
    </row>
    <row r="231" spans="1:10">
      <c r="A231" s="919">
        <v>165</v>
      </c>
      <c r="B231" s="390" t="s">
        <v>2654</v>
      </c>
      <c r="C231" s="320" t="s">
        <v>722</v>
      </c>
      <c r="D231" s="913"/>
      <c r="E231" s="287" t="s">
        <v>2649</v>
      </c>
      <c r="F231" s="285">
        <f>_xlfn.BITAND(_xlfn.BITRSHIFT(H231,4),15)</f>
        <v>0</v>
      </c>
      <c r="G231" s="784" t="str">
        <f t="shared" si="16"/>
        <v>0</v>
      </c>
      <c r="H231" s="904">
        <v>0</v>
      </c>
      <c r="I231" s="784" t="s">
        <v>2650</v>
      </c>
      <c r="J231" s="771">
        <v>17</v>
      </c>
    </row>
    <row r="232" spans="1:10">
      <c r="A232" s="919"/>
      <c r="B232" s="320" t="s">
        <v>244</v>
      </c>
      <c r="C232" s="320" t="s">
        <v>723</v>
      </c>
      <c r="D232" s="913"/>
      <c r="E232" s="287" t="s">
        <v>2649</v>
      </c>
      <c r="F232" s="285">
        <f>_xlfn.BITAND(_xlfn.BITRSHIFT(H231,0),15)</f>
        <v>0</v>
      </c>
      <c r="G232" s="784"/>
      <c r="H232" s="751"/>
      <c r="I232" s="784"/>
      <c r="J232" s="771"/>
    </row>
    <row r="233" spans="1:10">
      <c r="A233" s="919">
        <v>166</v>
      </c>
      <c r="B233" s="390" t="s">
        <v>2654</v>
      </c>
      <c r="C233" s="320" t="s">
        <v>724</v>
      </c>
      <c r="D233" s="913"/>
      <c r="E233" s="287" t="s">
        <v>2649</v>
      </c>
      <c r="F233" s="285">
        <f>_xlfn.BITAND(_xlfn.BITRSHIFT(H233,4),15)</f>
        <v>0</v>
      </c>
      <c r="G233" s="784" t="str">
        <f t="shared" si="16"/>
        <v>0</v>
      </c>
      <c r="H233" s="904">
        <v>0</v>
      </c>
      <c r="I233" s="784" t="s">
        <v>2650</v>
      </c>
      <c r="J233" s="771">
        <v>17</v>
      </c>
    </row>
    <row r="234" spans="1:10">
      <c r="A234" s="919"/>
      <c r="B234" s="320" t="s">
        <v>244</v>
      </c>
      <c r="C234" s="320" t="s">
        <v>725</v>
      </c>
      <c r="D234" s="913"/>
      <c r="E234" s="287" t="s">
        <v>2649</v>
      </c>
      <c r="F234" s="285">
        <f>_xlfn.BITAND(_xlfn.BITRSHIFT(H233,0),15)</f>
        <v>0</v>
      </c>
      <c r="G234" s="784"/>
      <c r="H234" s="751"/>
      <c r="I234" s="784"/>
      <c r="J234" s="771"/>
    </row>
    <row r="235" spans="1:10">
      <c r="A235" s="919">
        <v>167</v>
      </c>
      <c r="B235" s="390" t="s">
        <v>2654</v>
      </c>
      <c r="C235" s="320" t="s">
        <v>726</v>
      </c>
      <c r="D235" s="913"/>
      <c r="E235" s="287" t="s">
        <v>2649</v>
      </c>
      <c r="F235" s="285">
        <f>_xlfn.BITAND(_xlfn.BITRSHIFT(H235,4),15)</f>
        <v>0</v>
      </c>
      <c r="G235" s="784" t="str">
        <f t="shared" si="16"/>
        <v>0</v>
      </c>
      <c r="H235" s="904">
        <v>0</v>
      </c>
      <c r="I235" s="784" t="s">
        <v>2650</v>
      </c>
      <c r="J235" s="771">
        <v>17</v>
      </c>
    </row>
    <row r="236" spans="1:10">
      <c r="A236" s="919"/>
      <c r="B236" s="320" t="s">
        <v>244</v>
      </c>
      <c r="C236" s="320" t="s">
        <v>727</v>
      </c>
      <c r="D236" s="913"/>
      <c r="E236" s="287" t="s">
        <v>2649</v>
      </c>
      <c r="F236" s="285">
        <f>_xlfn.BITAND(_xlfn.BITRSHIFT(H235,0),15)</f>
        <v>0</v>
      </c>
      <c r="G236" s="784"/>
      <c r="H236" s="751"/>
      <c r="I236" s="784"/>
      <c r="J236" s="771"/>
    </row>
    <row r="237" spans="1:10">
      <c r="A237" s="919">
        <v>168</v>
      </c>
      <c r="B237" s="295">
        <v>7</v>
      </c>
      <c r="C237" s="320" t="s">
        <v>728</v>
      </c>
      <c r="D237" s="912" t="s">
        <v>4914</v>
      </c>
      <c r="E237" s="287" t="s">
        <v>2649</v>
      </c>
      <c r="F237" s="285">
        <f>_xlfn.BITAND(_xlfn.BITRSHIFT(H237,B237),1)</f>
        <v>0</v>
      </c>
      <c r="G237" s="920" t="str">
        <f t="shared" ref="G237" si="17">DEC2HEX(H237)</f>
        <v>0</v>
      </c>
      <c r="H237" s="904">
        <v>0</v>
      </c>
      <c r="I237" s="784" t="s">
        <v>2650</v>
      </c>
      <c r="J237" s="771">
        <v>0</v>
      </c>
    </row>
    <row r="238" spans="1:10">
      <c r="A238" s="919"/>
      <c r="B238" s="295">
        <v>6</v>
      </c>
      <c r="C238" s="320" t="s">
        <v>729</v>
      </c>
      <c r="D238" s="913"/>
      <c r="E238" s="287" t="s">
        <v>2649</v>
      </c>
      <c r="F238" s="285">
        <f>_xlfn.BITAND(_xlfn.BITRSHIFT(H237,B238),1)</f>
        <v>0</v>
      </c>
      <c r="G238" s="920"/>
      <c r="H238" s="754"/>
      <c r="I238" s="784"/>
      <c r="J238" s="771"/>
    </row>
    <row r="239" spans="1:10">
      <c r="A239" s="919"/>
      <c r="B239" s="295">
        <v>5</v>
      </c>
      <c r="C239" s="320" t="s">
        <v>730</v>
      </c>
      <c r="D239" s="913"/>
      <c r="E239" s="287" t="s">
        <v>2649</v>
      </c>
      <c r="F239" s="285">
        <f>_xlfn.BITAND(_xlfn.BITRSHIFT(H237,B239),1)</f>
        <v>0</v>
      </c>
      <c r="G239" s="920"/>
      <c r="H239" s="754"/>
      <c r="I239" s="784"/>
      <c r="J239" s="771"/>
    </row>
    <row r="240" spans="1:10">
      <c r="A240" s="919"/>
      <c r="B240" s="295">
        <v>4</v>
      </c>
      <c r="C240" s="320" t="s">
        <v>731</v>
      </c>
      <c r="D240" s="913"/>
      <c r="E240" s="287" t="s">
        <v>2649</v>
      </c>
      <c r="F240" s="285">
        <f>_xlfn.BITAND(_xlfn.BITRSHIFT(H237,B240),1)</f>
        <v>0</v>
      </c>
      <c r="G240" s="920"/>
      <c r="H240" s="754"/>
      <c r="I240" s="784"/>
      <c r="J240" s="771"/>
    </row>
    <row r="241" spans="1:10">
      <c r="A241" s="919"/>
      <c r="B241" s="295">
        <v>3</v>
      </c>
      <c r="C241" s="320" t="s">
        <v>732</v>
      </c>
      <c r="D241" s="913"/>
      <c r="E241" s="287" t="s">
        <v>2649</v>
      </c>
      <c r="F241" s="285">
        <f>_xlfn.BITAND(_xlfn.BITRSHIFT(H237,B241),1)</f>
        <v>0</v>
      </c>
      <c r="G241" s="920"/>
      <c r="H241" s="754"/>
      <c r="I241" s="784"/>
      <c r="J241" s="771"/>
    </row>
    <row r="242" spans="1:10">
      <c r="A242" s="919"/>
      <c r="B242" s="295">
        <v>2</v>
      </c>
      <c r="C242" s="320" t="s">
        <v>733</v>
      </c>
      <c r="D242" s="913"/>
      <c r="E242" s="287" t="s">
        <v>2649</v>
      </c>
      <c r="F242" s="285">
        <f>_xlfn.BITAND(_xlfn.BITRSHIFT(H237,B242),1)</f>
        <v>0</v>
      </c>
      <c r="G242" s="920"/>
      <c r="H242" s="754"/>
      <c r="I242" s="784"/>
      <c r="J242" s="771"/>
    </row>
    <row r="243" spans="1:10">
      <c r="A243" s="919"/>
      <c r="B243" s="295">
        <v>1</v>
      </c>
      <c r="C243" s="320" t="s">
        <v>734</v>
      </c>
      <c r="D243" s="913"/>
      <c r="E243" s="287" t="s">
        <v>2649</v>
      </c>
      <c r="F243" s="285">
        <f>_xlfn.BITAND(_xlfn.BITRSHIFT(H237,B243),1)</f>
        <v>0</v>
      </c>
      <c r="G243" s="920"/>
      <c r="H243" s="754"/>
      <c r="I243" s="784"/>
      <c r="J243" s="771"/>
    </row>
    <row r="244" spans="1:10">
      <c r="A244" s="919"/>
      <c r="B244" s="295">
        <v>0</v>
      </c>
      <c r="C244" s="320" t="s">
        <v>735</v>
      </c>
      <c r="D244" s="913"/>
      <c r="E244" s="287" t="s">
        <v>2649</v>
      </c>
      <c r="F244" s="285">
        <f>_xlfn.BITAND(_xlfn.BITRSHIFT(H237,B244),1)</f>
        <v>0</v>
      </c>
      <c r="G244" s="920"/>
      <c r="H244" s="751"/>
      <c r="I244" s="784"/>
      <c r="J244" s="771"/>
    </row>
    <row r="245" spans="1:10">
      <c r="A245" s="919">
        <v>169</v>
      </c>
      <c r="B245" s="295">
        <v>7</v>
      </c>
      <c r="C245" s="320" t="s">
        <v>736</v>
      </c>
      <c r="D245" s="912" t="s">
        <v>4912</v>
      </c>
      <c r="E245" s="287" t="s">
        <v>2649</v>
      </c>
      <c r="F245" s="285">
        <f>_xlfn.BITAND(_xlfn.BITRSHIFT(H245,B245),1)</f>
        <v>0</v>
      </c>
      <c r="G245" s="920" t="str">
        <f t="shared" ref="G245:G261" si="18">DEC2HEX(H245)</f>
        <v>0</v>
      </c>
      <c r="H245" s="904">
        <v>0</v>
      </c>
      <c r="I245" s="784" t="s">
        <v>2650</v>
      </c>
      <c r="J245" s="771">
        <v>0</v>
      </c>
    </row>
    <row r="246" spans="1:10">
      <c r="A246" s="919"/>
      <c r="B246" s="295">
        <v>6</v>
      </c>
      <c r="C246" s="320" t="s">
        <v>737</v>
      </c>
      <c r="D246" s="913"/>
      <c r="E246" s="287" t="s">
        <v>2649</v>
      </c>
      <c r="F246" s="285">
        <f>_xlfn.BITAND(_xlfn.BITRSHIFT(H245,B246),1)</f>
        <v>0</v>
      </c>
      <c r="G246" s="920"/>
      <c r="H246" s="754"/>
      <c r="I246" s="784"/>
      <c r="J246" s="771"/>
    </row>
    <row r="247" spans="1:10">
      <c r="A247" s="919"/>
      <c r="B247" s="295">
        <v>5</v>
      </c>
      <c r="C247" s="320" t="s">
        <v>738</v>
      </c>
      <c r="D247" s="913"/>
      <c r="E247" s="287" t="s">
        <v>2649</v>
      </c>
      <c r="F247" s="285">
        <f>_xlfn.BITAND(_xlfn.BITRSHIFT(H245,B247),1)</f>
        <v>0</v>
      </c>
      <c r="G247" s="920"/>
      <c r="H247" s="754"/>
      <c r="I247" s="784"/>
      <c r="J247" s="771"/>
    </row>
    <row r="248" spans="1:10">
      <c r="A248" s="919"/>
      <c r="B248" s="295">
        <v>4</v>
      </c>
      <c r="C248" s="320" t="s">
        <v>739</v>
      </c>
      <c r="D248" s="913"/>
      <c r="E248" s="287" t="s">
        <v>2649</v>
      </c>
      <c r="F248" s="285">
        <f>_xlfn.BITAND(_xlfn.BITRSHIFT(H245,B248),1)</f>
        <v>0</v>
      </c>
      <c r="G248" s="920"/>
      <c r="H248" s="754"/>
      <c r="I248" s="784"/>
      <c r="J248" s="771"/>
    </row>
    <row r="249" spans="1:10">
      <c r="A249" s="919"/>
      <c r="B249" s="295">
        <v>3</v>
      </c>
      <c r="C249" s="320" t="s">
        <v>740</v>
      </c>
      <c r="D249" s="913"/>
      <c r="E249" s="287" t="s">
        <v>2649</v>
      </c>
      <c r="F249" s="285">
        <f>_xlfn.BITAND(_xlfn.BITRSHIFT(H245,B249),1)</f>
        <v>0</v>
      </c>
      <c r="G249" s="920"/>
      <c r="H249" s="754"/>
      <c r="I249" s="784"/>
      <c r="J249" s="771"/>
    </row>
    <row r="250" spans="1:10">
      <c r="A250" s="919"/>
      <c r="B250" s="295">
        <v>2</v>
      </c>
      <c r="C250" s="320" t="s">
        <v>741</v>
      </c>
      <c r="D250" s="913"/>
      <c r="E250" s="287" t="s">
        <v>2649</v>
      </c>
      <c r="F250" s="285">
        <f>_xlfn.BITAND(_xlfn.BITRSHIFT(H245,B250),1)</f>
        <v>0</v>
      </c>
      <c r="G250" s="920"/>
      <c r="H250" s="754"/>
      <c r="I250" s="784"/>
      <c r="J250" s="771"/>
    </row>
    <row r="251" spans="1:10">
      <c r="A251" s="919"/>
      <c r="B251" s="295">
        <v>1</v>
      </c>
      <c r="C251" s="320" t="s">
        <v>742</v>
      </c>
      <c r="D251" s="913"/>
      <c r="E251" s="287" t="s">
        <v>2649</v>
      </c>
      <c r="F251" s="285">
        <f>_xlfn.BITAND(_xlfn.BITRSHIFT(H245,B251),1)</f>
        <v>0</v>
      </c>
      <c r="G251" s="920"/>
      <c r="H251" s="754"/>
      <c r="I251" s="784"/>
      <c r="J251" s="771"/>
    </row>
    <row r="252" spans="1:10">
      <c r="A252" s="919"/>
      <c r="B252" s="295">
        <v>0</v>
      </c>
      <c r="C252" s="320" t="s">
        <v>743</v>
      </c>
      <c r="D252" s="913"/>
      <c r="E252" s="287" t="s">
        <v>2649</v>
      </c>
      <c r="F252" s="285">
        <f>_xlfn.BITAND(_xlfn.BITRSHIFT(H245,B252),1)</f>
        <v>0</v>
      </c>
      <c r="G252" s="920"/>
      <c r="H252" s="751"/>
      <c r="I252" s="784"/>
      <c r="J252" s="771"/>
    </row>
    <row r="253" spans="1:10">
      <c r="A253" s="919">
        <v>170</v>
      </c>
      <c r="B253" s="295">
        <v>7</v>
      </c>
      <c r="C253" s="320" t="s">
        <v>744</v>
      </c>
      <c r="D253" s="912" t="s">
        <v>2652</v>
      </c>
      <c r="E253" s="287" t="s">
        <v>2649</v>
      </c>
      <c r="F253" s="285">
        <f>_xlfn.BITAND(_xlfn.BITRSHIFT(H253,B253),1)</f>
        <v>0</v>
      </c>
      <c r="G253" s="920" t="str">
        <f t="shared" si="18"/>
        <v>0</v>
      </c>
      <c r="H253" s="904">
        <v>0</v>
      </c>
      <c r="I253" s="784" t="s">
        <v>2650</v>
      </c>
      <c r="J253" s="771">
        <v>0</v>
      </c>
    </row>
    <row r="254" spans="1:10">
      <c r="A254" s="919"/>
      <c r="B254" s="295">
        <v>6</v>
      </c>
      <c r="C254" s="320" t="s">
        <v>745</v>
      </c>
      <c r="D254" s="913"/>
      <c r="E254" s="287" t="s">
        <v>2649</v>
      </c>
      <c r="F254" s="285">
        <f>_xlfn.BITAND(_xlfn.BITRSHIFT(H253,B254),1)</f>
        <v>0</v>
      </c>
      <c r="G254" s="920"/>
      <c r="H254" s="754"/>
      <c r="I254" s="784"/>
      <c r="J254" s="771"/>
    </row>
    <row r="255" spans="1:10">
      <c r="A255" s="919"/>
      <c r="B255" s="295">
        <v>5</v>
      </c>
      <c r="C255" s="320" t="s">
        <v>746</v>
      </c>
      <c r="D255" s="913"/>
      <c r="E255" s="287" t="s">
        <v>2649</v>
      </c>
      <c r="F255" s="285">
        <f>_xlfn.BITAND(_xlfn.BITRSHIFT(H253,B255),1)</f>
        <v>0</v>
      </c>
      <c r="G255" s="920"/>
      <c r="H255" s="754"/>
      <c r="I255" s="784"/>
      <c r="J255" s="771"/>
    </row>
    <row r="256" spans="1:10">
      <c r="A256" s="919"/>
      <c r="B256" s="295">
        <v>4</v>
      </c>
      <c r="C256" s="320" t="s">
        <v>747</v>
      </c>
      <c r="D256" s="913"/>
      <c r="E256" s="287" t="s">
        <v>2649</v>
      </c>
      <c r="F256" s="285">
        <f>_xlfn.BITAND(_xlfn.BITRSHIFT(H253,B256),1)</f>
        <v>0</v>
      </c>
      <c r="G256" s="920"/>
      <c r="H256" s="754"/>
      <c r="I256" s="784"/>
      <c r="J256" s="771"/>
    </row>
    <row r="257" spans="1:10">
      <c r="A257" s="919"/>
      <c r="B257" s="295">
        <v>3</v>
      </c>
      <c r="C257" s="320" t="s">
        <v>748</v>
      </c>
      <c r="D257" s="913"/>
      <c r="E257" s="287" t="s">
        <v>2649</v>
      </c>
      <c r="F257" s="285">
        <f>_xlfn.BITAND(_xlfn.BITRSHIFT(H253,B257),1)</f>
        <v>0</v>
      </c>
      <c r="G257" s="920"/>
      <c r="H257" s="754"/>
      <c r="I257" s="784"/>
      <c r="J257" s="771"/>
    </row>
    <row r="258" spans="1:10">
      <c r="A258" s="919"/>
      <c r="B258" s="295">
        <v>2</v>
      </c>
      <c r="C258" s="320" t="s">
        <v>749</v>
      </c>
      <c r="D258" s="913"/>
      <c r="E258" s="287" t="s">
        <v>2649</v>
      </c>
      <c r="F258" s="285">
        <f>_xlfn.BITAND(_xlfn.BITRSHIFT(H253,B258),1)</f>
        <v>0</v>
      </c>
      <c r="G258" s="920"/>
      <c r="H258" s="754"/>
      <c r="I258" s="784"/>
      <c r="J258" s="771"/>
    </row>
    <row r="259" spans="1:10">
      <c r="A259" s="919"/>
      <c r="B259" s="295">
        <v>1</v>
      </c>
      <c r="C259" s="320" t="s">
        <v>750</v>
      </c>
      <c r="D259" s="913"/>
      <c r="E259" s="287" t="s">
        <v>2649</v>
      </c>
      <c r="F259" s="285">
        <f>_xlfn.BITAND(_xlfn.BITRSHIFT(H253,B259),1)</f>
        <v>0</v>
      </c>
      <c r="G259" s="920"/>
      <c r="H259" s="754"/>
      <c r="I259" s="784"/>
      <c r="J259" s="771"/>
    </row>
    <row r="260" spans="1:10">
      <c r="A260" s="919"/>
      <c r="B260" s="295">
        <v>0</v>
      </c>
      <c r="C260" s="320" t="s">
        <v>751</v>
      </c>
      <c r="D260" s="913"/>
      <c r="E260" s="287" t="s">
        <v>2649</v>
      </c>
      <c r="F260" s="285">
        <f>_xlfn.BITAND(_xlfn.BITRSHIFT(H253,B260),1)</f>
        <v>0</v>
      </c>
      <c r="G260" s="920"/>
      <c r="H260" s="751"/>
      <c r="I260" s="784"/>
      <c r="J260" s="771"/>
    </row>
    <row r="261" spans="1:10">
      <c r="A261" s="919">
        <v>171</v>
      </c>
      <c r="B261" s="295">
        <v>7</v>
      </c>
      <c r="C261" s="320" t="s">
        <v>752</v>
      </c>
      <c r="D261" s="912" t="s">
        <v>2659</v>
      </c>
      <c r="E261" s="287" t="s">
        <v>2649</v>
      </c>
      <c r="F261" s="285">
        <f>_xlfn.BITAND(_xlfn.BITRSHIFT(H261,B261),1)</f>
        <v>0</v>
      </c>
      <c r="G261" s="920" t="str">
        <f t="shared" si="18"/>
        <v>0</v>
      </c>
      <c r="H261" s="904">
        <v>0</v>
      </c>
      <c r="I261" s="784" t="s">
        <v>2650</v>
      </c>
      <c r="J261" s="771">
        <v>0</v>
      </c>
    </row>
    <row r="262" spans="1:10">
      <c r="A262" s="919"/>
      <c r="B262" s="295">
        <v>6</v>
      </c>
      <c r="C262" s="320" t="s">
        <v>753</v>
      </c>
      <c r="D262" s="913"/>
      <c r="E262" s="287" t="s">
        <v>2649</v>
      </c>
      <c r="F262" s="285">
        <f>_xlfn.BITAND(_xlfn.BITRSHIFT(H261,B262),1)</f>
        <v>0</v>
      </c>
      <c r="G262" s="920"/>
      <c r="H262" s="754"/>
      <c r="I262" s="784"/>
      <c r="J262" s="771"/>
    </row>
    <row r="263" spans="1:10">
      <c r="A263" s="919"/>
      <c r="B263" s="295">
        <v>5</v>
      </c>
      <c r="C263" s="320" t="s">
        <v>754</v>
      </c>
      <c r="D263" s="913"/>
      <c r="E263" s="287" t="s">
        <v>2649</v>
      </c>
      <c r="F263" s="285">
        <f>_xlfn.BITAND(_xlfn.BITRSHIFT(H261,B263),1)</f>
        <v>0</v>
      </c>
      <c r="G263" s="920"/>
      <c r="H263" s="754"/>
      <c r="I263" s="784"/>
      <c r="J263" s="771"/>
    </row>
    <row r="264" spans="1:10">
      <c r="A264" s="919"/>
      <c r="B264" s="295">
        <v>4</v>
      </c>
      <c r="C264" s="320" t="s">
        <v>755</v>
      </c>
      <c r="D264" s="913"/>
      <c r="E264" s="287" t="s">
        <v>2649</v>
      </c>
      <c r="F264" s="285">
        <f>_xlfn.BITAND(_xlfn.BITRSHIFT(H261,B264),1)</f>
        <v>0</v>
      </c>
      <c r="G264" s="920"/>
      <c r="H264" s="754"/>
      <c r="I264" s="784"/>
      <c r="J264" s="771"/>
    </row>
    <row r="265" spans="1:10">
      <c r="A265" s="919"/>
      <c r="B265" s="295">
        <v>3</v>
      </c>
      <c r="C265" s="320" t="s">
        <v>756</v>
      </c>
      <c r="D265" s="913"/>
      <c r="E265" s="287" t="s">
        <v>2649</v>
      </c>
      <c r="F265" s="285">
        <f>_xlfn.BITAND(_xlfn.BITRSHIFT(H261,B265),1)</f>
        <v>0</v>
      </c>
      <c r="G265" s="920"/>
      <c r="H265" s="754"/>
      <c r="I265" s="784"/>
      <c r="J265" s="771"/>
    </row>
    <row r="266" spans="1:10">
      <c r="A266" s="919"/>
      <c r="B266" s="295">
        <v>2</v>
      </c>
      <c r="C266" s="320" t="s">
        <v>757</v>
      </c>
      <c r="D266" s="913"/>
      <c r="E266" s="287" t="s">
        <v>2649</v>
      </c>
      <c r="F266" s="285">
        <f>_xlfn.BITAND(_xlfn.BITRSHIFT(H261,B266),1)</f>
        <v>0</v>
      </c>
      <c r="G266" s="920"/>
      <c r="H266" s="754"/>
      <c r="I266" s="784"/>
      <c r="J266" s="771"/>
    </row>
    <row r="267" spans="1:10">
      <c r="A267" s="919"/>
      <c r="B267" s="295">
        <v>1</v>
      </c>
      <c r="C267" s="320" t="s">
        <v>758</v>
      </c>
      <c r="D267" s="913"/>
      <c r="E267" s="287" t="s">
        <v>2649</v>
      </c>
      <c r="F267" s="285">
        <f>_xlfn.BITAND(_xlfn.BITRSHIFT(H261,B267),1)</f>
        <v>0</v>
      </c>
      <c r="G267" s="920"/>
      <c r="H267" s="754"/>
      <c r="I267" s="784"/>
      <c r="J267" s="771"/>
    </row>
    <row r="268" spans="1:10">
      <c r="A268" s="919"/>
      <c r="B268" s="295">
        <v>0</v>
      </c>
      <c r="C268" s="320" t="s">
        <v>759</v>
      </c>
      <c r="D268" s="913"/>
      <c r="E268" s="287" t="s">
        <v>2649</v>
      </c>
      <c r="F268" s="285">
        <f>_xlfn.BITAND(_xlfn.BITRSHIFT(H261,B268),1)</f>
        <v>0</v>
      </c>
      <c r="G268" s="920"/>
      <c r="H268" s="751"/>
      <c r="I268" s="784"/>
      <c r="J268" s="771"/>
    </row>
    <row r="269" spans="1:10">
      <c r="A269" s="919">
        <v>172</v>
      </c>
      <c r="B269" s="390" t="s">
        <v>2654</v>
      </c>
      <c r="C269" s="320" t="s">
        <v>760</v>
      </c>
      <c r="D269" s="912" t="s">
        <v>2655</v>
      </c>
      <c r="E269" s="287" t="s">
        <v>2649</v>
      </c>
      <c r="F269" s="285">
        <f>_xlfn.BITAND(_xlfn.BITRSHIFT(H269,4),15)</f>
        <v>0</v>
      </c>
      <c r="G269" s="784" t="str">
        <f t="shared" ref="G269:G275" si="19">DEC2HEX(H269)</f>
        <v>0</v>
      </c>
      <c r="H269" s="904">
        <v>0</v>
      </c>
      <c r="I269" s="784" t="s">
        <v>2650</v>
      </c>
      <c r="J269" s="771">
        <v>17</v>
      </c>
    </row>
    <row r="270" spans="1:10">
      <c r="A270" s="919"/>
      <c r="B270" s="320" t="s">
        <v>244</v>
      </c>
      <c r="C270" s="320" t="s">
        <v>761</v>
      </c>
      <c r="D270" s="913"/>
      <c r="E270" s="287" t="s">
        <v>2649</v>
      </c>
      <c r="F270" s="285">
        <f>_xlfn.BITAND(_xlfn.BITRSHIFT(H269,0),15)</f>
        <v>0</v>
      </c>
      <c r="G270" s="784"/>
      <c r="H270" s="751"/>
      <c r="I270" s="784"/>
      <c r="J270" s="771"/>
    </row>
    <row r="271" spans="1:10">
      <c r="A271" s="919">
        <v>173</v>
      </c>
      <c r="B271" s="390" t="s">
        <v>2654</v>
      </c>
      <c r="C271" s="320" t="s">
        <v>762</v>
      </c>
      <c r="D271" s="913"/>
      <c r="E271" s="287" t="s">
        <v>2649</v>
      </c>
      <c r="F271" s="285">
        <f>_xlfn.BITAND(_xlfn.BITRSHIFT(H271,4),15)</f>
        <v>0</v>
      </c>
      <c r="G271" s="784" t="str">
        <f t="shared" si="19"/>
        <v>0</v>
      </c>
      <c r="H271" s="904">
        <v>0</v>
      </c>
      <c r="I271" s="784" t="s">
        <v>2650</v>
      </c>
      <c r="J271" s="771">
        <v>17</v>
      </c>
    </row>
    <row r="272" spans="1:10">
      <c r="A272" s="919"/>
      <c r="B272" s="320" t="s">
        <v>244</v>
      </c>
      <c r="C272" s="320" t="s">
        <v>763</v>
      </c>
      <c r="D272" s="913"/>
      <c r="E272" s="287" t="s">
        <v>2649</v>
      </c>
      <c r="F272" s="285">
        <f>_xlfn.BITAND(_xlfn.BITRSHIFT(H271,0),15)</f>
        <v>0</v>
      </c>
      <c r="G272" s="784"/>
      <c r="H272" s="751"/>
      <c r="I272" s="784"/>
      <c r="J272" s="771"/>
    </row>
    <row r="273" spans="1:10">
      <c r="A273" s="919">
        <v>174</v>
      </c>
      <c r="B273" s="390" t="s">
        <v>2654</v>
      </c>
      <c r="C273" s="320" t="s">
        <v>764</v>
      </c>
      <c r="D273" s="913"/>
      <c r="E273" s="287" t="s">
        <v>2649</v>
      </c>
      <c r="F273" s="285">
        <f>_xlfn.BITAND(_xlfn.BITRSHIFT(H273,4),15)</f>
        <v>0</v>
      </c>
      <c r="G273" s="784" t="str">
        <f t="shared" si="19"/>
        <v>0</v>
      </c>
      <c r="H273" s="904">
        <v>0</v>
      </c>
      <c r="I273" s="784" t="s">
        <v>2650</v>
      </c>
      <c r="J273" s="771">
        <v>17</v>
      </c>
    </row>
    <row r="274" spans="1:10">
      <c r="A274" s="919"/>
      <c r="B274" s="320" t="s">
        <v>244</v>
      </c>
      <c r="C274" s="320" t="s">
        <v>765</v>
      </c>
      <c r="D274" s="913"/>
      <c r="E274" s="287" t="s">
        <v>2649</v>
      </c>
      <c r="F274" s="285">
        <f>_xlfn.BITAND(_xlfn.BITRSHIFT(H273,0),15)</f>
        <v>0</v>
      </c>
      <c r="G274" s="784"/>
      <c r="H274" s="751"/>
      <c r="I274" s="784"/>
      <c r="J274" s="771"/>
    </row>
    <row r="275" spans="1:10">
      <c r="A275" s="919">
        <v>175</v>
      </c>
      <c r="B275" s="390" t="s">
        <v>2654</v>
      </c>
      <c r="C275" s="320" t="s">
        <v>766</v>
      </c>
      <c r="D275" s="913"/>
      <c r="E275" s="287" t="s">
        <v>2649</v>
      </c>
      <c r="F275" s="285">
        <f>_xlfn.BITAND(_xlfn.BITRSHIFT(H275,4),15)</f>
        <v>0</v>
      </c>
      <c r="G275" s="784" t="str">
        <f t="shared" si="19"/>
        <v>0</v>
      </c>
      <c r="H275" s="904">
        <v>0</v>
      </c>
      <c r="I275" s="784" t="s">
        <v>2650</v>
      </c>
      <c r="J275" s="771">
        <v>17</v>
      </c>
    </row>
    <row r="276" spans="1:10">
      <c r="A276" s="919"/>
      <c r="B276" s="320" t="s">
        <v>244</v>
      </c>
      <c r="C276" s="320" t="s">
        <v>767</v>
      </c>
      <c r="D276" s="913"/>
      <c r="E276" s="287" t="s">
        <v>2649</v>
      </c>
      <c r="F276" s="285">
        <f>_xlfn.BITAND(_xlfn.BITRSHIFT(H275,0),15)</f>
        <v>0</v>
      </c>
      <c r="G276" s="784"/>
      <c r="H276" s="751"/>
      <c r="I276" s="784"/>
      <c r="J276" s="771"/>
    </row>
    <row r="277" spans="1:10" ht="144">
      <c r="A277" s="919">
        <v>176</v>
      </c>
      <c r="B277" s="390" t="s">
        <v>2654</v>
      </c>
      <c r="C277" s="320" t="s">
        <v>768</v>
      </c>
      <c r="D277" s="318" t="s">
        <v>4911</v>
      </c>
      <c r="E277" s="287" t="s">
        <v>2649</v>
      </c>
      <c r="F277" s="285">
        <f>_xlfn.BITAND(_xlfn.BITRSHIFT(H277,4),15)</f>
        <v>0</v>
      </c>
      <c r="G277" s="784" t="str">
        <f>DEC2HEX(H277)</f>
        <v>0</v>
      </c>
      <c r="H277" s="904">
        <v>0</v>
      </c>
      <c r="I277" s="784" t="s">
        <v>2650</v>
      </c>
      <c r="J277" s="771">
        <v>0</v>
      </c>
    </row>
    <row r="278" spans="1:10" ht="144">
      <c r="A278" s="919"/>
      <c r="B278" s="320" t="s">
        <v>244</v>
      </c>
      <c r="C278" s="320" t="s">
        <v>769</v>
      </c>
      <c r="D278" s="318" t="s">
        <v>2660</v>
      </c>
      <c r="E278" s="287" t="s">
        <v>2649</v>
      </c>
      <c r="F278" s="285">
        <f>_xlfn.BITAND(_xlfn.BITRSHIFT(H277,0),15)</f>
        <v>0</v>
      </c>
      <c r="G278" s="784"/>
      <c r="H278" s="751"/>
      <c r="I278" s="784"/>
      <c r="J278" s="771"/>
    </row>
    <row r="279" spans="1:10" ht="132">
      <c r="A279" s="914">
        <v>177</v>
      </c>
      <c r="B279" s="295">
        <v>7</v>
      </c>
      <c r="C279" s="320" t="s">
        <v>770</v>
      </c>
      <c r="D279" s="320" t="s">
        <v>2661</v>
      </c>
      <c r="E279" s="287" t="s">
        <v>248</v>
      </c>
      <c r="F279" s="285">
        <f>_xlfn.BITAND(_xlfn.BITRSHIFT(H279,B279),1)</f>
        <v>0</v>
      </c>
      <c r="G279" s="784" t="str">
        <f>DEC2HEX(H279)</f>
        <v>12</v>
      </c>
      <c r="H279" s="904">
        <v>18</v>
      </c>
      <c r="I279" s="784" t="s">
        <v>2650</v>
      </c>
      <c r="J279" s="771">
        <v>128</v>
      </c>
    </row>
    <row r="280" spans="1:10">
      <c r="A280" s="914"/>
      <c r="B280" s="295">
        <v>6</v>
      </c>
      <c r="C280" s="320" t="s">
        <v>74</v>
      </c>
      <c r="D280" s="287"/>
      <c r="E280" s="287" t="s">
        <v>2649</v>
      </c>
      <c r="F280" s="285">
        <f>_xlfn.BITAND(_xlfn.BITRSHIFT(H279,B280),1)</f>
        <v>0</v>
      </c>
      <c r="G280" s="784"/>
      <c r="H280" s="754"/>
      <c r="I280" s="784"/>
      <c r="J280" s="771"/>
    </row>
    <row r="281" spans="1:10" ht="244.8">
      <c r="A281" s="914"/>
      <c r="B281" s="295">
        <v>5</v>
      </c>
      <c r="C281" s="320" t="s">
        <v>771</v>
      </c>
      <c r="D281" s="318" t="s">
        <v>2662</v>
      </c>
      <c r="E281" s="287" t="s">
        <v>2649</v>
      </c>
      <c r="F281" s="285">
        <f>_xlfn.BITAND(_xlfn.BITRSHIFT(H279,B281),1)</f>
        <v>0</v>
      </c>
      <c r="G281" s="784"/>
      <c r="H281" s="754"/>
      <c r="I281" s="784"/>
      <c r="J281" s="771"/>
    </row>
    <row r="282" spans="1:10" ht="129.6">
      <c r="A282" s="914"/>
      <c r="B282" s="295">
        <v>4</v>
      </c>
      <c r="C282" s="320" t="s">
        <v>772</v>
      </c>
      <c r="D282" s="318" t="s">
        <v>2663</v>
      </c>
      <c r="E282" s="287" t="s">
        <v>2649</v>
      </c>
      <c r="F282" s="285">
        <f>_xlfn.BITAND(_xlfn.BITRSHIFT(H279,B282),1)</f>
        <v>1</v>
      </c>
      <c r="G282" s="784"/>
      <c r="H282" s="754"/>
      <c r="I282" s="784"/>
      <c r="J282" s="771"/>
    </row>
    <row r="283" spans="1:10" ht="72">
      <c r="A283" s="914"/>
      <c r="B283" s="383" t="s">
        <v>2664</v>
      </c>
      <c r="C283" s="320" t="s">
        <v>773</v>
      </c>
      <c r="D283" s="318" t="s">
        <v>2665</v>
      </c>
      <c r="E283" s="287" t="s">
        <v>2649</v>
      </c>
      <c r="F283" s="285">
        <f>_xlfn.BITAND(_xlfn.BITRSHIFT(H279,1),7)</f>
        <v>1</v>
      </c>
      <c r="G283" s="784"/>
      <c r="H283" s="754"/>
      <c r="I283" s="784"/>
      <c r="J283" s="771"/>
    </row>
    <row r="284" spans="1:10" ht="187.2">
      <c r="A284" s="914"/>
      <c r="B284" s="295">
        <v>0</v>
      </c>
      <c r="C284" s="320" t="s">
        <v>774</v>
      </c>
      <c r="D284" s="318" t="s">
        <v>2666</v>
      </c>
      <c r="E284" s="287" t="s">
        <v>2649</v>
      </c>
      <c r="F284" s="285">
        <f>_xlfn.BITAND(_xlfn.BITRSHIFT(H279,B284),1)</f>
        <v>0</v>
      </c>
      <c r="G284" s="784"/>
      <c r="H284" s="751"/>
      <c r="I284" s="784"/>
      <c r="J284" s="771"/>
    </row>
    <row r="285" spans="1:10">
      <c r="A285" s="919">
        <v>178</v>
      </c>
      <c r="B285" s="383" t="s">
        <v>2654</v>
      </c>
      <c r="C285" s="320" t="s">
        <v>74</v>
      </c>
      <c r="D285" s="287"/>
      <c r="E285" s="287" t="s">
        <v>2649</v>
      </c>
      <c r="F285" s="285">
        <f>_xlfn.BITAND(_xlfn.BITRSHIFT(H285,4),15)</f>
        <v>0</v>
      </c>
      <c r="G285" s="784" t="str">
        <f>DEC2HEX(H285)</f>
        <v>0</v>
      </c>
      <c r="H285" s="904">
        <v>0</v>
      </c>
      <c r="I285" s="784" t="s">
        <v>2650</v>
      </c>
      <c r="J285" s="771">
        <v>0</v>
      </c>
    </row>
    <row r="286" spans="1:10" ht="100.8">
      <c r="A286" s="919"/>
      <c r="B286" s="383" t="s">
        <v>2667</v>
      </c>
      <c r="C286" s="320" t="s">
        <v>775</v>
      </c>
      <c r="D286" s="318" t="s">
        <v>2668</v>
      </c>
      <c r="E286" s="287" t="s">
        <v>2649</v>
      </c>
      <c r="F286" s="344">
        <f>_xlfn.BITAND(_xlfn.BITRSHIFT(H285,2),3)</f>
        <v>0</v>
      </c>
      <c r="G286" s="784"/>
      <c r="H286" s="754"/>
      <c r="I286" s="784"/>
      <c r="J286" s="771"/>
    </row>
    <row r="287" spans="1:10" ht="100.8">
      <c r="A287" s="919"/>
      <c r="B287" s="381" t="s">
        <v>154</v>
      </c>
      <c r="C287" s="320" t="s">
        <v>776</v>
      </c>
      <c r="D287" s="318" t="s">
        <v>2669</v>
      </c>
      <c r="E287" s="287" t="s">
        <v>2649</v>
      </c>
      <c r="F287" s="344">
        <f>_xlfn.BITAND(_xlfn.BITRSHIFT(H285,0),3)</f>
        <v>0</v>
      </c>
      <c r="G287" s="784"/>
      <c r="H287" s="751"/>
      <c r="I287" s="784"/>
      <c r="J287" s="771"/>
    </row>
    <row r="288" spans="1:10">
      <c r="A288" s="320">
        <v>179</v>
      </c>
      <c r="B288" s="381" t="s">
        <v>24</v>
      </c>
      <c r="C288" s="320" t="s">
        <v>74</v>
      </c>
      <c r="D288" s="287"/>
      <c r="E288" s="287" t="s">
        <v>2649</v>
      </c>
      <c r="F288" s="344"/>
      <c r="G288" s="396" t="str">
        <f>DEC2HEX(H288)</f>
        <v>0</v>
      </c>
      <c r="H288" s="444">
        <v>0</v>
      </c>
      <c r="I288" s="396" t="s">
        <v>2650</v>
      </c>
      <c r="J288" s="287">
        <v>0</v>
      </c>
    </row>
    <row r="289" spans="1:10">
      <c r="A289" s="919">
        <v>180</v>
      </c>
      <c r="B289" s="295">
        <v>7</v>
      </c>
      <c r="C289" s="320" t="s">
        <v>777</v>
      </c>
      <c r="D289" s="912" t="s">
        <v>2670</v>
      </c>
      <c r="E289" s="287" t="s">
        <v>2649</v>
      </c>
      <c r="F289" s="344">
        <v>0</v>
      </c>
      <c r="G289" s="920" t="str">
        <f>DEC2HEX(H289)</f>
        <v>0</v>
      </c>
      <c r="H289" s="904">
        <v>0</v>
      </c>
      <c r="I289" s="784" t="s">
        <v>2650</v>
      </c>
      <c r="J289" s="771">
        <v>0</v>
      </c>
    </row>
    <row r="290" spans="1:10">
      <c r="A290" s="919"/>
      <c r="B290" s="295">
        <v>6</v>
      </c>
      <c r="C290" s="320" t="s">
        <v>778</v>
      </c>
      <c r="D290" s="913"/>
      <c r="E290" s="287" t="s">
        <v>2649</v>
      </c>
      <c r="F290" s="344">
        <v>0</v>
      </c>
      <c r="G290" s="920"/>
      <c r="H290" s="754"/>
      <c r="I290" s="784"/>
      <c r="J290" s="771"/>
    </row>
    <row r="291" spans="1:10">
      <c r="A291" s="919"/>
      <c r="B291" s="295">
        <v>5</v>
      </c>
      <c r="C291" s="320" t="s">
        <v>779</v>
      </c>
      <c r="D291" s="913"/>
      <c r="E291" s="287" t="s">
        <v>2649</v>
      </c>
      <c r="F291" s="344">
        <v>0</v>
      </c>
      <c r="G291" s="920"/>
      <c r="H291" s="754"/>
      <c r="I291" s="784"/>
      <c r="J291" s="771"/>
    </row>
    <row r="292" spans="1:10">
      <c r="A292" s="919"/>
      <c r="B292" s="295">
        <v>4</v>
      </c>
      <c r="C292" s="320" t="s">
        <v>780</v>
      </c>
      <c r="D292" s="913"/>
      <c r="E292" s="287" t="s">
        <v>2649</v>
      </c>
      <c r="F292" s="344">
        <v>0</v>
      </c>
      <c r="G292" s="920"/>
      <c r="H292" s="754"/>
      <c r="I292" s="784"/>
      <c r="J292" s="771"/>
    </row>
    <row r="293" spans="1:10">
      <c r="A293" s="919"/>
      <c r="B293" s="295">
        <v>3</v>
      </c>
      <c r="C293" s="320" t="s">
        <v>781</v>
      </c>
      <c r="D293" s="913"/>
      <c r="E293" s="287" t="s">
        <v>2649</v>
      </c>
      <c r="F293" s="344">
        <v>0</v>
      </c>
      <c r="G293" s="920"/>
      <c r="H293" s="754"/>
      <c r="I293" s="784"/>
      <c r="J293" s="771"/>
    </row>
    <row r="294" spans="1:10">
      <c r="A294" s="919"/>
      <c r="B294" s="295">
        <v>2</v>
      </c>
      <c r="C294" s="320" t="s">
        <v>782</v>
      </c>
      <c r="D294" s="913"/>
      <c r="E294" s="287" t="s">
        <v>2649</v>
      </c>
      <c r="F294" s="344">
        <v>0</v>
      </c>
      <c r="G294" s="920"/>
      <c r="H294" s="754"/>
      <c r="I294" s="784"/>
      <c r="J294" s="771"/>
    </row>
    <row r="295" spans="1:10">
      <c r="A295" s="919"/>
      <c r="B295" s="295">
        <v>1</v>
      </c>
      <c r="C295" s="320" t="s">
        <v>783</v>
      </c>
      <c r="D295" s="913"/>
      <c r="E295" s="287" t="s">
        <v>2649</v>
      </c>
      <c r="F295" s="344">
        <v>0</v>
      </c>
      <c r="G295" s="920"/>
      <c r="H295" s="754"/>
      <c r="I295" s="784"/>
      <c r="J295" s="771"/>
    </row>
    <row r="296" spans="1:10">
      <c r="A296" s="919"/>
      <c r="B296" s="295">
        <v>0</v>
      </c>
      <c r="C296" s="320" t="s">
        <v>784</v>
      </c>
      <c r="D296" s="913"/>
      <c r="E296" s="287" t="s">
        <v>2649</v>
      </c>
      <c r="F296" s="344">
        <v>0</v>
      </c>
      <c r="G296" s="920"/>
      <c r="H296" s="751"/>
      <c r="I296" s="784"/>
      <c r="J296" s="771"/>
    </row>
    <row r="297" spans="1:10">
      <c r="A297" s="919">
        <v>181</v>
      </c>
      <c r="B297" s="295">
        <v>7</v>
      </c>
      <c r="C297" s="320" t="s">
        <v>785</v>
      </c>
      <c r="D297" s="912" t="s">
        <v>2671</v>
      </c>
      <c r="E297" s="287" t="s">
        <v>2649</v>
      </c>
      <c r="F297" s="344">
        <v>0</v>
      </c>
      <c r="G297" s="920" t="str">
        <f>DEC2HEX(H297)</f>
        <v>0</v>
      </c>
      <c r="H297" s="904">
        <v>0</v>
      </c>
      <c r="I297" s="784" t="s">
        <v>2650</v>
      </c>
      <c r="J297" s="771">
        <v>0</v>
      </c>
    </row>
    <row r="298" spans="1:10">
      <c r="A298" s="919"/>
      <c r="B298" s="295">
        <v>6</v>
      </c>
      <c r="C298" s="320" t="s">
        <v>786</v>
      </c>
      <c r="D298" s="913"/>
      <c r="E298" s="287" t="s">
        <v>2649</v>
      </c>
      <c r="F298" s="344">
        <v>0</v>
      </c>
      <c r="G298" s="920"/>
      <c r="H298" s="754"/>
      <c r="I298" s="784"/>
      <c r="J298" s="771"/>
    </row>
    <row r="299" spans="1:10">
      <c r="A299" s="919"/>
      <c r="B299" s="295">
        <v>5</v>
      </c>
      <c r="C299" s="320" t="s">
        <v>787</v>
      </c>
      <c r="D299" s="913"/>
      <c r="E299" s="287" t="s">
        <v>2649</v>
      </c>
      <c r="F299" s="344">
        <v>0</v>
      </c>
      <c r="G299" s="920"/>
      <c r="H299" s="754"/>
      <c r="I299" s="784"/>
      <c r="J299" s="771"/>
    </row>
    <row r="300" spans="1:10">
      <c r="A300" s="919"/>
      <c r="B300" s="295">
        <v>4</v>
      </c>
      <c r="C300" s="320" t="s">
        <v>788</v>
      </c>
      <c r="D300" s="913"/>
      <c r="E300" s="287" t="s">
        <v>2649</v>
      </c>
      <c r="F300" s="344">
        <v>0</v>
      </c>
      <c r="G300" s="920"/>
      <c r="H300" s="754"/>
      <c r="I300" s="784"/>
      <c r="J300" s="771"/>
    </row>
    <row r="301" spans="1:10">
      <c r="A301" s="919"/>
      <c r="B301" s="295">
        <v>3</v>
      </c>
      <c r="C301" s="320" t="s">
        <v>789</v>
      </c>
      <c r="D301" s="913"/>
      <c r="E301" s="287" t="s">
        <v>2649</v>
      </c>
      <c r="F301" s="344">
        <v>0</v>
      </c>
      <c r="G301" s="920"/>
      <c r="H301" s="754"/>
      <c r="I301" s="784"/>
      <c r="J301" s="771"/>
    </row>
    <row r="302" spans="1:10">
      <c r="A302" s="919"/>
      <c r="B302" s="295">
        <v>2</v>
      </c>
      <c r="C302" s="320" t="s">
        <v>790</v>
      </c>
      <c r="D302" s="913"/>
      <c r="E302" s="287" t="s">
        <v>2649</v>
      </c>
      <c r="F302" s="344">
        <v>0</v>
      </c>
      <c r="G302" s="920"/>
      <c r="H302" s="754"/>
      <c r="I302" s="784"/>
      <c r="J302" s="771"/>
    </row>
    <row r="303" spans="1:10">
      <c r="A303" s="919"/>
      <c r="B303" s="295">
        <v>1</v>
      </c>
      <c r="C303" s="320" t="s">
        <v>791</v>
      </c>
      <c r="D303" s="913"/>
      <c r="E303" s="287" t="s">
        <v>2649</v>
      </c>
      <c r="F303" s="344">
        <v>0</v>
      </c>
      <c r="G303" s="920"/>
      <c r="H303" s="754"/>
      <c r="I303" s="784"/>
      <c r="J303" s="771"/>
    </row>
    <row r="304" spans="1:10">
      <c r="A304" s="919"/>
      <c r="B304" s="295">
        <v>0</v>
      </c>
      <c r="C304" s="320" t="s">
        <v>792</v>
      </c>
      <c r="D304" s="913"/>
      <c r="E304" s="287" t="s">
        <v>2649</v>
      </c>
      <c r="F304" s="344">
        <v>0</v>
      </c>
      <c r="G304" s="920"/>
      <c r="H304" s="751"/>
      <c r="I304" s="784"/>
      <c r="J304" s="771"/>
    </row>
    <row r="305" spans="1:10">
      <c r="A305" s="919">
        <v>182</v>
      </c>
      <c r="B305" s="295">
        <v>7</v>
      </c>
      <c r="C305" s="320" t="s">
        <v>793</v>
      </c>
      <c r="D305" s="912" t="s">
        <v>2672</v>
      </c>
      <c r="E305" s="287" t="s">
        <v>2649</v>
      </c>
      <c r="F305" s="344">
        <v>0</v>
      </c>
      <c r="G305" s="920" t="str">
        <f t="shared" ref="G305" si="20">DEC2HEX(H305)</f>
        <v>0</v>
      </c>
      <c r="H305" s="904">
        <v>0</v>
      </c>
      <c r="I305" s="784" t="s">
        <v>2650</v>
      </c>
      <c r="J305" s="771">
        <v>0</v>
      </c>
    </row>
    <row r="306" spans="1:10">
      <c r="A306" s="919"/>
      <c r="B306" s="295">
        <v>6</v>
      </c>
      <c r="C306" s="320" t="s">
        <v>794</v>
      </c>
      <c r="D306" s="913"/>
      <c r="E306" s="287" t="s">
        <v>2649</v>
      </c>
      <c r="F306" s="344">
        <v>0</v>
      </c>
      <c r="G306" s="920"/>
      <c r="H306" s="754"/>
      <c r="I306" s="784"/>
      <c r="J306" s="771"/>
    </row>
    <row r="307" spans="1:10">
      <c r="A307" s="919"/>
      <c r="B307" s="295">
        <v>5</v>
      </c>
      <c r="C307" s="320" t="s">
        <v>795</v>
      </c>
      <c r="D307" s="913"/>
      <c r="E307" s="287" t="s">
        <v>2649</v>
      </c>
      <c r="F307" s="344">
        <v>0</v>
      </c>
      <c r="G307" s="920"/>
      <c r="H307" s="754"/>
      <c r="I307" s="784"/>
      <c r="J307" s="771"/>
    </row>
    <row r="308" spans="1:10">
      <c r="A308" s="919"/>
      <c r="B308" s="295">
        <v>4</v>
      </c>
      <c r="C308" s="320" t="s">
        <v>796</v>
      </c>
      <c r="D308" s="913"/>
      <c r="E308" s="287" t="s">
        <v>2649</v>
      </c>
      <c r="F308" s="344">
        <v>0</v>
      </c>
      <c r="G308" s="920"/>
      <c r="H308" s="754"/>
      <c r="I308" s="784"/>
      <c r="J308" s="771"/>
    </row>
    <row r="309" spans="1:10">
      <c r="A309" s="919"/>
      <c r="B309" s="295">
        <v>3</v>
      </c>
      <c r="C309" s="320" t="s">
        <v>797</v>
      </c>
      <c r="D309" s="913"/>
      <c r="E309" s="287" t="s">
        <v>2649</v>
      </c>
      <c r="F309" s="344">
        <v>0</v>
      </c>
      <c r="G309" s="920"/>
      <c r="H309" s="754"/>
      <c r="I309" s="784"/>
      <c r="J309" s="771"/>
    </row>
    <row r="310" spans="1:10">
      <c r="A310" s="919"/>
      <c r="B310" s="295">
        <v>2</v>
      </c>
      <c r="C310" s="320" t="s">
        <v>798</v>
      </c>
      <c r="D310" s="913"/>
      <c r="E310" s="287" t="s">
        <v>2649</v>
      </c>
      <c r="F310" s="344">
        <v>0</v>
      </c>
      <c r="G310" s="920"/>
      <c r="H310" s="754"/>
      <c r="I310" s="784"/>
      <c r="J310" s="771"/>
    </row>
    <row r="311" spans="1:10">
      <c r="A311" s="919"/>
      <c r="B311" s="295">
        <v>1</v>
      </c>
      <c r="C311" s="320" t="s">
        <v>799</v>
      </c>
      <c r="D311" s="913"/>
      <c r="E311" s="287" t="s">
        <v>2649</v>
      </c>
      <c r="F311" s="344">
        <v>0</v>
      </c>
      <c r="G311" s="920"/>
      <c r="H311" s="754"/>
      <c r="I311" s="784"/>
      <c r="J311" s="771"/>
    </row>
    <row r="312" spans="1:10">
      <c r="A312" s="919"/>
      <c r="B312" s="295">
        <v>0</v>
      </c>
      <c r="C312" s="320" t="s">
        <v>800</v>
      </c>
      <c r="D312" s="913"/>
      <c r="E312" s="287" t="s">
        <v>2649</v>
      </c>
      <c r="F312" s="344">
        <v>0</v>
      </c>
      <c r="G312" s="920"/>
      <c r="H312" s="751"/>
      <c r="I312" s="784"/>
      <c r="J312" s="771"/>
    </row>
    <row r="313" spans="1:10">
      <c r="A313" s="919">
        <v>183</v>
      </c>
      <c r="B313" s="295">
        <v>7</v>
      </c>
      <c r="C313" s="320" t="s">
        <v>801</v>
      </c>
      <c r="D313" s="912" t="s">
        <v>2673</v>
      </c>
      <c r="E313" s="287" t="s">
        <v>2649</v>
      </c>
      <c r="F313" s="344">
        <v>0</v>
      </c>
      <c r="G313" s="920" t="str">
        <f t="shared" ref="G313" si="21">DEC2HEX(H313)</f>
        <v>0</v>
      </c>
      <c r="H313" s="904">
        <v>0</v>
      </c>
      <c r="I313" s="784" t="s">
        <v>2650</v>
      </c>
      <c r="J313" s="771">
        <v>0</v>
      </c>
    </row>
    <row r="314" spans="1:10">
      <c r="A314" s="919"/>
      <c r="B314" s="295">
        <v>6</v>
      </c>
      <c r="C314" s="320" t="s">
        <v>802</v>
      </c>
      <c r="D314" s="913"/>
      <c r="E314" s="287" t="s">
        <v>2649</v>
      </c>
      <c r="F314" s="344">
        <v>0</v>
      </c>
      <c r="G314" s="920"/>
      <c r="H314" s="754"/>
      <c r="I314" s="784"/>
      <c r="J314" s="771"/>
    </row>
    <row r="315" spans="1:10">
      <c r="A315" s="919"/>
      <c r="B315" s="295">
        <v>5</v>
      </c>
      <c r="C315" s="320" t="s">
        <v>803</v>
      </c>
      <c r="D315" s="913"/>
      <c r="E315" s="287" t="s">
        <v>2649</v>
      </c>
      <c r="F315" s="344">
        <v>0</v>
      </c>
      <c r="G315" s="920"/>
      <c r="H315" s="754"/>
      <c r="I315" s="784"/>
      <c r="J315" s="771"/>
    </row>
    <row r="316" spans="1:10">
      <c r="A316" s="919"/>
      <c r="B316" s="295">
        <v>4</v>
      </c>
      <c r="C316" s="320" t="s">
        <v>804</v>
      </c>
      <c r="D316" s="913"/>
      <c r="E316" s="287" t="s">
        <v>2649</v>
      </c>
      <c r="F316" s="344">
        <v>0</v>
      </c>
      <c r="G316" s="920"/>
      <c r="H316" s="754"/>
      <c r="I316" s="784"/>
      <c r="J316" s="771"/>
    </row>
    <row r="317" spans="1:10">
      <c r="A317" s="919"/>
      <c r="B317" s="295">
        <v>3</v>
      </c>
      <c r="C317" s="320" t="s">
        <v>805</v>
      </c>
      <c r="D317" s="913"/>
      <c r="E317" s="287" t="s">
        <v>2649</v>
      </c>
      <c r="F317" s="344">
        <v>0</v>
      </c>
      <c r="G317" s="920"/>
      <c r="H317" s="754"/>
      <c r="I317" s="784"/>
      <c r="J317" s="771"/>
    </row>
    <row r="318" spans="1:10">
      <c r="A318" s="919"/>
      <c r="B318" s="295">
        <v>2</v>
      </c>
      <c r="C318" s="320" t="s">
        <v>806</v>
      </c>
      <c r="D318" s="913"/>
      <c r="E318" s="287" t="s">
        <v>2649</v>
      </c>
      <c r="F318" s="344">
        <v>0</v>
      </c>
      <c r="G318" s="920"/>
      <c r="H318" s="754"/>
      <c r="I318" s="784"/>
      <c r="J318" s="771"/>
    </row>
    <row r="319" spans="1:10">
      <c r="A319" s="919"/>
      <c r="B319" s="295">
        <v>1</v>
      </c>
      <c r="C319" s="320" t="s">
        <v>807</v>
      </c>
      <c r="D319" s="913"/>
      <c r="E319" s="287" t="s">
        <v>2649</v>
      </c>
      <c r="F319" s="344">
        <v>0</v>
      </c>
      <c r="G319" s="920"/>
      <c r="H319" s="754"/>
      <c r="I319" s="784"/>
      <c r="J319" s="771"/>
    </row>
    <row r="320" spans="1:10">
      <c r="A320" s="919"/>
      <c r="B320" s="295">
        <v>0</v>
      </c>
      <c r="C320" s="320" t="s">
        <v>808</v>
      </c>
      <c r="D320" s="913"/>
      <c r="E320" s="287" t="s">
        <v>2649</v>
      </c>
      <c r="F320" s="344">
        <v>0</v>
      </c>
      <c r="G320" s="920"/>
      <c r="H320" s="751"/>
      <c r="I320" s="784"/>
      <c r="J320" s="771"/>
    </row>
    <row r="321" spans="1:10">
      <c r="A321" s="287">
        <v>184</v>
      </c>
      <c r="B321" s="287" t="s">
        <v>2674</v>
      </c>
      <c r="C321" s="320" t="s">
        <v>4902</v>
      </c>
      <c r="D321" s="836" t="s">
        <v>4910</v>
      </c>
      <c r="E321" s="287" t="s">
        <v>2615</v>
      </c>
      <c r="F321" s="344"/>
      <c r="G321" s="396" t="str">
        <f>DEC2HEX(H321)</f>
        <v>0</v>
      </c>
      <c r="H321" s="444">
        <v>0</v>
      </c>
      <c r="I321" s="396">
        <v>0</v>
      </c>
      <c r="J321" s="287">
        <v>0</v>
      </c>
    </row>
    <row r="322" spans="1:10">
      <c r="A322" s="287">
        <v>185</v>
      </c>
      <c r="B322" s="287" t="s">
        <v>2674</v>
      </c>
      <c r="C322" s="711" t="s">
        <v>4903</v>
      </c>
      <c r="D322" s="943"/>
      <c r="E322" s="287" t="s">
        <v>2615</v>
      </c>
      <c r="F322" s="344"/>
      <c r="G322" s="396" t="str">
        <f t="shared" ref="G322:G342" si="22">DEC2HEX(H322)</f>
        <v>0</v>
      </c>
      <c r="H322" s="444">
        <v>0</v>
      </c>
      <c r="I322" s="396">
        <v>0</v>
      </c>
      <c r="J322" s="287">
        <v>0</v>
      </c>
    </row>
    <row r="323" spans="1:10">
      <c r="A323" s="287">
        <v>186</v>
      </c>
      <c r="B323" s="287" t="s">
        <v>24</v>
      </c>
      <c r="C323" s="711" t="s">
        <v>4904</v>
      </c>
      <c r="D323" s="943"/>
      <c r="E323" s="287" t="s">
        <v>2615</v>
      </c>
      <c r="F323" s="344"/>
      <c r="G323" s="396" t="str">
        <f t="shared" si="22"/>
        <v>0</v>
      </c>
      <c r="H323" s="444">
        <v>0</v>
      </c>
      <c r="I323" s="396">
        <v>0</v>
      </c>
      <c r="J323" s="287">
        <v>0</v>
      </c>
    </row>
    <row r="324" spans="1:10">
      <c r="A324" s="287">
        <v>187</v>
      </c>
      <c r="B324" s="287" t="s">
        <v>24</v>
      </c>
      <c r="C324" s="711" t="s">
        <v>4905</v>
      </c>
      <c r="D324" s="943"/>
      <c r="E324" s="287" t="s">
        <v>2615</v>
      </c>
      <c r="F324" s="344"/>
      <c r="G324" s="396" t="str">
        <f t="shared" si="22"/>
        <v>0</v>
      </c>
      <c r="H324" s="444">
        <v>0</v>
      </c>
      <c r="I324" s="396">
        <v>0</v>
      </c>
      <c r="J324" s="287">
        <v>0</v>
      </c>
    </row>
    <row r="325" spans="1:10">
      <c r="A325" s="287">
        <v>188</v>
      </c>
      <c r="B325" s="287" t="s">
        <v>24</v>
      </c>
      <c r="C325" s="711" t="s">
        <v>4906</v>
      </c>
      <c r="D325" s="943"/>
      <c r="E325" s="287" t="s">
        <v>2615</v>
      </c>
      <c r="F325" s="344"/>
      <c r="G325" s="396" t="str">
        <f t="shared" si="22"/>
        <v>0</v>
      </c>
      <c r="H325" s="444">
        <v>0</v>
      </c>
      <c r="I325" s="396">
        <v>0</v>
      </c>
      <c r="J325" s="287">
        <v>0</v>
      </c>
    </row>
    <row r="326" spans="1:10">
      <c r="A326" s="287">
        <v>189</v>
      </c>
      <c r="B326" s="287" t="s">
        <v>24</v>
      </c>
      <c r="C326" s="711" t="s">
        <v>4907</v>
      </c>
      <c r="D326" s="943"/>
      <c r="E326" s="287" t="s">
        <v>2615</v>
      </c>
      <c r="F326" s="344"/>
      <c r="G326" s="396" t="str">
        <f t="shared" si="22"/>
        <v>0</v>
      </c>
      <c r="H326" s="444">
        <v>0</v>
      </c>
      <c r="I326" s="396">
        <v>0</v>
      </c>
      <c r="J326" s="287">
        <v>0</v>
      </c>
    </row>
    <row r="327" spans="1:10">
      <c r="A327" s="287">
        <v>190</v>
      </c>
      <c r="B327" s="287" t="s">
        <v>24</v>
      </c>
      <c r="C327" s="711" t="s">
        <v>4908</v>
      </c>
      <c r="D327" s="943"/>
      <c r="E327" s="287" t="s">
        <v>2615</v>
      </c>
      <c r="F327" s="344"/>
      <c r="G327" s="396" t="str">
        <f t="shared" si="22"/>
        <v>0</v>
      </c>
      <c r="H327" s="444">
        <v>0</v>
      </c>
      <c r="I327" s="396">
        <v>0</v>
      </c>
      <c r="J327" s="287">
        <v>0</v>
      </c>
    </row>
    <row r="328" spans="1:10">
      <c r="A328" s="287">
        <v>191</v>
      </c>
      <c r="B328" s="287" t="s">
        <v>24</v>
      </c>
      <c r="C328" s="711" t="s">
        <v>4909</v>
      </c>
      <c r="D328" s="944"/>
      <c r="E328" s="287" t="s">
        <v>2615</v>
      </c>
      <c r="F328" s="344"/>
      <c r="G328" s="396" t="str">
        <f t="shared" si="22"/>
        <v>0</v>
      </c>
      <c r="H328" s="444">
        <v>0</v>
      </c>
      <c r="I328" s="396">
        <v>0</v>
      </c>
      <c r="J328" s="287">
        <v>0</v>
      </c>
    </row>
    <row r="329" spans="1:10">
      <c r="A329" s="287">
        <v>192</v>
      </c>
      <c r="B329" s="287" t="s">
        <v>24</v>
      </c>
      <c r="C329" s="320" t="s">
        <v>2675</v>
      </c>
      <c r="D329" s="287"/>
      <c r="E329" s="287" t="s">
        <v>2615</v>
      </c>
      <c r="F329" s="344"/>
      <c r="G329" s="396" t="str">
        <f t="shared" si="22"/>
        <v>0</v>
      </c>
      <c r="H329" s="444">
        <v>0</v>
      </c>
      <c r="I329" s="396">
        <v>0</v>
      </c>
      <c r="J329" s="287">
        <v>0</v>
      </c>
    </row>
    <row r="330" spans="1:10">
      <c r="A330" s="287">
        <v>193</v>
      </c>
      <c r="B330" s="287" t="s">
        <v>24</v>
      </c>
      <c r="C330" s="320" t="s">
        <v>2675</v>
      </c>
      <c r="D330" s="287"/>
      <c r="E330" s="287" t="s">
        <v>2615</v>
      </c>
      <c r="F330" s="344"/>
      <c r="G330" s="396" t="str">
        <f t="shared" si="22"/>
        <v>0</v>
      </c>
      <c r="H330" s="444">
        <v>0</v>
      </c>
      <c r="I330" s="396">
        <v>0</v>
      </c>
      <c r="J330" s="287">
        <v>0</v>
      </c>
    </row>
    <row r="331" spans="1:10">
      <c r="A331" s="287">
        <v>194</v>
      </c>
      <c r="B331" s="287" t="s">
        <v>24</v>
      </c>
      <c r="C331" s="320" t="s">
        <v>2675</v>
      </c>
      <c r="D331" s="287"/>
      <c r="E331" s="287" t="s">
        <v>2615</v>
      </c>
      <c r="F331" s="344"/>
      <c r="G331" s="396" t="str">
        <f t="shared" si="22"/>
        <v>0</v>
      </c>
      <c r="H331" s="444">
        <v>0</v>
      </c>
      <c r="I331" s="396">
        <v>0</v>
      </c>
      <c r="J331" s="287">
        <v>0</v>
      </c>
    </row>
    <row r="332" spans="1:10">
      <c r="A332" s="287">
        <v>195</v>
      </c>
      <c r="B332" s="287" t="s">
        <v>24</v>
      </c>
      <c r="C332" s="320" t="s">
        <v>2675</v>
      </c>
      <c r="D332" s="287"/>
      <c r="E332" s="287" t="s">
        <v>2615</v>
      </c>
      <c r="F332" s="344"/>
      <c r="G332" s="396" t="str">
        <f t="shared" si="22"/>
        <v>0</v>
      </c>
      <c r="H332" s="444">
        <v>0</v>
      </c>
      <c r="I332" s="396">
        <v>0</v>
      </c>
      <c r="J332" s="287">
        <v>0</v>
      </c>
    </row>
    <row r="333" spans="1:10">
      <c r="A333" s="287">
        <v>196</v>
      </c>
      <c r="B333" s="287" t="s">
        <v>24</v>
      </c>
      <c r="C333" s="320" t="s">
        <v>2675</v>
      </c>
      <c r="D333" s="287"/>
      <c r="E333" s="287" t="s">
        <v>2615</v>
      </c>
      <c r="F333" s="344"/>
      <c r="G333" s="396" t="str">
        <f t="shared" si="22"/>
        <v>0</v>
      </c>
      <c r="H333" s="444">
        <v>0</v>
      </c>
      <c r="I333" s="396">
        <v>0</v>
      </c>
      <c r="J333" s="287">
        <v>0</v>
      </c>
    </row>
    <row r="334" spans="1:10">
      <c r="A334" s="287">
        <v>197</v>
      </c>
      <c r="B334" s="287" t="s">
        <v>24</v>
      </c>
      <c r="C334" s="320" t="s">
        <v>2675</v>
      </c>
      <c r="D334" s="287"/>
      <c r="E334" s="287" t="s">
        <v>2615</v>
      </c>
      <c r="F334" s="344"/>
      <c r="G334" s="396" t="str">
        <f t="shared" si="22"/>
        <v>0</v>
      </c>
      <c r="H334" s="444">
        <v>0</v>
      </c>
      <c r="I334" s="396">
        <v>0</v>
      </c>
      <c r="J334" s="287">
        <v>0</v>
      </c>
    </row>
    <row r="335" spans="1:10">
      <c r="A335" s="287">
        <v>198</v>
      </c>
      <c r="B335" s="287" t="s">
        <v>24</v>
      </c>
      <c r="C335" s="320" t="s">
        <v>2675</v>
      </c>
      <c r="D335" s="287"/>
      <c r="E335" s="287" t="s">
        <v>2615</v>
      </c>
      <c r="F335" s="344"/>
      <c r="G335" s="396" t="str">
        <f t="shared" si="22"/>
        <v>0</v>
      </c>
      <c r="H335" s="444">
        <v>0</v>
      </c>
      <c r="I335" s="396">
        <v>0</v>
      </c>
      <c r="J335" s="287">
        <v>0</v>
      </c>
    </row>
    <row r="336" spans="1:10">
      <c r="A336" s="287">
        <v>199</v>
      </c>
      <c r="B336" s="287" t="s">
        <v>24</v>
      </c>
      <c r="C336" s="320" t="s">
        <v>2675</v>
      </c>
      <c r="D336" s="287"/>
      <c r="E336" s="287" t="s">
        <v>2615</v>
      </c>
      <c r="F336" s="344"/>
      <c r="G336" s="396" t="str">
        <f t="shared" si="22"/>
        <v>0</v>
      </c>
      <c r="H336" s="444">
        <v>0</v>
      </c>
      <c r="I336" s="396">
        <v>0</v>
      </c>
      <c r="J336" s="287">
        <v>0</v>
      </c>
    </row>
    <row r="337" spans="1:10">
      <c r="A337" s="287">
        <v>200</v>
      </c>
      <c r="B337" s="287" t="s">
        <v>24</v>
      </c>
      <c r="C337" s="320" t="s">
        <v>2675</v>
      </c>
      <c r="D337" s="287"/>
      <c r="E337" s="287" t="s">
        <v>2615</v>
      </c>
      <c r="F337" s="344"/>
      <c r="G337" s="396" t="str">
        <f t="shared" si="22"/>
        <v>0</v>
      </c>
      <c r="H337" s="444">
        <v>0</v>
      </c>
      <c r="I337" s="396">
        <v>0</v>
      </c>
      <c r="J337" s="287">
        <v>0</v>
      </c>
    </row>
    <row r="338" spans="1:10">
      <c r="A338" s="287">
        <v>201</v>
      </c>
      <c r="B338" s="287" t="s">
        <v>24</v>
      </c>
      <c r="C338" s="320" t="s">
        <v>2675</v>
      </c>
      <c r="D338" s="287"/>
      <c r="E338" s="287" t="s">
        <v>2615</v>
      </c>
      <c r="F338" s="344"/>
      <c r="G338" s="396" t="str">
        <f t="shared" si="22"/>
        <v>0</v>
      </c>
      <c r="H338" s="444">
        <v>0</v>
      </c>
      <c r="I338" s="396">
        <v>0</v>
      </c>
      <c r="J338" s="287">
        <v>0</v>
      </c>
    </row>
    <row r="339" spans="1:10">
      <c r="A339" s="287">
        <v>202</v>
      </c>
      <c r="B339" s="287" t="s">
        <v>24</v>
      </c>
      <c r="C339" s="320" t="s">
        <v>2675</v>
      </c>
      <c r="D339" s="287"/>
      <c r="E339" s="287" t="s">
        <v>2615</v>
      </c>
      <c r="F339" s="344"/>
      <c r="G339" s="396" t="str">
        <f t="shared" si="22"/>
        <v>0</v>
      </c>
      <c r="H339" s="444">
        <v>0</v>
      </c>
      <c r="I339" s="396">
        <v>0</v>
      </c>
      <c r="J339" s="287">
        <v>0</v>
      </c>
    </row>
    <row r="340" spans="1:10">
      <c r="A340" s="287">
        <v>203</v>
      </c>
      <c r="B340" s="287" t="s">
        <v>24</v>
      </c>
      <c r="C340" s="320" t="s">
        <v>2675</v>
      </c>
      <c r="D340" s="287"/>
      <c r="E340" s="287" t="s">
        <v>2615</v>
      </c>
      <c r="F340" s="344"/>
      <c r="G340" s="396" t="str">
        <f t="shared" si="22"/>
        <v>0</v>
      </c>
      <c r="H340" s="444">
        <v>0</v>
      </c>
      <c r="I340" s="396">
        <v>0</v>
      </c>
      <c r="J340" s="287">
        <v>0</v>
      </c>
    </row>
    <row r="341" spans="1:10">
      <c r="A341" s="287">
        <v>204</v>
      </c>
      <c r="B341" s="287" t="s">
        <v>24</v>
      </c>
      <c r="C341" s="320" t="s">
        <v>2675</v>
      </c>
      <c r="D341" s="287"/>
      <c r="E341" s="287" t="s">
        <v>2615</v>
      </c>
      <c r="F341" s="344"/>
      <c r="G341" s="396" t="str">
        <f t="shared" si="22"/>
        <v>0</v>
      </c>
      <c r="H341" s="444">
        <v>0</v>
      </c>
      <c r="I341" s="396">
        <v>0</v>
      </c>
      <c r="J341" s="287">
        <v>0</v>
      </c>
    </row>
    <row r="342" spans="1:10">
      <c r="A342" s="287">
        <v>205</v>
      </c>
      <c r="B342" s="287" t="s">
        <v>24</v>
      </c>
      <c r="C342" s="320" t="s">
        <v>2675</v>
      </c>
      <c r="D342" s="287"/>
      <c r="E342" s="287" t="s">
        <v>2615</v>
      </c>
      <c r="F342" s="344"/>
      <c r="G342" s="396" t="str">
        <f t="shared" si="22"/>
        <v>0</v>
      </c>
      <c r="H342" s="444">
        <v>0</v>
      </c>
      <c r="I342" s="396">
        <v>0</v>
      </c>
      <c r="J342" s="287">
        <v>0</v>
      </c>
    </row>
    <row r="343" spans="1:10">
      <c r="A343" s="919">
        <v>206</v>
      </c>
      <c r="B343" s="295">
        <v>7</v>
      </c>
      <c r="C343" s="320" t="s">
        <v>809</v>
      </c>
      <c r="D343" s="320" t="s">
        <v>810</v>
      </c>
      <c r="E343" s="287" t="s">
        <v>2649</v>
      </c>
      <c r="F343" s="344"/>
      <c r="G343" s="784" t="str">
        <f>DEC2HEX(H343)</f>
        <v>0</v>
      </c>
      <c r="H343" s="906">
        <v>0</v>
      </c>
      <c r="I343" s="784" t="s">
        <v>2650</v>
      </c>
      <c r="J343" s="942">
        <v>0</v>
      </c>
    </row>
    <row r="344" spans="1:10">
      <c r="A344" s="919"/>
      <c r="B344" s="381" t="s">
        <v>58</v>
      </c>
      <c r="C344" s="320" t="s">
        <v>74</v>
      </c>
      <c r="D344" s="385"/>
      <c r="E344" s="287" t="s">
        <v>2649</v>
      </c>
      <c r="F344" s="344"/>
      <c r="G344" s="784"/>
      <c r="H344" s="751"/>
      <c r="I344" s="784"/>
      <c r="J344" s="942"/>
    </row>
    <row r="345" spans="1:10">
      <c r="A345" s="320">
        <v>207</v>
      </c>
      <c r="B345" s="381" t="s">
        <v>24</v>
      </c>
      <c r="C345" s="320" t="s">
        <v>74</v>
      </c>
      <c r="D345" s="385"/>
      <c r="E345" s="287" t="s">
        <v>2649</v>
      </c>
      <c r="F345" s="344"/>
      <c r="G345" s="396" t="str">
        <f t="shared" ref="G345:G346" si="23">DEC2HEX(H345)</f>
        <v>0</v>
      </c>
      <c r="H345" s="444">
        <v>0</v>
      </c>
      <c r="I345" s="396" t="s">
        <v>2650</v>
      </c>
      <c r="J345" s="287">
        <v>0</v>
      </c>
    </row>
    <row r="346" spans="1:10" ht="24">
      <c r="A346" s="919">
        <v>208</v>
      </c>
      <c r="B346" s="295">
        <v>7</v>
      </c>
      <c r="C346" s="320" t="s">
        <v>811</v>
      </c>
      <c r="D346" s="819" t="s">
        <v>2676</v>
      </c>
      <c r="E346" s="287" t="s">
        <v>2649</v>
      </c>
      <c r="F346" s="344">
        <v>0</v>
      </c>
      <c r="G346" s="920" t="str">
        <f t="shared" si="23"/>
        <v>FF</v>
      </c>
      <c r="H346" s="904">
        <v>255</v>
      </c>
      <c r="I346" s="784" t="s">
        <v>2650</v>
      </c>
      <c r="J346" s="771">
        <v>0</v>
      </c>
    </row>
    <row r="347" spans="1:10" ht="24">
      <c r="A347" s="919"/>
      <c r="B347" s="295">
        <v>6</v>
      </c>
      <c r="C347" s="320" t="s">
        <v>812</v>
      </c>
      <c r="D347" s="819"/>
      <c r="E347" s="287" t="s">
        <v>2649</v>
      </c>
      <c r="F347" s="344">
        <v>0</v>
      </c>
      <c r="G347" s="920"/>
      <c r="H347" s="754"/>
      <c r="I347" s="784"/>
      <c r="J347" s="771"/>
    </row>
    <row r="348" spans="1:10" ht="24">
      <c r="A348" s="919"/>
      <c r="B348" s="295">
        <v>5</v>
      </c>
      <c r="C348" s="320" t="s">
        <v>813</v>
      </c>
      <c r="D348" s="819"/>
      <c r="E348" s="287" t="s">
        <v>2649</v>
      </c>
      <c r="F348" s="344">
        <v>0</v>
      </c>
      <c r="G348" s="920"/>
      <c r="H348" s="754"/>
      <c r="I348" s="784"/>
      <c r="J348" s="771"/>
    </row>
    <row r="349" spans="1:10" ht="24">
      <c r="A349" s="919"/>
      <c r="B349" s="295">
        <v>4</v>
      </c>
      <c r="C349" s="320" t="s">
        <v>814</v>
      </c>
      <c r="D349" s="819"/>
      <c r="E349" s="287" t="s">
        <v>2649</v>
      </c>
      <c r="F349" s="344">
        <v>0</v>
      </c>
      <c r="G349" s="920"/>
      <c r="H349" s="754"/>
      <c r="I349" s="784"/>
      <c r="J349" s="771"/>
    </row>
    <row r="350" spans="1:10" ht="24">
      <c r="A350" s="919"/>
      <c r="B350" s="295">
        <v>3</v>
      </c>
      <c r="C350" s="320" t="s">
        <v>815</v>
      </c>
      <c r="D350" s="819"/>
      <c r="E350" s="287" t="s">
        <v>2649</v>
      </c>
      <c r="F350" s="344">
        <v>0</v>
      </c>
      <c r="G350" s="920"/>
      <c r="H350" s="754"/>
      <c r="I350" s="784"/>
      <c r="J350" s="771"/>
    </row>
    <row r="351" spans="1:10" ht="24">
      <c r="A351" s="919"/>
      <c r="B351" s="295">
        <v>2</v>
      </c>
      <c r="C351" s="320" t="s">
        <v>816</v>
      </c>
      <c r="D351" s="819"/>
      <c r="E351" s="287" t="s">
        <v>2649</v>
      </c>
      <c r="F351" s="344">
        <v>0</v>
      </c>
      <c r="G351" s="920"/>
      <c r="H351" s="754"/>
      <c r="I351" s="784"/>
      <c r="J351" s="771"/>
    </row>
    <row r="352" spans="1:10" ht="24">
      <c r="A352" s="919"/>
      <c r="B352" s="295">
        <v>1</v>
      </c>
      <c r="C352" s="320" t="s">
        <v>817</v>
      </c>
      <c r="D352" s="819"/>
      <c r="E352" s="287" t="s">
        <v>2649</v>
      </c>
      <c r="F352" s="344">
        <v>0</v>
      </c>
      <c r="G352" s="920"/>
      <c r="H352" s="754"/>
      <c r="I352" s="784"/>
      <c r="J352" s="771"/>
    </row>
    <row r="353" spans="1:10" ht="24">
      <c r="A353" s="919"/>
      <c r="B353" s="295">
        <v>0</v>
      </c>
      <c r="C353" s="320" t="s">
        <v>818</v>
      </c>
      <c r="D353" s="819"/>
      <c r="E353" s="287" t="s">
        <v>2649</v>
      </c>
      <c r="F353" s="344">
        <v>0</v>
      </c>
      <c r="G353" s="920"/>
      <c r="H353" s="751"/>
      <c r="I353" s="784"/>
      <c r="J353" s="771"/>
    </row>
    <row r="354" spans="1:10" ht="24">
      <c r="A354" s="919">
        <v>209</v>
      </c>
      <c r="B354" s="295">
        <v>7</v>
      </c>
      <c r="C354" s="320" t="s">
        <v>819</v>
      </c>
      <c r="D354" s="919" t="s">
        <v>820</v>
      </c>
      <c r="E354" s="287" t="s">
        <v>2649</v>
      </c>
      <c r="F354" s="344">
        <v>0</v>
      </c>
      <c r="G354" s="920" t="str">
        <f t="shared" ref="G354:G386" si="24">DEC2HEX(H354)</f>
        <v>FF</v>
      </c>
      <c r="H354" s="904">
        <v>255</v>
      </c>
      <c r="I354" s="784" t="s">
        <v>2650</v>
      </c>
      <c r="J354" s="771">
        <v>0</v>
      </c>
    </row>
    <row r="355" spans="1:10" ht="24">
      <c r="A355" s="919"/>
      <c r="B355" s="295">
        <v>6</v>
      </c>
      <c r="C355" s="320" t="s">
        <v>821</v>
      </c>
      <c r="D355" s="919"/>
      <c r="E355" s="287" t="s">
        <v>2649</v>
      </c>
      <c r="F355" s="344">
        <v>0</v>
      </c>
      <c r="G355" s="920"/>
      <c r="H355" s="754"/>
      <c r="I355" s="784"/>
      <c r="J355" s="771"/>
    </row>
    <row r="356" spans="1:10" ht="24">
      <c r="A356" s="919"/>
      <c r="B356" s="295">
        <v>5</v>
      </c>
      <c r="C356" s="320" t="s">
        <v>822</v>
      </c>
      <c r="D356" s="919"/>
      <c r="E356" s="287" t="s">
        <v>2649</v>
      </c>
      <c r="F356" s="344">
        <v>0</v>
      </c>
      <c r="G356" s="920"/>
      <c r="H356" s="754"/>
      <c r="I356" s="784"/>
      <c r="J356" s="771"/>
    </row>
    <row r="357" spans="1:10" ht="24">
      <c r="A357" s="919"/>
      <c r="B357" s="295">
        <v>4</v>
      </c>
      <c r="C357" s="320" t="s">
        <v>823</v>
      </c>
      <c r="D357" s="919"/>
      <c r="E357" s="287" t="s">
        <v>2649</v>
      </c>
      <c r="F357" s="344">
        <v>0</v>
      </c>
      <c r="G357" s="920"/>
      <c r="H357" s="754"/>
      <c r="I357" s="784"/>
      <c r="J357" s="771"/>
    </row>
    <row r="358" spans="1:10" ht="24">
      <c r="A358" s="919"/>
      <c r="B358" s="295">
        <v>3</v>
      </c>
      <c r="C358" s="320" t="s">
        <v>824</v>
      </c>
      <c r="D358" s="919"/>
      <c r="E358" s="287" t="s">
        <v>2649</v>
      </c>
      <c r="F358" s="344">
        <v>0</v>
      </c>
      <c r="G358" s="920"/>
      <c r="H358" s="754"/>
      <c r="I358" s="784"/>
      <c r="J358" s="771"/>
    </row>
    <row r="359" spans="1:10" ht="24">
      <c r="A359" s="919"/>
      <c r="B359" s="295">
        <v>2</v>
      </c>
      <c r="C359" s="320" t="s">
        <v>825</v>
      </c>
      <c r="D359" s="919"/>
      <c r="E359" s="287" t="s">
        <v>2649</v>
      </c>
      <c r="F359" s="344">
        <v>0</v>
      </c>
      <c r="G359" s="920"/>
      <c r="H359" s="754"/>
      <c r="I359" s="784"/>
      <c r="J359" s="771"/>
    </row>
    <row r="360" spans="1:10" ht="24">
      <c r="A360" s="919"/>
      <c r="B360" s="295">
        <v>1</v>
      </c>
      <c r="C360" s="320" t="s">
        <v>826</v>
      </c>
      <c r="D360" s="919"/>
      <c r="E360" s="287" t="s">
        <v>2649</v>
      </c>
      <c r="F360" s="344">
        <v>0</v>
      </c>
      <c r="G360" s="920"/>
      <c r="H360" s="754"/>
      <c r="I360" s="784"/>
      <c r="J360" s="771"/>
    </row>
    <row r="361" spans="1:10" ht="24">
      <c r="A361" s="919"/>
      <c r="B361" s="295">
        <v>0</v>
      </c>
      <c r="C361" s="320" t="s">
        <v>827</v>
      </c>
      <c r="D361" s="919"/>
      <c r="E361" s="287" t="s">
        <v>2649</v>
      </c>
      <c r="F361" s="344">
        <v>0</v>
      </c>
      <c r="G361" s="920"/>
      <c r="H361" s="751"/>
      <c r="I361" s="784"/>
      <c r="J361" s="771"/>
    </row>
    <row r="362" spans="1:10">
      <c r="A362" s="919">
        <v>210</v>
      </c>
      <c r="B362" s="295">
        <v>7</v>
      </c>
      <c r="C362" s="320" t="s">
        <v>828</v>
      </c>
      <c r="D362" s="819" t="s">
        <v>2677</v>
      </c>
      <c r="E362" s="287" t="s">
        <v>2649</v>
      </c>
      <c r="F362" s="344">
        <v>0</v>
      </c>
      <c r="G362" s="920" t="str">
        <f t="shared" si="24"/>
        <v>FF</v>
      </c>
      <c r="H362" s="904">
        <v>255</v>
      </c>
      <c r="I362" s="784" t="s">
        <v>2650</v>
      </c>
      <c r="J362" s="771">
        <v>0</v>
      </c>
    </row>
    <row r="363" spans="1:10">
      <c r="A363" s="919"/>
      <c r="B363" s="295">
        <v>6</v>
      </c>
      <c r="C363" s="320" t="s">
        <v>829</v>
      </c>
      <c r="D363" s="819"/>
      <c r="E363" s="287" t="s">
        <v>2649</v>
      </c>
      <c r="F363" s="344">
        <v>0</v>
      </c>
      <c r="G363" s="920"/>
      <c r="H363" s="754"/>
      <c r="I363" s="784"/>
      <c r="J363" s="771"/>
    </row>
    <row r="364" spans="1:10">
      <c r="A364" s="919"/>
      <c r="B364" s="295">
        <v>5</v>
      </c>
      <c r="C364" s="320" t="s">
        <v>830</v>
      </c>
      <c r="D364" s="819"/>
      <c r="E364" s="287" t="s">
        <v>2649</v>
      </c>
      <c r="F364" s="344">
        <v>0</v>
      </c>
      <c r="G364" s="920"/>
      <c r="H364" s="754"/>
      <c r="I364" s="784"/>
      <c r="J364" s="771"/>
    </row>
    <row r="365" spans="1:10">
      <c r="A365" s="919"/>
      <c r="B365" s="295">
        <v>4</v>
      </c>
      <c r="C365" s="320" t="s">
        <v>831</v>
      </c>
      <c r="D365" s="819"/>
      <c r="E365" s="287" t="s">
        <v>2649</v>
      </c>
      <c r="F365" s="344">
        <v>0</v>
      </c>
      <c r="G365" s="920"/>
      <c r="H365" s="754"/>
      <c r="I365" s="784"/>
      <c r="J365" s="771"/>
    </row>
    <row r="366" spans="1:10">
      <c r="A366" s="919"/>
      <c r="B366" s="295">
        <v>3</v>
      </c>
      <c r="C366" s="320" t="s">
        <v>832</v>
      </c>
      <c r="D366" s="819"/>
      <c r="E366" s="287" t="s">
        <v>2649</v>
      </c>
      <c r="F366" s="344">
        <v>0</v>
      </c>
      <c r="G366" s="920"/>
      <c r="H366" s="754"/>
      <c r="I366" s="784"/>
      <c r="J366" s="771"/>
    </row>
    <row r="367" spans="1:10">
      <c r="A367" s="919"/>
      <c r="B367" s="295">
        <v>2</v>
      </c>
      <c r="C367" s="320" t="s">
        <v>833</v>
      </c>
      <c r="D367" s="819"/>
      <c r="E367" s="287" t="s">
        <v>2649</v>
      </c>
      <c r="F367" s="344">
        <v>0</v>
      </c>
      <c r="G367" s="920"/>
      <c r="H367" s="754"/>
      <c r="I367" s="784"/>
      <c r="J367" s="771"/>
    </row>
    <row r="368" spans="1:10">
      <c r="A368" s="919"/>
      <c r="B368" s="295">
        <v>1</v>
      </c>
      <c r="C368" s="320" t="s">
        <v>834</v>
      </c>
      <c r="D368" s="819"/>
      <c r="E368" s="287" t="s">
        <v>2649</v>
      </c>
      <c r="F368" s="344">
        <v>0</v>
      </c>
      <c r="G368" s="920"/>
      <c r="H368" s="754"/>
      <c r="I368" s="784"/>
      <c r="J368" s="771"/>
    </row>
    <row r="369" spans="1:10">
      <c r="A369" s="919"/>
      <c r="B369" s="295">
        <v>0</v>
      </c>
      <c r="C369" s="320" t="s">
        <v>835</v>
      </c>
      <c r="D369" s="819"/>
      <c r="E369" s="287" t="s">
        <v>2649</v>
      </c>
      <c r="F369" s="344">
        <v>0</v>
      </c>
      <c r="G369" s="920"/>
      <c r="H369" s="751"/>
      <c r="I369" s="784"/>
      <c r="J369" s="771"/>
    </row>
    <row r="370" spans="1:10">
      <c r="A370" s="919">
        <v>211</v>
      </c>
      <c r="B370" s="295">
        <v>7</v>
      </c>
      <c r="C370" s="320" t="s">
        <v>836</v>
      </c>
      <c r="D370" s="819" t="s">
        <v>2678</v>
      </c>
      <c r="E370" s="287" t="s">
        <v>2649</v>
      </c>
      <c r="F370" s="344">
        <v>0</v>
      </c>
      <c r="G370" s="920" t="str">
        <f t="shared" si="24"/>
        <v>FF</v>
      </c>
      <c r="H370" s="904">
        <v>255</v>
      </c>
      <c r="I370" s="784" t="s">
        <v>2650</v>
      </c>
      <c r="J370" s="771">
        <v>0</v>
      </c>
    </row>
    <row r="371" spans="1:10">
      <c r="A371" s="919"/>
      <c r="B371" s="295">
        <v>6</v>
      </c>
      <c r="C371" s="320" t="s">
        <v>837</v>
      </c>
      <c r="D371" s="819"/>
      <c r="E371" s="287" t="s">
        <v>2649</v>
      </c>
      <c r="F371" s="344">
        <v>0</v>
      </c>
      <c r="G371" s="920"/>
      <c r="H371" s="754"/>
      <c r="I371" s="784"/>
      <c r="J371" s="771"/>
    </row>
    <row r="372" spans="1:10">
      <c r="A372" s="919"/>
      <c r="B372" s="295">
        <v>5</v>
      </c>
      <c r="C372" s="320" t="s">
        <v>838</v>
      </c>
      <c r="D372" s="819"/>
      <c r="E372" s="287" t="s">
        <v>2649</v>
      </c>
      <c r="F372" s="344">
        <v>0</v>
      </c>
      <c r="G372" s="920"/>
      <c r="H372" s="754"/>
      <c r="I372" s="784"/>
      <c r="J372" s="771"/>
    </row>
    <row r="373" spans="1:10">
      <c r="A373" s="919"/>
      <c r="B373" s="295">
        <v>4</v>
      </c>
      <c r="C373" s="320" t="s">
        <v>839</v>
      </c>
      <c r="D373" s="819"/>
      <c r="E373" s="287" t="s">
        <v>2649</v>
      </c>
      <c r="F373" s="344">
        <v>0</v>
      </c>
      <c r="G373" s="920"/>
      <c r="H373" s="754"/>
      <c r="I373" s="784"/>
      <c r="J373" s="771"/>
    </row>
    <row r="374" spans="1:10">
      <c r="A374" s="919"/>
      <c r="B374" s="295">
        <v>3</v>
      </c>
      <c r="C374" s="320" t="s">
        <v>840</v>
      </c>
      <c r="D374" s="819"/>
      <c r="E374" s="287" t="s">
        <v>2649</v>
      </c>
      <c r="F374" s="344">
        <v>0</v>
      </c>
      <c r="G374" s="920"/>
      <c r="H374" s="754"/>
      <c r="I374" s="784"/>
      <c r="J374" s="771"/>
    </row>
    <row r="375" spans="1:10">
      <c r="A375" s="919"/>
      <c r="B375" s="295">
        <v>2</v>
      </c>
      <c r="C375" s="320" t="s">
        <v>841</v>
      </c>
      <c r="D375" s="819"/>
      <c r="E375" s="287" t="s">
        <v>2649</v>
      </c>
      <c r="F375" s="344">
        <v>0</v>
      </c>
      <c r="G375" s="920"/>
      <c r="H375" s="754"/>
      <c r="I375" s="784"/>
      <c r="J375" s="771"/>
    </row>
    <row r="376" spans="1:10">
      <c r="A376" s="919"/>
      <c r="B376" s="295">
        <v>1</v>
      </c>
      <c r="C376" s="320" t="s">
        <v>842</v>
      </c>
      <c r="D376" s="819"/>
      <c r="E376" s="287" t="s">
        <v>2649</v>
      </c>
      <c r="F376" s="344">
        <v>0</v>
      </c>
      <c r="G376" s="920"/>
      <c r="H376" s="754"/>
      <c r="I376" s="784"/>
      <c r="J376" s="771"/>
    </row>
    <row r="377" spans="1:10">
      <c r="A377" s="919"/>
      <c r="B377" s="295">
        <v>0</v>
      </c>
      <c r="C377" s="320" t="s">
        <v>843</v>
      </c>
      <c r="D377" s="819"/>
      <c r="E377" s="287" t="s">
        <v>2649</v>
      </c>
      <c r="F377" s="344">
        <v>0</v>
      </c>
      <c r="G377" s="920"/>
      <c r="H377" s="751"/>
      <c r="I377" s="784"/>
      <c r="J377" s="771"/>
    </row>
    <row r="378" spans="1:10">
      <c r="A378" s="919">
        <v>212</v>
      </c>
      <c r="B378" s="295">
        <v>7</v>
      </c>
      <c r="C378" s="320" t="s">
        <v>844</v>
      </c>
      <c r="D378" s="819" t="s">
        <v>2679</v>
      </c>
      <c r="E378" s="287" t="s">
        <v>2649</v>
      </c>
      <c r="F378" s="344">
        <v>0</v>
      </c>
      <c r="G378" s="920" t="str">
        <f t="shared" si="24"/>
        <v>FF</v>
      </c>
      <c r="H378" s="904">
        <v>255</v>
      </c>
      <c r="I378" s="784" t="s">
        <v>2650</v>
      </c>
      <c r="J378" s="771">
        <v>0</v>
      </c>
    </row>
    <row r="379" spans="1:10">
      <c r="A379" s="919"/>
      <c r="B379" s="295">
        <v>6</v>
      </c>
      <c r="C379" s="320" t="s">
        <v>845</v>
      </c>
      <c r="D379" s="819"/>
      <c r="E379" s="287" t="s">
        <v>2649</v>
      </c>
      <c r="F379" s="344">
        <v>0</v>
      </c>
      <c r="G379" s="920"/>
      <c r="H379" s="754"/>
      <c r="I379" s="784"/>
      <c r="J379" s="771"/>
    </row>
    <row r="380" spans="1:10">
      <c r="A380" s="919"/>
      <c r="B380" s="295">
        <v>5</v>
      </c>
      <c r="C380" s="320" t="s">
        <v>846</v>
      </c>
      <c r="D380" s="819"/>
      <c r="E380" s="287" t="s">
        <v>2649</v>
      </c>
      <c r="F380" s="344">
        <v>0</v>
      </c>
      <c r="G380" s="920"/>
      <c r="H380" s="754"/>
      <c r="I380" s="784"/>
      <c r="J380" s="771"/>
    </row>
    <row r="381" spans="1:10">
      <c r="A381" s="919"/>
      <c r="B381" s="295">
        <v>4</v>
      </c>
      <c r="C381" s="320" t="s">
        <v>847</v>
      </c>
      <c r="D381" s="819"/>
      <c r="E381" s="287" t="s">
        <v>2649</v>
      </c>
      <c r="F381" s="344">
        <v>0</v>
      </c>
      <c r="G381" s="920"/>
      <c r="H381" s="754"/>
      <c r="I381" s="784"/>
      <c r="J381" s="771"/>
    </row>
    <row r="382" spans="1:10">
      <c r="A382" s="919"/>
      <c r="B382" s="295">
        <v>3</v>
      </c>
      <c r="C382" s="320" t="s">
        <v>848</v>
      </c>
      <c r="D382" s="819"/>
      <c r="E382" s="287" t="s">
        <v>2649</v>
      </c>
      <c r="F382" s="344">
        <v>0</v>
      </c>
      <c r="G382" s="920"/>
      <c r="H382" s="754"/>
      <c r="I382" s="784"/>
      <c r="J382" s="771"/>
    </row>
    <row r="383" spans="1:10">
      <c r="A383" s="919"/>
      <c r="B383" s="295">
        <v>2</v>
      </c>
      <c r="C383" s="320" t="s">
        <v>849</v>
      </c>
      <c r="D383" s="819"/>
      <c r="E383" s="287" t="s">
        <v>2649</v>
      </c>
      <c r="F383" s="344">
        <v>0</v>
      </c>
      <c r="G383" s="920"/>
      <c r="H383" s="754"/>
      <c r="I383" s="784"/>
      <c r="J383" s="771"/>
    </row>
    <row r="384" spans="1:10">
      <c r="A384" s="919"/>
      <c r="B384" s="295">
        <v>1</v>
      </c>
      <c r="C384" s="320" t="s">
        <v>850</v>
      </c>
      <c r="D384" s="819"/>
      <c r="E384" s="287" t="s">
        <v>2649</v>
      </c>
      <c r="F384" s="344">
        <v>0</v>
      </c>
      <c r="G384" s="920"/>
      <c r="H384" s="754"/>
      <c r="I384" s="784"/>
      <c r="J384" s="771"/>
    </row>
    <row r="385" spans="1:10">
      <c r="A385" s="919"/>
      <c r="B385" s="295">
        <v>0</v>
      </c>
      <c r="C385" s="320" t="s">
        <v>851</v>
      </c>
      <c r="D385" s="819"/>
      <c r="E385" s="287" t="s">
        <v>2649</v>
      </c>
      <c r="F385" s="344">
        <v>0</v>
      </c>
      <c r="G385" s="920"/>
      <c r="H385" s="751"/>
      <c r="I385" s="784"/>
      <c r="J385" s="771"/>
    </row>
    <row r="386" spans="1:10">
      <c r="A386" s="914">
        <v>213</v>
      </c>
      <c r="B386" s="295">
        <v>7</v>
      </c>
      <c r="C386" s="320" t="s">
        <v>852</v>
      </c>
      <c r="D386" s="819" t="s">
        <v>2680</v>
      </c>
      <c r="E386" s="287" t="s">
        <v>2649</v>
      </c>
      <c r="F386" s="344">
        <v>0</v>
      </c>
      <c r="G386" s="920" t="str">
        <f t="shared" si="24"/>
        <v>FF</v>
      </c>
      <c r="H386" s="904">
        <v>255</v>
      </c>
      <c r="I386" s="784" t="s">
        <v>2650</v>
      </c>
      <c r="J386" s="771">
        <v>0</v>
      </c>
    </row>
    <row r="387" spans="1:10">
      <c r="A387" s="914"/>
      <c r="B387" s="295">
        <v>6</v>
      </c>
      <c r="C387" s="320" t="s">
        <v>853</v>
      </c>
      <c r="D387" s="819"/>
      <c r="E387" s="287" t="s">
        <v>2649</v>
      </c>
      <c r="F387" s="344">
        <v>0</v>
      </c>
      <c r="G387" s="920"/>
      <c r="H387" s="754"/>
      <c r="I387" s="784"/>
      <c r="J387" s="771"/>
    </row>
    <row r="388" spans="1:10">
      <c r="A388" s="914"/>
      <c r="B388" s="295">
        <v>5</v>
      </c>
      <c r="C388" s="320" t="s">
        <v>854</v>
      </c>
      <c r="D388" s="819"/>
      <c r="E388" s="287" t="s">
        <v>2649</v>
      </c>
      <c r="F388" s="344">
        <v>0</v>
      </c>
      <c r="G388" s="920"/>
      <c r="H388" s="754"/>
      <c r="I388" s="784"/>
      <c r="J388" s="771"/>
    </row>
    <row r="389" spans="1:10">
      <c r="A389" s="914"/>
      <c r="B389" s="295">
        <v>4</v>
      </c>
      <c r="C389" s="320" t="s">
        <v>855</v>
      </c>
      <c r="D389" s="819"/>
      <c r="E389" s="287" t="s">
        <v>2649</v>
      </c>
      <c r="F389" s="344">
        <v>0</v>
      </c>
      <c r="G389" s="920"/>
      <c r="H389" s="754"/>
      <c r="I389" s="784"/>
      <c r="J389" s="771"/>
    </row>
    <row r="390" spans="1:10">
      <c r="A390" s="914"/>
      <c r="B390" s="295">
        <v>3</v>
      </c>
      <c r="C390" s="320" t="s">
        <v>856</v>
      </c>
      <c r="D390" s="819"/>
      <c r="E390" s="287" t="s">
        <v>2649</v>
      </c>
      <c r="F390" s="344">
        <v>0</v>
      </c>
      <c r="G390" s="920"/>
      <c r="H390" s="754"/>
      <c r="I390" s="784"/>
      <c r="J390" s="771"/>
    </row>
    <row r="391" spans="1:10">
      <c r="A391" s="914"/>
      <c r="B391" s="295">
        <v>2</v>
      </c>
      <c r="C391" s="320" t="s">
        <v>857</v>
      </c>
      <c r="D391" s="819"/>
      <c r="E391" s="287" t="s">
        <v>2649</v>
      </c>
      <c r="F391" s="344">
        <v>0</v>
      </c>
      <c r="G391" s="920"/>
      <c r="H391" s="754"/>
      <c r="I391" s="784"/>
      <c r="J391" s="771"/>
    </row>
    <row r="392" spans="1:10">
      <c r="A392" s="914"/>
      <c r="B392" s="295">
        <v>1</v>
      </c>
      <c r="C392" s="320" t="s">
        <v>858</v>
      </c>
      <c r="D392" s="819"/>
      <c r="E392" s="287" t="s">
        <v>2649</v>
      </c>
      <c r="F392" s="344">
        <v>0</v>
      </c>
      <c r="G392" s="920"/>
      <c r="H392" s="754"/>
      <c r="I392" s="784"/>
      <c r="J392" s="771"/>
    </row>
    <row r="393" spans="1:10">
      <c r="A393" s="914"/>
      <c r="B393" s="295">
        <v>0</v>
      </c>
      <c r="C393" s="320" t="s">
        <v>859</v>
      </c>
      <c r="D393" s="819"/>
      <c r="E393" s="287" t="s">
        <v>2649</v>
      </c>
      <c r="F393" s="344">
        <v>0</v>
      </c>
      <c r="G393" s="920"/>
      <c r="H393" s="751"/>
      <c r="I393" s="784"/>
      <c r="J393" s="771"/>
    </row>
    <row r="394" spans="1:10">
      <c r="A394" s="287">
        <v>214</v>
      </c>
      <c r="B394" s="287" t="s">
        <v>2674</v>
      </c>
      <c r="C394" s="320" t="s">
        <v>2675</v>
      </c>
      <c r="D394" s="287"/>
      <c r="E394" s="287" t="s">
        <v>2649</v>
      </c>
      <c r="F394" s="344"/>
      <c r="G394" s="396" t="str">
        <f t="shared" ref="G394:G435" si="25">DEC2HEX(H394)</f>
        <v>0</v>
      </c>
      <c r="H394" s="444">
        <v>0</v>
      </c>
      <c r="I394" s="396" t="s">
        <v>2650</v>
      </c>
      <c r="J394" s="287">
        <v>0</v>
      </c>
    </row>
    <row r="395" spans="1:10">
      <c r="A395" s="287">
        <v>215</v>
      </c>
      <c r="B395" s="287" t="s">
        <v>2674</v>
      </c>
      <c r="C395" s="320" t="s">
        <v>2675</v>
      </c>
      <c r="D395" s="287"/>
      <c r="E395" s="287" t="s">
        <v>2649</v>
      </c>
      <c r="F395" s="344"/>
      <c r="G395" s="396" t="str">
        <f t="shared" si="25"/>
        <v>0</v>
      </c>
      <c r="H395" s="444">
        <v>0</v>
      </c>
      <c r="I395" s="396" t="s">
        <v>2650</v>
      </c>
      <c r="J395" s="287">
        <v>0</v>
      </c>
    </row>
    <row r="396" spans="1:10">
      <c r="A396" s="287">
        <v>216</v>
      </c>
      <c r="B396" s="287" t="s">
        <v>2674</v>
      </c>
      <c r="C396" s="320" t="s">
        <v>2675</v>
      </c>
      <c r="D396" s="287"/>
      <c r="E396" s="287" t="s">
        <v>2649</v>
      </c>
      <c r="F396" s="344"/>
      <c r="G396" s="396" t="str">
        <f t="shared" si="25"/>
        <v>0</v>
      </c>
      <c r="H396" s="444">
        <v>0</v>
      </c>
      <c r="I396" s="396" t="s">
        <v>2650</v>
      </c>
      <c r="J396" s="287">
        <v>0</v>
      </c>
    </row>
    <row r="397" spans="1:10">
      <c r="A397" s="287">
        <v>217</v>
      </c>
      <c r="B397" s="287" t="s">
        <v>24</v>
      </c>
      <c r="C397" s="320" t="s">
        <v>2675</v>
      </c>
      <c r="D397" s="287"/>
      <c r="E397" s="287" t="s">
        <v>2649</v>
      </c>
      <c r="F397" s="344"/>
      <c r="G397" s="396" t="str">
        <f t="shared" si="25"/>
        <v>0</v>
      </c>
      <c r="H397" s="444">
        <v>0</v>
      </c>
      <c r="I397" s="396" t="s">
        <v>2650</v>
      </c>
      <c r="J397" s="287">
        <v>0</v>
      </c>
    </row>
    <row r="398" spans="1:10">
      <c r="A398" s="287">
        <v>218</v>
      </c>
      <c r="B398" s="287" t="s">
        <v>24</v>
      </c>
      <c r="C398" s="320" t="s">
        <v>2675</v>
      </c>
      <c r="D398" s="287"/>
      <c r="E398" s="287" t="s">
        <v>2649</v>
      </c>
      <c r="F398" s="344"/>
      <c r="G398" s="396" t="str">
        <f t="shared" si="25"/>
        <v>0</v>
      </c>
      <c r="H398" s="444">
        <v>0</v>
      </c>
      <c r="I398" s="396" t="s">
        <v>2650</v>
      </c>
      <c r="J398" s="287">
        <v>0</v>
      </c>
    </row>
    <row r="399" spans="1:10">
      <c r="A399" s="287">
        <v>219</v>
      </c>
      <c r="B399" s="287" t="s">
        <v>24</v>
      </c>
      <c r="C399" s="320" t="s">
        <v>2675</v>
      </c>
      <c r="D399" s="287"/>
      <c r="E399" s="287" t="s">
        <v>2649</v>
      </c>
      <c r="F399" s="344"/>
      <c r="G399" s="396" t="str">
        <f t="shared" si="25"/>
        <v>0</v>
      </c>
      <c r="H399" s="444">
        <v>0</v>
      </c>
      <c r="I399" s="396" t="s">
        <v>2650</v>
      </c>
      <c r="J399" s="287">
        <v>0</v>
      </c>
    </row>
    <row r="400" spans="1:10">
      <c r="A400" s="287">
        <v>220</v>
      </c>
      <c r="B400" s="287" t="s">
        <v>24</v>
      </c>
      <c r="C400" s="320" t="s">
        <v>2675</v>
      </c>
      <c r="D400" s="287"/>
      <c r="E400" s="287" t="s">
        <v>2649</v>
      </c>
      <c r="F400" s="344"/>
      <c r="G400" s="396" t="str">
        <f t="shared" si="25"/>
        <v>0</v>
      </c>
      <c r="H400" s="444">
        <v>0</v>
      </c>
      <c r="I400" s="396" t="s">
        <v>2650</v>
      </c>
      <c r="J400" s="287">
        <v>0</v>
      </c>
    </row>
    <row r="401" spans="1:10">
      <c r="A401" s="287">
        <v>221</v>
      </c>
      <c r="B401" s="287" t="s">
        <v>24</v>
      </c>
      <c r="C401" s="320" t="s">
        <v>2675</v>
      </c>
      <c r="D401" s="287"/>
      <c r="E401" s="287" t="s">
        <v>2649</v>
      </c>
      <c r="F401" s="344"/>
      <c r="G401" s="396" t="str">
        <f t="shared" si="25"/>
        <v>0</v>
      </c>
      <c r="H401" s="444">
        <v>0</v>
      </c>
      <c r="I401" s="396" t="s">
        <v>2650</v>
      </c>
      <c r="J401" s="287">
        <v>0</v>
      </c>
    </row>
    <row r="402" spans="1:10">
      <c r="A402" s="287">
        <v>222</v>
      </c>
      <c r="B402" s="287" t="s">
        <v>24</v>
      </c>
      <c r="C402" s="320" t="s">
        <v>2675</v>
      </c>
      <c r="D402" s="287"/>
      <c r="E402" s="287" t="s">
        <v>2649</v>
      </c>
      <c r="F402" s="344"/>
      <c r="G402" s="396" t="str">
        <f t="shared" si="25"/>
        <v>0</v>
      </c>
      <c r="H402" s="444">
        <v>0</v>
      </c>
      <c r="I402" s="396" t="s">
        <v>2650</v>
      </c>
      <c r="J402" s="287">
        <v>0</v>
      </c>
    </row>
    <row r="403" spans="1:10">
      <c r="A403" s="287">
        <v>223</v>
      </c>
      <c r="B403" s="287" t="s">
        <v>24</v>
      </c>
      <c r="C403" s="320" t="s">
        <v>2675</v>
      </c>
      <c r="D403" s="287"/>
      <c r="E403" s="287" t="s">
        <v>2649</v>
      </c>
      <c r="F403" s="344"/>
      <c r="G403" s="396" t="str">
        <f t="shared" si="25"/>
        <v>0</v>
      </c>
      <c r="H403" s="444">
        <v>0</v>
      </c>
      <c r="I403" s="396" t="s">
        <v>2650</v>
      </c>
      <c r="J403" s="287">
        <v>0</v>
      </c>
    </row>
    <row r="404" spans="1:10">
      <c r="A404" s="287">
        <v>224</v>
      </c>
      <c r="B404" s="287" t="s">
        <v>24</v>
      </c>
      <c r="C404" s="320" t="s">
        <v>2681</v>
      </c>
      <c r="D404" s="771" t="s">
        <v>2682</v>
      </c>
      <c r="E404" s="287" t="s">
        <v>2649</v>
      </c>
      <c r="F404" s="344"/>
      <c r="G404" s="396" t="str">
        <f t="shared" si="25"/>
        <v>0</v>
      </c>
      <c r="H404" s="444">
        <v>0</v>
      </c>
      <c r="I404" s="396" t="s">
        <v>2650</v>
      </c>
      <c r="J404" s="287">
        <v>0</v>
      </c>
    </row>
    <row r="405" spans="1:10">
      <c r="A405" s="287">
        <v>225</v>
      </c>
      <c r="B405" s="287" t="s">
        <v>24</v>
      </c>
      <c r="C405" s="320" t="s">
        <v>860</v>
      </c>
      <c r="D405" s="771"/>
      <c r="E405" s="287" t="s">
        <v>2649</v>
      </c>
      <c r="F405" s="344"/>
      <c r="G405" s="396" t="str">
        <f t="shared" si="25"/>
        <v>0</v>
      </c>
      <c r="H405" s="444">
        <v>0</v>
      </c>
      <c r="I405" s="396" t="s">
        <v>2650</v>
      </c>
      <c r="J405" s="287">
        <v>0</v>
      </c>
    </row>
    <row r="406" spans="1:10">
      <c r="A406" s="287">
        <v>226</v>
      </c>
      <c r="B406" s="287" t="s">
        <v>24</v>
      </c>
      <c r="C406" s="320" t="s">
        <v>861</v>
      </c>
      <c r="D406" s="771"/>
      <c r="E406" s="287" t="s">
        <v>2649</v>
      </c>
      <c r="F406" s="344"/>
      <c r="G406" s="396" t="str">
        <f t="shared" si="25"/>
        <v>AA</v>
      </c>
      <c r="H406" s="444">
        <v>170</v>
      </c>
      <c r="I406" s="396" t="s">
        <v>2650</v>
      </c>
      <c r="J406" s="287">
        <v>0</v>
      </c>
    </row>
    <row r="407" spans="1:10">
      <c r="A407" s="287">
        <v>227</v>
      </c>
      <c r="B407" s="287" t="s">
        <v>24</v>
      </c>
      <c r="C407" s="320" t="s">
        <v>862</v>
      </c>
      <c r="D407" s="771"/>
      <c r="E407" s="287" t="s">
        <v>2649</v>
      </c>
      <c r="F407" s="344"/>
      <c r="G407" s="396" t="str">
        <f t="shared" si="25"/>
        <v>AA</v>
      </c>
      <c r="H407" s="444">
        <v>170</v>
      </c>
      <c r="I407" s="396" t="s">
        <v>2650</v>
      </c>
      <c r="J407" s="287">
        <v>0</v>
      </c>
    </row>
    <row r="408" spans="1:10">
      <c r="A408" s="287">
        <v>228</v>
      </c>
      <c r="B408" s="287" t="s">
        <v>24</v>
      </c>
      <c r="C408" s="320" t="s">
        <v>863</v>
      </c>
      <c r="D408" s="771"/>
      <c r="E408" s="287" t="s">
        <v>2649</v>
      </c>
      <c r="F408" s="344"/>
      <c r="G408" s="396" t="str">
        <f t="shared" si="25"/>
        <v>0</v>
      </c>
      <c r="H408" s="444">
        <v>0</v>
      </c>
      <c r="I408" s="396" t="s">
        <v>2650</v>
      </c>
      <c r="J408" s="287">
        <v>0</v>
      </c>
    </row>
    <row r="409" spans="1:10">
      <c r="A409" s="287">
        <v>229</v>
      </c>
      <c r="B409" s="287" t="s">
        <v>24</v>
      </c>
      <c r="C409" s="320" t="s">
        <v>864</v>
      </c>
      <c r="D409" s="771"/>
      <c r="E409" s="287" t="s">
        <v>2649</v>
      </c>
      <c r="F409" s="344"/>
      <c r="G409" s="396" t="str">
        <f t="shared" si="25"/>
        <v>0</v>
      </c>
      <c r="H409" s="444">
        <v>0</v>
      </c>
      <c r="I409" s="396" t="s">
        <v>2650</v>
      </c>
      <c r="J409" s="287">
        <v>0</v>
      </c>
    </row>
    <row r="410" spans="1:10">
      <c r="A410" s="287">
        <v>230</v>
      </c>
      <c r="B410" s="287" t="s">
        <v>24</v>
      </c>
      <c r="C410" s="320" t="s">
        <v>865</v>
      </c>
      <c r="D410" s="771"/>
      <c r="E410" s="287" t="s">
        <v>2649</v>
      </c>
      <c r="F410" s="344"/>
      <c r="G410" s="396" t="str">
        <f t="shared" si="25"/>
        <v>AA</v>
      </c>
      <c r="H410" s="444">
        <v>170</v>
      </c>
      <c r="I410" s="396" t="s">
        <v>2650</v>
      </c>
      <c r="J410" s="287">
        <v>0</v>
      </c>
    </row>
    <row r="411" spans="1:10">
      <c r="A411" s="287">
        <v>231</v>
      </c>
      <c r="B411" s="287" t="s">
        <v>24</v>
      </c>
      <c r="C411" s="320" t="s">
        <v>866</v>
      </c>
      <c r="D411" s="771"/>
      <c r="E411" s="287" t="s">
        <v>2649</v>
      </c>
      <c r="F411" s="344"/>
      <c r="G411" s="396" t="str">
        <f t="shared" si="25"/>
        <v>AA</v>
      </c>
      <c r="H411" s="444">
        <v>170</v>
      </c>
      <c r="I411" s="396" t="s">
        <v>2650</v>
      </c>
      <c r="J411" s="287">
        <v>0</v>
      </c>
    </row>
    <row r="412" spans="1:10">
      <c r="A412" s="287">
        <v>232</v>
      </c>
      <c r="B412" s="287" t="s">
        <v>24</v>
      </c>
      <c r="C412" s="320" t="s">
        <v>867</v>
      </c>
      <c r="D412" s="771"/>
      <c r="E412" s="287" t="s">
        <v>2649</v>
      </c>
      <c r="F412" s="344"/>
      <c r="G412" s="396" t="str">
        <f t="shared" si="25"/>
        <v>0</v>
      </c>
      <c r="H412" s="444">
        <v>0</v>
      </c>
      <c r="I412" s="396" t="s">
        <v>2650</v>
      </c>
      <c r="J412" s="287">
        <v>0</v>
      </c>
    </row>
    <row r="413" spans="1:10">
      <c r="A413" s="287">
        <v>233</v>
      </c>
      <c r="B413" s="287" t="s">
        <v>24</v>
      </c>
      <c r="C413" s="320" t="s">
        <v>868</v>
      </c>
      <c r="D413" s="771"/>
      <c r="E413" s="287" t="s">
        <v>2649</v>
      </c>
      <c r="F413" s="344"/>
      <c r="G413" s="396" t="str">
        <f t="shared" si="25"/>
        <v>0</v>
      </c>
      <c r="H413" s="444">
        <v>0</v>
      </c>
      <c r="I413" s="396" t="s">
        <v>2650</v>
      </c>
      <c r="J413" s="287">
        <v>0</v>
      </c>
    </row>
    <row r="414" spans="1:10">
      <c r="A414" s="287">
        <v>234</v>
      </c>
      <c r="B414" s="287" t="s">
        <v>24</v>
      </c>
      <c r="C414" s="320" t="s">
        <v>869</v>
      </c>
      <c r="D414" s="771"/>
      <c r="E414" s="287" t="s">
        <v>2649</v>
      </c>
      <c r="F414" s="344"/>
      <c r="G414" s="396" t="str">
        <f t="shared" si="25"/>
        <v>0</v>
      </c>
      <c r="H414" s="444">
        <v>0</v>
      </c>
      <c r="I414" s="396" t="s">
        <v>2650</v>
      </c>
      <c r="J414" s="287">
        <v>0</v>
      </c>
    </row>
    <row r="415" spans="1:10">
      <c r="A415" s="287">
        <v>235</v>
      </c>
      <c r="B415" s="287" t="s">
        <v>24</v>
      </c>
      <c r="C415" s="320" t="s">
        <v>870</v>
      </c>
      <c r="D415" s="771"/>
      <c r="E415" s="287" t="s">
        <v>2649</v>
      </c>
      <c r="F415" s="344"/>
      <c r="G415" s="396" t="str">
        <f t="shared" si="25"/>
        <v>0</v>
      </c>
      <c r="H415" s="444">
        <v>0</v>
      </c>
      <c r="I415" s="396" t="s">
        <v>2650</v>
      </c>
      <c r="J415" s="287">
        <v>0</v>
      </c>
    </row>
    <row r="416" spans="1:10">
      <c r="A416" s="287">
        <v>236</v>
      </c>
      <c r="B416" s="287" t="s">
        <v>24</v>
      </c>
      <c r="C416" s="320" t="s">
        <v>871</v>
      </c>
      <c r="D416" s="771"/>
      <c r="E416" s="287" t="s">
        <v>2649</v>
      </c>
      <c r="F416" s="344"/>
      <c r="G416" s="396" t="str">
        <f t="shared" si="25"/>
        <v>0</v>
      </c>
      <c r="H416" s="444">
        <v>0</v>
      </c>
      <c r="I416" s="396" t="s">
        <v>2650</v>
      </c>
      <c r="J416" s="287">
        <v>0</v>
      </c>
    </row>
    <row r="417" spans="1:10">
      <c r="A417" s="287">
        <v>237</v>
      </c>
      <c r="B417" s="287" t="s">
        <v>24</v>
      </c>
      <c r="C417" s="320" t="s">
        <v>872</v>
      </c>
      <c r="D417" s="771"/>
      <c r="E417" s="287" t="s">
        <v>2649</v>
      </c>
      <c r="F417" s="344"/>
      <c r="G417" s="396" t="str">
        <f t="shared" si="25"/>
        <v>0</v>
      </c>
      <c r="H417" s="444">
        <v>0</v>
      </c>
      <c r="I417" s="396" t="s">
        <v>2650</v>
      </c>
      <c r="J417" s="287">
        <v>0</v>
      </c>
    </row>
    <row r="418" spans="1:10">
      <c r="A418" s="287">
        <v>238</v>
      </c>
      <c r="B418" s="287" t="s">
        <v>24</v>
      </c>
      <c r="C418" s="320" t="s">
        <v>873</v>
      </c>
      <c r="D418" s="771"/>
      <c r="E418" s="287" t="s">
        <v>2649</v>
      </c>
      <c r="F418" s="344"/>
      <c r="G418" s="396" t="str">
        <f t="shared" si="25"/>
        <v>0</v>
      </c>
      <c r="H418" s="444">
        <v>0</v>
      </c>
      <c r="I418" s="396" t="s">
        <v>2650</v>
      </c>
      <c r="J418" s="287">
        <v>0</v>
      </c>
    </row>
    <row r="419" spans="1:10">
      <c r="A419" s="287">
        <v>239</v>
      </c>
      <c r="B419" s="287" t="s">
        <v>24</v>
      </c>
      <c r="C419" s="320" t="s">
        <v>874</v>
      </c>
      <c r="D419" s="771"/>
      <c r="E419" s="287" t="s">
        <v>2649</v>
      </c>
      <c r="F419" s="344"/>
      <c r="G419" s="396" t="str">
        <f t="shared" si="25"/>
        <v>0</v>
      </c>
      <c r="H419" s="444">
        <v>0</v>
      </c>
      <c r="I419" s="396" t="s">
        <v>2650</v>
      </c>
      <c r="J419" s="287">
        <v>0</v>
      </c>
    </row>
    <row r="420" spans="1:10">
      <c r="A420" s="287">
        <v>240</v>
      </c>
      <c r="B420" s="287" t="s">
        <v>24</v>
      </c>
      <c r="C420" s="320" t="s">
        <v>875</v>
      </c>
      <c r="D420" s="771"/>
      <c r="E420" s="287" t="s">
        <v>2649</v>
      </c>
      <c r="F420" s="344"/>
      <c r="G420" s="396" t="str">
        <f t="shared" si="25"/>
        <v>0</v>
      </c>
      <c r="H420" s="444">
        <v>0</v>
      </c>
      <c r="I420" s="396" t="s">
        <v>2650</v>
      </c>
      <c r="J420" s="287">
        <v>0</v>
      </c>
    </row>
    <row r="421" spans="1:10">
      <c r="A421" s="287">
        <v>241</v>
      </c>
      <c r="B421" s="287" t="s">
        <v>24</v>
      </c>
      <c r="C421" s="320" t="s">
        <v>876</v>
      </c>
      <c r="D421" s="771"/>
      <c r="E421" s="287" t="s">
        <v>2649</v>
      </c>
      <c r="F421" s="344"/>
      <c r="G421" s="396" t="str">
        <f t="shared" si="25"/>
        <v>0</v>
      </c>
      <c r="H421" s="444">
        <v>0</v>
      </c>
      <c r="I421" s="396" t="s">
        <v>2650</v>
      </c>
      <c r="J421" s="287">
        <v>0</v>
      </c>
    </row>
    <row r="422" spans="1:10">
      <c r="A422" s="287">
        <v>242</v>
      </c>
      <c r="B422" s="287" t="s">
        <v>24</v>
      </c>
      <c r="C422" s="320" t="s">
        <v>877</v>
      </c>
      <c r="D422" s="771"/>
      <c r="E422" s="287" t="s">
        <v>2649</v>
      </c>
      <c r="F422" s="344"/>
      <c r="G422" s="396" t="str">
        <f t="shared" si="25"/>
        <v>0</v>
      </c>
      <c r="H422" s="444">
        <v>0</v>
      </c>
      <c r="I422" s="396" t="s">
        <v>2650</v>
      </c>
      <c r="J422" s="287">
        <v>0</v>
      </c>
    </row>
    <row r="423" spans="1:10">
      <c r="A423" s="287">
        <v>243</v>
      </c>
      <c r="B423" s="287" t="s">
        <v>24</v>
      </c>
      <c r="C423" s="320" t="s">
        <v>878</v>
      </c>
      <c r="D423" s="771"/>
      <c r="E423" s="287" t="s">
        <v>2649</v>
      </c>
      <c r="F423" s="344"/>
      <c r="G423" s="396" t="str">
        <f t="shared" si="25"/>
        <v>0</v>
      </c>
      <c r="H423" s="444">
        <v>0</v>
      </c>
      <c r="I423" s="396" t="s">
        <v>2650</v>
      </c>
      <c r="J423" s="287">
        <v>0</v>
      </c>
    </row>
    <row r="424" spans="1:10">
      <c r="A424" s="287">
        <v>244</v>
      </c>
      <c r="B424" s="287" t="s">
        <v>24</v>
      </c>
      <c r="C424" s="320" t="s">
        <v>879</v>
      </c>
      <c r="D424" s="771"/>
      <c r="E424" s="287" t="s">
        <v>2649</v>
      </c>
      <c r="F424" s="344"/>
      <c r="G424" s="396" t="str">
        <f t="shared" si="25"/>
        <v>0</v>
      </c>
      <c r="H424" s="444">
        <v>0</v>
      </c>
      <c r="I424" s="396" t="s">
        <v>2650</v>
      </c>
      <c r="J424" s="287">
        <v>0</v>
      </c>
    </row>
    <row r="425" spans="1:10">
      <c r="A425" s="287">
        <v>245</v>
      </c>
      <c r="B425" s="287" t="s">
        <v>24</v>
      </c>
      <c r="C425" s="320" t="s">
        <v>880</v>
      </c>
      <c r="D425" s="771"/>
      <c r="E425" s="287" t="s">
        <v>2649</v>
      </c>
      <c r="F425" s="344"/>
      <c r="G425" s="396" t="str">
        <f t="shared" si="25"/>
        <v>0</v>
      </c>
      <c r="H425" s="444">
        <v>0</v>
      </c>
      <c r="I425" s="396" t="s">
        <v>2650</v>
      </c>
      <c r="J425" s="287">
        <v>0</v>
      </c>
    </row>
    <row r="426" spans="1:10">
      <c r="A426" s="287">
        <v>246</v>
      </c>
      <c r="B426" s="287" t="s">
        <v>24</v>
      </c>
      <c r="C426" s="320" t="s">
        <v>881</v>
      </c>
      <c r="D426" s="771"/>
      <c r="E426" s="287" t="s">
        <v>2649</v>
      </c>
      <c r="F426" s="344"/>
      <c r="G426" s="396" t="str">
        <f t="shared" si="25"/>
        <v>0</v>
      </c>
      <c r="H426" s="444">
        <v>0</v>
      </c>
      <c r="I426" s="396" t="s">
        <v>2650</v>
      </c>
      <c r="J426" s="287">
        <v>0</v>
      </c>
    </row>
    <row r="427" spans="1:10">
      <c r="A427" s="287">
        <v>247</v>
      </c>
      <c r="B427" s="287" t="s">
        <v>24</v>
      </c>
      <c r="C427" s="320" t="s">
        <v>882</v>
      </c>
      <c r="D427" s="771"/>
      <c r="E427" s="287" t="s">
        <v>2649</v>
      </c>
      <c r="F427" s="344"/>
      <c r="G427" s="396" t="str">
        <f t="shared" si="25"/>
        <v>0</v>
      </c>
      <c r="H427" s="444">
        <v>0</v>
      </c>
      <c r="I427" s="396" t="s">
        <v>2650</v>
      </c>
      <c r="J427" s="287">
        <v>0</v>
      </c>
    </row>
    <row r="428" spans="1:10">
      <c r="A428" s="287">
        <v>248</v>
      </c>
      <c r="B428" s="287" t="s">
        <v>24</v>
      </c>
      <c r="C428" s="320" t="s">
        <v>883</v>
      </c>
      <c r="D428" s="771"/>
      <c r="E428" s="287" t="s">
        <v>2649</v>
      </c>
      <c r="F428" s="344"/>
      <c r="G428" s="396" t="str">
        <f t="shared" si="25"/>
        <v>0</v>
      </c>
      <c r="H428" s="444">
        <v>0</v>
      </c>
      <c r="I428" s="396" t="s">
        <v>2650</v>
      </c>
      <c r="J428" s="287">
        <v>0</v>
      </c>
    </row>
    <row r="429" spans="1:10">
      <c r="A429" s="287">
        <v>249</v>
      </c>
      <c r="B429" s="287" t="s">
        <v>24</v>
      </c>
      <c r="C429" s="320" t="s">
        <v>884</v>
      </c>
      <c r="D429" s="771"/>
      <c r="E429" s="287" t="s">
        <v>2649</v>
      </c>
      <c r="F429" s="344"/>
      <c r="G429" s="396" t="str">
        <f t="shared" si="25"/>
        <v>0</v>
      </c>
      <c r="H429" s="444">
        <v>0</v>
      </c>
      <c r="I429" s="396" t="s">
        <v>2650</v>
      </c>
      <c r="J429" s="287">
        <v>0</v>
      </c>
    </row>
    <row r="430" spans="1:10">
      <c r="A430" s="287">
        <v>250</v>
      </c>
      <c r="B430" s="287" t="s">
        <v>24</v>
      </c>
      <c r="C430" s="320" t="s">
        <v>885</v>
      </c>
      <c r="D430" s="771"/>
      <c r="E430" s="287" t="s">
        <v>2649</v>
      </c>
      <c r="F430" s="344"/>
      <c r="G430" s="396" t="str">
        <f t="shared" si="25"/>
        <v>0</v>
      </c>
      <c r="H430" s="444">
        <v>0</v>
      </c>
      <c r="I430" s="396" t="s">
        <v>2650</v>
      </c>
      <c r="J430" s="287">
        <v>0</v>
      </c>
    </row>
    <row r="431" spans="1:10">
      <c r="A431" s="287">
        <v>251</v>
      </c>
      <c r="B431" s="287" t="s">
        <v>24</v>
      </c>
      <c r="C431" s="320" t="s">
        <v>886</v>
      </c>
      <c r="D431" s="771"/>
      <c r="E431" s="287" t="s">
        <v>2649</v>
      </c>
      <c r="F431" s="344"/>
      <c r="G431" s="396" t="str">
        <f t="shared" si="25"/>
        <v>0</v>
      </c>
      <c r="H431" s="444">
        <v>0</v>
      </c>
      <c r="I431" s="396" t="s">
        <v>2650</v>
      </c>
      <c r="J431" s="287">
        <v>0</v>
      </c>
    </row>
    <row r="432" spans="1:10">
      <c r="A432" s="287">
        <v>252</v>
      </c>
      <c r="B432" s="287" t="s">
        <v>24</v>
      </c>
      <c r="C432" s="320" t="s">
        <v>887</v>
      </c>
      <c r="D432" s="771"/>
      <c r="E432" s="287" t="s">
        <v>2649</v>
      </c>
      <c r="F432" s="344"/>
      <c r="G432" s="396" t="str">
        <f t="shared" si="25"/>
        <v>0</v>
      </c>
      <c r="H432" s="444">
        <v>0</v>
      </c>
      <c r="I432" s="396" t="s">
        <v>2650</v>
      </c>
      <c r="J432" s="287">
        <v>0</v>
      </c>
    </row>
    <row r="433" spans="1:10">
      <c r="A433" s="287">
        <v>253</v>
      </c>
      <c r="B433" s="287" t="s">
        <v>24</v>
      </c>
      <c r="C433" s="320" t="s">
        <v>888</v>
      </c>
      <c r="D433" s="771"/>
      <c r="E433" s="287" t="s">
        <v>2649</v>
      </c>
      <c r="F433" s="344"/>
      <c r="G433" s="396" t="str">
        <f t="shared" si="25"/>
        <v>0</v>
      </c>
      <c r="H433" s="444">
        <v>0</v>
      </c>
      <c r="I433" s="396" t="s">
        <v>2650</v>
      </c>
      <c r="J433" s="287">
        <v>0</v>
      </c>
    </row>
    <row r="434" spans="1:10">
      <c r="A434" s="287">
        <v>254</v>
      </c>
      <c r="B434" s="287" t="s">
        <v>24</v>
      </c>
      <c r="C434" s="320" t="s">
        <v>889</v>
      </c>
      <c r="D434" s="771"/>
      <c r="E434" s="287" t="s">
        <v>2649</v>
      </c>
      <c r="F434" s="344"/>
      <c r="G434" s="396" t="str">
        <f t="shared" si="25"/>
        <v>0</v>
      </c>
      <c r="H434" s="444">
        <v>0</v>
      </c>
      <c r="I434" s="396" t="s">
        <v>2650</v>
      </c>
      <c r="J434" s="287">
        <v>0</v>
      </c>
    </row>
    <row r="435" spans="1:10">
      <c r="A435" s="287">
        <v>255</v>
      </c>
      <c r="B435" s="287" t="s">
        <v>24</v>
      </c>
      <c r="C435" s="320" t="s">
        <v>890</v>
      </c>
      <c r="D435" s="771"/>
      <c r="E435" s="287" t="s">
        <v>2649</v>
      </c>
      <c r="F435" s="344"/>
      <c r="G435" s="396" t="str">
        <f t="shared" si="25"/>
        <v>0</v>
      </c>
      <c r="H435" s="444">
        <v>0</v>
      </c>
      <c r="I435" s="396" t="s">
        <v>2650</v>
      </c>
      <c r="J435" s="287">
        <v>0</v>
      </c>
    </row>
  </sheetData>
  <mergeCells count="339">
    <mergeCell ref="D321:D328"/>
    <mergeCell ref="A1:H1"/>
    <mergeCell ref="A3:A10"/>
    <mergeCell ref="G3:G10"/>
    <mergeCell ref="H3:H10"/>
    <mergeCell ref="I3:I10"/>
    <mergeCell ref="J3:J10"/>
    <mergeCell ref="A25:A32"/>
    <mergeCell ref="D25:D32"/>
    <mergeCell ref="G25:G32"/>
    <mergeCell ref="H25:H32"/>
    <mergeCell ref="I25:I32"/>
    <mergeCell ref="J25:J32"/>
    <mergeCell ref="A11:A16"/>
    <mergeCell ref="G11:G16"/>
    <mergeCell ref="H11:H16"/>
    <mergeCell ref="I11:I16"/>
    <mergeCell ref="J11:J16"/>
    <mergeCell ref="A17:A24"/>
    <mergeCell ref="G17:G24"/>
    <mergeCell ref="H17:H24"/>
    <mergeCell ref="I17:I24"/>
    <mergeCell ref="J17:J24"/>
    <mergeCell ref="A41:A48"/>
    <mergeCell ref="G41:G48"/>
    <mergeCell ref="H41:H48"/>
    <mergeCell ref="I41:I48"/>
    <mergeCell ref="J41:J48"/>
    <mergeCell ref="A33:A40"/>
    <mergeCell ref="G33:G40"/>
    <mergeCell ref="H33:H40"/>
    <mergeCell ref="I33:I40"/>
    <mergeCell ref="J33:J40"/>
    <mergeCell ref="A57:A64"/>
    <mergeCell ref="G57:G64"/>
    <mergeCell ref="H57:H64"/>
    <mergeCell ref="I57:I64"/>
    <mergeCell ref="J57:J64"/>
    <mergeCell ref="A49:A56"/>
    <mergeCell ref="G49:G56"/>
    <mergeCell ref="H49:H56"/>
    <mergeCell ref="I49:I56"/>
    <mergeCell ref="J49:J56"/>
    <mergeCell ref="A73:A80"/>
    <mergeCell ref="G73:G80"/>
    <mergeCell ref="H73:H80"/>
    <mergeCell ref="I73:I80"/>
    <mergeCell ref="J73:J80"/>
    <mergeCell ref="A65:A72"/>
    <mergeCell ref="G65:G72"/>
    <mergeCell ref="H65:H72"/>
    <mergeCell ref="I65:I72"/>
    <mergeCell ref="J65:J72"/>
    <mergeCell ref="A89:A96"/>
    <mergeCell ref="G89:G96"/>
    <mergeCell ref="H89:H96"/>
    <mergeCell ref="I89:I96"/>
    <mergeCell ref="J89:J96"/>
    <mergeCell ref="A81:A88"/>
    <mergeCell ref="G81:G88"/>
    <mergeCell ref="H81:H88"/>
    <mergeCell ref="I81:I88"/>
    <mergeCell ref="J81:J88"/>
    <mergeCell ref="A97:A99"/>
    <mergeCell ref="G97:G99"/>
    <mergeCell ref="H97:H99"/>
    <mergeCell ref="I97:I99"/>
    <mergeCell ref="J97:J99"/>
    <mergeCell ref="A100:A107"/>
    <mergeCell ref="G100:G107"/>
    <mergeCell ref="H100:H107"/>
    <mergeCell ref="I100:I107"/>
    <mergeCell ref="J100:J107"/>
    <mergeCell ref="J117:J124"/>
    <mergeCell ref="A125:A132"/>
    <mergeCell ref="D125:D132"/>
    <mergeCell ref="G125:G132"/>
    <mergeCell ref="H125:H132"/>
    <mergeCell ref="I125:I132"/>
    <mergeCell ref="J125:J132"/>
    <mergeCell ref="A108:A115"/>
    <mergeCell ref="G108:G115"/>
    <mergeCell ref="H108:H115"/>
    <mergeCell ref="I108:I115"/>
    <mergeCell ref="J108:J115"/>
    <mergeCell ref="A117:A124"/>
    <mergeCell ref="D117:D124"/>
    <mergeCell ref="G117:G124"/>
    <mergeCell ref="H117:H124"/>
    <mergeCell ref="I117:I124"/>
    <mergeCell ref="A141:A148"/>
    <mergeCell ref="D141:D148"/>
    <mergeCell ref="G141:G148"/>
    <mergeCell ref="H141:H148"/>
    <mergeCell ref="I141:I148"/>
    <mergeCell ref="J141:J148"/>
    <mergeCell ref="A133:A140"/>
    <mergeCell ref="D133:D140"/>
    <mergeCell ref="G133:G140"/>
    <mergeCell ref="H133:H140"/>
    <mergeCell ref="I133:I140"/>
    <mergeCell ref="J133:J140"/>
    <mergeCell ref="J151:J152"/>
    <mergeCell ref="A153:A154"/>
    <mergeCell ref="G153:G154"/>
    <mergeCell ref="H153:H154"/>
    <mergeCell ref="I153:I154"/>
    <mergeCell ref="J153:J154"/>
    <mergeCell ref="A149:A150"/>
    <mergeCell ref="D149:D156"/>
    <mergeCell ref="G149:G150"/>
    <mergeCell ref="H149:H150"/>
    <mergeCell ref="I149:I150"/>
    <mergeCell ref="J149:J150"/>
    <mergeCell ref="A151:A152"/>
    <mergeCell ref="G151:G152"/>
    <mergeCell ref="H151:H152"/>
    <mergeCell ref="I151:I152"/>
    <mergeCell ref="J157:J164"/>
    <mergeCell ref="A165:A172"/>
    <mergeCell ref="D165:D172"/>
    <mergeCell ref="G165:G172"/>
    <mergeCell ref="H165:H172"/>
    <mergeCell ref="I165:I172"/>
    <mergeCell ref="J165:J172"/>
    <mergeCell ref="A155:A156"/>
    <mergeCell ref="G155:G156"/>
    <mergeCell ref="H155:H156"/>
    <mergeCell ref="I155:I156"/>
    <mergeCell ref="J155:J156"/>
    <mergeCell ref="A157:A164"/>
    <mergeCell ref="D157:D164"/>
    <mergeCell ref="G157:G164"/>
    <mergeCell ref="H157:H164"/>
    <mergeCell ref="I157:I164"/>
    <mergeCell ref="A181:A188"/>
    <mergeCell ref="D181:D188"/>
    <mergeCell ref="G181:G188"/>
    <mergeCell ref="H181:H188"/>
    <mergeCell ref="I181:I188"/>
    <mergeCell ref="J181:J188"/>
    <mergeCell ref="A173:A180"/>
    <mergeCell ref="D173:D180"/>
    <mergeCell ref="G173:G180"/>
    <mergeCell ref="H173:H180"/>
    <mergeCell ref="I173:I180"/>
    <mergeCell ref="J173:J180"/>
    <mergeCell ref="J191:J192"/>
    <mergeCell ref="A193:A194"/>
    <mergeCell ref="G193:G194"/>
    <mergeCell ref="H193:H194"/>
    <mergeCell ref="I193:I194"/>
    <mergeCell ref="J193:J194"/>
    <mergeCell ref="A189:A190"/>
    <mergeCell ref="D189:D196"/>
    <mergeCell ref="G189:G190"/>
    <mergeCell ref="H189:H190"/>
    <mergeCell ref="I189:I190"/>
    <mergeCell ref="J189:J190"/>
    <mergeCell ref="A191:A192"/>
    <mergeCell ref="G191:G192"/>
    <mergeCell ref="H191:H192"/>
    <mergeCell ref="I191:I192"/>
    <mergeCell ref="J197:J204"/>
    <mergeCell ref="A205:A212"/>
    <mergeCell ref="D205:D212"/>
    <mergeCell ref="G205:G212"/>
    <mergeCell ref="H205:H212"/>
    <mergeCell ref="I205:I212"/>
    <mergeCell ref="J205:J212"/>
    <mergeCell ref="A195:A196"/>
    <mergeCell ref="G195:G196"/>
    <mergeCell ref="H195:H196"/>
    <mergeCell ref="I195:I196"/>
    <mergeCell ref="J195:J196"/>
    <mergeCell ref="A197:A204"/>
    <mergeCell ref="D197:D204"/>
    <mergeCell ref="G197:G204"/>
    <mergeCell ref="H197:H204"/>
    <mergeCell ref="I197:I204"/>
    <mergeCell ref="A221:A228"/>
    <mergeCell ref="D221:D228"/>
    <mergeCell ref="G221:G228"/>
    <mergeCell ref="H221:H228"/>
    <mergeCell ref="I221:I228"/>
    <mergeCell ref="J221:J228"/>
    <mergeCell ref="A213:A220"/>
    <mergeCell ref="D213:D220"/>
    <mergeCell ref="G213:G220"/>
    <mergeCell ref="H213:H220"/>
    <mergeCell ref="I213:I220"/>
    <mergeCell ref="J213:J220"/>
    <mergeCell ref="J231:J232"/>
    <mergeCell ref="A233:A234"/>
    <mergeCell ref="G233:G234"/>
    <mergeCell ref="H233:H234"/>
    <mergeCell ref="I233:I234"/>
    <mergeCell ref="J233:J234"/>
    <mergeCell ref="A229:A230"/>
    <mergeCell ref="D229:D236"/>
    <mergeCell ref="G229:G230"/>
    <mergeCell ref="H229:H230"/>
    <mergeCell ref="I229:I230"/>
    <mergeCell ref="J229:J230"/>
    <mergeCell ref="A231:A232"/>
    <mergeCell ref="G231:G232"/>
    <mergeCell ref="H231:H232"/>
    <mergeCell ref="I231:I232"/>
    <mergeCell ref="J237:J244"/>
    <mergeCell ref="A245:A252"/>
    <mergeCell ref="D245:D252"/>
    <mergeCell ref="G245:G252"/>
    <mergeCell ref="H245:H252"/>
    <mergeCell ref="I245:I252"/>
    <mergeCell ref="J245:J252"/>
    <mergeCell ref="A235:A236"/>
    <mergeCell ref="G235:G236"/>
    <mergeCell ref="H235:H236"/>
    <mergeCell ref="I235:I236"/>
    <mergeCell ref="J235:J236"/>
    <mergeCell ref="A237:A244"/>
    <mergeCell ref="D237:D244"/>
    <mergeCell ref="G237:G244"/>
    <mergeCell ref="H237:H244"/>
    <mergeCell ref="I237:I244"/>
    <mergeCell ref="A261:A268"/>
    <mergeCell ref="D261:D268"/>
    <mergeCell ref="G261:G268"/>
    <mergeCell ref="H261:H268"/>
    <mergeCell ref="I261:I268"/>
    <mergeCell ref="J261:J268"/>
    <mergeCell ref="A253:A260"/>
    <mergeCell ref="D253:D260"/>
    <mergeCell ref="G253:G260"/>
    <mergeCell ref="H253:H260"/>
    <mergeCell ref="I253:I260"/>
    <mergeCell ref="J253:J260"/>
    <mergeCell ref="J271:J272"/>
    <mergeCell ref="A273:A274"/>
    <mergeCell ref="G273:G274"/>
    <mergeCell ref="H273:H274"/>
    <mergeCell ref="I273:I274"/>
    <mergeCell ref="J273:J274"/>
    <mergeCell ref="A269:A270"/>
    <mergeCell ref="D269:D276"/>
    <mergeCell ref="G269:G270"/>
    <mergeCell ref="H269:H270"/>
    <mergeCell ref="I269:I270"/>
    <mergeCell ref="J269:J270"/>
    <mergeCell ref="A271:A272"/>
    <mergeCell ref="G271:G272"/>
    <mergeCell ref="H271:H272"/>
    <mergeCell ref="I271:I272"/>
    <mergeCell ref="A275:A276"/>
    <mergeCell ref="G275:G276"/>
    <mergeCell ref="H275:H276"/>
    <mergeCell ref="I275:I276"/>
    <mergeCell ref="J275:J276"/>
    <mergeCell ref="A277:A278"/>
    <mergeCell ref="G277:G278"/>
    <mergeCell ref="H277:H278"/>
    <mergeCell ref="I277:I278"/>
    <mergeCell ref="J277:J278"/>
    <mergeCell ref="A279:A284"/>
    <mergeCell ref="G279:G284"/>
    <mergeCell ref="H279:H284"/>
    <mergeCell ref="I279:I284"/>
    <mergeCell ref="J279:J284"/>
    <mergeCell ref="A285:A287"/>
    <mergeCell ref="G285:G287"/>
    <mergeCell ref="H285:H287"/>
    <mergeCell ref="I285:I287"/>
    <mergeCell ref="J285:J287"/>
    <mergeCell ref="A297:A304"/>
    <mergeCell ref="D297:D304"/>
    <mergeCell ref="G297:G304"/>
    <mergeCell ref="H297:H304"/>
    <mergeCell ref="I297:I304"/>
    <mergeCell ref="J297:J304"/>
    <mergeCell ref="A289:A296"/>
    <mergeCell ref="D289:D296"/>
    <mergeCell ref="G289:G296"/>
    <mergeCell ref="H289:H296"/>
    <mergeCell ref="I289:I296"/>
    <mergeCell ref="J289:J296"/>
    <mergeCell ref="A313:A320"/>
    <mergeCell ref="D313:D320"/>
    <mergeCell ref="G313:G320"/>
    <mergeCell ref="H313:H320"/>
    <mergeCell ref="I313:I320"/>
    <mergeCell ref="J313:J320"/>
    <mergeCell ref="A305:A312"/>
    <mergeCell ref="D305:D312"/>
    <mergeCell ref="G305:G312"/>
    <mergeCell ref="H305:H312"/>
    <mergeCell ref="I305:I312"/>
    <mergeCell ref="J305:J312"/>
    <mergeCell ref="J346:J353"/>
    <mergeCell ref="A354:A361"/>
    <mergeCell ref="D354:D361"/>
    <mergeCell ref="G354:G361"/>
    <mergeCell ref="H354:H361"/>
    <mergeCell ref="I354:I361"/>
    <mergeCell ref="J354:J361"/>
    <mergeCell ref="A343:A344"/>
    <mergeCell ref="G343:G344"/>
    <mergeCell ref="H343:H344"/>
    <mergeCell ref="I343:I344"/>
    <mergeCell ref="J343:J344"/>
    <mergeCell ref="A346:A353"/>
    <mergeCell ref="D346:D353"/>
    <mergeCell ref="G346:G353"/>
    <mergeCell ref="H346:H353"/>
    <mergeCell ref="I346:I353"/>
    <mergeCell ref="A370:A377"/>
    <mergeCell ref="D370:D377"/>
    <mergeCell ref="G370:G377"/>
    <mergeCell ref="H370:H377"/>
    <mergeCell ref="I370:I377"/>
    <mergeCell ref="J370:J377"/>
    <mergeCell ref="A362:A369"/>
    <mergeCell ref="D362:D369"/>
    <mergeCell ref="G362:G369"/>
    <mergeCell ref="H362:H369"/>
    <mergeCell ref="I362:I369"/>
    <mergeCell ref="J362:J369"/>
    <mergeCell ref="D404:D435"/>
    <mergeCell ref="A386:A393"/>
    <mergeCell ref="D386:D393"/>
    <mergeCell ref="G386:G393"/>
    <mergeCell ref="H386:H393"/>
    <mergeCell ref="I386:I393"/>
    <mergeCell ref="J386:J393"/>
    <mergeCell ref="A378:A385"/>
    <mergeCell ref="D378:D385"/>
    <mergeCell ref="G378:G385"/>
    <mergeCell ref="H378:H385"/>
    <mergeCell ref="I378:I385"/>
    <mergeCell ref="J378:J385"/>
  </mergeCells>
  <phoneticPr fontId="5"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C78A0-F580-48AF-9C71-4EEA47B9D4C0}">
  <dimension ref="A1:J173"/>
  <sheetViews>
    <sheetView topLeftCell="A18" zoomScale="115" zoomScaleNormal="115" workbookViewId="0">
      <selection activeCell="A3" sqref="A3:XFD3"/>
    </sheetView>
  </sheetViews>
  <sheetFormatPr defaultColWidth="9" defaultRowHeight="14.4"/>
  <cols>
    <col min="1" max="1" width="9.44140625" style="284" customWidth="1"/>
    <col min="2" max="2" width="9" style="284"/>
    <col min="3" max="3" width="44.44140625" style="284" customWidth="1"/>
    <col min="4" max="4" width="46.44140625" style="284" customWidth="1"/>
    <col min="5" max="6" width="9" style="284"/>
    <col min="7" max="7" width="9" style="443"/>
    <col min="8" max="8" width="9" style="468"/>
    <col min="9" max="9" width="9" style="404"/>
    <col min="10" max="16384" width="9" style="284"/>
  </cols>
  <sheetData>
    <row r="1" spans="1:10" ht="15.6">
      <c r="A1" s="756" t="s">
        <v>2683</v>
      </c>
      <c r="B1" s="756"/>
      <c r="C1" s="756"/>
      <c r="D1" s="756"/>
      <c r="E1" s="756"/>
      <c r="F1" s="756"/>
      <c r="G1" s="756"/>
      <c r="H1" s="756"/>
      <c r="I1" s="215"/>
    </row>
    <row r="2" spans="1:10" ht="57.6">
      <c r="A2" s="177" t="s">
        <v>2607</v>
      </c>
      <c r="B2" s="178" t="s">
        <v>2608</v>
      </c>
      <c r="C2" s="179" t="s">
        <v>2609</v>
      </c>
      <c r="D2" s="179" t="s">
        <v>2610</v>
      </c>
      <c r="E2" s="179" t="s">
        <v>2611</v>
      </c>
      <c r="F2" s="179" t="s">
        <v>2612</v>
      </c>
      <c r="G2" s="179" t="s">
        <v>2613</v>
      </c>
      <c r="H2" s="179" t="s">
        <v>20</v>
      </c>
      <c r="I2" s="179" t="s">
        <v>2614</v>
      </c>
    </row>
    <row r="3" spans="1:10">
      <c r="A3" s="285">
        <v>128</v>
      </c>
      <c r="B3" s="318" t="s">
        <v>2674</v>
      </c>
      <c r="C3" s="320" t="s">
        <v>2684</v>
      </c>
      <c r="D3" s="319" t="s">
        <v>891</v>
      </c>
      <c r="E3" s="320" t="s">
        <v>2649</v>
      </c>
      <c r="F3" s="285"/>
      <c r="G3" s="321">
        <v>0</v>
      </c>
      <c r="H3" s="446">
        <v>0</v>
      </c>
      <c r="I3" s="321" t="s">
        <v>2650</v>
      </c>
      <c r="J3" s="285"/>
    </row>
    <row r="4" spans="1:10">
      <c r="A4" s="285">
        <v>129</v>
      </c>
      <c r="B4" s="318" t="s">
        <v>2674</v>
      </c>
      <c r="C4" s="319" t="s">
        <v>74</v>
      </c>
      <c r="D4" s="319" t="s">
        <v>74</v>
      </c>
      <c r="E4" s="320" t="s">
        <v>2615</v>
      </c>
      <c r="F4" s="285"/>
      <c r="G4" s="321">
        <v>0</v>
      </c>
      <c r="H4" s="446">
        <v>0</v>
      </c>
      <c r="I4" s="321">
        <v>0</v>
      </c>
      <c r="J4" s="285"/>
    </row>
    <row r="5" spans="1:10">
      <c r="A5" s="285">
        <v>130</v>
      </c>
      <c r="B5" s="318" t="s">
        <v>2674</v>
      </c>
      <c r="C5" s="319" t="s">
        <v>2685</v>
      </c>
      <c r="D5" s="319" t="s">
        <v>2685</v>
      </c>
      <c r="E5" s="320" t="s">
        <v>2649</v>
      </c>
      <c r="F5" s="285"/>
      <c r="G5" s="321">
        <v>0</v>
      </c>
      <c r="H5" s="446">
        <v>0</v>
      </c>
      <c r="I5" s="321" t="s">
        <v>2650</v>
      </c>
      <c r="J5" s="285"/>
    </row>
    <row r="6" spans="1:10">
      <c r="A6" s="285">
        <v>131</v>
      </c>
      <c r="B6" s="318" t="s">
        <v>2674</v>
      </c>
      <c r="C6" s="319" t="s">
        <v>2685</v>
      </c>
      <c r="D6" s="319" t="s">
        <v>2685</v>
      </c>
      <c r="E6" s="320" t="s">
        <v>2649</v>
      </c>
      <c r="F6" s="285"/>
      <c r="G6" s="321">
        <v>0</v>
      </c>
      <c r="H6" s="446">
        <v>0</v>
      </c>
      <c r="I6" s="321" t="s">
        <v>2650</v>
      </c>
      <c r="J6" s="285"/>
    </row>
    <row r="7" spans="1:10" ht="24.75" customHeight="1">
      <c r="A7" s="771">
        <v>132</v>
      </c>
      <c r="B7" s="295">
        <v>7</v>
      </c>
      <c r="C7" s="320" t="s">
        <v>892</v>
      </c>
      <c r="D7" s="320" t="s">
        <v>893</v>
      </c>
      <c r="E7" s="820" t="s">
        <v>2615</v>
      </c>
      <c r="F7" s="287">
        <f>_xlfn.BITAND(_xlfn.BITRSHIFT(H7,7),1)</f>
        <v>0</v>
      </c>
      <c r="G7" s="951">
        <v>0</v>
      </c>
      <c r="H7" s="952">
        <v>0</v>
      </c>
      <c r="I7" s="949">
        <v>0</v>
      </c>
      <c r="J7" s="781"/>
    </row>
    <row r="8" spans="1:10">
      <c r="A8" s="771"/>
      <c r="B8" s="295" t="s">
        <v>58</v>
      </c>
      <c r="C8" s="320" t="s">
        <v>74</v>
      </c>
      <c r="D8" s="385"/>
      <c r="E8" s="822"/>
      <c r="F8" s="287">
        <f>_xlfn.BITAND(_xlfn.BITRSHIFT(H7,0),127)</f>
        <v>0</v>
      </c>
      <c r="G8" s="950"/>
      <c r="H8" s="751"/>
      <c r="I8" s="950"/>
      <c r="J8" s="783"/>
    </row>
    <row r="9" spans="1:10">
      <c r="A9" s="285">
        <v>133</v>
      </c>
      <c r="B9" s="318" t="s">
        <v>2674</v>
      </c>
      <c r="C9" s="319" t="s">
        <v>74</v>
      </c>
      <c r="D9" s="319" t="s">
        <v>74</v>
      </c>
      <c r="E9" s="320" t="s">
        <v>2615</v>
      </c>
      <c r="F9" s="285"/>
      <c r="G9" s="321">
        <v>0</v>
      </c>
      <c r="H9" s="446">
        <v>0</v>
      </c>
      <c r="I9" s="445">
        <v>0</v>
      </c>
      <c r="J9" s="285"/>
    </row>
    <row r="10" spans="1:10" ht="24">
      <c r="A10" s="771">
        <v>134</v>
      </c>
      <c r="B10" s="295">
        <v>7</v>
      </c>
      <c r="C10" s="320" t="s">
        <v>894</v>
      </c>
      <c r="D10" s="819" t="s">
        <v>895</v>
      </c>
      <c r="E10" s="771" t="s">
        <v>2615</v>
      </c>
      <c r="F10" s="453">
        <f>_xlfn.BITAND(_xlfn.BITRSHIFT(H10,7),1)</f>
        <v>0</v>
      </c>
      <c r="G10" s="947" t="s">
        <v>2686</v>
      </c>
      <c r="H10" s="948">
        <v>0</v>
      </c>
      <c r="I10" s="947" t="s">
        <v>2686</v>
      </c>
      <c r="J10" s="946"/>
    </row>
    <row r="11" spans="1:10" ht="24">
      <c r="A11" s="771"/>
      <c r="B11" s="295">
        <v>6</v>
      </c>
      <c r="C11" s="320" t="s">
        <v>896</v>
      </c>
      <c r="D11" s="819"/>
      <c r="E11" s="771"/>
      <c r="F11" s="453">
        <f>_xlfn.BITAND(_xlfn.BITRSHIFT(H10,6),1)</f>
        <v>0</v>
      </c>
      <c r="G11" s="947"/>
      <c r="H11" s="754"/>
      <c r="I11" s="947"/>
      <c r="J11" s="946"/>
    </row>
    <row r="12" spans="1:10" ht="24">
      <c r="A12" s="771"/>
      <c r="B12" s="295">
        <v>5</v>
      </c>
      <c r="C12" s="320" t="s">
        <v>897</v>
      </c>
      <c r="D12" s="819"/>
      <c r="E12" s="771"/>
      <c r="F12" s="456">
        <f>_xlfn.BITAND(_xlfn.BITRSHIFT(H10,5),1)</f>
        <v>0</v>
      </c>
      <c r="G12" s="947"/>
      <c r="H12" s="754"/>
      <c r="I12" s="947"/>
      <c r="J12" s="946"/>
    </row>
    <row r="13" spans="1:10" ht="24">
      <c r="A13" s="771"/>
      <c r="B13" s="295">
        <v>4</v>
      </c>
      <c r="C13" s="320" t="s">
        <v>898</v>
      </c>
      <c r="D13" s="819"/>
      <c r="E13" s="771"/>
      <c r="F13" s="456">
        <f>_xlfn.BITAND(_xlfn.BITRSHIFT(H10,4),1)</f>
        <v>0</v>
      </c>
      <c r="G13" s="947"/>
      <c r="H13" s="754"/>
      <c r="I13" s="947"/>
      <c r="J13" s="946"/>
    </row>
    <row r="14" spans="1:10" ht="24">
      <c r="A14" s="771"/>
      <c r="B14" s="295">
        <v>3</v>
      </c>
      <c r="C14" s="320" t="s">
        <v>899</v>
      </c>
      <c r="D14" s="819"/>
      <c r="E14" s="771"/>
      <c r="F14" s="456">
        <f>_xlfn.BITAND(_xlfn.BITRSHIFT(H10,3),1)</f>
        <v>0</v>
      </c>
      <c r="G14" s="947"/>
      <c r="H14" s="754"/>
      <c r="I14" s="947"/>
      <c r="J14" s="946"/>
    </row>
    <row r="15" spans="1:10" ht="24">
      <c r="A15" s="771"/>
      <c r="B15" s="295">
        <v>2</v>
      </c>
      <c r="C15" s="320" t="s">
        <v>900</v>
      </c>
      <c r="D15" s="819"/>
      <c r="E15" s="771"/>
      <c r="F15" s="456">
        <f>_xlfn.BITAND(_xlfn.BITRSHIFT(H10,2),1)</f>
        <v>0</v>
      </c>
      <c r="G15" s="947"/>
      <c r="H15" s="754"/>
      <c r="I15" s="947"/>
      <c r="J15" s="946"/>
    </row>
    <row r="16" spans="1:10" ht="24">
      <c r="A16" s="771"/>
      <c r="B16" s="295">
        <v>1</v>
      </c>
      <c r="C16" s="320" t="s">
        <v>901</v>
      </c>
      <c r="D16" s="819"/>
      <c r="E16" s="771"/>
      <c r="F16" s="456">
        <f>_xlfn.BITAND(_xlfn.BITRSHIFT(H10,1),1)</f>
        <v>0</v>
      </c>
      <c r="G16" s="947"/>
      <c r="H16" s="754"/>
      <c r="I16" s="947"/>
      <c r="J16" s="946"/>
    </row>
    <row r="17" spans="1:10" ht="24">
      <c r="A17" s="771"/>
      <c r="B17" s="295">
        <v>0</v>
      </c>
      <c r="C17" s="320" t="s">
        <v>902</v>
      </c>
      <c r="D17" s="819"/>
      <c r="E17" s="771"/>
      <c r="F17" s="456">
        <f>_xlfn.BITAND(_xlfn.BITRSHIFT(H10,0),1)</f>
        <v>0</v>
      </c>
      <c r="G17" s="947"/>
      <c r="H17" s="751"/>
      <c r="I17" s="947"/>
      <c r="J17" s="946"/>
    </row>
    <row r="18" spans="1:10" ht="24">
      <c r="A18" s="771">
        <v>135</v>
      </c>
      <c r="B18" s="295">
        <v>7</v>
      </c>
      <c r="C18" s="320" t="s">
        <v>903</v>
      </c>
      <c r="D18" s="819" t="s">
        <v>904</v>
      </c>
      <c r="E18" s="771" t="s">
        <v>2615</v>
      </c>
      <c r="F18" s="453">
        <f>_xlfn.BITAND(_xlfn.BITRSHIFT(H18,7),1)</f>
        <v>0</v>
      </c>
      <c r="G18" s="947" t="s">
        <v>2686</v>
      </c>
      <c r="H18" s="948">
        <v>0</v>
      </c>
      <c r="I18" s="947" t="s">
        <v>2686</v>
      </c>
      <c r="J18" s="946"/>
    </row>
    <row r="19" spans="1:10" ht="24">
      <c r="A19" s="771"/>
      <c r="B19" s="295">
        <v>6</v>
      </c>
      <c r="C19" s="320" t="s">
        <v>905</v>
      </c>
      <c r="D19" s="819"/>
      <c r="E19" s="771"/>
      <c r="F19" s="453">
        <f>_xlfn.BITAND(_xlfn.BITRSHIFT(H18,6),1)</f>
        <v>0</v>
      </c>
      <c r="G19" s="947"/>
      <c r="H19" s="754"/>
      <c r="I19" s="947"/>
      <c r="J19" s="946"/>
    </row>
    <row r="20" spans="1:10" ht="24">
      <c r="A20" s="771"/>
      <c r="B20" s="295">
        <v>5</v>
      </c>
      <c r="C20" s="320" t="s">
        <v>906</v>
      </c>
      <c r="D20" s="819"/>
      <c r="E20" s="771"/>
      <c r="F20" s="456">
        <f>_xlfn.BITAND(_xlfn.BITRSHIFT(H18,5),1)</f>
        <v>0</v>
      </c>
      <c r="G20" s="947"/>
      <c r="H20" s="754"/>
      <c r="I20" s="947"/>
      <c r="J20" s="946"/>
    </row>
    <row r="21" spans="1:10" ht="24">
      <c r="A21" s="771"/>
      <c r="B21" s="295">
        <v>4</v>
      </c>
      <c r="C21" s="320" t="s">
        <v>907</v>
      </c>
      <c r="D21" s="819"/>
      <c r="E21" s="771"/>
      <c r="F21" s="456">
        <f>_xlfn.BITAND(_xlfn.BITRSHIFT(H18,4),1)</f>
        <v>0</v>
      </c>
      <c r="G21" s="947"/>
      <c r="H21" s="754"/>
      <c r="I21" s="947"/>
      <c r="J21" s="946"/>
    </row>
    <row r="22" spans="1:10" ht="24">
      <c r="A22" s="771"/>
      <c r="B22" s="295">
        <v>3</v>
      </c>
      <c r="C22" s="320" t="s">
        <v>908</v>
      </c>
      <c r="D22" s="819"/>
      <c r="E22" s="771"/>
      <c r="F22" s="456">
        <f>_xlfn.BITAND(_xlfn.BITRSHIFT(H18,3),1)</f>
        <v>0</v>
      </c>
      <c r="G22" s="947"/>
      <c r="H22" s="754"/>
      <c r="I22" s="947"/>
      <c r="J22" s="946"/>
    </row>
    <row r="23" spans="1:10" ht="24">
      <c r="A23" s="771"/>
      <c r="B23" s="295">
        <v>2</v>
      </c>
      <c r="C23" s="320" t="s">
        <v>909</v>
      </c>
      <c r="D23" s="819"/>
      <c r="E23" s="771"/>
      <c r="F23" s="456">
        <f>_xlfn.BITAND(_xlfn.BITRSHIFT(H18,2),1)</f>
        <v>0</v>
      </c>
      <c r="G23" s="947"/>
      <c r="H23" s="754"/>
      <c r="I23" s="947"/>
      <c r="J23" s="946"/>
    </row>
    <row r="24" spans="1:10" ht="24">
      <c r="A24" s="771"/>
      <c r="B24" s="295">
        <v>1</v>
      </c>
      <c r="C24" s="320" t="s">
        <v>910</v>
      </c>
      <c r="D24" s="819"/>
      <c r="E24" s="771"/>
      <c r="F24" s="456">
        <f>_xlfn.BITAND(_xlfn.BITRSHIFT(H18,1),1)</f>
        <v>0</v>
      </c>
      <c r="G24" s="947"/>
      <c r="H24" s="754"/>
      <c r="I24" s="947"/>
      <c r="J24" s="946"/>
    </row>
    <row r="25" spans="1:10" ht="24">
      <c r="A25" s="771"/>
      <c r="B25" s="295">
        <v>0</v>
      </c>
      <c r="C25" s="320" t="s">
        <v>911</v>
      </c>
      <c r="D25" s="819"/>
      <c r="E25" s="771"/>
      <c r="F25" s="456">
        <f>_xlfn.BITAND(_xlfn.BITRSHIFT(H18,0),1)</f>
        <v>0</v>
      </c>
      <c r="G25" s="947"/>
      <c r="H25" s="751"/>
      <c r="I25" s="947"/>
      <c r="J25" s="946"/>
    </row>
    <row r="26" spans="1:10">
      <c r="A26" s="908">
        <v>136</v>
      </c>
      <c r="B26" s="295">
        <v>7</v>
      </c>
      <c r="C26" s="320" t="s">
        <v>912</v>
      </c>
      <c r="D26" s="819" t="s">
        <v>913</v>
      </c>
      <c r="E26" s="771" t="s">
        <v>2615</v>
      </c>
      <c r="F26" s="453">
        <f>_xlfn.BITAND(_xlfn.BITRSHIFT(H26,7),1)</f>
        <v>0</v>
      </c>
      <c r="G26" s="947" t="s">
        <v>2686</v>
      </c>
      <c r="H26" s="948">
        <v>0</v>
      </c>
      <c r="I26" s="947" t="s">
        <v>2686</v>
      </c>
      <c r="J26" s="946"/>
    </row>
    <row r="27" spans="1:10">
      <c r="A27" s="762"/>
      <c r="B27" s="295">
        <v>6</v>
      </c>
      <c r="C27" s="320" t="s">
        <v>914</v>
      </c>
      <c r="D27" s="819"/>
      <c r="E27" s="771"/>
      <c r="F27" s="453">
        <f>_xlfn.BITAND(_xlfn.BITRSHIFT(H26,6),1)</f>
        <v>0</v>
      </c>
      <c r="G27" s="947"/>
      <c r="H27" s="754"/>
      <c r="I27" s="947"/>
      <c r="J27" s="946"/>
    </row>
    <row r="28" spans="1:10">
      <c r="A28" s="762"/>
      <c r="B28" s="295">
        <v>5</v>
      </c>
      <c r="C28" s="320" t="s">
        <v>915</v>
      </c>
      <c r="D28" s="819"/>
      <c r="E28" s="771"/>
      <c r="F28" s="456">
        <f>_xlfn.BITAND(_xlfn.BITRSHIFT(H26,5),1)</f>
        <v>0</v>
      </c>
      <c r="G28" s="947"/>
      <c r="H28" s="754"/>
      <c r="I28" s="947"/>
      <c r="J28" s="946"/>
    </row>
    <row r="29" spans="1:10">
      <c r="A29" s="762"/>
      <c r="B29" s="295">
        <v>4</v>
      </c>
      <c r="C29" s="320" t="s">
        <v>916</v>
      </c>
      <c r="D29" s="819"/>
      <c r="E29" s="771"/>
      <c r="F29" s="456">
        <f>_xlfn.BITAND(_xlfn.BITRSHIFT(H26,4),1)</f>
        <v>0</v>
      </c>
      <c r="G29" s="947"/>
      <c r="H29" s="754"/>
      <c r="I29" s="947"/>
      <c r="J29" s="946"/>
    </row>
    <row r="30" spans="1:10">
      <c r="A30" s="762"/>
      <c r="B30" s="295">
        <v>3</v>
      </c>
      <c r="C30" s="320" t="s">
        <v>917</v>
      </c>
      <c r="D30" s="819"/>
      <c r="E30" s="771"/>
      <c r="F30" s="456">
        <f>_xlfn.BITAND(_xlfn.BITRSHIFT(H26,3),1)</f>
        <v>0</v>
      </c>
      <c r="G30" s="947"/>
      <c r="H30" s="754"/>
      <c r="I30" s="947"/>
      <c r="J30" s="946"/>
    </row>
    <row r="31" spans="1:10">
      <c r="A31" s="762"/>
      <c r="B31" s="295">
        <v>2</v>
      </c>
      <c r="C31" s="320" t="s">
        <v>918</v>
      </c>
      <c r="D31" s="819"/>
      <c r="E31" s="771"/>
      <c r="F31" s="456">
        <f>_xlfn.BITAND(_xlfn.BITRSHIFT(H26,2),1)</f>
        <v>0</v>
      </c>
      <c r="G31" s="947"/>
      <c r="H31" s="754"/>
      <c r="I31" s="947"/>
      <c r="J31" s="946"/>
    </row>
    <row r="32" spans="1:10">
      <c r="A32" s="762"/>
      <c r="B32" s="295">
        <v>1</v>
      </c>
      <c r="C32" s="320" t="s">
        <v>919</v>
      </c>
      <c r="D32" s="819"/>
      <c r="E32" s="771"/>
      <c r="F32" s="456">
        <f>_xlfn.BITAND(_xlfn.BITRSHIFT(H26,1),1)</f>
        <v>0</v>
      </c>
      <c r="G32" s="947"/>
      <c r="H32" s="754"/>
      <c r="I32" s="947"/>
      <c r="J32" s="946"/>
    </row>
    <row r="33" spans="1:10">
      <c r="A33" s="909"/>
      <c r="B33" s="295">
        <v>0</v>
      </c>
      <c r="C33" s="320" t="s">
        <v>920</v>
      </c>
      <c r="D33" s="819"/>
      <c r="E33" s="771"/>
      <c r="F33" s="456">
        <f>_xlfn.BITAND(_xlfn.BITRSHIFT(H26,0),1)</f>
        <v>0</v>
      </c>
      <c r="G33" s="947"/>
      <c r="H33" s="751"/>
      <c r="I33" s="947"/>
      <c r="J33" s="946"/>
    </row>
    <row r="34" spans="1:10">
      <c r="A34" s="908">
        <v>137</v>
      </c>
      <c r="B34" s="295">
        <v>7</v>
      </c>
      <c r="C34" s="320" t="s">
        <v>921</v>
      </c>
      <c r="D34" s="819" t="s">
        <v>922</v>
      </c>
      <c r="E34" s="771" t="s">
        <v>2615</v>
      </c>
      <c r="F34" s="453">
        <f>_xlfn.BITAND(_xlfn.BITRSHIFT(H34,7),1)</f>
        <v>0</v>
      </c>
      <c r="G34" s="947" t="s">
        <v>2686</v>
      </c>
      <c r="H34" s="948">
        <v>0</v>
      </c>
      <c r="I34" s="947" t="s">
        <v>2686</v>
      </c>
      <c r="J34" s="946"/>
    </row>
    <row r="35" spans="1:10">
      <c r="A35" s="762"/>
      <c r="B35" s="295">
        <v>6</v>
      </c>
      <c r="C35" s="320" t="s">
        <v>923</v>
      </c>
      <c r="D35" s="819"/>
      <c r="E35" s="771"/>
      <c r="F35" s="453">
        <f>_xlfn.BITAND(_xlfn.BITRSHIFT(H34,6),1)</f>
        <v>0</v>
      </c>
      <c r="G35" s="947"/>
      <c r="H35" s="754"/>
      <c r="I35" s="947"/>
      <c r="J35" s="946"/>
    </row>
    <row r="36" spans="1:10">
      <c r="A36" s="762"/>
      <c r="B36" s="295">
        <v>5</v>
      </c>
      <c r="C36" s="320" t="s">
        <v>924</v>
      </c>
      <c r="D36" s="819"/>
      <c r="E36" s="771"/>
      <c r="F36" s="456">
        <f>_xlfn.BITAND(_xlfn.BITRSHIFT(H34,5),1)</f>
        <v>0</v>
      </c>
      <c r="G36" s="947"/>
      <c r="H36" s="754"/>
      <c r="I36" s="947"/>
      <c r="J36" s="946"/>
    </row>
    <row r="37" spans="1:10">
      <c r="A37" s="762"/>
      <c r="B37" s="295">
        <v>4</v>
      </c>
      <c r="C37" s="320" t="s">
        <v>925</v>
      </c>
      <c r="D37" s="819"/>
      <c r="E37" s="771"/>
      <c r="F37" s="456">
        <f>_xlfn.BITAND(_xlfn.BITRSHIFT(H34,4),1)</f>
        <v>0</v>
      </c>
      <c r="G37" s="947"/>
      <c r="H37" s="754"/>
      <c r="I37" s="947"/>
      <c r="J37" s="946"/>
    </row>
    <row r="38" spans="1:10">
      <c r="A38" s="762"/>
      <c r="B38" s="295">
        <v>3</v>
      </c>
      <c r="C38" s="320" t="s">
        <v>926</v>
      </c>
      <c r="D38" s="819"/>
      <c r="E38" s="771"/>
      <c r="F38" s="456">
        <f>_xlfn.BITAND(_xlfn.BITRSHIFT(H34,3),1)</f>
        <v>0</v>
      </c>
      <c r="G38" s="947"/>
      <c r="H38" s="754"/>
      <c r="I38" s="947"/>
      <c r="J38" s="946"/>
    </row>
    <row r="39" spans="1:10">
      <c r="A39" s="762"/>
      <c r="B39" s="295">
        <v>2</v>
      </c>
      <c r="C39" s="320" t="s">
        <v>927</v>
      </c>
      <c r="D39" s="819"/>
      <c r="E39" s="771"/>
      <c r="F39" s="456">
        <f>_xlfn.BITAND(_xlfn.BITRSHIFT(H34,2),1)</f>
        <v>0</v>
      </c>
      <c r="G39" s="947"/>
      <c r="H39" s="754"/>
      <c r="I39" s="947"/>
      <c r="J39" s="946"/>
    </row>
    <row r="40" spans="1:10">
      <c r="A40" s="762"/>
      <c r="B40" s="295">
        <v>1</v>
      </c>
      <c r="C40" s="320" t="s">
        <v>928</v>
      </c>
      <c r="D40" s="819"/>
      <c r="E40" s="771"/>
      <c r="F40" s="456">
        <f>_xlfn.BITAND(_xlfn.BITRSHIFT(H34,1),1)</f>
        <v>0</v>
      </c>
      <c r="G40" s="947"/>
      <c r="H40" s="754"/>
      <c r="I40" s="947"/>
      <c r="J40" s="946"/>
    </row>
    <row r="41" spans="1:10">
      <c r="A41" s="909"/>
      <c r="B41" s="295">
        <v>0</v>
      </c>
      <c r="C41" s="320" t="s">
        <v>929</v>
      </c>
      <c r="D41" s="819"/>
      <c r="E41" s="771"/>
      <c r="F41" s="456">
        <f>_xlfn.BITAND(_xlfn.BITRSHIFT(H34,0),1)</f>
        <v>0</v>
      </c>
      <c r="G41" s="947"/>
      <c r="H41" s="751"/>
      <c r="I41" s="947"/>
      <c r="J41" s="946"/>
    </row>
    <row r="42" spans="1:10">
      <c r="A42" s="908">
        <v>138</v>
      </c>
      <c r="B42" s="295">
        <v>7</v>
      </c>
      <c r="C42" s="320" t="s">
        <v>930</v>
      </c>
      <c r="D42" s="819" t="s">
        <v>931</v>
      </c>
      <c r="E42" s="771" t="s">
        <v>2615</v>
      </c>
      <c r="F42" s="453">
        <f>_xlfn.BITAND(_xlfn.BITRSHIFT(H42,7),1)</f>
        <v>0</v>
      </c>
      <c r="G42" s="947" t="s">
        <v>2686</v>
      </c>
      <c r="H42" s="948">
        <v>0</v>
      </c>
      <c r="I42" s="947" t="s">
        <v>2686</v>
      </c>
      <c r="J42" s="946"/>
    </row>
    <row r="43" spans="1:10">
      <c r="A43" s="762"/>
      <c r="B43" s="295">
        <v>6</v>
      </c>
      <c r="C43" s="320" t="s">
        <v>932</v>
      </c>
      <c r="D43" s="819"/>
      <c r="E43" s="771"/>
      <c r="F43" s="453">
        <f>_xlfn.BITAND(_xlfn.BITRSHIFT(H42,6),1)</f>
        <v>0</v>
      </c>
      <c r="G43" s="947"/>
      <c r="H43" s="754"/>
      <c r="I43" s="947"/>
      <c r="J43" s="946"/>
    </row>
    <row r="44" spans="1:10">
      <c r="A44" s="762"/>
      <c r="B44" s="295">
        <v>5</v>
      </c>
      <c r="C44" s="320" t="s">
        <v>933</v>
      </c>
      <c r="D44" s="819"/>
      <c r="E44" s="771"/>
      <c r="F44" s="456">
        <f>_xlfn.BITAND(_xlfn.BITRSHIFT(H42,5),1)</f>
        <v>0</v>
      </c>
      <c r="G44" s="947"/>
      <c r="H44" s="754"/>
      <c r="I44" s="947"/>
      <c r="J44" s="946"/>
    </row>
    <row r="45" spans="1:10">
      <c r="A45" s="762"/>
      <c r="B45" s="295">
        <v>4</v>
      </c>
      <c r="C45" s="320" t="s">
        <v>934</v>
      </c>
      <c r="D45" s="819"/>
      <c r="E45" s="771"/>
      <c r="F45" s="456">
        <f>_xlfn.BITAND(_xlfn.BITRSHIFT(H42,4),1)</f>
        <v>0</v>
      </c>
      <c r="G45" s="947"/>
      <c r="H45" s="754"/>
      <c r="I45" s="947"/>
      <c r="J45" s="946"/>
    </row>
    <row r="46" spans="1:10">
      <c r="A46" s="762"/>
      <c r="B46" s="295">
        <v>3</v>
      </c>
      <c r="C46" s="320" t="s">
        <v>935</v>
      </c>
      <c r="D46" s="819"/>
      <c r="E46" s="771"/>
      <c r="F46" s="456">
        <f>_xlfn.BITAND(_xlfn.BITRSHIFT(H42,3),1)</f>
        <v>0</v>
      </c>
      <c r="G46" s="947"/>
      <c r="H46" s="754"/>
      <c r="I46" s="947"/>
      <c r="J46" s="946"/>
    </row>
    <row r="47" spans="1:10">
      <c r="A47" s="762"/>
      <c r="B47" s="295">
        <v>2</v>
      </c>
      <c r="C47" s="320" t="s">
        <v>936</v>
      </c>
      <c r="D47" s="819"/>
      <c r="E47" s="771"/>
      <c r="F47" s="456">
        <f>_xlfn.BITAND(_xlfn.BITRSHIFT(H42,2),1)</f>
        <v>0</v>
      </c>
      <c r="G47" s="947"/>
      <c r="H47" s="754"/>
      <c r="I47" s="947"/>
      <c r="J47" s="946"/>
    </row>
    <row r="48" spans="1:10">
      <c r="A48" s="762"/>
      <c r="B48" s="295">
        <v>1</v>
      </c>
      <c r="C48" s="320" t="s">
        <v>937</v>
      </c>
      <c r="D48" s="819"/>
      <c r="E48" s="771"/>
      <c r="F48" s="456">
        <f>_xlfn.BITAND(_xlfn.BITRSHIFT(H42,1),1)</f>
        <v>0</v>
      </c>
      <c r="G48" s="947"/>
      <c r="H48" s="754"/>
      <c r="I48" s="947"/>
      <c r="J48" s="946"/>
    </row>
    <row r="49" spans="1:10">
      <c r="A49" s="909"/>
      <c r="B49" s="295">
        <v>0</v>
      </c>
      <c r="C49" s="320" t="s">
        <v>938</v>
      </c>
      <c r="D49" s="819"/>
      <c r="E49" s="771"/>
      <c r="F49" s="456">
        <f>_xlfn.BITAND(_xlfn.BITRSHIFT(H42,0),1)</f>
        <v>0</v>
      </c>
      <c r="G49" s="947"/>
      <c r="H49" s="751"/>
      <c r="I49" s="947"/>
      <c r="J49" s="946"/>
    </row>
    <row r="50" spans="1:10">
      <c r="A50" s="908">
        <v>139</v>
      </c>
      <c r="B50" s="295">
        <v>7</v>
      </c>
      <c r="C50" s="320" t="s">
        <v>939</v>
      </c>
      <c r="D50" s="819" t="s">
        <v>940</v>
      </c>
      <c r="E50" s="771" t="s">
        <v>2615</v>
      </c>
      <c r="F50" s="453">
        <f>_xlfn.BITAND(_xlfn.BITRSHIFT(H50,7),1)</f>
        <v>0</v>
      </c>
      <c r="G50" s="947" t="s">
        <v>2686</v>
      </c>
      <c r="H50" s="948">
        <v>0</v>
      </c>
      <c r="I50" s="947" t="s">
        <v>2686</v>
      </c>
      <c r="J50" s="946"/>
    </row>
    <row r="51" spans="1:10">
      <c r="A51" s="762"/>
      <c r="B51" s="295">
        <v>6</v>
      </c>
      <c r="C51" s="320" t="s">
        <v>941</v>
      </c>
      <c r="D51" s="819"/>
      <c r="E51" s="771"/>
      <c r="F51" s="453">
        <f>_xlfn.BITAND(_xlfn.BITRSHIFT(H50,6),1)</f>
        <v>0</v>
      </c>
      <c r="G51" s="947"/>
      <c r="H51" s="754"/>
      <c r="I51" s="947"/>
      <c r="J51" s="946"/>
    </row>
    <row r="52" spans="1:10">
      <c r="A52" s="762"/>
      <c r="B52" s="295">
        <v>5</v>
      </c>
      <c r="C52" s="320" t="s">
        <v>942</v>
      </c>
      <c r="D52" s="819"/>
      <c r="E52" s="771"/>
      <c r="F52" s="456">
        <f>_xlfn.BITAND(_xlfn.BITRSHIFT(H50,5),1)</f>
        <v>0</v>
      </c>
      <c r="G52" s="947"/>
      <c r="H52" s="754"/>
      <c r="I52" s="947"/>
      <c r="J52" s="946"/>
    </row>
    <row r="53" spans="1:10">
      <c r="A53" s="762"/>
      <c r="B53" s="295">
        <v>4</v>
      </c>
      <c r="C53" s="320" t="s">
        <v>943</v>
      </c>
      <c r="D53" s="819"/>
      <c r="E53" s="771"/>
      <c r="F53" s="456">
        <f>_xlfn.BITAND(_xlfn.BITRSHIFT(H50,4),1)</f>
        <v>0</v>
      </c>
      <c r="G53" s="947"/>
      <c r="H53" s="754"/>
      <c r="I53" s="947"/>
      <c r="J53" s="946"/>
    </row>
    <row r="54" spans="1:10">
      <c r="A54" s="762"/>
      <c r="B54" s="295">
        <v>3</v>
      </c>
      <c r="C54" s="320" t="s">
        <v>944</v>
      </c>
      <c r="D54" s="819"/>
      <c r="E54" s="771"/>
      <c r="F54" s="456">
        <f>_xlfn.BITAND(_xlfn.BITRSHIFT(H50,3),1)</f>
        <v>0</v>
      </c>
      <c r="G54" s="947"/>
      <c r="H54" s="754"/>
      <c r="I54" s="947"/>
      <c r="J54" s="946"/>
    </row>
    <row r="55" spans="1:10">
      <c r="A55" s="762"/>
      <c r="B55" s="295">
        <v>2</v>
      </c>
      <c r="C55" s="320" t="s">
        <v>945</v>
      </c>
      <c r="D55" s="819"/>
      <c r="E55" s="771"/>
      <c r="F55" s="456">
        <f>_xlfn.BITAND(_xlfn.BITRSHIFT(H50,2),1)</f>
        <v>0</v>
      </c>
      <c r="G55" s="947"/>
      <c r="H55" s="754"/>
      <c r="I55" s="947"/>
      <c r="J55" s="946"/>
    </row>
    <row r="56" spans="1:10">
      <c r="A56" s="762"/>
      <c r="B56" s="295">
        <v>1</v>
      </c>
      <c r="C56" s="320" t="s">
        <v>946</v>
      </c>
      <c r="D56" s="819"/>
      <c r="E56" s="771"/>
      <c r="F56" s="456">
        <f>_xlfn.BITAND(_xlfn.BITRSHIFT(H50,1),1)</f>
        <v>0</v>
      </c>
      <c r="G56" s="947"/>
      <c r="H56" s="754"/>
      <c r="I56" s="947"/>
      <c r="J56" s="946"/>
    </row>
    <row r="57" spans="1:10">
      <c r="A57" s="909"/>
      <c r="B57" s="295">
        <v>0</v>
      </c>
      <c r="C57" s="320" t="s">
        <v>947</v>
      </c>
      <c r="D57" s="819"/>
      <c r="E57" s="771"/>
      <c r="F57" s="456">
        <f>_xlfn.BITAND(_xlfn.BITRSHIFT(H50,0),1)</f>
        <v>0</v>
      </c>
      <c r="G57" s="947"/>
      <c r="H57" s="751"/>
      <c r="I57" s="947"/>
      <c r="J57" s="946"/>
    </row>
    <row r="58" spans="1:10">
      <c r="A58" s="285">
        <v>140</v>
      </c>
      <c r="B58" s="318" t="s">
        <v>2674</v>
      </c>
      <c r="C58" s="319" t="s">
        <v>74</v>
      </c>
      <c r="D58" s="319" t="s">
        <v>74</v>
      </c>
      <c r="E58" s="320" t="s">
        <v>2615</v>
      </c>
      <c r="F58" s="285"/>
      <c r="G58" s="321" t="s">
        <v>2686</v>
      </c>
      <c r="H58" s="446">
        <v>0</v>
      </c>
      <c r="I58" s="321">
        <v>0</v>
      </c>
      <c r="J58" s="285"/>
    </row>
    <row r="59" spans="1:10">
      <c r="A59" s="285">
        <v>141</v>
      </c>
      <c r="B59" s="318" t="s">
        <v>2674</v>
      </c>
      <c r="C59" s="319" t="s">
        <v>74</v>
      </c>
      <c r="D59" s="319" t="s">
        <v>74</v>
      </c>
      <c r="E59" s="320" t="s">
        <v>2615</v>
      </c>
      <c r="F59" s="285"/>
      <c r="G59" s="321" t="s">
        <v>2686</v>
      </c>
      <c r="H59" s="446">
        <v>0</v>
      </c>
      <c r="I59" s="321">
        <v>0</v>
      </c>
      <c r="J59" s="285"/>
    </row>
    <row r="60" spans="1:10">
      <c r="A60" s="285">
        <v>142</v>
      </c>
      <c r="B60" s="318" t="s">
        <v>24</v>
      </c>
      <c r="C60" s="319" t="s">
        <v>74</v>
      </c>
      <c r="D60" s="319" t="s">
        <v>74</v>
      </c>
      <c r="E60" s="320" t="s">
        <v>2615</v>
      </c>
      <c r="F60" s="285"/>
      <c r="G60" s="321" t="s">
        <v>294</v>
      </c>
      <c r="H60" s="446">
        <v>0</v>
      </c>
      <c r="I60" s="321">
        <v>0</v>
      </c>
      <c r="J60" s="285"/>
    </row>
    <row r="61" spans="1:10">
      <c r="A61" s="285">
        <v>143</v>
      </c>
      <c r="B61" s="318" t="s">
        <v>24</v>
      </c>
      <c r="C61" s="319" t="s">
        <v>74</v>
      </c>
      <c r="D61" s="319" t="s">
        <v>74</v>
      </c>
      <c r="E61" s="320" t="s">
        <v>2615</v>
      </c>
      <c r="F61" s="285"/>
      <c r="G61" s="321" t="s">
        <v>294</v>
      </c>
      <c r="H61" s="446">
        <v>0</v>
      </c>
      <c r="I61" s="321">
        <v>0</v>
      </c>
      <c r="J61" s="285"/>
    </row>
    <row r="62" spans="1:10">
      <c r="A62" s="285">
        <v>144</v>
      </c>
      <c r="B62" s="318" t="s">
        <v>24</v>
      </c>
      <c r="C62" s="319" t="s">
        <v>74</v>
      </c>
      <c r="D62" s="319" t="s">
        <v>74</v>
      </c>
      <c r="E62" s="320" t="s">
        <v>2615</v>
      </c>
      <c r="F62" s="285"/>
      <c r="G62" s="321" t="s">
        <v>294</v>
      </c>
      <c r="H62" s="446">
        <v>0</v>
      </c>
      <c r="I62" s="321">
        <v>0</v>
      </c>
      <c r="J62" s="285"/>
    </row>
    <row r="63" spans="1:10">
      <c r="A63" s="285">
        <v>145</v>
      </c>
      <c r="B63" s="318" t="s">
        <v>24</v>
      </c>
      <c r="C63" s="319" t="s">
        <v>74</v>
      </c>
      <c r="D63" s="319" t="s">
        <v>74</v>
      </c>
      <c r="E63" s="320" t="s">
        <v>2615</v>
      </c>
      <c r="F63" s="285"/>
      <c r="G63" s="321" t="s">
        <v>294</v>
      </c>
      <c r="H63" s="446">
        <v>0</v>
      </c>
      <c r="I63" s="321">
        <v>0</v>
      </c>
      <c r="J63" s="285"/>
    </row>
    <row r="64" spans="1:10">
      <c r="A64" s="285">
        <v>146</v>
      </c>
      <c r="B64" s="318" t="s">
        <v>24</v>
      </c>
      <c r="C64" s="319" t="s">
        <v>74</v>
      </c>
      <c r="D64" s="319" t="s">
        <v>74</v>
      </c>
      <c r="E64" s="320" t="s">
        <v>2615</v>
      </c>
      <c r="F64" s="285"/>
      <c r="G64" s="321" t="s">
        <v>294</v>
      </c>
      <c r="H64" s="446">
        <v>0</v>
      </c>
      <c r="I64" s="321">
        <v>0</v>
      </c>
      <c r="J64" s="285"/>
    </row>
    <row r="65" spans="1:10">
      <c r="A65" s="285">
        <v>147</v>
      </c>
      <c r="B65" s="318" t="s">
        <v>24</v>
      </c>
      <c r="C65" s="319" t="s">
        <v>74</v>
      </c>
      <c r="D65" s="319" t="s">
        <v>74</v>
      </c>
      <c r="E65" s="320" t="s">
        <v>2615</v>
      </c>
      <c r="F65" s="285"/>
      <c r="G65" s="321" t="s">
        <v>294</v>
      </c>
      <c r="H65" s="446">
        <v>0</v>
      </c>
      <c r="I65" s="321">
        <v>0</v>
      </c>
      <c r="J65" s="285"/>
    </row>
    <row r="66" spans="1:10">
      <c r="A66" s="285">
        <v>148</v>
      </c>
      <c r="B66" s="318" t="s">
        <v>24</v>
      </c>
      <c r="C66" s="319" t="s">
        <v>74</v>
      </c>
      <c r="D66" s="319" t="s">
        <v>74</v>
      </c>
      <c r="E66" s="320" t="s">
        <v>2615</v>
      </c>
      <c r="F66" s="285"/>
      <c r="G66" s="321" t="s">
        <v>294</v>
      </c>
      <c r="H66" s="446">
        <v>0</v>
      </c>
      <c r="I66" s="321">
        <v>0</v>
      </c>
      <c r="J66" s="285"/>
    </row>
    <row r="67" spans="1:10">
      <c r="A67" s="285">
        <v>149</v>
      </c>
      <c r="B67" s="318" t="s">
        <v>24</v>
      </c>
      <c r="C67" s="319" t="s">
        <v>74</v>
      </c>
      <c r="D67" s="319" t="s">
        <v>74</v>
      </c>
      <c r="E67" s="320" t="s">
        <v>2615</v>
      </c>
      <c r="F67" s="285"/>
      <c r="G67" s="321" t="s">
        <v>294</v>
      </c>
      <c r="H67" s="446">
        <v>0</v>
      </c>
      <c r="I67" s="321">
        <v>0</v>
      </c>
      <c r="J67" s="285"/>
    </row>
    <row r="68" spans="1:10">
      <c r="A68" s="285">
        <v>150</v>
      </c>
      <c r="B68" s="318" t="s">
        <v>24</v>
      </c>
      <c r="C68" s="319" t="s">
        <v>74</v>
      </c>
      <c r="D68" s="319" t="s">
        <v>74</v>
      </c>
      <c r="E68" s="320" t="s">
        <v>2615</v>
      </c>
      <c r="F68" s="285"/>
      <c r="G68" s="321" t="s">
        <v>294</v>
      </c>
      <c r="H68" s="446">
        <v>0</v>
      </c>
      <c r="I68" s="321">
        <v>0</v>
      </c>
      <c r="J68" s="285"/>
    </row>
    <row r="69" spans="1:10">
      <c r="A69" s="285">
        <v>151</v>
      </c>
      <c r="B69" s="318" t="s">
        <v>24</v>
      </c>
      <c r="C69" s="319" t="s">
        <v>74</v>
      </c>
      <c r="D69" s="319" t="s">
        <v>74</v>
      </c>
      <c r="E69" s="320" t="s">
        <v>2615</v>
      </c>
      <c r="F69" s="285"/>
      <c r="G69" s="321" t="s">
        <v>294</v>
      </c>
      <c r="H69" s="446">
        <v>0</v>
      </c>
      <c r="I69" s="321">
        <v>0</v>
      </c>
      <c r="J69" s="285"/>
    </row>
    <row r="70" spans="1:10">
      <c r="A70" s="285">
        <v>152</v>
      </c>
      <c r="B70" s="318" t="s">
        <v>24</v>
      </c>
      <c r="C70" s="319" t="s">
        <v>74</v>
      </c>
      <c r="D70" s="319" t="s">
        <v>74</v>
      </c>
      <c r="E70" s="320" t="s">
        <v>2615</v>
      </c>
      <c r="F70" s="285"/>
      <c r="G70" s="321" t="s">
        <v>294</v>
      </c>
      <c r="H70" s="446">
        <v>0</v>
      </c>
      <c r="I70" s="321">
        <v>0</v>
      </c>
      <c r="J70" s="285"/>
    </row>
    <row r="71" spans="1:10">
      <c r="A71" s="285">
        <v>153</v>
      </c>
      <c r="B71" s="318" t="s">
        <v>24</v>
      </c>
      <c r="C71" s="319" t="s">
        <v>74</v>
      </c>
      <c r="D71" s="319" t="s">
        <v>74</v>
      </c>
      <c r="E71" s="320" t="s">
        <v>2615</v>
      </c>
      <c r="F71" s="285"/>
      <c r="G71" s="321" t="s">
        <v>294</v>
      </c>
      <c r="H71" s="446">
        <v>0</v>
      </c>
      <c r="I71" s="321">
        <v>0</v>
      </c>
      <c r="J71" s="285"/>
    </row>
    <row r="72" spans="1:10">
      <c r="A72" s="285">
        <v>154</v>
      </c>
      <c r="B72" s="318" t="s">
        <v>24</v>
      </c>
      <c r="C72" s="319" t="s">
        <v>74</v>
      </c>
      <c r="D72" s="319" t="s">
        <v>74</v>
      </c>
      <c r="E72" s="320" t="s">
        <v>2615</v>
      </c>
      <c r="F72" s="285"/>
      <c r="G72" s="321" t="s">
        <v>294</v>
      </c>
      <c r="H72" s="446">
        <v>0</v>
      </c>
      <c r="I72" s="321">
        <v>0</v>
      </c>
      <c r="J72" s="285"/>
    </row>
    <row r="73" spans="1:10">
      <c r="A73" s="285">
        <v>155</v>
      </c>
      <c r="B73" s="318" t="s">
        <v>24</v>
      </c>
      <c r="C73" s="319" t="s">
        <v>74</v>
      </c>
      <c r="D73" s="319" t="s">
        <v>74</v>
      </c>
      <c r="E73" s="320" t="s">
        <v>2615</v>
      </c>
      <c r="F73" s="285"/>
      <c r="G73" s="321" t="s">
        <v>294</v>
      </c>
      <c r="H73" s="446">
        <v>0</v>
      </c>
      <c r="I73" s="321">
        <v>0</v>
      </c>
      <c r="J73" s="285"/>
    </row>
    <row r="74" spans="1:10">
      <c r="A74" s="285">
        <v>156</v>
      </c>
      <c r="B74" s="318" t="s">
        <v>24</v>
      </c>
      <c r="C74" s="319" t="s">
        <v>74</v>
      </c>
      <c r="D74" s="319" t="s">
        <v>74</v>
      </c>
      <c r="E74" s="320" t="s">
        <v>2615</v>
      </c>
      <c r="F74" s="285"/>
      <c r="G74" s="321" t="s">
        <v>294</v>
      </c>
      <c r="H74" s="446">
        <v>0</v>
      </c>
      <c r="I74" s="321">
        <v>0</v>
      </c>
      <c r="J74" s="285"/>
    </row>
    <row r="75" spans="1:10">
      <c r="A75" s="285">
        <v>157</v>
      </c>
      <c r="B75" s="318" t="s">
        <v>24</v>
      </c>
      <c r="C75" s="319" t="s">
        <v>74</v>
      </c>
      <c r="D75" s="319" t="s">
        <v>74</v>
      </c>
      <c r="E75" s="320" t="s">
        <v>2615</v>
      </c>
      <c r="F75" s="285"/>
      <c r="G75" s="321" t="s">
        <v>294</v>
      </c>
      <c r="H75" s="446">
        <v>0</v>
      </c>
      <c r="I75" s="321">
        <v>0</v>
      </c>
      <c r="J75" s="285"/>
    </row>
    <row r="76" spans="1:10">
      <c r="A76" s="285">
        <v>158</v>
      </c>
      <c r="B76" s="318" t="s">
        <v>24</v>
      </c>
      <c r="C76" s="319" t="s">
        <v>74</v>
      </c>
      <c r="D76" s="319" t="s">
        <v>74</v>
      </c>
      <c r="E76" s="320" t="s">
        <v>2615</v>
      </c>
      <c r="F76" s="285"/>
      <c r="G76" s="321" t="s">
        <v>294</v>
      </c>
      <c r="H76" s="446">
        <v>0</v>
      </c>
      <c r="I76" s="321">
        <v>0</v>
      </c>
      <c r="J76" s="285"/>
    </row>
    <row r="77" spans="1:10">
      <c r="A77" s="285">
        <v>159</v>
      </c>
      <c r="B77" s="318" t="s">
        <v>24</v>
      </c>
      <c r="C77" s="319" t="s">
        <v>74</v>
      </c>
      <c r="D77" s="319" t="s">
        <v>74</v>
      </c>
      <c r="E77" s="320" t="s">
        <v>2615</v>
      </c>
      <c r="F77" s="285"/>
      <c r="G77" s="321" t="s">
        <v>294</v>
      </c>
      <c r="H77" s="446">
        <v>0</v>
      </c>
      <c r="I77" s="321">
        <v>0</v>
      </c>
      <c r="J77" s="285"/>
    </row>
    <row r="78" spans="1:10">
      <c r="A78" s="285">
        <v>160</v>
      </c>
      <c r="B78" s="318" t="s">
        <v>24</v>
      </c>
      <c r="C78" s="319" t="s">
        <v>74</v>
      </c>
      <c r="D78" s="319" t="s">
        <v>74</v>
      </c>
      <c r="E78" s="320" t="s">
        <v>2615</v>
      </c>
      <c r="F78" s="285"/>
      <c r="G78" s="321" t="s">
        <v>294</v>
      </c>
      <c r="H78" s="446">
        <v>0</v>
      </c>
      <c r="I78" s="321">
        <v>0</v>
      </c>
      <c r="J78" s="285"/>
    </row>
    <row r="79" spans="1:10">
      <c r="A79" s="285">
        <v>161</v>
      </c>
      <c r="B79" s="318" t="s">
        <v>24</v>
      </c>
      <c r="C79" s="319" t="s">
        <v>74</v>
      </c>
      <c r="D79" s="319" t="s">
        <v>74</v>
      </c>
      <c r="E79" s="320" t="s">
        <v>2615</v>
      </c>
      <c r="F79" s="285"/>
      <c r="G79" s="321" t="s">
        <v>294</v>
      </c>
      <c r="H79" s="446">
        <v>0</v>
      </c>
      <c r="I79" s="321">
        <v>0</v>
      </c>
      <c r="J79" s="285"/>
    </row>
    <row r="80" spans="1:10">
      <c r="A80" s="285">
        <v>162</v>
      </c>
      <c r="B80" s="318" t="s">
        <v>24</v>
      </c>
      <c r="C80" s="319" t="s">
        <v>74</v>
      </c>
      <c r="D80" s="319" t="s">
        <v>74</v>
      </c>
      <c r="E80" s="320" t="s">
        <v>2615</v>
      </c>
      <c r="F80" s="285"/>
      <c r="G80" s="321" t="s">
        <v>294</v>
      </c>
      <c r="H80" s="446">
        <v>0</v>
      </c>
      <c r="I80" s="321">
        <v>0</v>
      </c>
      <c r="J80" s="285"/>
    </row>
    <row r="81" spans="1:10">
      <c r="A81" s="285">
        <v>163</v>
      </c>
      <c r="B81" s="318" t="s">
        <v>24</v>
      </c>
      <c r="C81" s="319" t="s">
        <v>74</v>
      </c>
      <c r="D81" s="319" t="s">
        <v>74</v>
      </c>
      <c r="E81" s="320" t="s">
        <v>2615</v>
      </c>
      <c r="F81" s="285"/>
      <c r="G81" s="321" t="s">
        <v>294</v>
      </c>
      <c r="H81" s="446">
        <v>0</v>
      </c>
      <c r="I81" s="321">
        <v>0</v>
      </c>
      <c r="J81" s="285"/>
    </row>
    <row r="82" spans="1:10">
      <c r="A82" s="285">
        <v>164</v>
      </c>
      <c r="B82" s="318" t="s">
        <v>24</v>
      </c>
      <c r="C82" s="319" t="s">
        <v>74</v>
      </c>
      <c r="D82" s="319" t="s">
        <v>74</v>
      </c>
      <c r="E82" s="320" t="s">
        <v>2615</v>
      </c>
      <c r="F82" s="285"/>
      <c r="G82" s="321" t="s">
        <v>294</v>
      </c>
      <c r="H82" s="446">
        <v>0</v>
      </c>
      <c r="I82" s="321">
        <v>0</v>
      </c>
      <c r="J82" s="285"/>
    </row>
    <row r="83" spans="1:10">
      <c r="A83" s="285">
        <v>165</v>
      </c>
      <c r="B83" s="318" t="s">
        <v>24</v>
      </c>
      <c r="C83" s="319" t="s">
        <v>74</v>
      </c>
      <c r="D83" s="319" t="s">
        <v>74</v>
      </c>
      <c r="E83" s="320" t="s">
        <v>2615</v>
      </c>
      <c r="F83" s="285"/>
      <c r="G83" s="321" t="s">
        <v>294</v>
      </c>
      <c r="H83" s="446">
        <v>0</v>
      </c>
      <c r="I83" s="321">
        <v>0</v>
      </c>
      <c r="J83" s="285"/>
    </row>
    <row r="84" spans="1:10">
      <c r="A84" s="285">
        <v>166</v>
      </c>
      <c r="B84" s="318" t="s">
        <v>24</v>
      </c>
      <c r="C84" s="319" t="s">
        <v>74</v>
      </c>
      <c r="D84" s="319" t="s">
        <v>74</v>
      </c>
      <c r="E84" s="320" t="s">
        <v>2615</v>
      </c>
      <c r="F84" s="285"/>
      <c r="G84" s="321" t="s">
        <v>294</v>
      </c>
      <c r="H84" s="446">
        <v>0</v>
      </c>
      <c r="I84" s="321">
        <v>0</v>
      </c>
      <c r="J84" s="285"/>
    </row>
    <row r="85" spans="1:10">
      <c r="A85" s="285">
        <v>167</v>
      </c>
      <c r="B85" s="318" t="s">
        <v>24</v>
      </c>
      <c r="C85" s="319" t="s">
        <v>74</v>
      </c>
      <c r="D85" s="319" t="s">
        <v>74</v>
      </c>
      <c r="E85" s="320" t="s">
        <v>2615</v>
      </c>
      <c r="F85" s="285"/>
      <c r="G85" s="321" t="s">
        <v>294</v>
      </c>
      <c r="H85" s="446">
        <v>0</v>
      </c>
      <c r="I85" s="321">
        <v>0</v>
      </c>
      <c r="J85" s="285"/>
    </row>
    <row r="86" spans="1:10">
      <c r="A86" s="285">
        <v>168</v>
      </c>
      <c r="B86" s="318" t="s">
        <v>24</v>
      </c>
      <c r="C86" s="319" t="s">
        <v>74</v>
      </c>
      <c r="D86" s="319" t="s">
        <v>74</v>
      </c>
      <c r="E86" s="320" t="s">
        <v>2615</v>
      </c>
      <c r="F86" s="285"/>
      <c r="G86" s="321" t="s">
        <v>294</v>
      </c>
      <c r="H86" s="446">
        <v>0</v>
      </c>
      <c r="I86" s="321">
        <v>0</v>
      </c>
      <c r="J86" s="285"/>
    </row>
    <row r="87" spans="1:10">
      <c r="A87" s="285">
        <v>169</v>
      </c>
      <c r="B87" s="318" t="s">
        <v>24</v>
      </c>
      <c r="C87" s="319" t="s">
        <v>74</v>
      </c>
      <c r="D87" s="319" t="s">
        <v>74</v>
      </c>
      <c r="E87" s="320" t="s">
        <v>2615</v>
      </c>
      <c r="F87" s="285"/>
      <c r="G87" s="321" t="s">
        <v>294</v>
      </c>
      <c r="H87" s="446">
        <v>0</v>
      </c>
      <c r="I87" s="321">
        <v>0</v>
      </c>
      <c r="J87" s="285"/>
    </row>
    <row r="88" spans="1:10">
      <c r="A88" s="285">
        <v>170</v>
      </c>
      <c r="B88" s="318" t="s">
        <v>24</v>
      </c>
      <c r="C88" s="319" t="s">
        <v>74</v>
      </c>
      <c r="D88" s="319" t="s">
        <v>74</v>
      </c>
      <c r="E88" s="320" t="s">
        <v>2615</v>
      </c>
      <c r="F88" s="285"/>
      <c r="G88" s="321" t="s">
        <v>294</v>
      </c>
      <c r="H88" s="446">
        <v>0</v>
      </c>
      <c r="I88" s="321">
        <v>0</v>
      </c>
      <c r="J88" s="285"/>
    </row>
    <row r="89" spans="1:10">
      <c r="A89" s="285">
        <v>171</v>
      </c>
      <c r="B89" s="318" t="s">
        <v>24</v>
      </c>
      <c r="C89" s="319" t="s">
        <v>74</v>
      </c>
      <c r="D89" s="319" t="s">
        <v>74</v>
      </c>
      <c r="E89" s="320" t="s">
        <v>2615</v>
      </c>
      <c r="F89" s="285"/>
      <c r="G89" s="321" t="s">
        <v>294</v>
      </c>
      <c r="H89" s="446">
        <v>0</v>
      </c>
      <c r="I89" s="321">
        <v>0</v>
      </c>
      <c r="J89" s="285"/>
    </row>
    <row r="90" spans="1:10">
      <c r="A90" s="285">
        <v>172</v>
      </c>
      <c r="B90" s="318" t="s">
        <v>24</v>
      </c>
      <c r="C90" s="319" t="s">
        <v>74</v>
      </c>
      <c r="D90" s="319" t="s">
        <v>74</v>
      </c>
      <c r="E90" s="320" t="s">
        <v>2615</v>
      </c>
      <c r="F90" s="285"/>
      <c r="G90" s="321" t="s">
        <v>294</v>
      </c>
      <c r="H90" s="446">
        <v>0</v>
      </c>
      <c r="I90" s="321">
        <v>0</v>
      </c>
      <c r="J90" s="285"/>
    </row>
    <row r="91" spans="1:10">
      <c r="A91" s="285">
        <v>173</v>
      </c>
      <c r="B91" s="318" t="s">
        <v>24</v>
      </c>
      <c r="C91" s="319" t="s">
        <v>74</v>
      </c>
      <c r="D91" s="319" t="s">
        <v>74</v>
      </c>
      <c r="E91" s="320" t="s">
        <v>2615</v>
      </c>
      <c r="F91" s="285"/>
      <c r="G91" s="321" t="s">
        <v>294</v>
      </c>
      <c r="H91" s="446">
        <v>0</v>
      </c>
      <c r="I91" s="321">
        <v>0</v>
      </c>
      <c r="J91" s="285"/>
    </row>
    <row r="92" spans="1:10">
      <c r="A92" s="285">
        <v>174</v>
      </c>
      <c r="B92" s="318" t="s">
        <v>24</v>
      </c>
      <c r="C92" s="319" t="s">
        <v>74</v>
      </c>
      <c r="D92" s="319" t="s">
        <v>74</v>
      </c>
      <c r="E92" s="320" t="s">
        <v>2615</v>
      </c>
      <c r="F92" s="285"/>
      <c r="G92" s="321" t="s">
        <v>294</v>
      </c>
      <c r="H92" s="446">
        <v>0</v>
      </c>
      <c r="I92" s="321">
        <v>0</v>
      </c>
      <c r="J92" s="285"/>
    </row>
    <row r="93" spans="1:10">
      <c r="A93" s="285">
        <v>175</v>
      </c>
      <c r="B93" s="318" t="s">
        <v>24</v>
      </c>
      <c r="C93" s="319" t="s">
        <v>74</v>
      </c>
      <c r="D93" s="319" t="s">
        <v>74</v>
      </c>
      <c r="E93" s="320" t="s">
        <v>2615</v>
      </c>
      <c r="F93" s="285"/>
      <c r="G93" s="321" t="s">
        <v>294</v>
      </c>
      <c r="H93" s="446">
        <v>0</v>
      </c>
      <c r="I93" s="321">
        <v>0</v>
      </c>
      <c r="J93" s="285"/>
    </row>
    <row r="94" spans="1:10">
      <c r="A94" s="285">
        <v>176</v>
      </c>
      <c r="B94" s="318" t="s">
        <v>24</v>
      </c>
      <c r="C94" s="319" t="s">
        <v>74</v>
      </c>
      <c r="D94" s="319" t="s">
        <v>74</v>
      </c>
      <c r="E94" s="320" t="s">
        <v>2615</v>
      </c>
      <c r="F94" s="285"/>
      <c r="G94" s="321" t="s">
        <v>294</v>
      </c>
      <c r="H94" s="446">
        <v>0</v>
      </c>
      <c r="I94" s="321">
        <v>0</v>
      </c>
      <c r="J94" s="285"/>
    </row>
    <row r="95" spans="1:10">
      <c r="A95" s="285">
        <v>177</v>
      </c>
      <c r="B95" s="318" t="s">
        <v>24</v>
      </c>
      <c r="C95" s="319" t="s">
        <v>74</v>
      </c>
      <c r="D95" s="319" t="s">
        <v>74</v>
      </c>
      <c r="E95" s="320" t="s">
        <v>2615</v>
      </c>
      <c r="F95" s="285"/>
      <c r="G95" s="321" t="s">
        <v>294</v>
      </c>
      <c r="H95" s="446">
        <v>0</v>
      </c>
      <c r="I95" s="321">
        <v>0</v>
      </c>
      <c r="J95" s="285"/>
    </row>
    <row r="96" spans="1:10">
      <c r="A96" s="285">
        <v>178</v>
      </c>
      <c r="B96" s="318" t="s">
        <v>24</v>
      </c>
      <c r="C96" s="319" t="s">
        <v>74</v>
      </c>
      <c r="D96" s="319" t="s">
        <v>74</v>
      </c>
      <c r="E96" s="320" t="s">
        <v>2615</v>
      </c>
      <c r="F96" s="285"/>
      <c r="G96" s="321" t="s">
        <v>294</v>
      </c>
      <c r="H96" s="446">
        <v>0</v>
      </c>
      <c r="I96" s="321">
        <v>0</v>
      </c>
      <c r="J96" s="285"/>
    </row>
    <row r="97" spans="1:10">
      <c r="A97" s="285">
        <v>179</v>
      </c>
      <c r="B97" s="318" t="s">
        <v>24</v>
      </c>
      <c r="C97" s="319" t="s">
        <v>74</v>
      </c>
      <c r="D97" s="319" t="s">
        <v>74</v>
      </c>
      <c r="E97" s="320" t="s">
        <v>2615</v>
      </c>
      <c r="F97" s="285"/>
      <c r="G97" s="321" t="s">
        <v>294</v>
      </c>
      <c r="H97" s="446">
        <v>0</v>
      </c>
      <c r="I97" s="321">
        <v>0</v>
      </c>
      <c r="J97" s="285"/>
    </row>
    <row r="98" spans="1:10">
      <c r="A98" s="285">
        <v>180</v>
      </c>
      <c r="B98" s="318" t="s">
        <v>24</v>
      </c>
      <c r="C98" s="319" t="s">
        <v>74</v>
      </c>
      <c r="D98" s="319" t="s">
        <v>74</v>
      </c>
      <c r="E98" s="320" t="s">
        <v>2615</v>
      </c>
      <c r="F98" s="285"/>
      <c r="G98" s="321" t="s">
        <v>294</v>
      </c>
      <c r="H98" s="446">
        <v>0</v>
      </c>
      <c r="I98" s="321">
        <v>0</v>
      </c>
      <c r="J98" s="285"/>
    </row>
    <row r="99" spans="1:10">
      <c r="A99" s="285">
        <v>181</v>
      </c>
      <c r="B99" s="318" t="s">
        <v>24</v>
      </c>
      <c r="C99" s="319" t="s">
        <v>74</v>
      </c>
      <c r="D99" s="319" t="s">
        <v>74</v>
      </c>
      <c r="E99" s="320" t="s">
        <v>2615</v>
      </c>
      <c r="F99" s="285"/>
      <c r="G99" s="321" t="s">
        <v>294</v>
      </c>
      <c r="H99" s="446">
        <v>0</v>
      </c>
      <c r="I99" s="321">
        <v>0</v>
      </c>
      <c r="J99" s="285"/>
    </row>
    <row r="100" spans="1:10">
      <c r="A100" s="285">
        <v>182</v>
      </c>
      <c r="B100" s="318" t="s">
        <v>24</v>
      </c>
      <c r="C100" s="319" t="s">
        <v>74</v>
      </c>
      <c r="D100" s="319" t="s">
        <v>74</v>
      </c>
      <c r="E100" s="320" t="s">
        <v>2615</v>
      </c>
      <c r="F100" s="285"/>
      <c r="G100" s="321" t="s">
        <v>294</v>
      </c>
      <c r="H100" s="446">
        <v>0</v>
      </c>
      <c r="I100" s="321">
        <v>0</v>
      </c>
      <c r="J100" s="285"/>
    </row>
    <row r="101" spans="1:10">
      <c r="A101" s="285">
        <v>183</v>
      </c>
      <c r="B101" s="318" t="s">
        <v>24</v>
      </c>
      <c r="C101" s="319" t="s">
        <v>74</v>
      </c>
      <c r="D101" s="319" t="s">
        <v>74</v>
      </c>
      <c r="E101" s="320" t="s">
        <v>2615</v>
      </c>
      <c r="F101" s="285"/>
      <c r="G101" s="321" t="s">
        <v>294</v>
      </c>
      <c r="H101" s="446">
        <v>0</v>
      </c>
      <c r="I101" s="321">
        <v>0</v>
      </c>
      <c r="J101" s="285"/>
    </row>
    <row r="102" spans="1:10">
      <c r="A102" s="285">
        <v>184</v>
      </c>
      <c r="B102" s="318" t="s">
        <v>24</v>
      </c>
      <c r="C102" s="319" t="s">
        <v>74</v>
      </c>
      <c r="D102" s="319" t="s">
        <v>74</v>
      </c>
      <c r="E102" s="320" t="s">
        <v>2615</v>
      </c>
      <c r="F102" s="285"/>
      <c r="G102" s="321" t="s">
        <v>294</v>
      </c>
      <c r="H102" s="446">
        <v>0</v>
      </c>
      <c r="I102" s="321">
        <v>0</v>
      </c>
      <c r="J102" s="285"/>
    </row>
    <row r="103" spans="1:10">
      <c r="A103" s="285">
        <v>185</v>
      </c>
      <c r="B103" s="318" t="s">
        <v>24</v>
      </c>
      <c r="C103" s="319" t="s">
        <v>74</v>
      </c>
      <c r="D103" s="319" t="s">
        <v>74</v>
      </c>
      <c r="E103" s="320" t="s">
        <v>2615</v>
      </c>
      <c r="F103" s="285"/>
      <c r="G103" s="321" t="s">
        <v>294</v>
      </c>
      <c r="H103" s="446">
        <v>0</v>
      </c>
      <c r="I103" s="321">
        <v>0</v>
      </c>
      <c r="J103" s="285"/>
    </row>
    <row r="104" spans="1:10">
      <c r="A104" s="285">
        <v>186</v>
      </c>
      <c r="B104" s="318" t="s">
        <v>24</v>
      </c>
      <c r="C104" s="319" t="s">
        <v>74</v>
      </c>
      <c r="D104" s="319" t="s">
        <v>74</v>
      </c>
      <c r="E104" s="320" t="s">
        <v>2615</v>
      </c>
      <c r="F104" s="285"/>
      <c r="G104" s="321" t="s">
        <v>294</v>
      </c>
      <c r="H104" s="446">
        <v>0</v>
      </c>
      <c r="I104" s="321">
        <v>0</v>
      </c>
      <c r="J104" s="285"/>
    </row>
    <row r="105" spans="1:10">
      <c r="A105" s="285">
        <v>187</v>
      </c>
      <c r="B105" s="318" t="s">
        <v>24</v>
      </c>
      <c r="C105" s="319" t="s">
        <v>74</v>
      </c>
      <c r="D105" s="319" t="s">
        <v>74</v>
      </c>
      <c r="E105" s="320" t="s">
        <v>2615</v>
      </c>
      <c r="F105" s="285"/>
      <c r="G105" s="321" t="s">
        <v>294</v>
      </c>
      <c r="H105" s="446">
        <v>0</v>
      </c>
      <c r="I105" s="321">
        <v>0</v>
      </c>
      <c r="J105" s="285"/>
    </row>
    <row r="106" spans="1:10">
      <c r="A106" s="285">
        <v>188</v>
      </c>
      <c r="B106" s="318" t="s">
        <v>24</v>
      </c>
      <c r="C106" s="319" t="s">
        <v>74</v>
      </c>
      <c r="D106" s="319" t="s">
        <v>74</v>
      </c>
      <c r="E106" s="320" t="s">
        <v>2615</v>
      </c>
      <c r="F106" s="285"/>
      <c r="G106" s="321" t="s">
        <v>294</v>
      </c>
      <c r="H106" s="446">
        <v>0</v>
      </c>
      <c r="I106" s="321">
        <v>0</v>
      </c>
      <c r="J106" s="285"/>
    </row>
    <row r="107" spans="1:10">
      <c r="A107" s="285">
        <v>189</v>
      </c>
      <c r="B107" s="318" t="s">
        <v>24</v>
      </c>
      <c r="C107" s="319" t="s">
        <v>74</v>
      </c>
      <c r="D107" s="319" t="s">
        <v>74</v>
      </c>
      <c r="E107" s="320" t="s">
        <v>2615</v>
      </c>
      <c r="F107" s="285"/>
      <c r="G107" s="321" t="s">
        <v>294</v>
      </c>
      <c r="H107" s="446">
        <v>0</v>
      </c>
      <c r="I107" s="321">
        <v>0</v>
      </c>
      <c r="J107" s="285"/>
    </row>
    <row r="108" spans="1:10">
      <c r="A108" s="285">
        <v>190</v>
      </c>
      <c r="B108" s="318" t="s">
        <v>24</v>
      </c>
      <c r="C108" s="319" t="s">
        <v>74</v>
      </c>
      <c r="D108" s="319" t="s">
        <v>74</v>
      </c>
      <c r="E108" s="320" t="s">
        <v>2615</v>
      </c>
      <c r="F108" s="285"/>
      <c r="G108" s="321" t="s">
        <v>294</v>
      </c>
      <c r="H108" s="446">
        <v>0</v>
      </c>
      <c r="I108" s="321">
        <v>0</v>
      </c>
      <c r="J108" s="285"/>
    </row>
    <row r="109" spans="1:10">
      <c r="A109" s="285">
        <v>191</v>
      </c>
      <c r="B109" s="318" t="s">
        <v>24</v>
      </c>
      <c r="C109" s="319" t="s">
        <v>74</v>
      </c>
      <c r="D109" s="319" t="s">
        <v>74</v>
      </c>
      <c r="E109" s="320" t="s">
        <v>2615</v>
      </c>
      <c r="F109" s="285"/>
      <c r="G109" s="321" t="s">
        <v>294</v>
      </c>
      <c r="H109" s="446">
        <v>0</v>
      </c>
      <c r="I109" s="321">
        <v>0</v>
      </c>
      <c r="J109" s="285"/>
    </row>
    <row r="110" spans="1:10">
      <c r="A110" s="285">
        <v>192</v>
      </c>
      <c r="B110" s="318" t="s">
        <v>24</v>
      </c>
      <c r="C110" s="319" t="s">
        <v>74</v>
      </c>
      <c r="D110" s="319" t="s">
        <v>74</v>
      </c>
      <c r="E110" s="320" t="s">
        <v>2615</v>
      </c>
      <c r="F110" s="285"/>
      <c r="G110" s="321" t="s">
        <v>294</v>
      </c>
      <c r="H110" s="446">
        <v>0</v>
      </c>
      <c r="I110" s="321">
        <v>0</v>
      </c>
      <c r="J110" s="285"/>
    </row>
    <row r="111" spans="1:10">
      <c r="A111" s="285">
        <v>193</v>
      </c>
      <c r="B111" s="318" t="s">
        <v>24</v>
      </c>
      <c r="C111" s="319" t="s">
        <v>74</v>
      </c>
      <c r="D111" s="319" t="s">
        <v>74</v>
      </c>
      <c r="E111" s="320" t="s">
        <v>2615</v>
      </c>
      <c r="F111" s="285"/>
      <c r="G111" s="321" t="s">
        <v>294</v>
      </c>
      <c r="H111" s="446">
        <v>0</v>
      </c>
      <c r="I111" s="321">
        <v>0</v>
      </c>
      <c r="J111" s="285"/>
    </row>
    <row r="112" spans="1:10">
      <c r="A112" s="285">
        <v>194</v>
      </c>
      <c r="B112" s="318" t="s">
        <v>24</v>
      </c>
      <c r="C112" s="319" t="s">
        <v>74</v>
      </c>
      <c r="D112" s="319" t="s">
        <v>74</v>
      </c>
      <c r="E112" s="320" t="s">
        <v>2615</v>
      </c>
      <c r="F112" s="285"/>
      <c r="G112" s="321" t="s">
        <v>294</v>
      </c>
      <c r="H112" s="446">
        <v>0</v>
      </c>
      <c r="I112" s="321">
        <v>0</v>
      </c>
      <c r="J112" s="285"/>
    </row>
    <row r="113" spans="1:10">
      <c r="A113" s="285">
        <v>195</v>
      </c>
      <c r="B113" s="318" t="s">
        <v>24</v>
      </c>
      <c r="C113" s="319" t="s">
        <v>74</v>
      </c>
      <c r="D113" s="319" t="s">
        <v>74</v>
      </c>
      <c r="E113" s="320" t="s">
        <v>2615</v>
      </c>
      <c r="F113" s="285"/>
      <c r="G113" s="321" t="s">
        <v>294</v>
      </c>
      <c r="H113" s="446">
        <v>0</v>
      </c>
      <c r="I113" s="321">
        <v>0</v>
      </c>
      <c r="J113" s="285"/>
    </row>
    <row r="114" spans="1:10">
      <c r="A114" s="285">
        <v>196</v>
      </c>
      <c r="B114" s="318" t="s">
        <v>24</v>
      </c>
      <c r="C114" s="319" t="s">
        <v>74</v>
      </c>
      <c r="D114" s="319" t="s">
        <v>74</v>
      </c>
      <c r="E114" s="320" t="s">
        <v>2615</v>
      </c>
      <c r="F114" s="285"/>
      <c r="G114" s="321" t="s">
        <v>294</v>
      </c>
      <c r="H114" s="446">
        <v>0</v>
      </c>
      <c r="I114" s="321">
        <v>0</v>
      </c>
      <c r="J114" s="285"/>
    </row>
    <row r="115" spans="1:10">
      <c r="A115" s="285">
        <v>197</v>
      </c>
      <c r="B115" s="318" t="s">
        <v>24</v>
      </c>
      <c r="C115" s="319" t="s">
        <v>74</v>
      </c>
      <c r="D115" s="319" t="s">
        <v>74</v>
      </c>
      <c r="E115" s="320" t="s">
        <v>2615</v>
      </c>
      <c r="F115" s="285"/>
      <c r="G115" s="321" t="s">
        <v>294</v>
      </c>
      <c r="H115" s="446">
        <v>0</v>
      </c>
      <c r="I115" s="321">
        <v>0</v>
      </c>
      <c r="J115" s="285"/>
    </row>
    <row r="116" spans="1:10">
      <c r="A116" s="285">
        <v>198</v>
      </c>
      <c r="B116" s="318" t="s">
        <v>24</v>
      </c>
      <c r="C116" s="319" t="s">
        <v>74</v>
      </c>
      <c r="D116" s="319" t="s">
        <v>74</v>
      </c>
      <c r="E116" s="320" t="s">
        <v>2615</v>
      </c>
      <c r="F116" s="285"/>
      <c r="G116" s="321" t="s">
        <v>294</v>
      </c>
      <c r="H116" s="446">
        <v>0</v>
      </c>
      <c r="I116" s="321">
        <v>0</v>
      </c>
      <c r="J116" s="285"/>
    </row>
    <row r="117" spans="1:10">
      <c r="A117" s="285">
        <v>199</v>
      </c>
      <c r="B117" s="318" t="s">
        <v>24</v>
      </c>
      <c r="C117" s="319" t="s">
        <v>74</v>
      </c>
      <c r="D117" s="319" t="s">
        <v>74</v>
      </c>
      <c r="E117" s="320" t="s">
        <v>2615</v>
      </c>
      <c r="F117" s="285"/>
      <c r="G117" s="321" t="s">
        <v>294</v>
      </c>
      <c r="H117" s="446">
        <v>0</v>
      </c>
      <c r="I117" s="321">
        <v>0</v>
      </c>
      <c r="J117" s="285"/>
    </row>
    <row r="118" spans="1:10">
      <c r="A118" s="285">
        <v>200</v>
      </c>
      <c r="B118" s="318" t="s">
        <v>24</v>
      </c>
      <c r="C118" s="319" t="s">
        <v>74</v>
      </c>
      <c r="D118" s="319" t="s">
        <v>74</v>
      </c>
      <c r="E118" s="320" t="s">
        <v>2615</v>
      </c>
      <c r="F118" s="285"/>
      <c r="G118" s="321" t="s">
        <v>294</v>
      </c>
      <c r="H118" s="446">
        <v>0</v>
      </c>
      <c r="I118" s="321">
        <v>0</v>
      </c>
      <c r="J118" s="285"/>
    </row>
    <row r="119" spans="1:10">
      <c r="A119" s="285">
        <v>201</v>
      </c>
      <c r="B119" s="318" t="s">
        <v>24</v>
      </c>
      <c r="C119" s="319" t="s">
        <v>74</v>
      </c>
      <c r="D119" s="319" t="s">
        <v>74</v>
      </c>
      <c r="E119" s="320" t="s">
        <v>2615</v>
      </c>
      <c r="F119" s="285"/>
      <c r="G119" s="321" t="s">
        <v>294</v>
      </c>
      <c r="H119" s="446">
        <v>0</v>
      </c>
      <c r="I119" s="321">
        <v>0</v>
      </c>
      <c r="J119" s="285"/>
    </row>
    <row r="120" spans="1:10">
      <c r="A120" s="285">
        <v>202</v>
      </c>
      <c r="B120" s="318" t="s">
        <v>24</v>
      </c>
      <c r="C120" s="319" t="s">
        <v>74</v>
      </c>
      <c r="D120" s="319" t="s">
        <v>74</v>
      </c>
      <c r="E120" s="320" t="s">
        <v>2615</v>
      </c>
      <c r="F120" s="285"/>
      <c r="G120" s="321" t="s">
        <v>294</v>
      </c>
      <c r="H120" s="446">
        <v>0</v>
      </c>
      <c r="I120" s="321">
        <v>0</v>
      </c>
      <c r="J120" s="285"/>
    </row>
    <row r="121" spans="1:10">
      <c r="A121" s="285">
        <v>203</v>
      </c>
      <c r="B121" s="318" t="s">
        <v>24</v>
      </c>
      <c r="C121" s="319" t="s">
        <v>74</v>
      </c>
      <c r="D121" s="319" t="s">
        <v>74</v>
      </c>
      <c r="E121" s="320" t="s">
        <v>2615</v>
      </c>
      <c r="F121" s="285"/>
      <c r="G121" s="321" t="s">
        <v>294</v>
      </c>
      <c r="H121" s="446">
        <v>0</v>
      </c>
      <c r="I121" s="321">
        <v>0</v>
      </c>
      <c r="J121" s="285"/>
    </row>
    <row r="122" spans="1:10">
      <c r="A122" s="285">
        <v>204</v>
      </c>
      <c r="B122" s="318" t="s">
        <v>24</v>
      </c>
      <c r="C122" s="319" t="s">
        <v>74</v>
      </c>
      <c r="D122" s="319" t="s">
        <v>74</v>
      </c>
      <c r="E122" s="320" t="s">
        <v>2615</v>
      </c>
      <c r="F122" s="285"/>
      <c r="G122" s="321" t="s">
        <v>294</v>
      </c>
      <c r="H122" s="446">
        <v>0</v>
      </c>
      <c r="I122" s="321">
        <v>0</v>
      </c>
      <c r="J122" s="285"/>
    </row>
    <row r="123" spans="1:10">
      <c r="A123" s="285">
        <v>205</v>
      </c>
      <c r="B123" s="318" t="s">
        <v>24</v>
      </c>
      <c r="C123" s="319" t="s">
        <v>74</v>
      </c>
      <c r="D123" s="319" t="s">
        <v>74</v>
      </c>
      <c r="E123" s="320" t="s">
        <v>2615</v>
      </c>
      <c r="F123" s="285"/>
      <c r="G123" s="321" t="s">
        <v>294</v>
      </c>
      <c r="H123" s="446">
        <v>0</v>
      </c>
      <c r="I123" s="321">
        <v>0</v>
      </c>
      <c r="J123" s="285"/>
    </row>
    <row r="124" spans="1:10">
      <c r="A124" s="285">
        <v>206</v>
      </c>
      <c r="B124" s="318" t="s">
        <v>24</v>
      </c>
      <c r="C124" s="319" t="s">
        <v>74</v>
      </c>
      <c r="D124" s="319" t="s">
        <v>74</v>
      </c>
      <c r="E124" s="320" t="s">
        <v>2615</v>
      </c>
      <c r="F124" s="285"/>
      <c r="G124" s="321" t="s">
        <v>294</v>
      </c>
      <c r="H124" s="446">
        <v>0</v>
      </c>
      <c r="I124" s="321">
        <v>0</v>
      </c>
      <c r="J124" s="285"/>
    </row>
    <row r="125" spans="1:10">
      <c r="A125" s="285">
        <v>207</v>
      </c>
      <c r="B125" s="318" t="s">
        <v>24</v>
      </c>
      <c r="C125" s="319" t="s">
        <v>74</v>
      </c>
      <c r="D125" s="319" t="s">
        <v>74</v>
      </c>
      <c r="E125" s="320" t="s">
        <v>2615</v>
      </c>
      <c r="F125" s="285"/>
      <c r="G125" s="321" t="s">
        <v>294</v>
      </c>
      <c r="H125" s="446">
        <v>0</v>
      </c>
      <c r="I125" s="321">
        <v>0</v>
      </c>
      <c r="J125" s="285"/>
    </row>
    <row r="126" spans="1:10">
      <c r="A126" s="285">
        <v>208</v>
      </c>
      <c r="B126" s="318" t="s">
        <v>24</v>
      </c>
      <c r="C126" s="319" t="s">
        <v>74</v>
      </c>
      <c r="D126" s="319" t="s">
        <v>74</v>
      </c>
      <c r="E126" s="320" t="s">
        <v>2615</v>
      </c>
      <c r="F126" s="285"/>
      <c r="G126" s="321" t="s">
        <v>294</v>
      </c>
      <c r="H126" s="446">
        <v>0</v>
      </c>
      <c r="I126" s="321">
        <v>0</v>
      </c>
      <c r="J126" s="285"/>
    </row>
    <row r="127" spans="1:10">
      <c r="A127" s="285">
        <v>209</v>
      </c>
      <c r="B127" s="318" t="s">
        <v>24</v>
      </c>
      <c r="C127" s="319" t="s">
        <v>74</v>
      </c>
      <c r="D127" s="319" t="s">
        <v>74</v>
      </c>
      <c r="E127" s="320" t="s">
        <v>2615</v>
      </c>
      <c r="F127" s="285"/>
      <c r="G127" s="321" t="s">
        <v>294</v>
      </c>
      <c r="H127" s="446">
        <v>0</v>
      </c>
      <c r="I127" s="321">
        <v>0</v>
      </c>
      <c r="J127" s="285"/>
    </row>
    <row r="128" spans="1:10">
      <c r="A128" s="285">
        <v>210</v>
      </c>
      <c r="B128" s="318" t="s">
        <v>24</v>
      </c>
      <c r="C128" s="319" t="s">
        <v>74</v>
      </c>
      <c r="D128" s="319" t="s">
        <v>74</v>
      </c>
      <c r="E128" s="320" t="s">
        <v>2615</v>
      </c>
      <c r="F128" s="285"/>
      <c r="G128" s="321" t="s">
        <v>294</v>
      </c>
      <c r="H128" s="446">
        <v>0</v>
      </c>
      <c r="I128" s="321">
        <v>0</v>
      </c>
      <c r="J128" s="285"/>
    </row>
    <row r="129" spans="1:10">
      <c r="A129" s="285">
        <v>211</v>
      </c>
      <c r="B129" s="318" t="s">
        <v>24</v>
      </c>
      <c r="C129" s="319" t="s">
        <v>74</v>
      </c>
      <c r="D129" s="319" t="s">
        <v>74</v>
      </c>
      <c r="E129" s="320" t="s">
        <v>2615</v>
      </c>
      <c r="F129" s="285"/>
      <c r="G129" s="321" t="s">
        <v>294</v>
      </c>
      <c r="H129" s="446">
        <v>0</v>
      </c>
      <c r="I129" s="321">
        <v>0</v>
      </c>
      <c r="J129" s="285"/>
    </row>
    <row r="130" spans="1:10">
      <c r="A130" s="285">
        <v>212</v>
      </c>
      <c r="B130" s="318" t="s">
        <v>24</v>
      </c>
      <c r="C130" s="319" t="s">
        <v>74</v>
      </c>
      <c r="D130" s="319" t="s">
        <v>74</v>
      </c>
      <c r="E130" s="320" t="s">
        <v>2615</v>
      </c>
      <c r="F130" s="285"/>
      <c r="G130" s="321" t="s">
        <v>294</v>
      </c>
      <c r="H130" s="446">
        <v>0</v>
      </c>
      <c r="I130" s="321">
        <v>0</v>
      </c>
      <c r="J130" s="285"/>
    </row>
    <row r="131" spans="1:10">
      <c r="A131" s="285">
        <v>213</v>
      </c>
      <c r="B131" s="318" t="s">
        <v>24</v>
      </c>
      <c r="C131" s="319" t="s">
        <v>74</v>
      </c>
      <c r="D131" s="319" t="s">
        <v>74</v>
      </c>
      <c r="E131" s="320" t="s">
        <v>2615</v>
      </c>
      <c r="F131" s="285"/>
      <c r="G131" s="321" t="s">
        <v>294</v>
      </c>
      <c r="H131" s="446">
        <v>0</v>
      </c>
      <c r="I131" s="321">
        <v>0</v>
      </c>
      <c r="J131" s="285"/>
    </row>
    <row r="132" spans="1:10">
      <c r="A132" s="285">
        <v>214</v>
      </c>
      <c r="B132" s="318" t="s">
        <v>24</v>
      </c>
      <c r="C132" s="319" t="s">
        <v>74</v>
      </c>
      <c r="D132" s="319" t="s">
        <v>74</v>
      </c>
      <c r="E132" s="320" t="s">
        <v>2615</v>
      </c>
      <c r="F132" s="285"/>
      <c r="G132" s="321" t="s">
        <v>294</v>
      </c>
      <c r="H132" s="446">
        <v>0</v>
      </c>
      <c r="I132" s="321">
        <v>0</v>
      </c>
      <c r="J132" s="285"/>
    </row>
    <row r="133" spans="1:10">
      <c r="A133" s="285">
        <v>215</v>
      </c>
      <c r="B133" s="318" t="s">
        <v>24</v>
      </c>
      <c r="C133" s="319" t="s">
        <v>74</v>
      </c>
      <c r="D133" s="319" t="s">
        <v>74</v>
      </c>
      <c r="E133" s="320" t="s">
        <v>2615</v>
      </c>
      <c r="F133" s="285"/>
      <c r="G133" s="321" t="s">
        <v>294</v>
      </c>
      <c r="H133" s="446">
        <v>0</v>
      </c>
      <c r="I133" s="321">
        <v>0</v>
      </c>
      <c r="J133" s="285"/>
    </row>
    <row r="134" spans="1:10">
      <c r="A134" s="285">
        <v>216</v>
      </c>
      <c r="B134" s="318" t="s">
        <v>24</v>
      </c>
      <c r="C134" s="319" t="s">
        <v>74</v>
      </c>
      <c r="D134" s="319" t="s">
        <v>74</v>
      </c>
      <c r="E134" s="320" t="s">
        <v>2615</v>
      </c>
      <c r="F134" s="285"/>
      <c r="G134" s="321" t="s">
        <v>294</v>
      </c>
      <c r="H134" s="446">
        <v>0</v>
      </c>
      <c r="I134" s="321">
        <v>0</v>
      </c>
      <c r="J134" s="285"/>
    </row>
    <row r="135" spans="1:10">
      <c r="A135" s="285">
        <v>217</v>
      </c>
      <c r="B135" s="318" t="s">
        <v>24</v>
      </c>
      <c r="C135" s="319" t="s">
        <v>74</v>
      </c>
      <c r="D135" s="319" t="s">
        <v>74</v>
      </c>
      <c r="E135" s="320" t="s">
        <v>2615</v>
      </c>
      <c r="F135" s="285"/>
      <c r="G135" s="321" t="s">
        <v>294</v>
      </c>
      <c r="H135" s="446">
        <v>0</v>
      </c>
      <c r="I135" s="321">
        <v>0</v>
      </c>
      <c r="J135" s="285"/>
    </row>
    <row r="136" spans="1:10">
      <c r="A136" s="285">
        <v>218</v>
      </c>
      <c r="B136" s="318" t="s">
        <v>24</v>
      </c>
      <c r="C136" s="319" t="s">
        <v>74</v>
      </c>
      <c r="D136" s="319" t="s">
        <v>74</v>
      </c>
      <c r="E136" s="320" t="s">
        <v>2615</v>
      </c>
      <c r="F136" s="285"/>
      <c r="G136" s="321" t="s">
        <v>294</v>
      </c>
      <c r="H136" s="446">
        <v>0</v>
      </c>
      <c r="I136" s="321">
        <v>0</v>
      </c>
      <c r="J136" s="285"/>
    </row>
    <row r="137" spans="1:10">
      <c r="A137" s="285">
        <v>219</v>
      </c>
      <c r="B137" s="318" t="s">
        <v>24</v>
      </c>
      <c r="C137" s="319" t="s">
        <v>74</v>
      </c>
      <c r="D137" s="319" t="s">
        <v>74</v>
      </c>
      <c r="E137" s="320" t="s">
        <v>2615</v>
      </c>
      <c r="F137" s="285"/>
      <c r="G137" s="321" t="s">
        <v>294</v>
      </c>
      <c r="H137" s="446">
        <v>0</v>
      </c>
      <c r="I137" s="321">
        <v>0</v>
      </c>
      <c r="J137" s="285"/>
    </row>
    <row r="138" spans="1:10">
      <c r="A138" s="285">
        <v>220</v>
      </c>
      <c r="B138" s="318" t="s">
        <v>24</v>
      </c>
      <c r="C138" s="319" t="s">
        <v>74</v>
      </c>
      <c r="D138" s="319" t="s">
        <v>74</v>
      </c>
      <c r="E138" s="320" t="s">
        <v>2615</v>
      </c>
      <c r="F138" s="285"/>
      <c r="G138" s="321" t="s">
        <v>294</v>
      </c>
      <c r="H138" s="446">
        <v>0</v>
      </c>
      <c r="I138" s="321">
        <v>0</v>
      </c>
      <c r="J138" s="285"/>
    </row>
    <row r="139" spans="1:10">
      <c r="A139" s="285">
        <v>221</v>
      </c>
      <c r="B139" s="318" t="s">
        <v>24</v>
      </c>
      <c r="C139" s="319" t="s">
        <v>74</v>
      </c>
      <c r="D139" s="319" t="s">
        <v>74</v>
      </c>
      <c r="E139" s="320" t="s">
        <v>2615</v>
      </c>
      <c r="F139" s="285"/>
      <c r="G139" s="321" t="s">
        <v>294</v>
      </c>
      <c r="H139" s="446">
        <v>0</v>
      </c>
      <c r="I139" s="321">
        <v>0</v>
      </c>
      <c r="J139" s="285"/>
    </row>
    <row r="140" spans="1:10">
      <c r="A140" s="285">
        <v>222</v>
      </c>
      <c r="B140" s="318" t="s">
        <v>24</v>
      </c>
      <c r="C140" s="319" t="s">
        <v>74</v>
      </c>
      <c r="D140" s="319" t="s">
        <v>74</v>
      </c>
      <c r="E140" s="320" t="s">
        <v>2615</v>
      </c>
      <c r="F140" s="285"/>
      <c r="G140" s="321" t="s">
        <v>294</v>
      </c>
      <c r="H140" s="446">
        <v>0</v>
      </c>
      <c r="I140" s="321">
        <v>0</v>
      </c>
      <c r="J140" s="285"/>
    </row>
    <row r="141" spans="1:10">
      <c r="A141" s="285">
        <v>223</v>
      </c>
      <c r="B141" s="318" t="s">
        <v>24</v>
      </c>
      <c r="C141" s="319" t="s">
        <v>74</v>
      </c>
      <c r="D141" s="319" t="s">
        <v>74</v>
      </c>
      <c r="E141" s="320" t="s">
        <v>2615</v>
      </c>
      <c r="F141" s="285"/>
      <c r="G141" s="321" t="s">
        <v>294</v>
      </c>
      <c r="H141" s="446">
        <v>0</v>
      </c>
      <c r="I141" s="321">
        <v>0</v>
      </c>
      <c r="J141" s="285"/>
    </row>
    <row r="142" spans="1:10">
      <c r="A142" s="285">
        <v>224</v>
      </c>
      <c r="B142" s="318" t="s">
        <v>24</v>
      </c>
      <c r="C142" s="319" t="s">
        <v>74</v>
      </c>
      <c r="D142" s="319" t="s">
        <v>74</v>
      </c>
      <c r="E142" s="320" t="s">
        <v>2615</v>
      </c>
      <c r="F142" s="285"/>
      <c r="G142" s="321" t="s">
        <v>294</v>
      </c>
      <c r="H142" s="446">
        <v>0</v>
      </c>
      <c r="I142" s="321">
        <v>0</v>
      </c>
      <c r="J142" s="285"/>
    </row>
    <row r="143" spans="1:10">
      <c r="A143" s="285">
        <v>225</v>
      </c>
      <c r="B143" s="318" t="s">
        <v>24</v>
      </c>
      <c r="C143" s="319" t="s">
        <v>74</v>
      </c>
      <c r="D143" s="319" t="s">
        <v>74</v>
      </c>
      <c r="E143" s="320" t="s">
        <v>2615</v>
      </c>
      <c r="F143" s="285"/>
      <c r="G143" s="321" t="s">
        <v>294</v>
      </c>
      <c r="H143" s="446">
        <v>0</v>
      </c>
      <c r="I143" s="321">
        <v>0</v>
      </c>
      <c r="J143" s="285"/>
    </row>
    <row r="144" spans="1:10">
      <c r="A144" s="285">
        <v>226</v>
      </c>
      <c r="B144" s="318" t="s">
        <v>24</v>
      </c>
      <c r="C144" s="319" t="s">
        <v>74</v>
      </c>
      <c r="D144" s="319" t="s">
        <v>74</v>
      </c>
      <c r="E144" s="320" t="s">
        <v>2615</v>
      </c>
      <c r="F144" s="285"/>
      <c r="G144" s="321" t="s">
        <v>294</v>
      </c>
      <c r="H144" s="446">
        <v>0</v>
      </c>
      <c r="I144" s="321">
        <v>0</v>
      </c>
      <c r="J144" s="285"/>
    </row>
    <row r="145" spans="1:10">
      <c r="A145" s="285">
        <v>227</v>
      </c>
      <c r="B145" s="318" t="s">
        <v>24</v>
      </c>
      <c r="C145" s="319" t="s">
        <v>74</v>
      </c>
      <c r="D145" s="319" t="s">
        <v>74</v>
      </c>
      <c r="E145" s="320" t="s">
        <v>2615</v>
      </c>
      <c r="F145" s="285"/>
      <c r="G145" s="321" t="s">
        <v>294</v>
      </c>
      <c r="H145" s="446">
        <v>0</v>
      </c>
      <c r="I145" s="321">
        <v>0</v>
      </c>
      <c r="J145" s="285"/>
    </row>
    <row r="146" spans="1:10">
      <c r="A146" s="285">
        <v>228</v>
      </c>
      <c r="B146" s="318" t="s">
        <v>24</v>
      </c>
      <c r="C146" s="319" t="s">
        <v>74</v>
      </c>
      <c r="D146" s="319" t="s">
        <v>74</v>
      </c>
      <c r="E146" s="320" t="s">
        <v>2615</v>
      </c>
      <c r="F146" s="285"/>
      <c r="G146" s="321" t="s">
        <v>294</v>
      </c>
      <c r="H146" s="446">
        <v>0</v>
      </c>
      <c r="I146" s="321">
        <v>0</v>
      </c>
      <c r="J146" s="285"/>
    </row>
    <row r="147" spans="1:10">
      <c r="A147" s="285">
        <v>229</v>
      </c>
      <c r="B147" s="318" t="s">
        <v>24</v>
      </c>
      <c r="C147" s="319" t="s">
        <v>74</v>
      </c>
      <c r="D147" s="319" t="s">
        <v>74</v>
      </c>
      <c r="E147" s="320" t="s">
        <v>2615</v>
      </c>
      <c r="F147" s="285"/>
      <c r="G147" s="321" t="s">
        <v>294</v>
      </c>
      <c r="H147" s="446">
        <v>0</v>
      </c>
      <c r="I147" s="321">
        <v>0</v>
      </c>
      <c r="J147" s="285"/>
    </row>
    <row r="148" spans="1:10">
      <c r="A148" s="285">
        <v>230</v>
      </c>
      <c r="B148" s="318" t="s">
        <v>24</v>
      </c>
      <c r="C148" s="319" t="s">
        <v>74</v>
      </c>
      <c r="D148" s="319" t="s">
        <v>74</v>
      </c>
      <c r="E148" s="320" t="s">
        <v>2615</v>
      </c>
      <c r="F148" s="285"/>
      <c r="G148" s="321" t="s">
        <v>294</v>
      </c>
      <c r="H148" s="446">
        <v>0</v>
      </c>
      <c r="I148" s="321">
        <v>0</v>
      </c>
      <c r="J148" s="285"/>
    </row>
    <row r="149" spans="1:10">
      <c r="A149" s="285">
        <v>231</v>
      </c>
      <c r="B149" s="318" t="s">
        <v>24</v>
      </c>
      <c r="C149" s="319" t="s">
        <v>74</v>
      </c>
      <c r="D149" s="319" t="s">
        <v>74</v>
      </c>
      <c r="E149" s="320" t="s">
        <v>2615</v>
      </c>
      <c r="F149" s="285"/>
      <c r="G149" s="321" t="s">
        <v>294</v>
      </c>
      <c r="H149" s="446">
        <v>0</v>
      </c>
      <c r="I149" s="321">
        <v>0</v>
      </c>
      <c r="J149" s="285"/>
    </row>
    <row r="150" spans="1:10">
      <c r="A150" s="285">
        <v>232</v>
      </c>
      <c r="B150" s="318" t="s">
        <v>24</v>
      </c>
      <c r="C150" s="319" t="s">
        <v>74</v>
      </c>
      <c r="D150" s="319" t="s">
        <v>74</v>
      </c>
      <c r="E150" s="320" t="s">
        <v>2615</v>
      </c>
      <c r="F150" s="285"/>
      <c r="G150" s="321" t="s">
        <v>294</v>
      </c>
      <c r="H150" s="446">
        <v>0</v>
      </c>
      <c r="I150" s="321">
        <v>0</v>
      </c>
      <c r="J150" s="285"/>
    </row>
    <row r="151" spans="1:10">
      <c r="A151" s="285">
        <v>233</v>
      </c>
      <c r="B151" s="318" t="s">
        <v>24</v>
      </c>
      <c r="C151" s="319" t="s">
        <v>74</v>
      </c>
      <c r="D151" s="319" t="s">
        <v>74</v>
      </c>
      <c r="E151" s="320" t="s">
        <v>2615</v>
      </c>
      <c r="F151" s="285"/>
      <c r="G151" s="321" t="s">
        <v>294</v>
      </c>
      <c r="H151" s="446">
        <v>0</v>
      </c>
      <c r="I151" s="321">
        <v>0</v>
      </c>
      <c r="J151" s="285"/>
    </row>
    <row r="152" spans="1:10">
      <c r="A152" s="285">
        <v>234</v>
      </c>
      <c r="B152" s="318" t="s">
        <v>24</v>
      </c>
      <c r="C152" s="319" t="s">
        <v>74</v>
      </c>
      <c r="D152" s="319" t="s">
        <v>74</v>
      </c>
      <c r="E152" s="320" t="s">
        <v>2615</v>
      </c>
      <c r="F152" s="285"/>
      <c r="G152" s="321" t="s">
        <v>294</v>
      </c>
      <c r="H152" s="446">
        <v>0</v>
      </c>
      <c r="I152" s="321">
        <v>0</v>
      </c>
      <c r="J152" s="285"/>
    </row>
    <row r="153" spans="1:10">
      <c r="A153" s="285">
        <v>235</v>
      </c>
      <c r="B153" s="318" t="s">
        <v>24</v>
      </c>
      <c r="C153" s="319" t="s">
        <v>74</v>
      </c>
      <c r="D153" s="319" t="s">
        <v>74</v>
      </c>
      <c r="E153" s="320" t="s">
        <v>2615</v>
      </c>
      <c r="F153" s="285"/>
      <c r="G153" s="321" t="s">
        <v>294</v>
      </c>
      <c r="H153" s="446">
        <v>0</v>
      </c>
      <c r="I153" s="321">
        <v>0</v>
      </c>
      <c r="J153" s="285"/>
    </row>
    <row r="154" spans="1:10">
      <c r="A154" s="285">
        <v>236</v>
      </c>
      <c r="B154" s="318" t="s">
        <v>24</v>
      </c>
      <c r="C154" s="319" t="s">
        <v>74</v>
      </c>
      <c r="D154" s="319" t="s">
        <v>74</v>
      </c>
      <c r="E154" s="320" t="s">
        <v>2615</v>
      </c>
      <c r="F154" s="285"/>
      <c r="G154" s="321" t="s">
        <v>294</v>
      </c>
      <c r="H154" s="446">
        <v>0</v>
      </c>
      <c r="I154" s="321">
        <v>0</v>
      </c>
      <c r="J154" s="285"/>
    </row>
    <row r="155" spans="1:10">
      <c r="A155" s="285">
        <v>237</v>
      </c>
      <c r="B155" s="318" t="s">
        <v>24</v>
      </c>
      <c r="C155" s="319" t="s">
        <v>74</v>
      </c>
      <c r="D155" s="319" t="s">
        <v>74</v>
      </c>
      <c r="E155" s="320" t="s">
        <v>2615</v>
      </c>
      <c r="F155" s="285"/>
      <c r="G155" s="321" t="s">
        <v>294</v>
      </c>
      <c r="H155" s="446">
        <v>0</v>
      </c>
      <c r="I155" s="321">
        <v>0</v>
      </c>
      <c r="J155" s="285"/>
    </row>
    <row r="156" spans="1:10">
      <c r="A156" s="285">
        <v>238</v>
      </c>
      <c r="B156" s="318" t="s">
        <v>24</v>
      </c>
      <c r="C156" s="319" t="s">
        <v>74</v>
      </c>
      <c r="D156" s="319" t="s">
        <v>74</v>
      </c>
      <c r="E156" s="320" t="s">
        <v>2615</v>
      </c>
      <c r="F156" s="285"/>
      <c r="G156" s="321" t="s">
        <v>294</v>
      </c>
      <c r="H156" s="446">
        <v>0</v>
      </c>
      <c r="I156" s="321">
        <v>0</v>
      </c>
      <c r="J156" s="285"/>
    </row>
    <row r="157" spans="1:10">
      <c r="A157" s="285">
        <v>239</v>
      </c>
      <c r="B157" s="318" t="s">
        <v>24</v>
      </c>
      <c r="C157" s="319" t="s">
        <v>74</v>
      </c>
      <c r="D157" s="319" t="s">
        <v>74</v>
      </c>
      <c r="E157" s="320" t="s">
        <v>2615</v>
      </c>
      <c r="F157" s="285"/>
      <c r="G157" s="321" t="s">
        <v>294</v>
      </c>
      <c r="H157" s="446">
        <v>0</v>
      </c>
      <c r="I157" s="321">
        <v>0</v>
      </c>
      <c r="J157" s="285"/>
    </row>
    <row r="158" spans="1:10">
      <c r="A158" s="285">
        <v>240</v>
      </c>
      <c r="B158" s="318" t="s">
        <v>24</v>
      </c>
      <c r="C158" s="319" t="s">
        <v>74</v>
      </c>
      <c r="D158" s="319" t="s">
        <v>74</v>
      </c>
      <c r="E158" s="320" t="s">
        <v>2615</v>
      </c>
      <c r="F158" s="285"/>
      <c r="G158" s="321" t="s">
        <v>294</v>
      </c>
      <c r="H158" s="446">
        <v>0</v>
      </c>
      <c r="I158" s="321">
        <v>0</v>
      </c>
      <c r="J158" s="285"/>
    </row>
    <row r="159" spans="1:10">
      <c r="A159" s="285">
        <v>241</v>
      </c>
      <c r="B159" s="318" t="s">
        <v>24</v>
      </c>
      <c r="C159" s="319" t="s">
        <v>74</v>
      </c>
      <c r="D159" s="319" t="s">
        <v>74</v>
      </c>
      <c r="E159" s="320" t="s">
        <v>2615</v>
      </c>
      <c r="F159" s="285"/>
      <c r="G159" s="321" t="s">
        <v>294</v>
      </c>
      <c r="H159" s="446">
        <v>0</v>
      </c>
      <c r="I159" s="321">
        <v>0</v>
      </c>
      <c r="J159" s="285"/>
    </row>
    <row r="160" spans="1:10">
      <c r="A160" s="285">
        <v>242</v>
      </c>
      <c r="B160" s="318" t="s">
        <v>24</v>
      </c>
      <c r="C160" s="319" t="s">
        <v>74</v>
      </c>
      <c r="D160" s="319" t="s">
        <v>74</v>
      </c>
      <c r="E160" s="320" t="s">
        <v>2615</v>
      </c>
      <c r="F160" s="285"/>
      <c r="G160" s="321" t="s">
        <v>294</v>
      </c>
      <c r="H160" s="446">
        <v>0</v>
      </c>
      <c r="I160" s="321">
        <v>0</v>
      </c>
      <c r="J160" s="285"/>
    </row>
    <row r="161" spans="1:10">
      <c r="A161" s="285">
        <v>243</v>
      </c>
      <c r="B161" s="318" t="s">
        <v>24</v>
      </c>
      <c r="C161" s="319" t="s">
        <v>74</v>
      </c>
      <c r="D161" s="319" t="s">
        <v>74</v>
      </c>
      <c r="E161" s="320" t="s">
        <v>2615</v>
      </c>
      <c r="F161" s="285"/>
      <c r="G161" s="321" t="s">
        <v>294</v>
      </c>
      <c r="H161" s="446">
        <v>0</v>
      </c>
      <c r="I161" s="321">
        <v>0</v>
      </c>
      <c r="J161" s="285"/>
    </row>
    <row r="162" spans="1:10">
      <c r="A162" s="285">
        <v>244</v>
      </c>
      <c r="B162" s="318" t="s">
        <v>24</v>
      </c>
      <c r="C162" s="319" t="s">
        <v>74</v>
      </c>
      <c r="D162" s="319" t="s">
        <v>74</v>
      </c>
      <c r="E162" s="320" t="s">
        <v>2615</v>
      </c>
      <c r="F162" s="285"/>
      <c r="G162" s="321" t="s">
        <v>294</v>
      </c>
      <c r="H162" s="446">
        <v>0</v>
      </c>
      <c r="I162" s="321">
        <v>0</v>
      </c>
      <c r="J162" s="285"/>
    </row>
    <row r="163" spans="1:10">
      <c r="A163" s="285">
        <v>245</v>
      </c>
      <c r="B163" s="318" t="s">
        <v>24</v>
      </c>
      <c r="C163" s="319" t="s">
        <v>74</v>
      </c>
      <c r="D163" s="319" t="s">
        <v>74</v>
      </c>
      <c r="E163" s="320" t="s">
        <v>2615</v>
      </c>
      <c r="F163" s="285"/>
      <c r="G163" s="321" t="s">
        <v>294</v>
      </c>
      <c r="H163" s="446">
        <v>0</v>
      </c>
      <c r="I163" s="321">
        <v>0</v>
      </c>
      <c r="J163" s="285"/>
    </row>
    <row r="164" spans="1:10">
      <c r="A164" s="285">
        <v>246</v>
      </c>
      <c r="B164" s="318" t="s">
        <v>24</v>
      </c>
      <c r="C164" s="319" t="s">
        <v>74</v>
      </c>
      <c r="D164" s="319" t="s">
        <v>74</v>
      </c>
      <c r="E164" s="320" t="s">
        <v>2615</v>
      </c>
      <c r="F164" s="285"/>
      <c r="G164" s="321" t="s">
        <v>294</v>
      </c>
      <c r="H164" s="446">
        <v>0</v>
      </c>
      <c r="I164" s="321">
        <v>0</v>
      </c>
      <c r="J164" s="285"/>
    </row>
    <row r="165" spans="1:10">
      <c r="A165" s="285">
        <v>247</v>
      </c>
      <c r="B165" s="318" t="s">
        <v>24</v>
      </c>
      <c r="C165" s="319" t="s">
        <v>74</v>
      </c>
      <c r="D165" s="319" t="s">
        <v>74</v>
      </c>
      <c r="E165" s="320" t="s">
        <v>2615</v>
      </c>
      <c r="F165" s="285"/>
      <c r="G165" s="321" t="s">
        <v>294</v>
      </c>
      <c r="H165" s="446">
        <v>0</v>
      </c>
      <c r="I165" s="321">
        <v>0</v>
      </c>
      <c r="J165" s="285"/>
    </row>
    <row r="166" spans="1:10">
      <c r="A166" s="285">
        <v>248</v>
      </c>
      <c r="B166" s="318" t="s">
        <v>24</v>
      </c>
      <c r="C166" s="319" t="s">
        <v>74</v>
      </c>
      <c r="D166" s="319" t="s">
        <v>74</v>
      </c>
      <c r="E166" s="320" t="s">
        <v>2615</v>
      </c>
      <c r="F166" s="285"/>
      <c r="G166" s="321" t="s">
        <v>294</v>
      </c>
      <c r="H166" s="446">
        <v>0</v>
      </c>
      <c r="I166" s="321">
        <v>0</v>
      </c>
      <c r="J166" s="285"/>
    </row>
    <row r="167" spans="1:10">
      <c r="A167" s="285">
        <v>249</v>
      </c>
      <c r="B167" s="318" t="s">
        <v>24</v>
      </c>
      <c r="C167" s="319" t="s">
        <v>74</v>
      </c>
      <c r="D167" s="319" t="s">
        <v>74</v>
      </c>
      <c r="E167" s="320" t="s">
        <v>2615</v>
      </c>
      <c r="F167" s="285"/>
      <c r="G167" s="321" t="s">
        <v>294</v>
      </c>
      <c r="H167" s="446">
        <v>0</v>
      </c>
      <c r="I167" s="321">
        <v>0</v>
      </c>
      <c r="J167" s="285"/>
    </row>
    <row r="168" spans="1:10">
      <c r="A168" s="285">
        <v>250</v>
      </c>
      <c r="B168" s="318" t="s">
        <v>24</v>
      </c>
      <c r="C168" s="319" t="s">
        <v>74</v>
      </c>
      <c r="D168" s="319" t="s">
        <v>74</v>
      </c>
      <c r="E168" s="320" t="s">
        <v>2615</v>
      </c>
      <c r="F168" s="285"/>
      <c r="G168" s="321" t="s">
        <v>294</v>
      </c>
      <c r="H168" s="446">
        <v>0</v>
      </c>
      <c r="I168" s="321">
        <v>0</v>
      </c>
      <c r="J168" s="285"/>
    </row>
    <row r="169" spans="1:10">
      <c r="A169" s="285">
        <v>251</v>
      </c>
      <c r="B169" s="318" t="s">
        <v>24</v>
      </c>
      <c r="C169" s="319" t="s">
        <v>74</v>
      </c>
      <c r="D169" s="319" t="s">
        <v>74</v>
      </c>
      <c r="E169" s="320" t="s">
        <v>2615</v>
      </c>
      <c r="F169" s="285"/>
      <c r="G169" s="321" t="s">
        <v>294</v>
      </c>
      <c r="H169" s="446">
        <v>0</v>
      </c>
      <c r="I169" s="321">
        <v>0</v>
      </c>
      <c r="J169" s="285"/>
    </row>
    <row r="170" spans="1:10">
      <c r="A170" s="285">
        <v>252</v>
      </c>
      <c r="B170" s="318" t="s">
        <v>24</v>
      </c>
      <c r="C170" s="319" t="s">
        <v>74</v>
      </c>
      <c r="D170" s="319" t="s">
        <v>74</v>
      </c>
      <c r="E170" s="320" t="s">
        <v>2615</v>
      </c>
      <c r="F170" s="285"/>
      <c r="G170" s="321" t="s">
        <v>294</v>
      </c>
      <c r="H170" s="446">
        <v>0</v>
      </c>
      <c r="I170" s="321">
        <v>0</v>
      </c>
      <c r="J170" s="285"/>
    </row>
    <row r="171" spans="1:10">
      <c r="A171" s="285">
        <v>253</v>
      </c>
      <c r="B171" s="318" t="s">
        <v>24</v>
      </c>
      <c r="C171" s="319" t="s">
        <v>74</v>
      </c>
      <c r="D171" s="319" t="s">
        <v>74</v>
      </c>
      <c r="E171" s="320" t="s">
        <v>2615</v>
      </c>
      <c r="F171" s="285"/>
      <c r="G171" s="321" t="s">
        <v>294</v>
      </c>
      <c r="H171" s="446">
        <v>0</v>
      </c>
      <c r="I171" s="321">
        <v>0</v>
      </c>
      <c r="J171" s="285"/>
    </row>
    <row r="172" spans="1:10">
      <c r="A172" s="285">
        <v>254</v>
      </c>
      <c r="B172" s="318" t="s">
        <v>24</v>
      </c>
      <c r="C172" s="319" t="s">
        <v>74</v>
      </c>
      <c r="D172" s="319" t="s">
        <v>74</v>
      </c>
      <c r="E172" s="320" t="s">
        <v>2615</v>
      </c>
      <c r="F172" s="285"/>
      <c r="G172" s="321" t="s">
        <v>294</v>
      </c>
      <c r="H172" s="446">
        <v>0</v>
      </c>
      <c r="I172" s="321">
        <v>0</v>
      </c>
      <c r="J172" s="285"/>
    </row>
    <row r="173" spans="1:10">
      <c r="A173" s="285">
        <v>255</v>
      </c>
      <c r="B173" s="318" t="s">
        <v>24</v>
      </c>
      <c r="C173" s="319" t="s">
        <v>74</v>
      </c>
      <c r="D173" s="319" t="s">
        <v>74</v>
      </c>
      <c r="E173" s="320" t="s">
        <v>2615</v>
      </c>
      <c r="F173" s="285"/>
      <c r="G173" s="321" t="s">
        <v>2686</v>
      </c>
      <c r="H173" s="446">
        <v>0</v>
      </c>
      <c r="I173" s="321">
        <v>0</v>
      </c>
      <c r="J173" s="285"/>
    </row>
  </sheetData>
  <mergeCells count="49">
    <mergeCell ref="A1:H1"/>
    <mergeCell ref="A7:A8"/>
    <mergeCell ref="E7:E8"/>
    <mergeCell ref="G7:G8"/>
    <mergeCell ref="H7:H8"/>
    <mergeCell ref="J7:J8"/>
    <mergeCell ref="A10:A17"/>
    <mergeCell ref="D10:D17"/>
    <mergeCell ref="E10:E17"/>
    <mergeCell ref="G10:G17"/>
    <mergeCell ref="H10:H17"/>
    <mergeCell ref="I10:I17"/>
    <mergeCell ref="J10:J17"/>
    <mergeCell ref="I7:I8"/>
    <mergeCell ref="J18:J25"/>
    <mergeCell ref="A26:A33"/>
    <mergeCell ref="D26:D33"/>
    <mergeCell ref="E26:E33"/>
    <mergeCell ref="G26:G33"/>
    <mergeCell ref="H26:H33"/>
    <mergeCell ref="I26:I33"/>
    <mergeCell ref="J26:J33"/>
    <mergeCell ref="A18:A25"/>
    <mergeCell ref="D18:D25"/>
    <mergeCell ref="E18:E25"/>
    <mergeCell ref="G18:G25"/>
    <mergeCell ref="H18:H25"/>
    <mergeCell ref="I18:I25"/>
    <mergeCell ref="J34:J41"/>
    <mergeCell ref="A42:A49"/>
    <mergeCell ref="D42:D49"/>
    <mergeCell ref="E42:E49"/>
    <mergeCell ref="G42:G49"/>
    <mergeCell ref="H42:H49"/>
    <mergeCell ref="I42:I49"/>
    <mergeCell ref="J42:J49"/>
    <mergeCell ref="A34:A41"/>
    <mergeCell ref="D34:D41"/>
    <mergeCell ref="E34:E41"/>
    <mergeCell ref="G34:G41"/>
    <mergeCell ref="H34:H41"/>
    <mergeCell ref="I34:I41"/>
    <mergeCell ref="J50:J57"/>
    <mergeCell ref="A50:A57"/>
    <mergeCell ref="D50:D57"/>
    <mergeCell ref="E50:E57"/>
    <mergeCell ref="G50:G57"/>
    <mergeCell ref="H50:H57"/>
    <mergeCell ref="I50:I57"/>
  </mergeCells>
  <phoneticPr fontId="5"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T130"/>
  <sheetViews>
    <sheetView zoomScale="115" zoomScaleNormal="115" workbookViewId="0">
      <selection activeCell="M83" sqref="M83:M98"/>
    </sheetView>
  </sheetViews>
  <sheetFormatPr defaultColWidth="9" defaultRowHeight="14.4"/>
  <cols>
    <col min="1" max="2" width="9" style="235" customWidth="1"/>
    <col min="3" max="3" width="44.44140625" style="235" customWidth="1"/>
    <col min="4" max="4" width="45.21875" style="284" customWidth="1"/>
    <col min="5" max="5" width="9" style="235" customWidth="1"/>
    <col min="6" max="6" width="9" style="258" customWidth="1"/>
    <col min="7" max="7" width="9" style="238" customWidth="1"/>
    <col min="8" max="8" width="9" style="430" customWidth="1"/>
    <col min="9" max="9" width="9" style="238" customWidth="1"/>
    <col min="10" max="12" width="9" style="235" customWidth="1"/>
    <col min="13" max="13" width="9" style="283" customWidth="1"/>
    <col min="14" max="14" width="10.44140625" customWidth="1"/>
    <col min="15" max="15" width="9" style="235"/>
    <col min="16" max="16" width="12.44140625" style="235" customWidth="1"/>
    <col min="17" max="17" width="13.77734375" style="235" bestFit="1" customWidth="1"/>
    <col min="18" max="18" width="9" style="235" customWidth="1"/>
    <col min="19" max="16384" width="9" style="235"/>
  </cols>
  <sheetData>
    <row r="1" spans="1:13" ht="16.95" customHeight="1">
      <c r="A1" s="756" t="s">
        <v>948</v>
      </c>
      <c r="B1" s="757"/>
      <c r="C1" s="757"/>
      <c r="D1" s="757"/>
      <c r="E1" s="757"/>
      <c r="F1" s="757"/>
      <c r="G1" s="757"/>
      <c r="H1" s="757"/>
      <c r="I1" s="215"/>
    </row>
    <row r="2" spans="1:13" ht="66.599999999999994" customHeight="1">
      <c r="A2" s="177" t="s">
        <v>13</v>
      </c>
      <c r="B2" s="178" t="s">
        <v>14</v>
      </c>
      <c r="C2" s="179" t="s">
        <v>15</v>
      </c>
      <c r="D2" s="179" t="s">
        <v>16</v>
      </c>
      <c r="E2" s="179" t="s">
        <v>17</v>
      </c>
      <c r="F2" s="179" t="s">
        <v>18</v>
      </c>
      <c r="G2" s="179" t="s">
        <v>19</v>
      </c>
      <c r="H2" s="179" t="s">
        <v>20</v>
      </c>
      <c r="I2" s="179" t="s">
        <v>21</v>
      </c>
    </row>
    <row r="3" spans="1:13" s="242" customFormat="1" ht="31.2" customHeight="1">
      <c r="A3" s="241">
        <v>128</v>
      </c>
      <c r="B3" s="192" t="s">
        <v>24</v>
      </c>
      <c r="C3" s="257" t="s">
        <v>203</v>
      </c>
      <c r="D3" s="434" t="s">
        <v>949</v>
      </c>
      <c r="E3" s="265" t="s">
        <v>26</v>
      </c>
      <c r="F3" s="249"/>
      <c r="G3" s="246" t="str">
        <f t="shared" ref="G3:G34" si="0">DEC2HEX(H3)</f>
        <v>1</v>
      </c>
      <c r="H3" s="446">
        <v>1</v>
      </c>
      <c r="I3" s="246" t="s">
        <v>27</v>
      </c>
      <c r="J3" s="235"/>
      <c r="M3" s="352"/>
    </row>
    <row r="4" spans="1:13" s="242" customFormat="1">
      <c r="A4" s="249">
        <v>129</v>
      </c>
      <c r="B4" s="198" t="s">
        <v>24</v>
      </c>
      <c r="C4" s="261" t="s">
        <v>49</v>
      </c>
      <c r="D4" s="432"/>
      <c r="E4" s="259"/>
      <c r="F4" s="249"/>
      <c r="G4" s="246" t="str">
        <f t="shared" si="0"/>
        <v>1</v>
      </c>
      <c r="H4" s="446">
        <v>1</v>
      </c>
      <c r="I4" s="246" t="s">
        <v>27</v>
      </c>
      <c r="J4" s="235"/>
      <c r="K4" s="284" t="s">
        <v>4410</v>
      </c>
      <c r="M4" s="352"/>
    </row>
    <row r="5" spans="1:13" s="242" customFormat="1" ht="15.6" customHeight="1">
      <c r="A5" s="241">
        <v>130</v>
      </c>
      <c r="B5" s="192" t="s">
        <v>24</v>
      </c>
      <c r="C5" s="824" t="s">
        <v>950</v>
      </c>
      <c r="D5" s="954" t="s">
        <v>951</v>
      </c>
      <c r="E5" s="265" t="s">
        <v>26</v>
      </c>
      <c r="F5" s="249"/>
      <c r="G5" s="246" t="str">
        <f t="shared" si="0"/>
        <v>0</v>
      </c>
      <c r="H5" s="446">
        <v>0</v>
      </c>
      <c r="I5" s="246">
        <v>0</v>
      </c>
      <c r="K5" s="284">
        <f>(H5+H6*256)/256</f>
        <v>5</v>
      </c>
      <c r="M5" s="352"/>
    </row>
    <row r="6" spans="1:13" s="242" customFormat="1">
      <c r="A6" s="241">
        <v>131</v>
      </c>
      <c r="B6" s="192" t="s">
        <v>24</v>
      </c>
      <c r="C6" s="751"/>
      <c r="D6" s="751"/>
      <c r="E6" s="265" t="s">
        <v>26</v>
      </c>
      <c r="F6" s="249"/>
      <c r="G6" s="246" t="str">
        <f t="shared" si="0"/>
        <v>5</v>
      </c>
      <c r="H6" s="446">
        <v>5</v>
      </c>
      <c r="I6" s="246">
        <v>0</v>
      </c>
      <c r="M6" s="352"/>
    </row>
    <row r="7" spans="1:13" s="242" customFormat="1" ht="15.6" customHeight="1">
      <c r="A7" s="241">
        <v>132</v>
      </c>
      <c r="B7" s="192" t="s">
        <v>24</v>
      </c>
      <c r="C7" s="824" t="s">
        <v>952</v>
      </c>
      <c r="D7" s="954" t="s">
        <v>953</v>
      </c>
      <c r="E7" s="265" t="s">
        <v>26</v>
      </c>
      <c r="F7" s="249"/>
      <c r="G7" s="246" t="str">
        <f t="shared" si="0"/>
        <v>0</v>
      </c>
      <c r="H7" s="446">
        <v>0</v>
      </c>
      <c r="I7" s="246">
        <v>0</v>
      </c>
      <c r="K7" s="284">
        <f>(H7+H8*256)/256</f>
        <v>40</v>
      </c>
      <c r="M7" s="352"/>
    </row>
    <row r="8" spans="1:13" s="242" customFormat="1">
      <c r="A8" s="241">
        <v>133</v>
      </c>
      <c r="B8" s="192" t="s">
        <v>24</v>
      </c>
      <c r="C8" s="751"/>
      <c r="D8" s="751"/>
      <c r="E8" s="265" t="s">
        <v>26</v>
      </c>
      <c r="F8" s="249"/>
      <c r="G8" s="246" t="str">
        <f t="shared" si="0"/>
        <v>28</v>
      </c>
      <c r="H8" s="446">
        <v>40</v>
      </c>
      <c r="I8" s="246">
        <v>0</v>
      </c>
      <c r="M8" s="352"/>
    </row>
    <row r="9" spans="1:13" s="242" customFormat="1" ht="15.6" customHeight="1">
      <c r="A9" s="241">
        <v>134</v>
      </c>
      <c r="B9" s="192" t="s">
        <v>24</v>
      </c>
      <c r="C9" s="824" t="s">
        <v>954</v>
      </c>
      <c r="D9" s="954" t="s">
        <v>955</v>
      </c>
      <c r="E9" s="265" t="s">
        <v>26</v>
      </c>
      <c r="F9" s="249"/>
      <c r="G9" s="246" t="str">
        <f t="shared" si="0"/>
        <v>0</v>
      </c>
      <c r="H9" s="446">
        <v>0</v>
      </c>
      <c r="I9" s="246">
        <v>0</v>
      </c>
      <c r="K9" s="284">
        <f>(H9+H10*256)/256</f>
        <v>78</v>
      </c>
      <c r="M9" s="352"/>
    </row>
    <row r="10" spans="1:13" s="242" customFormat="1">
      <c r="A10" s="241">
        <v>135</v>
      </c>
      <c r="B10" s="192" t="s">
        <v>24</v>
      </c>
      <c r="C10" s="751"/>
      <c r="D10" s="751"/>
      <c r="E10" s="265" t="s">
        <v>26</v>
      </c>
      <c r="F10" s="249"/>
      <c r="G10" s="246" t="str">
        <f t="shared" si="0"/>
        <v>4E</v>
      </c>
      <c r="H10" s="446">
        <v>78</v>
      </c>
      <c r="I10" s="246">
        <v>0</v>
      </c>
      <c r="M10" s="352"/>
    </row>
    <row r="11" spans="1:13">
      <c r="A11" s="249">
        <v>136</v>
      </c>
      <c r="B11" s="247" t="s">
        <v>24</v>
      </c>
      <c r="C11" s="244" t="s">
        <v>74</v>
      </c>
      <c r="D11" s="287"/>
      <c r="E11" s="236"/>
      <c r="F11" s="247"/>
      <c r="G11" s="246" t="str">
        <f t="shared" si="0"/>
        <v>0</v>
      </c>
      <c r="H11" s="431">
        <v>0</v>
      </c>
      <c r="I11" s="221">
        <v>0</v>
      </c>
    </row>
    <row r="12" spans="1:13">
      <c r="A12" s="249">
        <v>137</v>
      </c>
      <c r="B12" s="247" t="s">
        <v>24</v>
      </c>
      <c r="C12" s="244" t="s">
        <v>74</v>
      </c>
      <c r="D12" s="287"/>
      <c r="E12" s="236"/>
      <c r="F12" s="247"/>
      <c r="G12" s="246" t="str">
        <f t="shared" si="0"/>
        <v>0</v>
      </c>
      <c r="H12" s="431">
        <v>0</v>
      </c>
      <c r="I12" s="221">
        <v>0</v>
      </c>
    </row>
    <row r="13" spans="1:13">
      <c r="A13" s="249">
        <v>138</v>
      </c>
      <c r="B13" s="247" t="s">
        <v>24</v>
      </c>
      <c r="C13" s="244" t="s">
        <v>74</v>
      </c>
      <c r="D13" s="287"/>
      <c r="E13" s="236"/>
      <c r="F13" s="247"/>
      <c r="G13" s="246" t="str">
        <f t="shared" si="0"/>
        <v>0</v>
      </c>
      <c r="H13" s="431">
        <v>0</v>
      </c>
      <c r="I13" s="221">
        <v>0</v>
      </c>
    </row>
    <row r="14" spans="1:13">
      <c r="A14" s="249">
        <v>139</v>
      </c>
      <c r="B14" s="247" t="s">
        <v>24</v>
      </c>
      <c r="C14" s="244" t="s">
        <v>74</v>
      </c>
      <c r="D14" s="287"/>
      <c r="E14" s="236"/>
      <c r="F14" s="247"/>
      <c r="G14" s="246" t="str">
        <f t="shared" si="0"/>
        <v>0</v>
      </c>
      <c r="H14" s="431">
        <v>0</v>
      </c>
      <c r="I14" s="221">
        <v>0</v>
      </c>
    </row>
    <row r="15" spans="1:13">
      <c r="A15" s="249">
        <v>140</v>
      </c>
      <c r="B15" s="247" t="s">
        <v>24</v>
      </c>
      <c r="C15" s="244" t="s">
        <v>74</v>
      </c>
      <c r="D15" s="287"/>
      <c r="E15" s="236"/>
      <c r="F15" s="247"/>
      <c r="G15" s="246" t="str">
        <f t="shared" si="0"/>
        <v>0</v>
      </c>
      <c r="H15" s="431">
        <v>0</v>
      </c>
      <c r="I15" s="221">
        <v>0</v>
      </c>
    </row>
    <row r="16" spans="1:13">
      <c r="A16" s="249">
        <v>141</v>
      </c>
      <c r="B16" s="247" t="s">
        <v>24</v>
      </c>
      <c r="C16" s="244" t="s">
        <v>74</v>
      </c>
      <c r="D16" s="287"/>
      <c r="E16" s="236"/>
      <c r="F16" s="247"/>
      <c r="G16" s="246" t="str">
        <f t="shared" si="0"/>
        <v>0</v>
      </c>
      <c r="H16" s="431">
        <v>0</v>
      </c>
      <c r="I16" s="221">
        <v>0</v>
      </c>
    </row>
    <row r="17" spans="1:20">
      <c r="A17" s="249">
        <v>142</v>
      </c>
      <c r="B17" s="247" t="s">
        <v>24</v>
      </c>
      <c r="C17" s="244" t="s">
        <v>74</v>
      </c>
      <c r="D17" s="287"/>
      <c r="E17" s="236"/>
      <c r="F17" s="247"/>
      <c r="G17" s="246" t="str">
        <f t="shared" si="0"/>
        <v>0</v>
      </c>
      <c r="H17" s="431">
        <v>0</v>
      </c>
      <c r="I17" s="221">
        <v>0</v>
      </c>
    </row>
    <row r="18" spans="1:20">
      <c r="A18" s="249">
        <v>143</v>
      </c>
      <c r="B18" s="247" t="s">
        <v>24</v>
      </c>
      <c r="C18" s="244" t="s">
        <v>74</v>
      </c>
      <c r="D18" s="287"/>
      <c r="E18" s="236"/>
      <c r="F18" s="247"/>
      <c r="G18" s="246" t="str">
        <f t="shared" si="0"/>
        <v>0</v>
      </c>
      <c r="H18" s="431">
        <v>0</v>
      </c>
      <c r="I18" s="221">
        <v>0</v>
      </c>
      <c r="K18" s="439" t="s">
        <v>2690</v>
      </c>
      <c r="L18" s="235" t="s">
        <v>2687</v>
      </c>
      <c r="M18" s="283" t="s">
        <v>2688</v>
      </c>
      <c r="N18" t="s">
        <v>2805</v>
      </c>
      <c r="P18" s="439" t="s">
        <v>2689</v>
      </c>
      <c r="Q18" s="235" t="s">
        <v>2687</v>
      </c>
      <c r="R18" s="235" t="s">
        <v>2687</v>
      </c>
      <c r="S18" s="235" t="s">
        <v>2688</v>
      </c>
      <c r="T18" s="235" t="s">
        <v>2688</v>
      </c>
    </row>
    <row r="19" spans="1:20" ht="15.6" customHeight="1">
      <c r="A19" s="241">
        <v>144</v>
      </c>
      <c r="B19" s="248" t="s">
        <v>24</v>
      </c>
      <c r="C19" s="251" t="s">
        <v>956</v>
      </c>
      <c r="D19" s="953" t="s">
        <v>2813</v>
      </c>
      <c r="E19" s="237" t="s">
        <v>26</v>
      </c>
      <c r="F19" s="247"/>
      <c r="G19" s="246" t="str">
        <f t="shared" si="0"/>
        <v>40</v>
      </c>
      <c r="H19" s="431">
        <v>64</v>
      </c>
      <c r="I19" s="221" t="s">
        <v>27</v>
      </c>
      <c r="K19" s="235">
        <f>H19+H20*256</f>
        <v>37440</v>
      </c>
      <c r="L19" s="235">
        <f>K19/65520*150</f>
        <v>85.714285714285708</v>
      </c>
      <c r="M19" s="283">
        <f>K19/65520*175</f>
        <v>100</v>
      </c>
      <c r="N19">
        <f>M19+M21</f>
        <v>200</v>
      </c>
      <c r="O19" s="235" t="s">
        <v>957</v>
      </c>
      <c r="P19" s="283">
        <v>100</v>
      </c>
      <c r="Q19" s="235">
        <f>ROUND(P19*65520/150,0)</f>
        <v>43680</v>
      </c>
      <c r="R19" s="235">
        <f>_xlfn.BITAND(Q19,255)</f>
        <v>160</v>
      </c>
      <c r="S19" s="283">
        <f>ROUND(P19*65520/175,0)</f>
        <v>37440</v>
      </c>
      <c r="T19" s="283">
        <f>_xlfn.BITAND(S19,255)</f>
        <v>64</v>
      </c>
    </row>
    <row r="20" spans="1:20">
      <c r="A20" s="241">
        <v>145</v>
      </c>
      <c r="B20" s="248" t="s">
        <v>24</v>
      </c>
      <c r="C20" s="251" t="s">
        <v>958</v>
      </c>
      <c r="D20" s="754"/>
      <c r="E20" s="237" t="s">
        <v>26</v>
      </c>
      <c r="F20" s="247"/>
      <c r="G20" s="246" t="str">
        <f t="shared" si="0"/>
        <v>92</v>
      </c>
      <c r="H20" s="431">
        <v>146</v>
      </c>
      <c r="I20" s="221" t="s">
        <v>27</v>
      </c>
      <c r="R20" s="235">
        <f>_xlfn.BITRSHIFT(Q19,8)</f>
        <v>170</v>
      </c>
      <c r="S20" s="283"/>
      <c r="T20" s="283">
        <f>_xlfn.BITRSHIFT(S19,8)</f>
        <v>146</v>
      </c>
    </row>
    <row r="21" spans="1:20">
      <c r="A21" s="241">
        <v>146</v>
      </c>
      <c r="B21" s="248" t="s">
        <v>24</v>
      </c>
      <c r="C21" s="251" t="s">
        <v>959</v>
      </c>
      <c r="D21" s="754"/>
      <c r="E21" s="237" t="s">
        <v>26</v>
      </c>
      <c r="F21" s="247"/>
      <c r="G21" s="246" t="str">
        <f t="shared" si="0"/>
        <v>40</v>
      </c>
      <c r="H21" s="431">
        <v>64</v>
      </c>
      <c r="I21" s="221" t="s">
        <v>27</v>
      </c>
      <c r="K21" s="283">
        <f>H21+H22*256</f>
        <v>37440</v>
      </c>
      <c r="L21" s="283">
        <f>K21/65520*150</f>
        <v>85.714285714285708</v>
      </c>
      <c r="M21" s="283">
        <f>K21/65520*175</f>
        <v>100</v>
      </c>
      <c r="O21" s="283" t="s">
        <v>957</v>
      </c>
      <c r="P21" s="283">
        <v>100</v>
      </c>
      <c r="Q21" s="283">
        <f>ROUND(P21*65520/150,0)</f>
        <v>43680</v>
      </c>
      <c r="R21" s="283">
        <f>_xlfn.BITAND(Q21,255)</f>
        <v>160</v>
      </c>
      <c r="S21" s="283">
        <f>ROUND(P21*65520/175,0)</f>
        <v>37440</v>
      </c>
      <c r="T21" s="283">
        <f>_xlfn.BITAND(S21,255)</f>
        <v>64</v>
      </c>
    </row>
    <row r="22" spans="1:20">
      <c r="A22" s="241">
        <v>147</v>
      </c>
      <c r="B22" s="248" t="s">
        <v>24</v>
      </c>
      <c r="C22" s="251" t="s">
        <v>960</v>
      </c>
      <c r="D22" s="754"/>
      <c r="E22" s="237" t="s">
        <v>26</v>
      </c>
      <c r="F22" s="247"/>
      <c r="G22" s="246" t="str">
        <f t="shared" si="0"/>
        <v>92</v>
      </c>
      <c r="H22" s="431">
        <v>146</v>
      </c>
      <c r="I22" s="221" t="s">
        <v>27</v>
      </c>
      <c r="K22" s="283"/>
      <c r="L22" s="283"/>
      <c r="O22" s="283"/>
      <c r="P22" s="283"/>
      <c r="Q22" s="283"/>
      <c r="R22" s="283">
        <f>_xlfn.BITRSHIFT(Q21,8)</f>
        <v>170</v>
      </c>
      <c r="S22" s="283"/>
      <c r="T22" s="283">
        <f>_xlfn.BITRSHIFT(S21,8)</f>
        <v>146</v>
      </c>
    </row>
    <row r="23" spans="1:20">
      <c r="A23" s="241">
        <v>148</v>
      </c>
      <c r="B23" s="248" t="s">
        <v>24</v>
      </c>
      <c r="C23" s="251" t="s">
        <v>961</v>
      </c>
      <c r="D23" s="754"/>
      <c r="E23" s="237" t="s">
        <v>26</v>
      </c>
      <c r="F23" s="247"/>
      <c r="G23" s="246" t="str">
        <f t="shared" si="0"/>
        <v>40</v>
      </c>
      <c r="H23" s="431">
        <v>64</v>
      </c>
      <c r="I23" s="221" t="s">
        <v>27</v>
      </c>
      <c r="K23" s="283">
        <f t="shared" ref="K23" si="1">H23+H24*256</f>
        <v>37440</v>
      </c>
      <c r="L23" s="283">
        <f t="shared" ref="L23" si="2">K23/65520*150</f>
        <v>85.714285714285708</v>
      </c>
      <c r="M23" s="283">
        <f t="shared" ref="M23" si="3">K23/65520*175</f>
        <v>100</v>
      </c>
      <c r="N23" s="428">
        <f>M23+M25</f>
        <v>200</v>
      </c>
      <c r="O23" s="283" t="s">
        <v>957</v>
      </c>
      <c r="P23" s="283">
        <v>100</v>
      </c>
      <c r="Q23" s="283">
        <f t="shared" ref="Q23" si="4">ROUND(P23*65520/150,0)</f>
        <v>43680</v>
      </c>
      <c r="R23" s="283">
        <f t="shared" ref="R23" si="5">_xlfn.BITAND(Q23,255)</f>
        <v>160</v>
      </c>
      <c r="S23" s="283">
        <f t="shared" ref="S23" si="6">ROUND(P23*65520/175,0)</f>
        <v>37440</v>
      </c>
      <c r="T23" s="283">
        <f t="shared" ref="T23" si="7">_xlfn.BITAND(S23,255)</f>
        <v>64</v>
      </c>
    </row>
    <row r="24" spans="1:20">
      <c r="A24" s="241">
        <v>149</v>
      </c>
      <c r="B24" s="248" t="s">
        <v>24</v>
      </c>
      <c r="C24" s="251" t="s">
        <v>962</v>
      </c>
      <c r="D24" s="754"/>
      <c r="E24" s="237" t="s">
        <v>26</v>
      </c>
      <c r="F24" s="247"/>
      <c r="G24" s="246" t="str">
        <f t="shared" si="0"/>
        <v>92</v>
      </c>
      <c r="H24" s="431">
        <v>146</v>
      </c>
      <c r="I24" s="221" t="s">
        <v>27</v>
      </c>
      <c r="K24" s="283"/>
      <c r="L24" s="283"/>
      <c r="O24" s="283"/>
      <c r="P24" s="283"/>
      <c r="Q24" s="283"/>
      <c r="R24" s="283">
        <f t="shared" ref="R24" si="8">_xlfn.BITRSHIFT(Q23,8)</f>
        <v>170</v>
      </c>
      <c r="S24" s="283"/>
      <c r="T24" s="283">
        <f t="shared" ref="T24" si="9">_xlfn.BITRSHIFT(S23,8)</f>
        <v>146</v>
      </c>
    </row>
    <row r="25" spans="1:20">
      <c r="A25" s="241">
        <v>150</v>
      </c>
      <c r="B25" s="248" t="s">
        <v>24</v>
      </c>
      <c r="C25" s="251" t="s">
        <v>963</v>
      </c>
      <c r="D25" s="754"/>
      <c r="E25" s="237" t="s">
        <v>26</v>
      </c>
      <c r="F25" s="247"/>
      <c r="G25" s="246" t="str">
        <f t="shared" si="0"/>
        <v>40</v>
      </c>
      <c r="H25" s="431">
        <v>64</v>
      </c>
      <c r="I25" s="221" t="s">
        <v>27</v>
      </c>
      <c r="K25" s="283">
        <f t="shared" ref="K25" si="10">H25+H26*256</f>
        <v>37440</v>
      </c>
      <c r="L25" s="283">
        <f t="shared" ref="L25" si="11">K25/65520*150</f>
        <v>85.714285714285708</v>
      </c>
      <c r="M25" s="283">
        <f t="shared" ref="M25" si="12">K25/65520*175</f>
        <v>100</v>
      </c>
      <c r="O25" s="283" t="s">
        <v>957</v>
      </c>
      <c r="P25" s="283">
        <v>100</v>
      </c>
      <c r="Q25" s="283">
        <f t="shared" ref="Q25" si="13">ROUND(P25*65520/150,0)</f>
        <v>43680</v>
      </c>
      <c r="R25" s="283">
        <f t="shared" ref="R25" si="14">_xlfn.BITAND(Q25,255)</f>
        <v>160</v>
      </c>
      <c r="S25" s="283">
        <f t="shared" ref="S25" si="15">ROUND(P25*65520/175,0)</f>
        <v>37440</v>
      </c>
      <c r="T25" s="283">
        <f t="shared" ref="T25" si="16">_xlfn.BITAND(S25,255)</f>
        <v>64</v>
      </c>
    </row>
    <row r="26" spans="1:20">
      <c r="A26" s="241">
        <v>151</v>
      </c>
      <c r="B26" s="248" t="s">
        <v>24</v>
      </c>
      <c r="C26" s="251" t="s">
        <v>964</v>
      </c>
      <c r="D26" s="754"/>
      <c r="E26" s="237" t="s">
        <v>26</v>
      </c>
      <c r="F26" s="247"/>
      <c r="G26" s="246" t="str">
        <f t="shared" si="0"/>
        <v>92</v>
      </c>
      <c r="H26" s="431">
        <v>146</v>
      </c>
      <c r="I26" s="221" t="s">
        <v>27</v>
      </c>
      <c r="K26" s="283"/>
      <c r="L26" s="283"/>
      <c r="O26" s="283"/>
      <c r="P26" s="283"/>
      <c r="Q26" s="283"/>
      <c r="R26" s="283">
        <f t="shared" ref="R26" si="17">_xlfn.BITRSHIFT(Q25,8)</f>
        <v>170</v>
      </c>
      <c r="S26" s="283"/>
      <c r="T26" s="283">
        <f t="shared" ref="T26" si="18">_xlfn.BITRSHIFT(S25,8)</f>
        <v>146</v>
      </c>
    </row>
    <row r="27" spans="1:20">
      <c r="A27" s="241">
        <v>152</v>
      </c>
      <c r="B27" s="248" t="s">
        <v>24</v>
      </c>
      <c r="C27" s="251" t="s">
        <v>965</v>
      </c>
      <c r="D27" s="754"/>
      <c r="E27" s="237" t="s">
        <v>26</v>
      </c>
      <c r="F27" s="247"/>
      <c r="G27" s="246" t="str">
        <f t="shared" si="0"/>
        <v>40</v>
      </c>
      <c r="H27" s="431">
        <v>64</v>
      </c>
      <c r="I27" s="221" t="s">
        <v>27</v>
      </c>
      <c r="K27" s="283">
        <f t="shared" ref="K27" si="19">H27+H28*256</f>
        <v>37440</v>
      </c>
      <c r="L27" s="283">
        <f t="shared" ref="L27" si="20">K27/65520*150</f>
        <v>85.714285714285708</v>
      </c>
      <c r="M27" s="283">
        <f t="shared" ref="M27" si="21">K27/65520*175</f>
        <v>100</v>
      </c>
      <c r="N27" s="428">
        <f>M27+M29</f>
        <v>200</v>
      </c>
      <c r="O27" s="283" t="s">
        <v>957</v>
      </c>
      <c r="P27" s="283">
        <v>100</v>
      </c>
      <c r="Q27" s="283">
        <f t="shared" ref="Q27" si="22">ROUND(P27*65520/150,0)</f>
        <v>43680</v>
      </c>
      <c r="R27" s="283">
        <f t="shared" ref="R27" si="23">_xlfn.BITAND(Q27,255)</f>
        <v>160</v>
      </c>
      <c r="S27" s="283">
        <f t="shared" ref="S27" si="24">ROUND(P27*65520/175,0)</f>
        <v>37440</v>
      </c>
      <c r="T27" s="283">
        <f t="shared" ref="T27" si="25">_xlfn.BITAND(S27,255)</f>
        <v>64</v>
      </c>
    </row>
    <row r="28" spans="1:20">
      <c r="A28" s="241">
        <v>153</v>
      </c>
      <c r="B28" s="248" t="s">
        <v>24</v>
      </c>
      <c r="C28" s="251" t="s">
        <v>966</v>
      </c>
      <c r="D28" s="754"/>
      <c r="E28" s="237" t="s">
        <v>26</v>
      </c>
      <c r="F28" s="247"/>
      <c r="G28" s="246" t="str">
        <f t="shared" si="0"/>
        <v>92</v>
      </c>
      <c r="H28" s="431">
        <v>146</v>
      </c>
      <c r="I28" s="221" t="s">
        <v>27</v>
      </c>
      <c r="K28" s="283"/>
      <c r="L28" s="283"/>
      <c r="N28" s="428"/>
      <c r="O28" s="283"/>
      <c r="P28" s="283"/>
      <c r="Q28" s="283"/>
      <c r="R28" s="283">
        <f t="shared" ref="R28" si="26">_xlfn.BITRSHIFT(Q27,8)</f>
        <v>170</v>
      </c>
      <c r="S28" s="283"/>
      <c r="T28" s="283">
        <f t="shared" ref="T28" si="27">_xlfn.BITRSHIFT(S27,8)</f>
        <v>146</v>
      </c>
    </row>
    <row r="29" spans="1:20">
      <c r="A29" s="241">
        <v>154</v>
      </c>
      <c r="B29" s="248" t="s">
        <v>24</v>
      </c>
      <c r="C29" s="251" t="s">
        <v>967</v>
      </c>
      <c r="D29" s="754"/>
      <c r="E29" s="237" t="s">
        <v>26</v>
      </c>
      <c r="F29" s="247"/>
      <c r="G29" s="246" t="str">
        <f t="shared" si="0"/>
        <v>40</v>
      </c>
      <c r="H29" s="431">
        <v>64</v>
      </c>
      <c r="I29" s="221" t="s">
        <v>27</v>
      </c>
      <c r="K29" s="283">
        <f t="shared" ref="K29" si="28">H29+H30*256</f>
        <v>37440</v>
      </c>
      <c r="L29" s="283">
        <f t="shared" ref="L29" si="29">K29/65520*150</f>
        <v>85.714285714285708</v>
      </c>
      <c r="M29" s="283">
        <f t="shared" ref="M29" si="30">K29/65520*175</f>
        <v>100</v>
      </c>
      <c r="N29" s="428"/>
      <c r="O29" s="283" t="s">
        <v>957</v>
      </c>
      <c r="P29" s="283">
        <v>100</v>
      </c>
      <c r="Q29" s="283">
        <f t="shared" ref="Q29" si="31">ROUND(P29*65520/150,0)</f>
        <v>43680</v>
      </c>
      <c r="R29" s="283">
        <f t="shared" ref="R29" si="32">_xlfn.BITAND(Q29,255)</f>
        <v>160</v>
      </c>
      <c r="S29" s="283">
        <f t="shared" ref="S29" si="33">ROUND(P29*65520/175,0)</f>
        <v>37440</v>
      </c>
      <c r="T29" s="283">
        <f t="shared" ref="T29" si="34">_xlfn.BITAND(S29,255)</f>
        <v>64</v>
      </c>
    </row>
    <row r="30" spans="1:20">
      <c r="A30" s="241">
        <v>155</v>
      </c>
      <c r="B30" s="248" t="s">
        <v>24</v>
      </c>
      <c r="C30" s="251" t="s">
        <v>968</v>
      </c>
      <c r="D30" s="754"/>
      <c r="E30" s="237" t="s">
        <v>26</v>
      </c>
      <c r="F30" s="247"/>
      <c r="G30" s="246" t="str">
        <f t="shared" si="0"/>
        <v>92</v>
      </c>
      <c r="H30" s="431">
        <v>146</v>
      </c>
      <c r="I30" s="221" t="s">
        <v>27</v>
      </c>
      <c r="K30" s="283"/>
      <c r="L30" s="283"/>
      <c r="N30" s="428"/>
      <c r="O30" s="283"/>
      <c r="P30" s="283"/>
      <c r="Q30" s="283"/>
      <c r="R30" s="283">
        <f t="shared" ref="R30" si="35">_xlfn.BITRSHIFT(Q29,8)</f>
        <v>170</v>
      </c>
      <c r="S30" s="283"/>
      <c r="T30" s="283">
        <f t="shared" ref="T30" si="36">_xlfn.BITRSHIFT(S29,8)</f>
        <v>146</v>
      </c>
    </row>
    <row r="31" spans="1:20">
      <c r="A31" s="241">
        <v>156</v>
      </c>
      <c r="B31" s="248" t="s">
        <v>24</v>
      </c>
      <c r="C31" s="251" t="s">
        <v>969</v>
      </c>
      <c r="D31" s="754"/>
      <c r="E31" s="237" t="s">
        <v>26</v>
      </c>
      <c r="F31" s="247"/>
      <c r="G31" s="246" t="str">
        <f t="shared" si="0"/>
        <v>40</v>
      </c>
      <c r="H31" s="431">
        <v>64</v>
      </c>
      <c r="I31" s="221" t="s">
        <v>27</v>
      </c>
      <c r="K31" s="283">
        <f t="shared" ref="K31" si="37">H31+H32*256</f>
        <v>37440</v>
      </c>
      <c r="L31" s="283">
        <f t="shared" ref="L31" si="38">K31/65520*150</f>
        <v>85.714285714285708</v>
      </c>
      <c r="M31" s="283">
        <f t="shared" ref="M31" si="39">K31/65520*175</f>
        <v>100</v>
      </c>
      <c r="N31" s="428">
        <f>M31+M33</f>
        <v>200</v>
      </c>
      <c r="O31" s="283" t="s">
        <v>957</v>
      </c>
      <c r="P31" s="283">
        <v>100</v>
      </c>
      <c r="Q31" s="283">
        <f t="shared" ref="Q31" si="40">ROUND(P31*65520/150,0)</f>
        <v>43680</v>
      </c>
      <c r="R31" s="283">
        <f t="shared" ref="R31" si="41">_xlfn.BITAND(Q31,255)</f>
        <v>160</v>
      </c>
      <c r="S31" s="283">
        <f t="shared" ref="S31" si="42">ROUND(P31*65520/175,0)</f>
        <v>37440</v>
      </c>
      <c r="T31" s="283">
        <f t="shared" ref="T31" si="43">_xlfn.BITAND(S31,255)</f>
        <v>64</v>
      </c>
    </row>
    <row r="32" spans="1:20">
      <c r="A32" s="241">
        <v>157</v>
      </c>
      <c r="B32" s="248" t="s">
        <v>24</v>
      </c>
      <c r="C32" s="251" t="s">
        <v>970</v>
      </c>
      <c r="D32" s="754"/>
      <c r="E32" s="237" t="s">
        <v>26</v>
      </c>
      <c r="F32" s="247"/>
      <c r="G32" s="246" t="str">
        <f t="shared" si="0"/>
        <v>92</v>
      </c>
      <c r="H32" s="431">
        <v>146</v>
      </c>
      <c r="I32" s="221" t="s">
        <v>27</v>
      </c>
      <c r="K32" s="283"/>
      <c r="L32" s="283"/>
      <c r="N32" s="428"/>
      <c r="O32" s="283"/>
      <c r="P32" s="283"/>
      <c r="Q32" s="283"/>
      <c r="R32" s="283">
        <f t="shared" ref="R32" si="44">_xlfn.BITRSHIFT(Q31,8)</f>
        <v>170</v>
      </c>
      <c r="S32" s="283"/>
      <c r="T32" s="283">
        <f t="shared" ref="T32" si="45">_xlfn.BITRSHIFT(S31,8)</f>
        <v>146</v>
      </c>
    </row>
    <row r="33" spans="1:20">
      <c r="A33" s="241">
        <v>158</v>
      </c>
      <c r="B33" s="248" t="s">
        <v>24</v>
      </c>
      <c r="C33" s="251" t="s">
        <v>971</v>
      </c>
      <c r="D33" s="754"/>
      <c r="E33" s="237" t="s">
        <v>26</v>
      </c>
      <c r="F33" s="247"/>
      <c r="G33" s="246" t="str">
        <f t="shared" si="0"/>
        <v>40</v>
      </c>
      <c r="H33" s="431">
        <v>64</v>
      </c>
      <c r="I33" s="221" t="s">
        <v>27</v>
      </c>
      <c r="K33" s="283">
        <f t="shared" ref="K33" si="46">H33+H34*256</f>
        <v>37440</v>
      </c>
      <c r="L33" s="283">
        <f t="shared" ref="L33" si="47">K33/65520*150</f>
        <v>85.714285714285708</v>
      </c>
      <c r="M33" s="283">
        <f t="shared" ref="M33" si="48">K33/65520*175</f>
        <v>100</v>
      </c>
      <c r="N33" s="428"/>
      <c r="O33" s="283" t="s">
        <v>957</v>
      </c>
      <c r="P33" s="283">
        <v>100</v>
      </c>
      <c r="Q33" s="283">
        <f t="shared" ref="Q33" si="49">ROUND(P33*65520/150,0)</f>
        <v>43680</v>
      </c>
      <c r="R33" s="283">
        <f t="shared" ref="R33" si="50">_xlfn.BITAND(Q33,255)</f>
        <v>160</v>
      </c>
      <c r="S33" s="283">
        <f t="shared" ref="S33" si="51">ROUND(P33*65520/175,0)</f>
        <v>37440</v>
      </c>
      <c r="T33" s="283">
        <f t="shared" ref="T33" si="52">_xlfn.BITAND(S33,255)</f>
        <v>64</v>
      </c>
    </row>
    <row r="34" spans="1:20">
      <c r="A34" s="241">
        <v>159</v>
      </c>
      <c r="B34" s="248" t="s">
        <v>24</v>
      </c>
      <c r="C34" s="251" t="s">
        <v>972</v>
      </c>
      <c r="D34" s="751"/>
      <c r="E34" s="237" t="s">
        <v>26</v>
      </c>
      <c r="F34" s="247"/>
      <c r="G34" s="246" t="str">
        <f t="shared" si="0"/>
        <v>92</v>
      </c>
      <c r="H34" s="431">
        <v>146</v>
      </c>
      <c r="I34" s="221" t="s">
        <v>27</v>
      </c>
      <c r="K34" s="283"/>
      <c r="L34" s="283"/>
      <c r="N34" s="428"/>
      <c r="O34" s="283"/>
      <c r="P34" s="283"/>
      <c r="Q34" s="283"/>
      <c r="R34" s="283">
        <f t="shared" ref="R34" si="53">_xlfn.BITRSHIFT(Q33,8)</f>
        <v>170</v>
      </c>
      <c r="S34" s="283"/>
      <c r="T34" s="283">
        <f t="shared" ref="T34" si="54">_xlfn.BITRSHIFT(S33,8)</f>
        <v>146</v>
      </c>
    </row>
    <row r="35" spans="1:20" ht="15.6" customHeight="1">
      <c r="A35" s="241">
        <v>160</v>
      </c>
      <c r="B35" s="248" t="s">
        <v>24</v>
      </c>
      <c r="C35" s="251" t="s">
        <v>973</v>
      </c>
      <c r="D35" s="953" t="s">
        <v>4650</v>
      </c>
      <c r="E35" s="237" t="s">
        <v>26</v>
      </c>
      <c r="F35" s="247"/>
      <c r="G35" s="246" t="str">
        <f t="shared" ref="G35:G66" si="55">DEC2HEX(H35)</f>
        <v>40</v>
      </c>
      <c r="H35" s="539">
        <v>64</v>
      </c>
      <c r="I35" s="221" t="s">
        <v>27</v>
      </c>
      <c r="K35" s="283">
        <f>H35+H36*256</f>
        <v>37440</v>
      </c>
      <c r="L35" s="283">
        <f>K35/65520*150</f>
        <v>85.714285714285708</v>
      </c>
      <c r="M35" s="283">
        <f>K35/65520*175</f>
        <v>100</v>
      </c>
      <c r="N35" s="428">
        <f>M35+M37</f>
        <v>200</v>
      </c>
      <c r="O35" s="283" t="s">
        <v>957</v>
      </c>
      <c r="P35" s="283">
        <v>100</v>
      </c>
      <c r="Q35" s="283">
        <f>ROUND(P35*65520/150,0)</f>
        <v>43680</v>
      </c>
      <c r="R35" s="283">
        <f>_xlfn.BITAND(Q35,255)</f>
        <v>160</v>
      </c>
      <c r="S35" s="283">
        <f>ROUND(P35*65520/175,0)</f>
        <v>37440</v>
      </c>
      <c r="T35" s="283">
        <f>_xlfn.BITAND(S35,255)</f>
        <v>64</v>
      </c>
    </row>
    <row r="36" spans="1:20">
      <c r="A36" s="241">
        <v>161</v>
      </c>
      <c r="B36" s="248" t="s">
        <v>24</v>
      </c>
      <c r="C36" s="251" t="s">
        <v>974</v>
      </c>
      <c r="D36" s="754"/>
      <c r="E36" s="237" t="s">
        <v>26</v>
      </c>
      <c r="F36" s="247"/>
      <c r="G36" s="246" t="str">
        <f t="shared" si="55"/>
        <v>92</v>
      </c>
      <c r="H36" s="539">
        <v>146</v>
      </c>
      <c r="I36" s="221" t="s">
        <v>27</v>
      </c>
      <c r="K36" s="283"/>
      <c r="L36" s="283"/>
      <c r="N36" s="428"/>
      <c r="O36" s="283"/>
      <c r="P36" s="283"/>
      <c r="Q36" s="283"/>
      <c r="R36" s="283">
        <f>_xlfn.BITRSHIFT(Q35,8)</f>
        <v>170</v>
      </c>
      <c r="S36" s="283"/>
      <c r="T36" s="283">
        <f>_xlfn.BITRSHIFT(S35,8)</f>
        <v>146</v>
      </c>
    </row>
    <row r="37" spans="1:20">
      <c r="A37" s="241">
        <v>162</v>
      </c>
      <c r="B37" s="248" t="s">
        <v>24</v>
      </c>
      <c r="C37" s="251" t="s">
        <v>975</v>
      </c>
      <c r="D37" s="754"/>
      <c r="E37" s="237" t="s">
        <v>26</v>
      </c>
      <c r="F37" s="247"/>
      <c r="G37" s="246" t="str">
        <f t="shared" si="55"/>
        <v>40</v>
      </c>
      <c r="H37" s="539">
        <v>64</v>
      </c>
      <c r="I37" s="221" t="s">
        <v>27</v>
      </c>
      <c r="K37" s="283">
        <f>H37+H38*256</f>
        <v>37440</v>
      </c>
      <c r="L37" s="283">
        <f>K37/65520*150</f>
        <v>85.714285714285708</v>
      </c>
      <c r="M37" s="283">
        <f>K37/65520*175</f>
        <v>100</v>
      </c>
      <c r="N37" s="428"/>
      <c r="O37" s="283" t="s">
        <v>957</v>
      </c>
      <c r="P37" s="283">
        <v>100</v>
      </c>
      <c r="Q37" s="283">
        <f>ROUND(P37*65520/150,0)</f>
        <v>43680</v>
      </c>
      <c r="R37" s="283">
        <f>_xlfn.BITAND(Q37,255)</f>
        <v>160</v>
      </c>
      <c r="S37" s="283">
        <f>ROUND(P37*65520/175,0)</f>
        <v>37440</v>
      </c>
      <c r="T37" s="283">
        <f>_xlfn.BITAND(S37,255)</f>
        <v>64</v>
      </c>
    </row>
    <row r="38" spans="1:20">
      <c r="A38" s="241">
        <v>163</v>
      </c>
      <c r="B38" s="248" t="s">
        <v>24</v>
      </c>
      <c r="C38" s="251" t="s">
        <v>976</v>
      </c>
      <c r="D38" s="754"/>
      <c r="E38" s="237" t="s">
        <v>26</v>
      </c>
      <c r="F38" s="247"/>
      <c r="G38" s="246" t="str">
        <f t="shared" si="55"/>
        <v>92</v>
      </c>
      <c r="H38" s="539">
        <v>146</v>
      </c>
      <c r="I38" s="221" t="s">
        <v>27</v>
      </c>
      <c r="K38" s="283"/>
      <c r="L38" s="283"/>
      <c r="N38" s="428"/>
      <c r="O38" s="283"/>
      <c r="P38" s="283"/>
      <c r="Q38" s="283"/>
      <c r="R38" s="283">
        <f>_xlfn.BITRSHIFT(Q37,8)</f>
        <v>170</v>
      </c>
      <c r="S38" s="283"/>
      <c r="T38" s="283">
        <f>_xlfn.BITRSHIFT(S37,8)</f>
        <v>146</v>
      </c>
    </row>
    <row r="39" spans="1:20">
      <c r="A39" s="241">
        <v>164</v>
      </c>
      <c r="B39" s="248" t="s">
        <v>24</v>
      </c>
      <c r="C39" s="251" t="s">
        <v>977</v>
      </c>
      <c r="D39" s="754"/>
      <c r="E39" s="237" t="s">
        <v>26</v>
      </c>
      <c r="F39" s="247"/>
      <c r="G39" s="246" t="str">
        <f t="shared" si="55"/>
        <v>40</v>
      </c>
      <c r="H39" s="539">
        <v>64</v>
      </c>
      <c r="I39" s="221" t="s">
        <v>27</v>
      </c>
      <c r="K39" s="283">
        <f t="shared" ref="K39" si="56">H39+H40*256</f>
        <v>37440</v>
      </c>
      <c r="L39" s="283">
        <f t="shared" ref="L39" si="57">K39/65520*150</f>
        <v>85.714285714285708</v>
      </c>
      <c r="M39" s="283">
        <f t="shared" ref="M39" si="58">K39/65520*175</f>
        <v>100</v>
      </c>
      <c r="N39" s="428">
        <f>M39+M41</f>
        <v>200</v>
      </c>
      <c r="O39" s="283" t="s">
        <v>957</v>
      </c>
      <c r="P39" s="283">
        <v>100</v>
      </c>
      <c r="Q39" s="283">
        <f t="shared" ref="Q39" si="59">ROUND(P39*65520/150,0)</f>
        <v>43680</v>
      </c>
      <c r="R39" s="283">
        <f t="shared" ref="R39" si="60">_xlfn.BITAND(Q39,255)</f>
        <v>160</v>
      </c>
      <c r="S39" s="283">
        <f t="shared" ref="S39" si="61">ROUND(P39*65520/175,0)</f>
        <v>37440</v>
      </c>
      <c r="T39" s="283">
        <f t="shared" ref="T39" si="62">_xlfn.BITAND(S39,255)</f>
        <v>64</v>
      </c>
    </row>
    <row r="40" spans="1:20">
      <c r="A40" s="241">
        <v>165</v>
      </c>
      <c r="B40" s="248" t="s">
        <v>24</v>
      </c>
      <c r="C40" s="251" t="s">
        <v>978</v>
      </c>
      <c r="D40" s="754"/>
      <c r="E40" s="237" t="s">
        <v>26</v>
      </c>
      <c r="F40" s="247"/>
      <c r="G40" s="246" t="str">
        <f t="shared" si="55"/>
        <v>92</v>
      </c>
      <c r="H40" s="539">
        <v>146</v>
      </c>
      <c r="I40" s="221" t="s">
        <v>27</v>
      </c>
      <c r="K40" s="283"/>
      <c r="L40" s="283"/>
      <c r="N40" s="428"/>
      <c r="O40" s="283"/>
      <c r="P40" s="283"/>
      <c r="Q40" s="283"/>
      <c r="R40" s="283">
        <f t="shared" ref="R40" si="63">_xlfn.BITRSHIFT(Q39,8)</f>
        <v>170</v>
      </c>
      <c r="S40" s="283"/>
      <c r="T40" s="283">
        <f t="shared" ref="T40" si="64">_xlfn.BITRSHIFT(S39,8)</f>
        <v>146</v>
      </c>
    </row>
    <row r="41" spans="1:20">
      <c r="A41" s="241">
        <v>166</v>
      </c>
      <c r="B41" s="248" t="s">
        <v>24</v>
      </c>
      <c r="C41" s="251" t="s">
        <v>979</v>
      </c>
      <c r="D41" s="754"/>
      <c r="E41" s="237" t="s">
        <v>26</v>
      </c>
      <c r="F41" s="247"/>
      <c r="G41" s="246" t="str">
        <f t="shared" si="55"/>
        <v>40</v>
      </c>
      <c r="H41" s="539">
        <v>64</v>
      </c>
      <c r="I41" s="221" t="s">
        <v>27</v>
      </c>
      <c r="K41" s="283">
        <f t="shared" ref="K41" si="65">H41+H42*256</f>
        <v>37440</v>
      </c>
      <c r="L41" s="283">
        <f t="shared" ref="L41" si="66">K41/65520*150</f>
        <v>85.714285714285708</v>
      </c>
      <c r="M41" s="283">
        <f t="shared" ref="M41" si="67">K41/65520*175</f>
        <v>100</v>
      </c>
      <c r="N41" s="428"/>
      <c r="O41" s="283" t="s">
        <v>957</v>
      </c>
      <c r="P41" s="283">
        <v>100</v>
      </c>
      <c r="Q41" s="283">
        <f t="shared" ref="Q41" si="68">ROUND(P41*65520/150,0)</f>
        <v>43680</v>
      </c>
      <c r="R41" s="283">
        <f t="shared" ref="R41" si="69">_xlfn.BITAND(Q41,255)</f>
        <v>160</v>
      </c>
      <c r="S41" s="283">
        <f t="shared" ref="S41" si="70">ROUND(P41*65520/175,0)</f>
        <v>37440</v>
      </c>
      <c r="T41" s="283">
        <f t="shared" ref="T41" si="71">_xlfn.BITAND(S41,255)</f>
        <v>64</v>
      </c>
    </row>
    <row r="42" spans="1:20">
      <c r="A42" s="241">
        <v>167</v>
      </c>
      <c r="B42" s="248" t="s">
        <v>24</v>
      </c>
      <c r="C42" s="251" t="s">
        <v>980</v>
      </c>
      <c r="D42" s="754"/>
      <c r="E42" s="237" t="s">
        <v>26</v>
      </c>
      <c r="F42" s="247"/>
      <c r="G42" s="246" t="str">
        <f t="shared" si="55"/>
        <v>92</v>
      </c>
      <c r="H42" s="539">
        <v>146</v>
      </c>
      <c r="I42" s="221" t="s">
        <v>27</v>
      </c>
      <c r="K42" s="283"/>
      <c r="L42" s="283"/>
      <c r="N42" s="428"/>
      <c r="O42" s="283"/>
      <c r="P42" s="283"/>
      <c r="Q42" s="283"/>
      <c r="R42" s="283">
        <f t="shared" ref="R42" si="72">_xlfn.BITRSHIFT(Q41,8)</f>
        <v>170</v>
      </c>
      <c r="S42" s="283"/>
      <c r="T42" s="283">
        <f t="shared" ref="T42" si="73">_xlfn.BITRSHIFT(S41,8)</f>
        <v>146</v>
      </c>
    </row>
    <row r="43" spans="1:20">
      <c r="A43" s="241">
        <v>168</v>
      </c>
      <c r="B43" s="248" t="s">
        <v>24</v>
      </c>
      <c r="C43" s="251" t="s">
        <v>981</v>
      </c>
      <c r="D43" s="754"/>
      <c r="E43" s="237" t="s">
        <v>26</v>
      </c>
      <c r="F43" s="247"/>
      <c r="G43" s="246" t="str">
        <f t="shared" si="55"/>
        <v>40</v>
      </c>
      <c r="H43" s="539">
        <v>64</v>
      </c>
      <c r="I43" s="221" t="s">
        <v>27</v>
      </c>
      <c r="K43" s="283">
        <f t="shared" ref="K43" si="74">H43+H44*256</f>
        <v>37440</v>
      </c>
      <c r="L43" s="283">
        <f t="shared" ref="L43" si="75">K43/65520*150</f>
        <v>85.714285714285708</v>
      </c>
      <c r="M43" s="283">
        <f t="shared" ref="M43" si="76">K43/65520*175</f>
        <v>100</v>
      </c>
      <c r="N43" s="428">
        <f>M43+M45</f>
        <v>200</v>
      </c>
      <c r="O43" s="283" t="s">
        <v>957</v>
      </c>
      <c r="P43" s="283">
        <v>100</v>
      </c>
      <c r="Q43" s="283">
        <f t="shared" ref="Q43" si="77">ROUND(P43*65520/150,0)</f>
        <v>43680</v>
      </c>
      <c r="R43" s="283">
        <f t="shared" ref="R43" si="78">_xlfn.BITAND(Q43,255)</f>
        <v>160</v>
      </c>
      <c r="S43" s="283">
        <f t="shared" ref="S43" si="79">ROUND(P43*65520/175,0)</f>
        <v>37440</v>
      </c>
      <c r="T43" s="283">
        <f t="shared" ref="T43" si="80">_xlfn.BITAND(S43,255)</f>
        <v>64</v>
      </c>
    </row>
    <row r="44" spans="1:20">
      <c r="A44" s="241">
        <v>169</v>
      </c>
      <c r="B44" s="248" t="s">
        <v>24</v>
      </c>
      <c r="C44" s="251" t="s">
        <v>982</v>
      </c>
      <c r="D44" s="754"/>
      <c r="E44" s="237" t="s">
        <v>26</v>
      </c>
      <c r="F44" s="247"/>
      <c r="G44" s="246" t="str">
        <f t="shared" si="55"/>
        <v>92</v>
      </c>
      <c r="H44" s="539">
        <v>146</v>
      </c>
      <c r="I44" s="221" t="s">
        <v>27</v>
      </c>
      <c r="K44" s="283"/>
      <c r="L44" s="283"/>
      <c r="N44" s="428"/>
      <c r="O44" s="283"/>
      <c r="P44" s="283"/>
      <c r="Q44" s="283"/>
      <c r="R44" s="283">
        <f t="shared" ref="R44" si="81">_xlfn.BITRSHIFT(Q43,8)</f>
        <v>170</v>
      </c>
      <c r="S44" s="283"/>
      <c r="T44" s="283">
        <f t="shared" ref="T44" si="82">_xlfn.BITRSHIFT(S43,8)</f>
        <v>146</v>
      </c>
    </row>
    <row r="45" spans="1:20">
      <c r="A45" s="241">
        <v>170</v>
      </c>
      <c r="B45" s="248" t="s">
        <v>24</v>
      </c>
      <c r="C45" s="251" t="s">
        <v>983</v>
      </c>
      <c r="D45" s="754"/>
      <c r="E45" s="237" t="s">
        <v>26</v>
      </c>
      <c r="F45" s="247"/>
      <c r="G45" s="246" t="str">
        <f t="shared" si="55"/>
        <v>40</v>
      </c>
      <c r="H45" s="539">
        <v>64</v>
      </c>
      <c r="I45" s="221" t="s">
        <v>27</v>
      </c>
      <c r="K45" s="283">
        <f t="shared" ref="K45" si="83">H45+H46*256</f>
        <v>37440</v>
      </c>
      <c r="L45" s="283">
        <f t="shared" ref="L45" si="84">K45/65520*150</f>
        <v>85.714285714285708</v>
      </c>
      <c r="M45" s="283">
        <f t="shared" ref="M45" si="85">K45/65520*175</f>
        <v>100</v>
      </c>
      <c r="N45" s="428"/>
      <c r="O45" s="283" t="s">
        <v>957</v>
      </c>
      <c r="P45" s="283">
        <v>100</v>
      </c>
      <c r="Q45" s="283">
        <f t="shared" ref="Q45" si="86">ROUND(P45*65520/150,0)</f>
        <v>43680</v>
      </c>
      <c r="R45" s="283">
        <f t="shared" ref="R45" si="87">_xlfn.BITAND(Q45,255)</f>
        <v>160</v>
      </c>
      <c r="S45" s="283">
        <f t="shared" ref="S45" si="88">ROUND(P45*65520/175,0)</f>
        <v>37440</v>
      </c>
      <c r="T45" s="283">
        <f t="shared" ref="T45" si="89">_xlfn.BITAND(S45,255)</f>
        <v>64</v>
      </c>
    </row>
    <row r="46" spans="1:20">
      <c r="A46" s="241">
        <v>171</v>
      </c>
      <c r="B46" s="248" t="s">
        <v>24</v>
      </c>
      <c r="C46" s="251" t="s">
        <v>984</v>
      </c>
      <c r="D46" s="754"/>
      <c r="E46" s="237" t="s">
        <v>26</v>
      </c>
      <c r="F46" s="247"/>
      <c r="G46" s="246" t="str">
        <f t="shared" si="55"/>
        <v>92</v>
      </c>
      <c r="H46" s="539">
        <v>146</v>
      </c>
      <c r="I46" s="221" t="s">
        <v>27</v>
      </c>
      <c r="K46" s="283"/>
      <c r="L46" s="283"/>
      <c r="N46" s="428"/>
      <c r="O46" s="283"/>
      <c r="P46" s="283"/>
      <c r="Q46" s="283"/>
      <c r="R46" s="283">
        <f t="shared" ref="R46" si="90">_xlfn.BITRSHIFT(Q45,8)</f>
        <v>170</v>
      </c>
      <c r="S46" s="283"/>
      <c r="T46" s="283">
        <f t="shared" ref="T46" si="91">_xlfn.BITRSHIFT(S45,8)</f>
        <v>146</v>
      </c>
    </row>
    <row r="47" spans="1:20">
      <c r="A47" s="241">
        <v>172</v>
      </c>
      <c r="B47" s="248" t="s">
        <v>24</v>
      </c>
      <c r="C47" s="251" t="s">
        <v>985</v>
      </c>
      <c r="D47" s="754"/>
      <c r="E47" s="237" t="s">
        <v>26</v>
      </c>
      <c r="F47" s="247"/>
      <c r="G47" s="246" t="str">
        <f t="shared" si="55"/>
        <v>40</v>
      </c>
      <c r="H47" s="539">
        <v>64</v>
      </c>
      <c r="I47" s="221" t="s">
        <v>27</v>
      </c>
      <c r="K47" s="283">
        <f t="shared" ref="K47" si="92">H47+H48*256</f>
        <v>37440</v>
      </c>
      <c r="L47" s="283">
        <f t="shared" ref="L47" si="93">K47/65520*150</f>
        <v>85.714285714285708</v>
      </c>
      <c r="M47" s="283">
        <f t="shared" ref="M47" si="94">K47/65520*175</f>
        <v>100</v>
      </c>
      <c r="N47" s="428">
        <f>M47+M49</f>
        <v>200</v>
      </c>
      <c r="O47" s="283" t="s">
        <v>957</v>
      </c>
      <c r="P47" s="283">
        <v>100</v>
      </c>
      <c r="Q47" s="283">
        <f t="shared" ref="Q47" si="95">ROUND(P47*65520/150,0)</f>
        <v>43680</v>
      </c>
      <c r="R47" s="283">
        <f t="shared" ref="R47" si="96">_xlfn.BITAND(Q47,255)</f>
        <v>160</v>
      </c>
      <c r="S47" s="283">
        <f t="shared" ref="S47" si="97">ROUND(P47*65520/175,0)</f>
        <v>37440</v>
      </c>
      <c r="T47" s="283">
        <f t="shared" ref="T47" si="98">_xlfn.BITAND(S47,255)</f>
        <v>64</v>
      </c>
    </row>
    <row r="48" spans="1:20">
      <c r="A48" s="241">
        <v>173</v>
      </c>
      <c r="B48" s="248" t="s">
        <v>24</v>
      </c>
      <c r="C48" s="251" t="s">
        <v>986</v>
      </c>
      <c r="D48" s="754"/>
      <c r="E48" s="237" t="s">
        <v>26</v>
      </c>
      <c r="F48" s="247"/>
      <c r="G48" s="246" t="str">
        <f t="shared" si="55"/>
        <v>92</v>
      </c>
      <c r="H48" s="539">
        <v>146</v>
      </c>
      <c r="I48" s="221" t="s">
        <v>27</v>
      </c>
      <c r="K48" s="283"/>
      <c r="L48" s="283"/>
      <c r="N48" s="428"/>
      <c r="O48" s="283"/>
      <c r="P48" s="283"/>
      <c r="Q48" s="283"/>
      <c r="R48" s="283">
        <f t="shared" ref="R48" si="99">_xlfn.BITRSHIFT(Q47,8)</f>
        <v>170</v>
      </c>
      <c r="S48" s="283"/>
      <c r="T48" s="283">
        <f t="shared" ref="T48" si="100">_xlfn.BITRSHIFT(S47,8)</f>
        <v>146</v>
      </c>
    </row>
    <row r="49" spans="1:20">
      <c r="A49" s="241">
        <v>174</v>
      </c>
      <c r="B49" s="248" t="s">
        <v>24</v>
      </c>
      <c r="C49" s="251" t="s">
        <v>987</v>
      </c>
      <c r="D49" s="754"/>
      <c r="E49" s="237" t="s">
        <v>26</v>
      </c>
      <c r="F49" s="247"/>
      <c r="G49" s="246" t="str">
        <f t="shared" si="55"/>
        <v>40</v>
      </c>
      <c r="H49" s="539">
        <v>64</v>
      </c>
      <c r="I49" s="221" t="s">
        <v>27</v>
      </c>
      <c r="K49" s="283">
        <f t="shared" ref="K49" si="101">H49+H50*256</f>
        <v>37440</v>
      </c>
      <c r="L49" s="283">
        <f t="shared" ref="L49" si="102">K49/65520*150</f>
        <v>85.714285714285708</v>
      </c>
      <c r="M49" s="283">
        <f t="shared" ref="M49" si="103">K49/65520*175</f>
        <v>100</v>
      </c>
      <c r="N49" s="428"/>
      <c r="O49" s="283" t="s">
        <v>957</v>
      </c>
      <c r="P49" s="283">
        <v>100</v>
      </c>
      <c r="Q49" s="283">
        <f t="shared" ref="Q49" si="104">ROUND(P49*65520/150,0)</f>
        <v>43680</v>
      </c>
      <c r="R49" s="283">
        <f t="shared" ref="R49" si="105">_xlfn.BITAND(Q49,255)</f>
        <v>160</v>
      </c>
      <c r="S49" s="283">
        <f t="shared" ref="S49" si="106">ROUND(P49*65520/175,0)</f>
        <v>37440</v>
      </c>
      <c r="T49" s="283">
        <f t="shared" ref="T49" si="107">_xlfn.BITAND(S49,255)</f>
        <v>64</v>
      </c>
    </row>
    <row r="50" spans="1:20">
      <c r="A50" s="241">
        <v>175</v>
      </c>
      <c r="B50" s="248" t="s">
        <v>24</v>
      </c>
      <c r="C50" s="251" t="s">
        <v>988</v>
      </c>
      <c r="D50" s="751"/>
      <c r="E50" s="237" t="s">
        <v>26</v>
      </c>
      <c r="F50" s="247"/>
      <c r="G50" s="246" t="str">
        <f t="shared" si="55"/>
        <v>92</v>
      </c>
      <c r="H50" s="539">
        <v>146</v>
      </c>
      <c r="I50" s="221" t="s">
        <v>27</v>
      </c>
      <c r="K50" s="283"/>
      <c r="L50" s="283"/>
      <c r="N50" s="428"/>
      <c r="O50" s="283"/>
      <c r="P50" s="283"/>
      <c r="Q50" s="283"/>
      <c r="R50" s="283">
        <f t="shared" ref="R50" si="108">_xlfn.BITRSHIFT(Q49,8)</f>
        <v>170</v>
      </c>
      <c r="S50" s="283"/>
      <c r="T50" s="283">
        <f t="shared" ref="T50" si="109">_xlfn.BITRSHIFT(S49,8)</f>
        <v>146</v>
      </c>
    </row>
    <row r="51" spans="1:20" ht="15.6" customHeight="1">
      <c r="A51" s="241">
        <v>176</v>
      </c>
      <c r="B51" s="248" t="s">
        <v>24</v>
      </c>
      <c r="C51" s="251" t="s">
        <v>989</v>
      </c>
      <c r="D51" s="953" t="s">
        <v>2814</v>
      </c>
      <c r="E51" s="237" t="s">
        <v>26</v>
      </c>
      <c r="F51" s="247"/>
      <c r="G51" s="246" t="str">
        <f t="shared" si="55"/>
        <v>40</v>
      </c>
      <c r="H51" s="539">
        <v>64</v>
      </c>
      <c r="I51" s="221">
        <v>0</v>
      </c>
      <c r="K51" s="283">
        <f>H51+H52*256</f>
        <v>37440</v>
      </c>
      <c r="L51" s="283">
        <f>K51/65520*150</f>
        <v>85.714285714285708</v>
      </c>
      <c r="M51" s="283">
        <f>K51/65520*175</f>
        <v>100</v>
      </c>
      <c r="N51" s="428">
        <f>M51+M53</f>
        <v>200</v>
      </c>
      <c r="O51" s="283" t="s">
        <v>957</v>
      </c>
      <c r="P51" s="283">
        <v>100</v>
      </c>
      <c r="Q51" s="283">
        <f>ROUND(P51*65520/150,0)</f>
        <v>43680</v>
      </c>
      <c r="R51" s="283">
        <f>_xlfn.BITAND(Q51,255)</f>
        <v>160</v>
      </c>
      <c r="S51" s="283">
        <f>ROUND(P51*65520/175,0)</f>
        <v>37440</v>
      </c>
      <c r="T51" s="283">
        <f>_xlfn.BITAND(S51,255)</f>
        <v>64</v>
      </c>
    </row>
    <row r="52" spans="1:20">
      <c r="A52" s="241">
        <v>177</v>
      </c>
      <c r="B52" s="248" t="s">
        <v>24</v>
      </c>
      <c r="C52" s="251" t="s">
        <v>990</v>
      </c>
      <c r="D52" s="754"/>
      <c r="E52" s="237" t="s">
        <v>26</v>
      </c>
      <c r="F52" s="247"/>
      <c r="G52" s="246" t="str">
        <f t="shared" si="55"/>
        <v>92</v>
      </c>
      <c r="H52" s="539">
        <v>146</v>
      </c>
      <c r="I52" s="221">
        <v>0</v>
      </c>
      <c r="K52" s="283"/>
      <c r="L52" s="283"/>
      <c r="N52" s="428"/>
      <c r="O52" s="283"/>
      <c r="P52" s="283"/>
      <c r="Q52" s="283"/>
      <c r="R52" s="283">
        <f>_xlfn.BITRSHIFT(Q51,8)</f>
        <v>170</v>
      </c>
      <c r="S52" s="283"/>
      <c r="T52" s="283">
        <f>_xlfn.BITRSHIFT(S51,8)</f>
        <v>146</v>
      </c>
    </row>
    <row r="53" spans="1:20">
      <c r="A53" s="241">
        <v>178</v>
      </c>
      <c r="B53" s="248" t="s">
        <v>24</v>
      </c>
      <c r="C53" s="251" t="s">
        <v>991</v>
      </c>
      <c r="D53" s="754"/>
      <c r="E53" s="237" t="s">
        <v>26</v>
      </c>
      <c r="F53" s="247"/>
      <c r="G53" s="246" t="str">
        <f t="shared" si="55"/>
        <v>40</v>
      </c>
      <c r="H53" s="539">
        <v>64</v>
      </c>
      <c r="I53" s="221">
        <v>0</v>
      </c>
      <c r="K53" s="283">
        <f>H53+H54*256</f>
        <v>37440</v>
      </c>
      <c r="L53" s="283">
        <f>K53/65520*150</f>
        <v>85.714285714285708</v>
      </c>
      <c r="M53" s="283">
        <f>K53/65520*175</f>
        <v>100</v>
      </c>
      <c r="N53" s="428"/>
      <c r="O53" s="283" t="s">
        <v>957</v>
      </c>
      <c r="P53" s="283">
        <v>100</v>
      </c>
      <c r="Q53" s="283">
        <f>ROUND(P53*65520/150,0)</f>
        <v>43680</v>
      </c>
      <c r="R53" s="283">
        <f>_xlfn.BITAND(Q53,255)</f>
        <v>160</v>
      </c>
      <c r="S53" s="283">
        <f>ROUND(P53*65520/175,0)</f>
        <v>37440</v>
      </c>
      <c r="T53" s="283">
        <f>_xlfn.BITAND(S53,255)</f>
        <v>64</v>
      </c>
    </row>
    <row r="54" spans="1:20">
      <c r="A54" s="241">
        <v>179</v>
      </c>
      <c r="B54" s="248" t="s">
        <v>24</v>
      </c>
      <c r="C54" s="251" t="s">
        <v>992</v>
      </c>
      <c r="D54" s="754"/>
      <c r="E54" s="237" t="s">
        <v>26</v>
      </c>
      <c r="F54" s="247"/>
      <c r="G54" s="246" t="str">
        <f t="shared" si="55"/>
        <v>92</v>
      </c>
      <c r="H54" s="539">
        <v>146</v>
      </c>
      <c r="I54" s="221">
        <v>0</v>
      </c>
      <c r="K54" s="283"/>
      <c r="L54" s="283"/>
      <c r="N54" s="428"/>
      <c r="O54" s="283"/>
      <c r="P54" s="283"/>
      <c r="Q54" s="283"/>
      <c r="R54" s="283">
        <f>_xlfn.BITRSHIFT(Q53,8)</f>
        <v>170</v>
      </c>
      <c r="S54" s="283"/>
      <c r="T54" s="283">
        <f>_xlfn.BITRSHIFT(S53,8)</f>
        <v>146</v>
      </c>
    </row>
    <row r="55" spans="1:20">
      <c r="A55" s="241">
        <v>180</v>
      </c>
      <c r="B55" s="248" t="s">
        <v>24</v>
      </c>
      <c r="C55" s="251" t="s">
        <v>993</v>
      </c>
      <c r="D55" s="754"/>
      <c r="E55" s="237" t="s">
        <v>26</v>
      </c>
      <c r="F55" s="247"/>
      <c r="G55" s="246" t="str">
        <f t="shared" si="55"/>
        <v>40</v>
      </c>
      <c r="H55" s="539">
        <v>64</v>
      </c>
      <c r="I55" s="221">
        <v>0</v>
      </c>
      <c r="K55" s="283">
        <f t="shared" ref="K55" si="110">H55+H56*256</f>
        <v>37440</v>
      </c>
      <c r="L55" s="283">
        <f t="shared" ref="L55" si="111">K55/65520*150</f>
        <v>85.714285714285708</v>
      </c>
      <c r="M55" s="283">
        <f t="shared" ref="M55" si="112">K55/65520*175</f>
        <v>100</v>
      </c>
      <c r="N55" s="428">
        <f>M55+M57</f>
        <v>200</v>
      </c>
      <c r="O55" s="283" t="s">
        <v>957</v>
      </c>
      <c r="P55" s="283">
        <v>100</v>
      </c>
      <c r="Q55" s="283">
        <f t="shared" ref="Q55" si="113">ROUND(P55*65520/150,0)</f>
        <v>43680</v>
      </c>
      <c r="R55" s="283">
        <f t="shared" ref="R55" si="114">_xlfn.BITAND(Q55,255)</f>
        <v>160</v>
      </c>
      <c r="S55" s="283">
        <f t="shared" ref="S55" si="115">ROUND(P55*65520/175,0)</f>
        <v>37440</v>
      </c>
      <c r="T55" s="283">
        <f t="shared" ref="T55" si="116">_xlfn.BITAND(S55,255)</f>
        <v>64</v>
      </c>
    </row>
    <row r="56" spans="1:20">
      <c r="A56" s="241">
        <v>181</v>
      </c>
      <c r="B56" s="248" t="s">
        <v>24</v>
      </c>
      <c r="C56" s="251" t="s">
        <v>994</v>
      </c>
      <c r="D56" s="754"/>
      <c r="E56" s="237" t="s">
        <v>26</v>
      </c>
      <c r="F56" s="247"/>
      <c r="G56" s="246" t="str">
        <f t="shared" si="55"/>
        <v>92</v>
      </c>
      <c r="H56" s="539">
        <v>146</v>
      </c>
      <c r="I56" s="221">
        <v>0</v>
      </c>
      <c r="K56" s="283"/>
      <c r="L56" s="283"/>
      <c r="N56" s="428"/>
      <c r="O56" s="283"/>
      <c r="P56" s="283"/>
      <c r="Q56" s="283"/>
      <c r="R56" s="283">
        <f t="shared" ref="R56" si="117">_xlfn.BITRSHIFT(Q55,8)</f>
        <v>170</v>
      </c>
      <c r="S56" s="283"/>
      <c r="T56" s="283">
        <f t="shared" ref="T56" si="118">_xlfn.BITRSHIFT(S55,8)</f>
        <v>146</v>
      </c>
    </row>
    <row r="57" spans="1:20">
      <c r="A57" s="241">
        <v>182</v>
      </c>
      <c r="B57" s="248" t="s">
        <v>24</v>
      </c>
      <c r="C57" s="251" t="s">
        <v>995</v>
      </c>
      <c r="D57" s="754"/>
      <c r="E57" s="237" t="s">
        <v>26</v>
      </c>
      <c r="F57" s="247"/>
      <c r="G57" s="246" t="str">
        <f t="shared" si="55"/>
        <v>40</v>
      </c>
      <c r="H57" s="539">
        <v>64</v>
      </c>
      <c r="I57" s="221">
        <v>0</v>
      </c>
      <c r="K57" s="283">
        <f t="shared" ref="K57" si="119">H57+H58*256</f>
        <v>37440</v>
      </c>
      <c r="L57" s="283">
        <f t="shared" ref="L57" si="120">K57/65520*150</f>
        <v>85.714285714285708</v>
      </c>
      <c r="M57" s="283">
        <f t="shared" ref="M57" si="121">K57/65520*175</f>
        <v>100</v>
      </c>
      <c r="N57" s="428"/>
      <c r="O57" s="283" t="s">
        <v>957</v>
      </c>
      <c r="P57" s="283">
        <v>100</v>
      </c>
      <c r="Q57" s="283">
        <f t="shared" ref="Q57" si="122">ROUND(P57*65520/150,0)</f>
        <v>43680</v>
      </c>
      <c r="R57" s="283">
        <f t="shared" ref="R57" si="123">_xlfn.BITAND(Q57,255)</f>
        <v>160</v>
      </c>
      <c r="S57" s="283">
        <f t="shared" ref="S57" si="124">ROUND(P57*65520/175,0)</f>
        <v>37440</v>
      </c>
      <c r="T57" s="283">
        <f t="shared" ref="T57" si="125">_xlfn.BITAND(S57,255)</f>
        <v>64</v>
      </c>
    </row>
    <row r="58" spans="1:20">
      <c r="A58" s="241">
        <v>183</v>
      </c>
      <c r="B58" s="248" t="s">
        <v>24</v>
      </c>
      <c r="C58" s="251" t="s">
        <v>996</v>
      </c>
      <c r="D58" s="754"/>
      <c r="E58" s="237" t="s">
        <v>26</v>
      </c>
      <c r="F58" s="247"/>
      <c r="G58" s="246" t="str">
        <f t="shared" si="55"/>
        <v>92</v>
      </c>
      <c r="H58" s="539">
        <v>146</v>
      </c>
      <c r="I58" s="221">
        <v>0</v>
      </c>
      <c r="K58" s="283"/>
      <c r="L58" s="283"/>
      <c r="N58" s="428"/>
      <c r="O58" s="283"/>
      <c r="P58" s="283"/>
      <c r="Q58" s="283"/>
      <c r="R58" s="283">
        <f t="shared" ref="R58" si="126">_xlfn.BITRSHIFT(Q57,8)</f>
        <v>170</v>
      </c>
      <c r="S58" s="283"/>
      <c r="T58" s="283">
        <f t="shared" ref="T58" si="127">_xlfn.BITRSHIFT(S57,8)</f>
        <v>146</v>
      </c>
    </row>
    <row r="59" spans="1:20">
      <c r="A59" s="241">
        <v>184</v>
      </c>
      <c r="B59" s="248" t="s">
        <v>24</v>
      </c>
      <c r="C59" s="251" t="s">
        <v>997</v>
      </c>
      <c r="D59" s="754"/>
      <c r="E59" s="237" t="s">
        <v>26</v>
      </c>
      <c r="F59" s="247"/>
      <c r="G59" s="246" t="str">
        <f t="shared" si="55"/>
        <v>40</v>
      </c>
      <c r="H59" s="539">
        <v>64</v>
      </c>
      <c r="I59" s="221">
        <v>0</v>
      </c>
      <c r="K59" s="283">
        <f t="shared" ref="K59" si="128">H59+H60*256</f>
        <v>37440</v>
      </c>
      <c r="L59" s="283">
        <f t="shared" ref="L59" si="129">K59/65520*150</f>
        <v>85.714285714285708</v>
      </c>
      <c r="M59" s="283">
        <f t="shared" ref="M59" si="130">K59/65520*175</f>
        <v>100</v>
      </c>
      <c r="N59" s="428">
        <f>M59+M61</f>
        <v>200</v>
      </c>
      <c r="O59" s="283" t="s">
        <v>957</v>
      </c>
      <c r="P59" s="283">
        <v>100</v>
      </c>
      <c r="Q59" s="283">
        <f t="shared" ref="Q59" si="131">ROUND(P59*65520/150,0)</f>
        <v>43680</v>
      </c>
      <c r="R59" s="283">
        <f t="shared" ref="R59" si="132">_xlfn.BITAND(Q59,255)</f>
        <v>160</v>
      </c>
      <c r="S59" s="283">
        <f t="shared" ref="S59" si="133">ROUND(P59*65520/175,0)</f>
        <v>37440</v>
      </c>
      <c r="T59" s="283">
        <f t="shared" ref="T59" si="134">_xlfn.BITAND(S59,255)</f>
        <v>64</v>
      </c>
    </row>
    <row r="60" spans="1:20">
      <c r="A60" s="241">
        <v>185</v>
      </c>
      <c r="B60" s="248" t="s">
        <v>24</v>
      </c>
      <c r="C60" s="251" t="s">
        <v>998</v>
      </c>
      <c r="D60" s="754"/>
      <c r="E60" s="237" t="s">
        <v>26</v>
      </c>
      <c r="F60" s="247"/>
      <c r="G60" s="246" t="str">
        <f t="shared" si="55"/>
        <v>92</v>
      </c>
      <c r="H60" s="539">
        <v>146</v>
      </c>
      <c r="I60" s="221">
        <v>0</v>
      </c>
      <c r="K60" s="283"/>
      <c r="L60" s="283"/>
      <c r="N60" s="428"/>
      <c r="O60" s="283"/>
      <c r="P60" s="283"/>
      <c r="Q60" s="283"/>
      <c r="R60" s="283">
        <f t="shared" ref="R60" si="135">_xlfn.BITRSHIFT(Q59,8)</f>
        <v>170</v>
      </c>
      <c r="S60" s="283"/>
      <c r="T60" s="283">
        <f t="shared" ref="T60" si="136">_xlfn.BITRSHIFT(S59,8)</f>
        <v>146</v>
      </c>
    </row>
    <row r="61" spans="1:20">
      <c r="A61" s="241">
        <v>186</v>
      </c>
      <c r="B61" s="248" t="s">
        <v>24</v>
      </c>
      <c r="C61" s="251" t="s">
        <v>999</v>
      </c>
      <c r="D61" s="754"/>
      <c r="E61" s="237" t="s">
        <v>26</v>
      </c>
      <c r="F61" s="247"/>
      <c r="G61" s="246" t="str">
        <f t="shared" si="55"/>
        <v>40</v>
      </c>
      <c r="H61" s="539">
        <v>64</v>
      </c>
      <c r="I61" s="221">
        <v>0</v>
      </c>
      <c r="K61" s="283">
        <f t="shared" ref="K61" si="137">H61+H62*256</f>
        <v>37440</v>
      </c>
      <c r="L61" s="283">
        <f t="shared" ref="L61" si="138">K61/65520*150</f>
        <v>85.714285714285708</v>
      </c>
      <c r="M61" s="283">
        <f t="shared" ref="M61" si="139">K61/65520*175</f>
        <v>100</v>
      </c>
      <c r="N61" s="428"/>
      <c r="O61" s="283" t="s">
        <v>957</v>
      </c>
      <c r="P61" s="283">
        <v>100</v>
      </c>
      <c r="Q61" s="283">
        <f t="shared" ref="Q61" si="140">ROUND(P61*65520/150,0)</f>
        <v>43680</v>
      </c>
      <c r="R61" s="283">
        <f t="shared" ref="R61" si="141">_xlfn.BITAND(Q61,255)</f>
        <v>160</v>
      </c>
      <c r="S61" s="283">
        <f t="shared" ref="S61" si="142">ROUND(P61*65520/175,0)</f>
        <v>37440</v>
      </c>
      <c r="T61" s="283">
        <f t="shared" ref="T61" si="143">_xlfn.BITAND(S61,255)</f>
        <v>64</v>
      </c>
    </row>
    <row r="62" spans="1:20">
      <c r="A62" s="241">
        <v>187</v>
      </c>
      <c r="B62" s="248" t="s">
        <v>24</v>
      </c>
      <c r="C62" s="251" t="s">
        <v>1000</v>
      </c>
      <c r="D62" s="754"/>
      <c r="E62" s="237" t="s">
        <v>26</v>
      </c>
      <c r="F62" s="247"/>
      <c r="G62" s="246" t="str">
        <f t="shared" si="55"/>
        <v>92</v>
      </c>
      <c r="H62" s="539">
        <v>146</v>
      </c>
      <c r="I62" s="221">
        <v>0</v>
      </c>
      <c r="K62" s="283"/>
      <c r="L62" s="283"/>
      <c r="N62" s="428"/>
      <c r="O62" s="283"/>
      <c r="P62" s="283"/>
      <c r="Q62" s="283"/>
      <c r="R62" s="283">
        <f t="shared" ref="R62" si="144">_xlfn.BITRSHIFT(Q61,8)</f>
        <v>170</v>
      </c>
      <c r="S62" s="283"/>
      <c r="T62" s="283">
        <f t="shared" ref="T62" si="145">_xlfn.BITRSHIFT(S61,8)</f>
        <v>146</v>
      </c>
    </row>
    <row r="63" spans="1:20">
      <c r="A63" s="241">
        <v>188</v>
      </c>
      <c r="B63" s="248" t="s">
        <v>24</v>
      </c>
      <c r="C63" s="251" t="s">
        <v>1001</v>
      </c>
      <c r="D63" s="754"/>
      <c r="E63" s="237" t="s">
        <v>26</v>
      </c>
      <c r="F63" s="247"/>
      <c r="G63" s="246" t="str">
        <f t="shared" si="55"/>
        <v>40</v>
      </c>
      <c r="H63" s="539">
        <v>64</v>
      </c>
      <c r="I63" s="221">
        <v>0</v>
      </c>
      <c r="K63" s="283">
        <f t="shared" ref="K63" si="146">H63+H64*256</f>
        <v>37440</v>
      </c>
      <c r="L63" s="283">
        <f t="shared" ref="L63" si="147">K63/65520*150</f>
        <v>85.714285714285708</v>
      </c>
      <c r="M63" s="283">
        <f t="shared" ref="M63" si="148">K63/65520*175</f>
        <v>100</v>
      </c>
      <c r="N63" s="428">
        <f>M63+M65</f>
        <v>200</v>
      </c>
      <c r="O63" s="283" t="s">
        <v>957</v>
      </c>
      <c r="P63" s="283">
        <v>100</v>
      </c>
      <c r="Q63" s="283">
        <f t="shared" ref="Q63" si="149">ROUND(P63*65520/150,0)</f>
        <v>43680</v>
      </c>
      <c r="R63" s="283">
        <f t="shared" ref="R63" si="150">_xlfn.BITAND(Q63,255)</f>
        <v>160</v>
      </c>
      <c r="S63" s="283">
        <f t="shared" ref="S63" si="151">ROUND(P63*65520/175,0)</f>
        <v>37440</v>
      </c>
      <c r="T63" s="283">
        <f t="shared" ref="T63" si="152">_xlfn.BITAND(S63,255)</f>
        <v>64</v>
      </c>
    </row>
    <row r="64" spans="1:20">
      <c r="A64" s="241">
        <v>189</v>
      </c>
      <c r="B64" s="248" t="s">
        <v>24</v>
      </c>
      <c r="C64" s="251" t="s">
        <v>1002</v>
      </c>
      <c r="D64" s="754"/>
      <c r="E64" s="237" t="s">
        <v>26</v>
      </c>
      <c r="F64" s="247"/>
      <c r="G64" s="246" t="str">
        <f t="shared" si="55"/>
        <v>92</v>
      </c>
      <c r="H64" s="539">
        <v>146</v>
      </c>
      <c r="I64" s="221">
        <v>0</v>
      </c>
      <c r="K64" s="283"/>
      <c r="L64" s="283"/>
      <c r="N64" s="428"/>
      <c r="O64" s="283"/>
      <c r="P64" s="283"/>
      <c r="Q64" s="283"/>
      <c r="R64" s="283">
        <f t="shared" ref="R64" si="153">_xlfn.BITRSHIFT(Q63,8)</f>
        <v>170</v>
      </c>
      <c r="S64" s="283"/>
      <c r="T64" s="283">
        <f t="shared" ref="T64" si="154">_xlfn.BITRSHIFT(S63,8)</f>
        <v>146</v>
      </c>
    </row>
    <row r="65" spans="1:20">
      <c r="A65" s="241">
        <v>190</v>
      </c>
      <c r="B65" s="248" t="s">
        <v>24</v>
      </c>
      <c r="C65" s="251" t="s">
        <v>1003</v>
      </c>
      <c r="D65" s="754"/>
      <c r="E65" s="237" t="s">
        <v>26</v>
      </c>
      <c r="F65" s="247"/>
      <c r="G65" s="246" t="str">
        <f t="shared" si="55"/>
        <v>40</v>
      </c>
      <c r="H65" s="539">
        <v>64</v>
      </c>
      <c r="I65" s="221">
        <v>0</v>
      </c>
      <c r="K65" s="283">
        <f t="shared" ref="K65" si="155">H65+H66*256</f>
        <v>37440</v>
      </c>
      <c r="L65" s="283">
        <f t="shared" ref="L65" si="156">K65/65520*150</f>
        <v>85.714285714285708</v>
      </c>
      <c r="M65" s="283">
        <f t="shared" ref="M65" si="157">K65/65520*175</f>
        <v>100</v>
      </c>
      <c r="N65" s="428"/>
      <c r="O65" s="283" t="s">
        <v>957</v>
      </c>
      <c r="P65" s="283">
        <v>100</v>
      </c>
      <c r="Q65" s="283">
        <f t="shared" ref="Q65" si="158">ROUND(P65*65520/150,0)</f>
        <v>43680</v>
      </c>
      <c r="R65" s="283">
        <f t="shared" ref="R65" si="159">_xlfn.BITAND(Q65,255)</f>
        <v>160</v>
      </c>
      <c r="S65" s="283">
        <f t="shared" ref="S65" si="160">ROUND(P65*65520/175,0)</f>
        <v>37440</v>
      </c>
      <c r="T65" s="283">
        <f t="shared" ref="T65" si="161">_xlfn.BITAND(S65,255)</f>
        <v>64</v>
      </c>
    </row>
    <row r="66" spans="1:20">
      <c r="A66" s="241">
        <v>191</v>
      </c>
      <c r="B66" s="248" t="s">
        <v>24</v>
      </c>
      <c r="C66" s="251" t="s">
        <v>1004</v>
      </c>
      <c r="D66" s="751"/>
      <c r="E66" s="237" t="s">
        <v>26</v>
      </c>
      <c r="F66" s="247"/>
      <c r="G66" s="246" t="str">
        <f t="shared" si="55"/>
        <v>92</v>
      </c>
      <c r="H66" s="539">
        <v>146</v>
      </c>
      <c r="I66" s="221">
        <v>0</v>
      </c>
      <c r="K66" s="283"/>
      <c r="L66" s="283"/>
      <c r="N66" s="428"/>
      <c r="O66" s="283"/>
      <c r="P66" s="283"/>
      <c r="Q66" s="283"/>
      <c r="R66" s="283">
        <f t="shared" ref="R66" si="162">_xlfn.BITRSHIFT(Q65,8)</f>
        <v>170</v>
      </c>
      <c r="S66" s="283"/>
      <c r="T66" s="283">
        <f t="shared" ref="T66" si="163">_xlfn.BITRSHIFT(S65,8)</f>
        <v>146</v>
      </c>
    </row>
    <row r="67" spans="1:20" ht="15.6" customHeight="1">
      <c r="A67" s="248">
        <v>192</v>
      </c>
      <c r="B67" s="248" t="s">
        <v>24</v>
      </c>
      <c r="C67" s="251" t="s">
        <v>1005</v>
      </c>
      <c r="D67" s="953" t="s">
        <v>2809</v>
      </c>
      <c r="E67" s="237" t="s">
        <v>26</v>
      </c>
      <c r="F67" s="247"/>
      <c r="G67" s="246" t="str">
        <f t="shared" ref="G67:G98" si="164">DEC2HEX(H67)</f>
        <v>E6</v>
      </c>
      <c r="H67" s="581">
        <v>230</v>
      </c>
      <c r="I67" s="221">
        <v>0</v>
      </c>
      <c r="K67" s="235">
        <f>H67+H68*256</f>
        <v>30694</v>
      </c>
      <c r="L67" s="284">
        <f>-2.5*K67/65535</f>
        <v>-1.170901045243</v>
      </c>
      <c r="M67" s="284">
        <f>2.5*K67/65535</f>
        <v>1.170901045243</v>
      </c>
      <c r="O67" s="235" t="s">
        <v>305</v>
      </c>
      <c r="P67" s="235">
        <v>1.125</v>
      </c>
      <c r="Q67" s="235">
        <f>ROUND((ABS(P67)/2.5)*65535,0)</f>
        <v>29491</v>
      </c>
      <c r="R67" s="235">
        <f>_xlfn.BITAND(Q67,255)</f>
        <v>51</v>
      </c>
      <c r="S67" s="283">
        <f>ROUND((ABS(P67)/2.5)*65535,0)</f>
        <v>29491</v>
      </c>
      <c r="T67" s="283">
        <f>_xlfn.BITAND(S67,255)</f>
        <v>51</v>
      </c>
    </row>
    <row r="68" spans="1:20">
      <c r="A68" s="248">
        <v>193</v>
      </c>
      <c r="B68" s="248" t="s">
        <v>24</v>
      </c>
      <c r="C68" s="251" t="s">
        <v>1006</v>
      </c>
      <c r="D68" s="754"/>
      <c r="E68" s="237" t="s">
        <v>26</v>
      </c>
      <c r="F68" s="247"/>
      <c r="G68" s="246" t="str">
        <f t="shared" si="164"/>
        <v>77</v>
      </c>
      <c r="H68" s="581">
        <v>119</v>
      </c>
      <c r="I68" s="221">
        <v>0</v>
      </c>
      <c r="L68" s="284"/>
      <c r="M68" s="284"/>
      <c r="R68" s="235">
        <f>_xlfn.BITRSHIFT(Q67,8)</f>
        <v>115</v>
      </c>
      <c r="T68" s="283">
        <f>_xlfn.BITRSHIFT(S67,8)</f>
        <v>115</v>
      </c>
    </row>
    <row r="69" spans="1:20">
      <c r="A69" s="248">
        <v>194</v>
      </c>
      <c r="B69" s="248" t="s">
        <v>24</v>
      </c>
      <c r="C69" s="251" t="s">
        <v>1007</v>
      </c>
      <c r="D69" s="754"/>
      <c r="E69" s="237" t="s">
        <v>26</v>
      </c>
      <c r="F69" s="247"/>
      <c r="G69" s="246" t="str">
        <f t="shared" si="164"/>
        <v>B1</v>
      </c>
      <c r="H69" s="581">
        <v>177</v>
      </c>
      <c r="I69" s="221">
        <v>0</v>
      </c>
      <c r="K69" s="283">
        <f>H69+H70*256</f>
        <v>22705</v>
      </c>
      <c r="L69" s="284">
        <f>-2.5*K69/65535</f>
        <v>-0.86614023041123067</v>
      </c>
      <c r="M69" s="284">
        <f t="shared" ref="M69:M113" si="165">2.5*K69/65535</f>
        <v>0.86614023041123067</v>
      </c>
      <c r="O69" s="283" t="s">
        <v>305</v>
      </c>
      <c r="P69" s="283">
        <v>1.125</v>
      </c>
      <c r="Q69" s="283">
        <f>ROUND((ABS(P69)/2.5)*65535,0)</f>
        <v>29491</v>
      </c>
      <c r="R69" s="283">
        <f>_xlfn.BITAND(Q69,255)</f>
        <v>51</v>
      </c>
      <c r="S69" s="283">
        <f>ROUND((ABS(P69)/2.5)*65535,0)</f>
        <v>29491</v>
      </c>
      <c r="T69" s="283">
        <f>_xlfn.BITAND(S69,255)</f>
        <v>51</v>
      </c>
    </row>
    <row r="70" spans="1:20">
      <c r="A70" s="248">
        <v>195</v>
      </c>
      <c r="B70" s="248" t="s">
        <v>24</v>
      </c>
      <c r="C70" s="251" t="s">
        <v>1008</v>
      </c>
      <c r="D70" s="754"/>
      <c r="E70" s="237" t="s">
        <v>26</v>
      </c>
      <c r="F70" s="247"/>
      <c r="G70" s="246" t="str">
        <f t="shared" si="164"/>
        <v>58</v>
      </c>
      <c r="H70" s="581">
        <v>88</v>
      </c>
      <c r="I70" s="221">
        <v>0</v>
      </c>
      <c r="K70" s="283"/>
      <c r="L70" s="284"/>
      <c r="M70" s="284"/>
      <c r="O70" s="283"/>
      <c r="P70" s="283"/>
      <c r="Q70" s="283"/>
      <c r="R70" s="283">
        <f>_xlfn.BITRSHIFT(Q69,8)</f>
        <v>115</v>
      </c>
      <c r="S70" s="283"/>
      <c r="T70" s="283">
        <f>_xlfn.BITRSHIFT(S69,8)</f>
        <v>115</v>
      </c>
    </row>
    <row r="71" spans="1:20">
      <c r="A71" s="248">
        <v>196</v>
      </c>
      <c r="B71" s="248" t="s">
        <v>24</v>
      </c>
      <c r="C71" s="251" t="s">
        <v>1009</v>
      </c>
      <c r="D71" s="754"/>
      <c r="E71" s="237" t="s">
        <v>26</v>
      </c>
      <c r="F71" s="247"/>
      <c r="G71" s="246" t="str">
        <f t="shared" si="164"/>
        <v>3</v>
      </c>
      <c r="H71" s="581">
        <v>3</v>
      </c>
      <c r="I71" s="221">
        <v>0</v>
      </c>
      <c r="K71" s="283">
        <f t="shared" ref="K71" si="166">H71+H72*256</f>
        <v>27139</v>
      </c>
      <c r="L71" s="284">
        <f t="shared" ref="L71" si="167">-2.5*K71/65535</f>
        <v>-1.0352864881361106</v>
      </c>
      <c r="M71" s="284">
        <f t="shared" si="165"/>
        <v>1.0352864881361106</v>
      </c>
      <c r="O71" s="283" t="s">
        <v>305</v>
      </c>
      <c r="P71" s="283">
        <v>1.125</v>
      </c>
      <c r="Q71" s="283">
        <f t="shared" ref="Q71" si="168">ROUND((ABS(P71)/2.5)*65535,0)</f>
        <v>29491</v>
      </c>
      <c r="R71" s="283">
        <f t="shared" ref="R71" si="169">_xlfn.BITAND(Q71,255)</f>
        <v>51</v>
      </c>
      <c r="S71" s="283">
        <f t="shared" ref="S71" si="170">ROUND((ABS(P71)/2.5)*65535,0)</f>
        <v>29491</v>
      </c>
      <c r="T71" s="283">
        <f t="shared" ref="T71" si="171">_xlfn.BITAND(S71,255)</f>
        <v>51</v>
      </c>
    </row>
    <row r="72" spans="1:20">
      <c r="A72" s="248">
        <v>197</v>
      </c>
      <c r="B72" s="248" t="s">
        <v>24</v>
      </c>
      <c r="C72" s="251" t="s">
        <v>1010</v>
      </c>
      <c r="D72" s="754"/>
      <c r="E72" s="237" t="s">
        <v>26</v>
      </c>
      <c r="F72" s="247"/>
      <c r="G72" s="246" t="str">
        <f t="shared" si="164"/>
        <v>6A</v>
      </c>
      <c r="H72" s="581">
        <v>106</v>
      </c>
      <c r="I72" s="221">
        <v>0</v>
      </c>
      <c r="K72" s="283"/>
      <c r="L72" s="284"/>
      <c r="M72" s="284"/>
      <c r="O72" s="283"/>
      <c r="P72" s="283"/>
      <c r="Q72" s="283"/>
      <c r="R72" s="283">
        <f t="shared" ref="R72" si="172">_xlfn.BITRSHIFT(Q71,8)</f>
        <v>115</v>
      </c>
      <c r="S72" s="283"/>
      <c r="T72" s="283">
        <f t="shared" ref="T72" si="173">_xlfn.BITRSHIFT(S71,8)</f>
        <v>115</v>
      </c>
    </row>
    <row r="73" spans="1:20">
      <c r="A73" s="248">
        <v>198</v>
      </c>
      <c r="B73" s="248" t="s">
        <v>24</v>
      </c>
      <c r="C73" s="251" t="s">
        <v>1011</v>
      </c>
      <c r="D73" s="754"/>
      <c r="E73" s="237" t="s">
        <v>26</v>
      </c>
      <c r="F73" s="247"/>
      <c r="G73" s="246" t="str">
        <f t="shared" si="164"/>
        <v>F5</v>
      </c>
      <c r="H73" s="581">
        <v>245</v>
      </c>
      <c r="I73" s="221">
        <v>0</v>
      </c>
      <c r="K73" s="283">
        <f t="shared" ref="K73" si="174">H73+H74*256</f>
        <v>33781</v>
      </c>
      <c r="L73" s="284">
        <f t="shared" ref="L73" si="175">-2.5*K73/65535</f>
        <v>-1.2886625467307546</v>
      </c>
      <c r="M73" s="284">
        <f t="shared" si="165"/>
        <v>1.2886625467307546</v>
      </c>
      <c r="O73" s="283" t="s">
        <v>305</v>
      </c>
      <c r="P73" s="283">
        <v>1.125</v>
      </c>
      <c r="Q73" s="283">
        <f t="shared" ref="Q73" si="176">ROUND((ABS(P73)/2.5)*65535,0)</f>
        <v>29491</v>
      </c>
      <c r="R73" s="283">
        <f t="shared" ref="R73" si="177">_xlfn.BITAND(Q73,255)</f>
        <v>51</v>
      </c>
      <c r="S73" s="283">
        <f t="shared" ref="S73" si="178">ROUND((ABS(P73)/2.5)*65535,0)</f>
        <v>29491</v>
      </c>
      <c r="T73" s="283">
        <f t="shared" ref="T73" si="179">_xlfn.BITAND(S73,255)</f>
        <v>51</v>
      </c>
    </row>
    <row r="74" spans="1:20">
      <c r="A74" s="248">
        <v>199</v>
      </c>
      <c r="B74" s="248" t="s">
        <v>24</v>
      </c>
      <c r="C74" s="251" t="s">
        <v>1012</v>
      </c>
      <c r="D74" s="754"/>
      <c r="E74" s="237" t="s">
        <v>26</v>
      </c>
      <c r="F74" s="247"/>
      <c r="G74" s="246" t="str">
        <f t="shared" si="164"/>
        <v>83</v>
      </c>
      <c r="H74" s="581">
        <v>131</v>
      </c>
      <c r="I74" s="221">
        <v>0</v>
      </c>
      <c r="K74" s="283"/>
      <c r="L74" s="284"/>
      <c r="M74" s="284"/>
      <c r="O74" s="283"/>
      <c r="P74" s="283"/>
      <c r="Q74" s="283"/>
      <c r="R74" s="283">
        <f t="shared" ref="R74" si="180">_xlfn.BITRSHIFT(Q73,8)</f>
        <v>115</v>
      </c>
      <c r="S74" s="283"/>
      <c r="T74" s="283">
        <f t="shared" ref="T74" si="181">_xlfn.BITRSHIFT(S73,8)</f>
        <v>115</v>
      </c>
    </row>
    <row r="75" spans="1:20">
      <c r="A75" s="248">
        <v>200</v>
      </c>
      <c r="B75" s="248" t="s">
        <v>24</v>
      </c>
      <c r="C75" s="251" t="s">
        <v>1013</v>
      </c>
      <c r="D75" s="754"/>
      <c r="E75" s="237" t="s">
        <v>26</v>
      </c>
      <c r="F75" s="247"/>
      <c r="G75" s="246" t="str">
        <f t="shared" si="164"/>
        <v>B4</v>
      </c>
      <c r="H75" s="581">
        <v>180</v>
      </c>
      <c r="I75" s="221" t="s">
        <v>27</v>
      </c>
      <c r="K75" s="283">
        <f t="shared" ref="K75" si="182">H75+H76*256</f>
        <v>27060</v>
      </c>
      <c r="L75" s="284">
        <f t="shared" ref="L75" si="183">-2.5*K75/65535</f>
        <v>-1.032272831311513</v>
      </c>
      <c r="M75" s="284">
        <f t="shared" si="165"/>
        <v>1.032272831311513</v>
      </c>
      <c r="O75" s="283" t="s">
        <v>305</v>
      </c>
      <c r="P75" s="283">
        <v>1.125</v>
      </c>
      <c r="Q75" s="283">
        <f t="shared" ref="Q75" si="184">ROUND((ABS(P75)/2.5)*65535,0)</f>
        <v>29491</v>
      </c>
      <c r="R75" s="283">
        <f t="shared" ref="R75" si="185">_xlfn.BITAND(Q75,255)</f>
        <v>51</v>
      </c>
      <c r="S75" s="283">
        <f t="shared" ref="S75" si="186">ROUND((ABS(P75)/2.5)*65535,0)</f>
        <v>29491</v>
      </c>
      <c r="T75" s="283">
        <f t="shared" ref="T75" si="187">_xlfn.BITAND(S75,255)</f>
        <v>51</v>
      </c>
    </row>
    <row r="76" spans="1:20">
      <c r="A76" s="248">
        <v>201</v>
      </c>
      <c r="B76" s="248" t="s">
        <v>24</v>
      </c>
      <c r="C76" s="251" t="s">
        <v>1014</v>
      </c>
      <c r="D76" s="754"/>
      <c r="E76" s="237" t="s">
        <v>26</v>
      </c>
      <c r="F76" s="247"/>
      <c r="G76" s="246" t="str">
        <f t="shared" si="164"/>
        <v>69</v>
      </c>
      <c r="H76" s="581">
        <v>105</v>
      </c>
      <c r="I76" s="221" t="s">
        <v>27</v>
      </c>
      <c r="K76" s="283"/>
      <c r="L76" s="284"/>
      <c r="M76" s="284"/>
      <c r="O76" s="283"/>
      <c r="P76" s="283"/>
      <c r="Q76" s="283"/>
      <c r="R76" s="283">
        <f t="shared" ref="R76" si="188">_xlfn.BITRSHIFT(Q75,8)</f>
        <v>115</v>
      </c>
      <c r="S76" s="283"/>
      <c r="T76" s="283">
        <f t="shared" ref="T76" si="189">_xlfn.BITRSHIFT(S75,8)</f>
        <v>115</v>
      </c>
    </row>
    <row r="77" spans="1:20">
      <c r="A77" s="248">
        <v>202</v>
      </c>
      <c r="B77" s="248" t="s">
        <v>24</v>
      </c>
      <c r="C77" s="251" t="s">
        <v>1015</v>
      </c>
      <c r="D77" s="754"/>
      <c r="E77" s="237" t="s">
        <v>26</v>
      </c>
      <c r="F77" s="247"/>
      <c r="G77" s="246" t="str">
        <f t="shared" si="164"/>
        <v>CC</v>
      </c>
      <c r="H77" s="581">
        <v>204</v>
      </c>
      <c r="I77" s="221" t="s">
        <v>27</v>
      </c>
      <c r="K77" s="283">
        <f t="shared" ref="K77" si="190">H77+H78*256</f>
        <v>28876</v>
      </c>
      <c r="L77" s="284">
        <f t="shared" ref="L77" si="191">-2.5*K77/65535</f>
        <v>-1.1015487907225148</v>
      </c>
      <c r="M77" s="284">
        <f t="shared" si="165"/>
        <v>1.1015487907225148</v>
      </c>
      <c r="O77" s="283" t="s">
        <v>305</v>
      </c>
      <c r="P77" s="283">
        <v>1.125</v>
      </c>
      <c r="Q77" s="283">
        <f t="shared" ref="Q77" si="192">ROUND((ABS(P77)/2.5)*65535,0)</f>
        <v>29491</v>
      </c>
      <c r="R77" s="283">
        <f t="shared" ref="R77" si="193">_xlfn.BITAND(Q77,255)</f>
        <v>51</v>
      </c>
      <c r="S77" s="283">
        <f t="shared" ref="S77" si="194">ROUND((ABS(P77)/2.5)*65535,0)</f>
        <v>29491</v>
      </c>
      <c r="T77" s="283">
        <f t="shared" ref="T77" si="195">_xlfn.BITAND(S77,255)</f>
        <v>51</v>
      </c>
    </row>
    <row r="78" spans="1:20">
      <c r="A78" s="248">
        <v>203</v>
      </c>
      <c r="B78" s="248" t="s">
        <v>24</v>
      </c>
      <c r="C78" s="251" t="s">
        <v>1016</v>
      </c>
      <c r="D78" s="754"/>
      <c r="E78" s="237" t="s">
        <v>26</v>
      </c>
      <c r="F78" s="247"/>
      <c r="G78" s="246" t="str">
        <f t="shared" si="164"/>
        <v>70</v>
      </c>
      <c r="H78" s="581">
        <v>112</v>
      </c>
      <c r="I78" s="221" t="s">
        <v>27</v>
      </c>
      <c r="K78" s="283"/>
      <c r="L78" s="284"/>
      <c r="M78" s="284"/>
      <c r="O78" s="283"/>
      <c r="P78" s="283"/>
      <c r="Q78" s="283"/>
      <c r="R78" s="283">
        <f t="shared" ref="R78" si="196">_xlfn.BITRSHIFT(Q77,8)</f>
        <v>115</v>
      </c>
      <c r="S78" s="283"/>
      <c r="T78" s="283">
        <f t="shared" ref="T78" si="197">_xlfn.BITRSHIFT(S77,8)</f>
        <v>115</v>
      </c>
    </row>
    <row r="79" spans="1:20">
      <c r="A79" s="248">
        <v>204</v>
      </c>
      <c r="B79" s="248" t="s">
        <v>24</v>
      </c>
      <c r="C79" s="251" t="s">
        <v>1017</v>
      </c>
      <c r="D79" s="754"/>
      <c r="E79" s="237" t="s">
        <v>26</v>
      </c>
      <c r="F79" s="247"/>
      <c r="G79" s="246" t="str">
        <f t="shared" si="164"/>
        <v>3B</v>
      </c>
      <c r="H79" s="581">
        <v>59</v>
      </c>
      <c r="I79" s="221" t="s">
        <v>27</v>
      </c>
      <c r="K79" s="283">
        <f t="shared" ref="K79" si="198">H79+H80*256</f>
        <v>28219</v>
      </c>
      <c r="L79" s="284">
        <f t="shared" ref="L79" si="199">-2.5*K79/65535</f>
        <v>-1.0764858472571908</v>
      </c>
      <c r="M79" s="284">
        <f t="shared" si="165"/>
        <v>1.0764858472571908</v>
      </c>
      <c r="O79" s="283" t="s">
        <v>305</v>
      </c>
      <c r="P79" s="283">
        <v>1.125</v>
      </c>
      <c r="Q79" s="283">
        <f t="shared" ref="Q79" si="200">ROUND((ABS(P79)/2.5)*65535,0)</f>
        <v>29491</v>
      </c>
      <c r="R79" s="283">
        <f t="shared" ref="R79" si="201">_xlfn.BITAND(Q79,255)</f>
        <v>51</v>
      </c>
      <c r="S79" s="283">
        <f t="shared" ref="S79" si="202">ROUND((ABS(P79)/2.5)*65535,0)</f>
        <v>29491</v>
      </c>
      <c r="T79" s="283">
        <f t="shared" ref="T79" si="203">_xlfn.BITAND(S79,255)</f>
        <v>51</v>
      </c>
    </row>
    <row r="80" spans="1:20">
      <c r="A80" s="248">
        <v>205</v>
      </c>
      <c r="B80" s="248" t="s">
        <v>24</v>
      </c>
      <c r="C80" s="251" t="s">
        <v>1018</v>
      </c>
      <c r="D80" s="754"/>
      <c r="E80" s="237" t="s">
        <v>26</v>
      </c>
      <c r="F80" s="247"/>
      <c r="G80" s="246" t="str">
        <f t="shared" si="164"/>
        <v>6E</v>
      </c>
      <c r="H80" s="581">
        <v>110</v>
      </c>
      <c r="I80" s="221" t="s">
        <v>27</v>
      </c>
      <c r="K80" s="283"/>
      <c r="L80" s="284"/>
      <c r="M80" s="284"/>
      <c r="O80" s="283"/>
      <c r="P80" s="283"/>
      <c r="Q80" s="283"/>
      <c r="R80" s="283">
        <f t="shared" ref="R80" si="204">_xlfn.BITRSHIFT(Q79,8)</f>
        <v>115</v>
      </c>
      <c r="S80" s="283"/>
      <c r="T80" s="283">
        <f t="shared" ref="T80" si="205">_xlfn.BITRSHIFT(S79,8)</f>
        <v>115</v>
      </c>
    </row>
    <row r="81" spans="1:20">
      <c r="A81" s="248">
        <v>206</v>
      </c>
      <c r="B81" s="248" t="s">
        <v>24</v>
      </c>
      <c r="C81" s="251" t="s">
        <v>1019</v>
      </c>
      <c r="D81" s="754"/>
      <c r="E81" s="237" t="s">
        <v>26</v>
      </c>
      <c r="F81" s="247"/>
      <c r="G81" s="246" t="str">
        <f t="shared" si="164"/>
        <v>33</v>
      </c>
      <c r="H81" s="581">
        <v>51</v>
      </c>
      <c r="I81" s="221" t="s">
        <v>27</v>
      </c>
      <c r="K81" s="283">
        <f t="shared" ref="K81" si="206">H81+H82*256</f>
        <v>25139</v>
      </c>
      <c r="L81" s="284">
        <f t="shared" ref="L81" si="207">-2.5*K81/65535</f>
        <v>-0.9589913786526284</v>
      </c>
      <c r="M81" s="284">
        <f t="shared" si="165"/>
        <v>0.9589913786526284</v>
      </c>
      <c r="O81" s="283" t="s">
        <v>305</v>
      </c>
      <c r="P81" s="283">
        <v>1.125</v>
      </c>
      <c r="Q81" s="283">
        <f t="shared" ref="Q81" si="208">ROUND((ABS(P81)/2.5)*65535,0)</f>
        <v>29491</v>
      </c>
      <c r="R81" s="283">
        <f t="shared" ref="R81" si="209">_xlfn.BITAND(Q81,255)</f>
        <v>51</v>
      </c>
      <c r="S81" s="283">
        <f t="shared" ref="S81" si="210">ROUND((ABS(P81)/2.5)*65535,0)</f>
        <v>29491</v>
      </c>
      <c r="T81" s="283">
        <f t="shared" ref="T81" si="211">_xlfn.BITAND(S81,255)</f>
        <v>51</v>
      </c>
    </row>
    <row r="82" spans="1:20">
      <c r="A82" s="248">
        <v>207</v>
      </c>
      <c r="B82" s="248" t="s">
        <v>24</v>
      </c>
      <c r="C82" s="251" t="s">
        <v>1020</v>
      </c>
      <c r="D82" s="751"/>
      <c r="E82" s="237" t="s">
        <v>26</v>
      </c>
      <c r="F82" s="247"/>
      <c r="G82" s="246" t="str">
        <f t="shared" si="164"/>
        <v>62</v>
      </c>
      <c r="H82" s="581">
        <v>98</v>
      </c>
      <c r="I82" s="221" t="s">
        <v>27</v>
      </c>
      <c r="K82" s="283"/>
      <c r="L82" s="284"/>
      <c r="M82" s="284"/>
      <c r="O82" s="283"/>
      <c r="P82" s="283"/>
      <c r="Q82" s="283"/>
      <c r="R82" s="283">
        <f t="shared" ref="R82" si="212">_xlfn.BITRSHIFT(Q81,8)</f>
        <v>115</v>
      </c>
      <c r="S82" s="283"/>
      <c r="T82" s="283">
        <f t="shared" ref="T82" si="213">_xlfn.BITRSHIFT(S81,8)</f>
        <v>115</v>
      </c>
    </row>
    <row r="83" spans="1:20" ht="15.6" customHeight="1">
      <c r="A83" s="248">
        <v>208</v>
      </c>
      <c r="B83" s="248" t="s">
        <v>24</v>
      </c>
      <c r="C83" s="251" t="s">
        <v>1021</v>
      </c>
      <c r="D83" s="953" t="s">
        <v>2810</v>
      </c>
      <c r="E83" s="237" t="s">
        <v>26</v>
      </c>
      <c r="F83" s="247"/>
      <c r="G83" s="246" t="str">
        <f t="shared" si="164"/>
        <v>E6</v>
      </c>
      <c r="H83" s="431">
        <v>230</v>
      </c>
      <c r="I83" s="221" t="s">
        <v>27</v>
      </c>
      <c r="K83" s="283">
        <f>H83+H84*256</f>
        <v>30694</v>
      </c>
      <c r="L83" s="284">
        <f>-2.5*K83/65535</f>
        <v>-1.170901045243</v>
      </c>
      <c r="M83" s="284">
        <f>2.5*K83/65535</f>
        <v>1.170901045243</v>
      </c>
      <c r="O83" s="283" t="s">
        <v>305</v>
      </c>
      <c r="P83" s="283">
        <v>1.125</v>
      </c>
      <c r="Q83" s="283">
        <f>ROUND((ABS(P83)/2.5)*65535,0)</f>
        <v>29491</v>
      </c>
      <c r="R83" s="283">
        <f>_xlfn.BITAND(Q83,255)</f>
        <v>51</v>
      </c>
      <c r="S83" s="283">
        <f t="shared" ref="S83" si="214">ROUND((ABS(P83)/2.5)*65535,0)</f>
        <v>29491</v>
      </c>
      <c r="T83" s="283">
        <f>_xlfn.BITAND(S83,255)</f>
        <v>51</v>
      </c>
    </row>
    <row r="84" spans="1:20">
      <c r="A84" s="248">
        <v>209</v>
      </c>
      <c r="B84" s="248" t="s">
        <v>24</v>
      </c>
      <c r="C84" s="251" t="s">
        <v>1022</v>
      </c>
      <c r="D84" s="754"/>
      <c r="E84" s="237" t="s">
        <v>26</v>
      </c>
      <c r="F84" s="247"/>
      <c r="G84" s="246" t="str">
        <f t="shared" si="164"/>
        <v>77</v>
      </c>
      <c r="H84" s="431">
        <v>119</v>
      </c>
      <c r="I84" s="221" t="s">
        <v>27</v>
      </c>
      <c r="K84" s="283"/>
      <c r="L84" s="284"/>
      <c r="M84" s="284"/>
      <c r="O84" s="283"/>
      <c r="P84" s="283"/>
      <c r="Q84" s="283"/>
      <c r="R84" s="283">
        <f>_xlfn.BITRSHIFT(Q83,8)</f>
        <v>115</v>
      </c>
      <c r="S84" s="283"/>
      <c r="T84" s="283">
        <f>_xlfn.BITRSHIFT(S83,8)</f>
        <v>115</v>
      </c>
    </row>
    <row r="85" spans="1:20">
      <c r="A85" s="248">
        <v>210</v>
      </c>
      <c r="B85" s="248" t="s">
        <v>24</v>
      </c>
      <c r="C85" s="251" t="s">
        <v>1023</v>
      </c>
      <c r="D85" s="754"/>
      <c r="E85" s="237" t="s">
        <v>26</v>
      </c>
      <c r="F85" s="247"/>
      <c r="G85" s="246" t="str">
        <f t="shared" si="164"/>
        <v>B1</v>
      </c>
      <c r="H85" s="431">
        <v>177</v>
      </c>
      <c r="I85" s="221" t="s">
        <v>27</v>
      </c>
      <c r="K85" s="283">
        <f>H85+H86*256</f>
        <v>22705</v>
      </c>
      <c r="L85" s="284">
        <f>-2.5*K85/65535</f>
        <v>-0.86614023041123067</v>
      </c>
      <c r="M85" s="284">
        <f t="shared" si="165"/>
        <v>0.86614023041123067</v>
      </c>
      <c r="O85" s="283" t="s">
        <v>305</v>
      </c>
      <c r="P85" s="283">
        <v>1.125</v>
      </c>
      <c r="Q85" s="283">
        <f>ROUND((ABS(P85)/2.5)*65535,0)</f>
        <v>29491</v>
      </c>
      <c r="R85" s="283">
        <f>_xlfn.BITAND(Q85,255)</f>
        <v>51</v>
      </c>
      <c r="S85" s="283">
        <f t="shared" ref="S85" si="215">ROUND((ABS(P85)/2.5)*65535,0)</f>
        <v>29491</v>
      </c>
      <c r="T85" s="283">
        <f>_xlfn.BITAND(S85,255)</f>
        <v>51</v>
      </c>
    </row>
    <row r="86" spans="1:20">
      <c r="A86" s="248">
        <v>211</v>
      </c>
      <c r="B86" s="248" t="s">
        <v>24</v>
      </c>
      <c r="C86" s="251" t="s">
        <v>1024</v>
      </c>
      <c r="D86" s="754"/>
      <c r="E86" s="237" t="s">
        <v>26</v>
      </c>
      <c r="F86" s="247"/>
      <c r="G86" s="246" t="str">
        <f t="shared" si="164"/>
        <v>58</v>
      </c>
      <c r="H86" s="431">
        <v>88</v>
      </c>
      <c r="I86" s="221" t="s">
        <v>27</v>
      </c>
      <c r="K86" s="283"/>
      <c r="L86" s="284"/>
      <c r="M86" s="284"/>
      <c r="O86" s="283"/>
      <c r="P86" s="283"/>
      <c r="Q86" s="283"/>
      <c r="R86" s="283">
        <f>_xlfn.BITRSHIFT(Q85,8)</f>
        <v>115</v>
      </c>
      <c r="S86" s="283"/>
      <c r="T86" s="283">
        <f>_xlfn.BITRSHIFT(S85,8)</f>
        <v>115</v>
      </c>
    </row>
    <row r="87" spans="1:20">
      <c r="A87" s="248">
        <v>212</v>
      </c>
      <c r="B87" s="248" t="s">
        <v>24</v>
      </c>
      <c r="C87" s="251" t="s">
        <v>1025</v>
      </c>
      <c r="D87" s="754"/>
      <c r="E87" s="237" t="s">
        <v>26</v>
      </c>
      <c r="F87" s="247"/>
      <c r="G87" s="246" t="str">
        <f t="shared" si="164"/>
        <v>3</v>
      </c>
      <c r="H87" s="431">
        <v>3</v>
      </c>
      <c r="I87" s="221" t="s">
        <v>27</v>
      </c>
      <c r="K87" s="283">
        <f t="shared" ref="K87" si="216">H87+H88*256</f>
        <v>27139</v>
      </c>
      <c r="L87" s="284">
        <f t="shared" ref="L87" si="217">-2.5*K87/65535</f>
        <v>-1.0352864881361106</v>
      </c>
      <c r="M87" s="284">
        <f t="shared" si="165"/>
        <v>1.0352864881361106</v>
      </c>
      <c r="O87" s="283" t="s">
        <v>305</v>
      </c>
      <c r="P87" s="283">
        <v>1.125</v>
      </c>
      <c r="Q87" s="283">
        <f t="shared" ref="Q87" si="218">ROUND((ABS(P87)/2.5)*65535,0)</f>
        <v>29491</v>
      </c>
      <c r="R87" s="283">
        <f t="shared" ref="R87" si="219">_xlfn.BITAND(Q87,255)</f>
        <v>51</v>
      </c>
      <c r="S87" s="283">
        <f t="shared" ref="S87" si="220">ROUND((ABS(P87)/2.5)*65535,0)</f>
        <v>29491</v>
      </c>
      <c r="T87" s="283">
        <f t="shared" ref="T87" si="221">_xlfn.BITAND(S87,255)</f>
        <v>51</v>
      </c>
    </row>
    <row r="88" spans="1:20">
      <c r="A88" s="248">
        <v>213</v>
      </c>
      <c r="B88" s="248" t="s">
        <v>24</v>
      </c>
      <c r="C88" s="251" t="s">
        <v>1026</v>
      </c>
      <c r="D88" s="754"/>
      <c r="E88" s="237" t="s">
        <v>26</v>
      </c>
      <c r="F88" s="247"/>
      <c r="G88" s="246" t="str">
        <f t="shared" si="164"/>
        <v>6A</v>
      </c>
      <c r="H88" s="431">
        <v>106</v>
      </c>
      <c r="I88" s="221" t="s">
        <v>27</v>
      </c>
      <c r="K88" s="283"/>
      <c r="L88" s="284"/>
      <c r="M88" s="284"/>
      <c r="O88" s="283"/>
      <c r="P88" s="283"/>
      <c r="Q88" s="283"/>
      <c r="R88" s="283">
        <f t="shared" ref="R88" si="222">_xlfn.BITRSHIFT(Q87,8)</f>
        <v>115</v>
      </c>
      <c r="S88" s="283"/>
      <c r="T88" s="283">
        <f t="shared" ref="T88" si="223">_xlfn.BITRSHIFT(S87,8)</f>
        <v>115</v>
      </c>
    </row>
    <row r="89" spans="1:20">
      <c r="A89" s="248">
        <v>214</v>
      </c>
      <c r="B89" s="248" t="s">
        <v>24</v>
      </c>
      <c r="C89" s="251" t="s">
        <v>1027</v>
      </c>
      <c r="D89" s="754"/>
      <c r="E89" s="237" t="s">
        <v>26</v>
      </c>
      <c r="F89" s="247"/>
      <c r="G89" s="246" t="str">
        <f t="shared" si="164"/>
        <v>F5</v>
      </c>
      <c r="H89" s="431">
        <v>245</v>
      </c>
      <c r="I89" s="221" t="s">
        <v>27</v>
      </c>
      <c r="K89" s="283">
        <f t="shared" ref="K89" si="224">H89+H90*256</f>
        <v>33781</v>
      </c>
      <c r="L89" s="284">
        <f t="shared" ref="L89" si="225">-2.5*K89/65535</f>
        <v>-1.2886625467307546</v>
      </c>
      <c r="M89" s="284">
        <f t="shared" si="165"/>
        <v>1.2886625467307546</v>
      </c>
      <c r="O89" s="283" t="s">
        <v>305</v>
      </c>
      <c r="P89" s="283">
        <v>1.125</v>
      </c>
      <c r="Q89" s="283">
        <f t="shared" ref="Q89" si="226">ROUND((ABS(P89)/2.5)*65535,0)</f>
        <v>29491</v>
      </c>
      <c r="R89" s="283">
        <f t="shared" ref="R89" si="227">_xlfn.BITAND(Q89,255)</f>
        <v>51</v>
      </c>
      <c r="S89" s="283">
        <f t="shared" ref="S89" si="228">ROUND((ABS(P89)/2.5)*65535,0)</f>
        <v>29491</v>
      </c>
      <c r="T89" s="283">
        <f t="shared" ref="T89" si="229">_xlfn.BITAND(S89,255)</f>
        <v>51</v>
      </c>
    </row>
    <row r="90" spans="1:20">
      <c r="A90" s="248">
        <v>215</v>
      </c>
      <c r="B90" s="248" t="s">
        <v>24</v>
      </c>
      <c r="C90" s="251" t="s">
        <v>1028</v>
      </c>
      <c r="D90" s="754"/>
      <c r="E90" s="237" t="s">
        <v>26</v>
      </c>
      <c r="F90" s="247"/>
      <c r="G90" s="246" t="str">
        <f t="shared" si="164"/>
        <v>83</v>
      </c>
      <c r="H90" s="431">
        <v>131</v>
      </c>
      <c r="I90" s="221" t="s">
        <v>27</v>
      </c>
      <c r="K90" s="283"/>
      <c r="L90" s="284"/>
      <c r="M90" s="284"/>
      <c r="O90" s="283"/>
      <c r="P90" s="283"/>
      <c r="Q90" s="283"/>
      <c r="R90" s="283">
        <f t="shared" ref="R90" si="230">_xlfn.BITRSHIFT(Q89,8)</f>
        <v>115</v>
      </c>
      <c r="S90" s="283"/>
      <c r="T90" s="283">
        <f t="shared" ref="T90" si="231">_xlfn.BITRSHIFT(S89,8)</f>
        <v>115</v>
      </c>
    </row>
    <row r="91" spans="1:20">
      <c r="A91" s="248">
        <v>216</v>
      </c>
      <c r="B91" s="248" t="s">
        <v>24</v>
      </c>
      <c r="C91" s="251" t="s">
        <v>1029</v>
      </c>
      <c r="D91" s="754"/>
      <c r="E91" s="237" t="s">
        <v>26</v>
      </c>
      <c r="F91" s="247"/>
      <c r="G91" s="246" t="str">
        <f t="shared" si="164"/>
        <v>B4</v>
      </c>
      <c r="H91" s="431">
        <v>180</v>
      </c>
      <c r="I91" s="221">
        <v>0</v>
      </c>
      <c r="K91" s="283">
        <f t="shared" ref="K91" si="232">H91+H92*256</f>
        <v>27060</v>
      </c>
      <c r="L91" s="284">
        <f t="shared" ref="L91" si="233">-2.5*K91/65535</f>
        <v>-1.032272831311513</v>
      </c>
      <c r="M91" s="284">
        <f t="shared" si="165"/>
        <v>1.032272831311513</v>
      </c>
      <c r="O91" s="283" t="s">
        <v>305</v>
      </c>
      <c r="P91" s="283">
        <v>1.125</v>
      </c>
      <c r="Q91" s="283">
        <f t="shared" ref="Q91" si="234">ROUND((ABS(P91)/2.5)*65535,0)</f>
        <v>29491</v>
      </c>
      <c r="R91" s="283">
        <f t="shared" ref="R91" si="235">_xlfn.BITAND(Q91,255)</f>
        <v>51</v>
      </c>
      <c r="S91" s="283">
        <f t="shared" ref="S91" si="236">ROUND((ABS(P91)/2.5)*65535,0)</f>
        <v>29491</v>
      </c>
      <c r="T91" s="283">
        <f t="shared" ref="T91" si="237">_xlfn.BITAND(S91,255)</f>
        <v>51</v>
      </c>
    </row>
    <row r="92" spans="1:20">
      <c r="A92" s="248">
        <v>217</v>
      </c>
      <c r="B92" s="248" t="s">
        <v>24</v>
      </c>
      <c r="C92" s="251" t="s">
        <v>1030</v>
      </c>
      <c r="D92" s="754"/>
      <c r="E92" s="237" t="s">
        <v>26</v>
      </c>
      <c r="F92" s="247"/>
      <c r="G92" s="246" t="str">
        <f t="shared" si="164"/>
        <v>69</v>
      </c>
      <c r="H92" s="431">
        <v>105</v>
      </c>
      <c r="I92" s="221">
        <v>0</v>
      </c>
      <c r="K92" s="283"/>
      <c r="L92" s="284"/>
      <c r="M92" s="284"/>
      <c r="O92" s="283"/>
      <c r="P92" s="283"/>
      <c r="Q92" s="283"/>
      <c r="R92" s="283">
        <f t="shared" ref="R92" si="238">_xlfn.BITRSHIFT(Q91,8)</f>
        <v>115</v>
      </c>
      <c r="S92" s="283"/>
      <c r="T92" s="283">
        <f t="shared" ref="T92" si="239">_xlfn.BITRSHIFT(S91,8)</f>
        <v>115</v>
      </c>
    </row>
    <row r="93" spans="1:20">
      <c r="A93" s="248">
        <v>218</v>
      </c>
      <c r="B93" s="248" t="s">
        <v>24</v>
      </c>
      <c r="C93" s="251" t="s">
        <v>1031</v>
      </c>
      <c r="D93" s="754"/>
      <c r="E93" s="237" t="s">
        <v>26</v>
      </c>
      <c r="F93" s="247"/>
      <c r="G93" s="246" t="str">
        <f t="shared" si="164"/>
        <v>CC</v>
      </c>
      <c r="H93" s="431">
        <v>204</v>
      </c>
      <c r="I93" s="221">
        <v>0</v>
      </c>
      <c r="K93" s="283">
        <f t="shared" ref="K93" si="240">H93+H94*256</f>
        <v>28876</v>
      </c>
      <c r="L93" s="284">
        <f t="shared" ref="L93" si="241">-2.5*K93/65535</f>
        <v>-1.1015487907225148</v>
      </c>
      <c r="M93" s="284">
        <f t="shared" si="165"/>
        <v>1.1015487907225148</v>
      </c>
      <c r="O93" s="283" t="s">
        <v>305</v>
      </c>
      <c r="P93" s="283">
        <v>1.125</v>
      </c>
      <c r="Q93" s="283">
        <f t="shared" ref="Q93" si="242">ROUND((ABS(P93)/2.5)*65535,0)</f>
        <v>29491</v>
      </c>
      <c r="R93" s="283">
        <f t="shared" ref="R93" si="243">_xlfn.BITAND(Q93,255)</f>
        <v>51</v>
      </c>
      <c r="S93" s="283">
        <f t="shared" ref="S93" si="244">ROUND((ABS(P93)/2.5)*65535,0)</f>
        <v>29491</v>
      </c>
      <c r="T93" s="283">
        <f t="shared" ref="T93" si="245">_xlfn.BITAND(S93,255)</f>
        <v>51</v>
      </c>
    </row>
    <row r="94" spans="1:20">
      <c r="A94" s="248">
        <v>219</v>
      </c>
      <c r="B94" s="248" t="s">
        <v>24</v>
      </c>
      <c r="C94" s="251" t="s">
        <v>1032</v>
      </c>
      <c r="D94" s="754"/>
      <c r="E94" s="237" t="s">
        <v>26</v>
      </c>
      <c r="F94" s="247"/>
      <c r="G94" s="246" t="str">
        <f t="shared" si="164"/>
        <v>70</v>
      </c>
      <c r="H94" s="431">
        <v>112</v>
      </c>
      <c r="I94" s="221">
        <v>0</v>
      </c>
      <c r="K94" s="283"/>
      <c r="L94" s="284"/>
      <c r="M94" s="284"/>
      <c r="O94" s="283"/>
      <c r="P94" s="283"/>
      <c r="Q94" s="283"/>
      <c r="R94" s="283">
        <f t="shared" ref="R94" si="246">_xlfn.BITRSHIFT(Q93,8)</f>
        <v>115</v>
      </c>
      <c r="S94" s="283"/>
      <c r="T94" s="283">
        <f t="shared" ref="T94" si="247">_xlfn.BITRSHIFT(S93,8)</f>
        <v>115</v>
      </c>
    </row>
    <row r="95" spans="1:20">
      <c r="A95" s="248">
        <v>220</v>
      </c>
      <c r="B95" s="248" t="s">
        <v>24</v>
      </c>
      <c r="C95" s="251" t="s">
        <v>1033</v>
      </c>
      <c r="D95" s="754"/>
      <c r="E95" s="237" t="s">
        <v>26</v>
      </c>
      <c r="F95" s="247"/>
      <c r="G95" s="246" t="str">
        <f t="shared" si="164"/>
        <v>3B</v>
      </c>
      <c r="H95" s="431">
        <v>59</v>
      </c>
      <c r="I95" s="221">
        <v>0</v>
      </c>
      <c r="K95" s="283">
        <f t="shared" ref="K95" si="248">H95+H96*256</f>
        <v>28219</v>
      </c>
      <c r="L95" s="284">
        <f t="shared" ref="L95" si="249">-2.5*K95/65535</f>
        <v>-1.0764858472571908</v>
      </c>
      <c r="M95" s="284">
        <f t="shared" si="165"/>
        <v>1.0764858472571908</v>
      </c>
      <c r="O95" s="283" t="s">
        <v>305</v>
      </c>
      <c r="P95" s="283">
        <v>1.125</v>
      </c>
      <c r="Q95" s="283">
        <f t="shared" ref="Q95" si="250">ROUND((ABS(P95)/2.5)*65535,0)</f>
        <v>29491</v>
      </c>
      <c r="R95" s="283">
        <f t="shared" ref="R95" si="251">_xlfn.BITAND(Q95,255)</f>
        <v>51</v>
      </c>
      <c r="S95" s="283">
        <f t="shared" ref="S95" si="252">ROUND((ABS(P95)/2.5)*65535,0)</f>
        <v>29491</v>
      </c>
      <c r="T95" s="283">
        <f t="shared" ref="T95" si="253">_xlfn.BITAND(S95,255)</f>
        <v>51</v>
      </c>
    </row>
    <row r="96" spans="1:20">
      <c r="A96" s="248">
        <v>221</v>
      </c>
      <c r="B96" s="248" t="s">
        <v>24</v>
      </c>
      <c r="C96" s="251" t="s">
        <v>1034</v>
      </c>
      <c r="D96" s="754"/>
      <c r="E96" s="237" t="s">
        <v>26</v>
      </c>
      <c r="F96" s="247"/>
      <c r="G96" s="246" t="str">
        <f t="shared" si="164"/>
        <v>6E</v>
      </c>
      <c r="H96" s="431">
        <v>110</v>
      </c>
      <c r="I96" s="221">
        <v>0</v>
      </c>
      <c r="K96" s="283"/>
      <c r="L96" s="284"/>
      <c r="M96" s="284"/>
      <c r="O96" s="283"/>
      <c r="P96" s="283"/>
      <c r="Q96" s="283"/>
      <c r="R96" s="283">
        <f t="shared" ref="R96" si="254">_xlfn.BITRSHIFT(Q95,8)</f>
        <v>115</v>
      </c>
      <c r="S96" s="283"/>
      <c r="T96" s="283">
        <f t="shared" ref="T96" si="255">_xlfn.BITRSHIFT(S95,8)</f>
        <v>115</v>
      </c>
    </row>
    <row r="97" spans="1:20">
      <c r="A97" s="248">
        <v>222</v>
      </c>
      <c r="B97" s="248" t="s">
        <v>24</v>
      </c>
      <c r="C97" s="251" t="s">
        <v>1035</v>
      </c>
      <c r="D97" s="754"/>
      <c r="E97" s="237" t="s">
        <v>26</v>
      </c>
      <c r="F97" s="247"/>
      <c r="G97" s="246" t="str">
        <f t="shared" si="164"/>
        <v>33</v>
      </c>
      <c r="H97" s="431">
        <v>51</v>
      </c>
      <c r="I97" s="221">
        <v>0</v>
      </c>
      <c r="K97" s="283">
        <f t="shared" ref="K97" si="256">H97+H98*256</f>
        <v>25139</v>
      </c>
      <c r="L97" s="284">
        <f t="shared" ref="L97" si="257">-2.5*K97/65535</f>
        <v>-0.9589913786526284</v>
      </c>
      <c r="M97" s="284">
        <f t="shared" si="165"/>
        <v>0.9589913786526284</v>
      </c>
      <c r="O97" s="283" t="s">
        <v>305</v>
      </c>
      <c r="P97" s="283">
        <v>1.125</v>
      </c>
      <c r="Q97" s="283">
        <f t="shared" ref="Q97" si="258">ROUND((ABS(P97)/2.5)*65535,0)</f>
        <v>29491</v>
      </c>
      <c r="R97" s="283">
        <f t="shared" ref="R97" si="259">_xlfn.BITAND(Q97,255)</f>
        <v>51</v>
      </c>
      <c r="S97" s="283">
        <f t="shared" ref="S97" si="260">ROUND((ABS(P97)/2.5)*65535,0)</f>
        <v>29491</v>
      </c>
      <c r="T97" s="283">
        <f t="shared" ref="T97" si="261">_xlfn.BITAND(S97,255)</f>
        <v>51</v>
      </c>
    </row>
    <row r="98" spans="1:20">
      <c r="A98" s="248">
        <v>223</v>
      </c>
      <c r="B98" s="248" t="s">
        <v>24</v>
      </c>
      <c r="C98" s="251" t="s">
        <v>1036</v>
      </c>
      <c r="D98" s="751"/>
      <c r="E98" s="237" t="s">
        <v>26</v>
      </c>
      <c r="F98" s="247"/>
      <c r="G98" s="246" t="str">
        <f t="shared" si="164"/>
        <v>62</v>
      </c>
      <c r="H98" s="431">
        <v>98</v>
      </c>
      <c r="I98" s="221">
        <v>0</v>
      </c>
      <c r="K98" s="283"/>
      <c r="L98" s="284"/>
      <c r="M98" s="284"/>
      <c r="O98" s="283"/>
      <c r="P98" s="283"/>
      <c r="Q98" s="283"/>
      <c r="R98" s="283">
        <f t="shared" ref="R98" si="262">_xlfn.BITRSHIFT(Q97,8)</f>
        <v>115</v>
      </c>
      <c r="S98" s="283"/>
      <c r="T98" s="283">
        <f t="shared" ref="T98" si="263">_xlfn.BITRSHIFT(S97,8)</f>
        <v>115</v>
      </c>
    </row>
    <row r="99" spans="1:20" ht="15.6" customHeight="1">
      <c r="A99" s="248">
        <v>224</v>
      </c>
      <c r="B99" s="248" t="s">
        <v>24</v>
      </c>
      <c r="C99" s="251" t="s">
        <v>1037</v>
      </c>
      <c r="D99" s="953" t="s">
        <v>2811</v>
      </c>
      <c r="E99" s="237" t="s">
        <v>26</v>
      </c>
      <c r="F99" s="247"/>
      <c r="G99" s="246" t="str">
        <f t="shared" ref="G99:G130" si="264">DEC2HEX(H99)</f>
        <v>E6</v>
      </c>
      <c r="H99" s="581">
        <v>230</v>
      </c>
      <c r="I99" s="221" t="s">
        <v>27</v>
      </c>
      <c r="K99" s="283">
        <f>H99+H100*256</f>
        <v>30694</v>
      </c>
      <c r="L99" s="284">
        <f>-2.5*K99/65535</f>
        <v>-1.170901045243</v>
      </c>
      <c r="M99" s="284">
        <f>2.5*K99/65535</f>
        <v>1.170901045243</v>
      </c>
      <c r="O99" s="283" t="s">
        <v>305</v>
      </c>
      <c r="P99" s="283">
        <v>1.125</v>
      </c>
      <c r="Q99" s="283">
        <f>ROUND((ABS(P99)/2.5)*65535,0)</f>
        <v>29491</v>
      </c>
      <c r="R99" s="283">
        <f>_xlfn.BITAND(Q99,255)</f>
        <v>51</v>
      </c>
      <c r="S99" s="283">
        <f t="shared" ref="S99" si="265">ROUND((ABS(P99)/2.5)*65535,0)</f>
        <v>29491</v>
      </c>
      <c r="T99" s="283">
        <f>_xlfn.BITAND(S99,255)</f>
        <v>51</v>
      </c>
    </row>
    <row r="100" spans="1:20">
      <c r="A100" s="248">
        <v>225</v>
      </c>
      <c r="B100" s="248" t="s">
        <v>24</v>
      </c>
      <c r="C100" s="251" t="s">
        <v>1038</v>
      </c>
      <c r="D100" s="754"/>
      <c r="E100" s="237" t="s">
        <v>26</v>
      </c>
      <c r="F100" s="247"/>
      <c r="G100" s="246" t="str">
        <f t="shared" si="264"/>
        <v>77</v>
      </c>
      <c r="H100" s="581">
        <v>119</v>
      </c>
      <c r="I100" s="221" t="s">
        <v>27</v>
      </c>
      <c r="K100" s="283"/>
      <c r="L100" s="284"/>
      <c r="M100" s="284"/>
      <c r="O100" s="283"/>
      <c r="P100" s="283"/>
      <c r="Q100" s="283"/>
      <c r="R100" s="283">
        <f>_xlfn.BITRSHIFT(Q99,8)</f>
        <v>115</v>
      </c>
      <c r="S100" s="283"/>
      <c r="T100" s="283">
        <f>_xlfn.BITRSHIFT(S99,8)</f>
        <v>115</v>
      </c>
    </row>
    <row r="101" spans="1:20">
      <c r="A101" s="248">
        <v>226</v>
      </c>
      <c r="B101" s="248" t="s">
        <v>24</v>
      </c>
      <c r="C101" s="251" t="s">
        <v>1039</v>
      </c>
      <c r="D101" s="754"/>
      <c r="E101" s="237" t="s">
        <v>26</v>
      </c>
      <c r="F101" s="247"/>
      <c r="G101" s="246" t="str">
        <f t="shared" si="264"/>
        <v>B1</v>
      </c>
      <c r="H101" s="581">
        <v>177</v>
      </c>
      <c r="I101" s="221" t="s">
        <v>27</v>
      </c>
      <c r="K101" s="283">
        <f>H101+H102*256</f>
        <v>22705</v>
      </c>
      <c r="L101" s="284">
        <f>-2.5*K101/65535</f>
        <v>-0.86614023041123067</v>
      </c>
      <c r="M101" s="284">
        <f t="shared" si="165"/>
        <v>0.86614023041123067</v>
      </c>
      <c r="O101" s="283" t="s">
        <v>305</v>
      </c>
      <c r="P101" s="283">
        <v>1.125</v>
      </c>
      <c r="Q101" s="283">
        <f>ROUND((ABS(P101)/2.5)*65535,0)</f>
        <v>29491</v>
      </c>
      <c r="R101" s="283">
        <f>_xlfn.BITAND(Q101,255)</f>
        <v>51</v>
      </c>
      <c r="S101" s="283">
        <f t="shared" ref="S101" si="266">ROUND((ABS(P101)/2.5)*65535,0)</f>
        <v>29491</v>
      </c>
      <c r="T101" s="283">
        <f>_xlfn.BITAND(S101,255)</f>
        <v>51</v>
      </c>
    </row>
    <row r="102" spans="1:20">
      <c r="A102" s="248">
        <v>227</v>
      </c>
      <c r="B102" s="248" t="s">
        <v>24</v>
      </c>
      <c r="C102" s="251" t="s">
        <v>1040</v>
      </c>
      <c r="D102" s="754"/>
      <c r="E102" s="237" t="s">
        <v>26</v>
      </c>
      <c r="F102" s="247"/>
      <c r="G102" s="246" t="str">
        <f t="shared" si="264"/>
        <v>58</v>
      </c>
      <c r="H102" s="581">
        <v>88</v>
      </c>
      <c r="I102" s="221" t="s">
        <v>27</v>
      </c>
      <c r="K102" s="283"/>
      <c r="L102" s="284"/>
      <c r="M102" s="284"/>
      <c r="O102" s="283"/>
      <c r="P102" s="283"/>
      <c r="Q102" s="283"/>
      <c r="R102" s="283">
        <f>_xlfn.BITRSHIFT(Q101,8)</f>
        <v>115</v>
      </c>
      <c r="S102" s="283"/>
      <c r="T102" s="283">
        <f>_xlfn.BITRSHIFT(S101,8)</f>
        <v>115</v>
      </c>
    </row>
    <row r="103" spans="1:20">
      <c r="A103" s="248">
        <v>228</v>
      </c>
      <c r="B103" s="248" t="s">
        <v>24</v>
      </c>
      <c r="C103" s="251" t="s">
        <v>1041</v>
      </c>
      <c r="D103" s="754"/>
      <c r="E103" s="237" t="s">
        <v>26</v>
      </c>
      <c r="F103" s="247"/>
      <c r="G103" s="246" t="str">
        <f t="shared" si="264"/>
        <v>3</v>
      </c>
      <c r="H103" s="581">
        <v>3</v>
      </c>
      <c r="I103" s="221" t="s">
        <v>27</v>
      </c>
      <c r="K103" s="283">
        <f t="shared" ref="K103" si="267">H103+H104*256</f>
        <v>27139</v>
      </c>
      <c r="L103" s="284">
        <f t="shared" ref="L103" si="268">-2.5*K103/65535</f>
        <v>-1.0352864881361106</v>
      </c>
      <c r="M103" s="284">
        <f t="shared" si="165"/>
        <v>1.0352864881361106</v>
      </c>
      <c r="O103" s="283" t="s">
        <v>305</v>
      </c>
      <c r="P103" s="283">
        <v>1.125</v>
      </c>
      <c r="Q103" s="283">
        <f t="shared" ref="Q103" si="269">ROUND((ABS(P103)/2.5)*65535,0)</f>
        <v>29491</v>
      </c>
      <c r="R103" s="283">
        <f t="shared" ref="R103" si="270">_xlfn.BITAND(Q103,255)</f>
        <v>51</v>
      </c>
      <c r="S103" s="283">
        <f t="shared" ref="S103" si="271">ROUND((ABS(P103)/2.5)*65535,0)</f>
        <v>29491</v>
      </c>
      <c r="T103" s="283">
        <f t="shared" ref="T103" si="272">_xlfn.BITAND(S103,255)</f>
        <v>51</v>
      </c>
    </row>
    <row r="104" spans="1:20">
      <c r="A104" s="248">
        <v>229</v>
      </c>
      <c r="B104" s="248" t="s">
        <v>24</v>
      </c>
      <c r="C104" s="251" t="s">
        <v>1042</v>
      </c>
      <c r="D104" s="754"/>
      <c r="E104" s="237" t="s">
        <v>26</v>
      </c>
      <c r="F104" s="247"/>
      <c r="G104" s="246" t="str">
        <f t="shared" si="264"/>
        <v>6A</v>
      </c>
      <c r="H104" s="581">
        <v>106</v>
      </c>
      <c r="I104" s="221" t="s">
        <v>27</v>
      </c>
      <c r="K104" s="283"/>
      <c r="L104" s="284"/>
      <c r="M104" s="284"/>
      <c r="O104" s="283"/>
      <c r="P104" s="283"/>
      <c r="Q104" s="283"/>
      <c r="R104" s="283">
        <f t="shared" ref="R104" si="273">_xlfn.BITRSHIFT(Q103,8)</f>
        <v>115</v>
      </c>
      <c r="S104" s="283"/>
      <c r="T104" s="283">
        <f t="shared" ref="T104" si="274">_xlfn.BITRSHIFT(S103,8)</f>
        <v>115</v>
      </c>
    </row>
    <row r="105" spans="1:20">
      <c r="A105" s="248">
        <v>230</v>
      </c>
      <c r="B105" s="248" t="s">
        <v>24</v>
      </c>
      <c r="C105" s="251" t="s">
        <v>1043</v>
      </c>
      <c r="D105" s="754"/>
      <c r="E105" s="237" t="s">
        <v>26</v>
      </c>
      <c r="F105" s="247"/>
      <c r="G105" s="246" t="str">
        <f t="shared" si="264"/>
        <v>F5</v>
      </c>
      <c r="H105" s="581">
        <v>245</v>
      </c>
      <c r="I105" s="221" t="s">
        <v>27</v>
      </c>
      <c r="K105" s="283">
        <f t="shared" ref="K105" si="275">H105+H106*256</f>
        <v>33781</v>
      </c>
      <c r="L105" s="284">
        <f t="shared" ref="L105" si="276">-2.5*K105/65535</f>
        <v>-1.2886625467307546</v>
      </c>
      <c r="M105" s="284">
        <f t="shared" si="165"/>
        <v>1.2886625467307546</v>
      </c>
      <c r="O105" s="283" t="s">
        <v>305</v>
      </c>
      <c r="P105" s="283">
        <v>1.125</v>
      </c>
      <c r="Q105" s="283">
        <f t="shared" ref="Q105" si="277">ROUND((ABS(P105)/2.5)*65535,0)</f>
        <v>29491</v>
      </c>
      <c r="R105" s="283">
        <f t="shared" ref="R105" si="278">_xlfn.BITAND(Q105,255)</f>
        <v>51</v>
      </c>
      <c r="S105" s="283">
        <f t="shared" ref="S105" si="279">ROUND((ABS(P105)/2.5)*65535,0)</f>
        <v>29491</v>
      </c>
      <c r="T105" s="283">
        <f t="shared" ref="T105" si="280">_xlfn.BITAND(S105,255)</f>
        <v>51</v>
      </c>
    </row>
    <row r="106" spans="1:20">
      <c r="A106" s="248">
        <v>231</v>
      </c>
      <c r="B106" s="248" t="s">
        <v>24</v>
      </c>
      <c r="C106" s="251" t="s">
        <v>1044</v>
      </c>
      <c r="D106" s="754"/>
      <c r="E106" s="237" t="s">
        <v>26</v>
      </c>
      <c r="F106" s="247"/>
      <c r="G106" s="246" t="str">
        <f t="shared" si="264"/>
        <v>83</v>
      </c>
      <c r="H106" s="581">
        <v>131</v>
      </c>
      <c r="I106" s="221" t="s">
        <v>27</v>
      </c>
      <c r="K106" s="283"/>
      <c r="L106" s="284"/>
      <c r="M106" s="284"/>
      <c r="O106" s="283"/>
      <c r="P106" s="283"/>
      <c r="Q106" s="283"/>
      <c r="R106" s="283">
        <f t="shared" ref="R106" si="281">_xlfn.BITRSHIFT(Q105,8)</f>
        <v>115</v>
      </c>
      <c r="S106" s="283"/>
      <c r="T106" s="283">
        <f t="shared" ref="T106" si="282">_xlfn.BITRSHIFT(S105,8)</f>
        <v>115</v>
      </c>
    </row>
    <row r="107" spans="1:20">
      <c r="A107" s="248">
        <v>232</v>
      </c>
      <c r="B107" s="248" t="s">
        <v>24</v>
      </c>
      <c r="C107" s="251" t="s">
        <v>1045</v>
      </c>
      <c r="D107" s="754"/>
      <c r="E107" s="237" t="s">
        <v>26</v>
      </c>
      <c r="F107" s="247"/>
      <c r="G107" s="246" t="str">
        <f t="shared" si="264"/>
        <v>B4</v>
      </c>
      <c r="H107" s="581">
        <v>180</v>
      </c>
      <c r="I107" s="221">
        <v>0</v>
      </c>
      <c r="K107" s="283">
        <f t="shared" ref="K107" si="283">H107+H108*256</f>
        <v>27060</v>
      </c>
      <c r="L107" s="284">
        <f t="shared" ref="L107" si="284">-2.5*K107/65535</f>
        <v>-1.032272831311513</v>
      </c>
      <c r="M107" s="284">
        <f t="shared" si="165"/>
        <v>1.032272831311513</v>
      </c>
      <c r="O107" s="283" t="s">
        <v>305</v>
      </c>
      <c r="P107" s="283">
        <v>1.125</v>
      </c>
      <c r="Q107" s="283">
        <f t="shared" ref="Q107" si="285">ROUND((ABS(P107)/2.5)*65535,0)</f>
        <v>29491</v>
      </c>
      <c r="R107" s="283">
        <f t="shared" ref="R107" si="286">_xlfn.BITAND(Q107,255)</f>
        <v>51</v>
      </c>
      <c r="S107" s="283">
        <f t="shared" ref="S107" si="287">ROUND((ABS(P107)/2.5)*65535,0)</f>
        <v>29491</v>
      </c>
      <c r="T107" s="283">
        <f t="shared" ref="T107" si="288">_xlfn.BITAND(S107,255)</f>
        <v>51</v>
      </c>
    </row>
    <row r="108" spans="1:20">
      <c r="A108" s="248">
        <v>233</v>
      </c>
      <c r="B108" s="248" t="s">
        <v>24</v>
      </c>
      <c r="C108" s="251" t="s">
        <v>1046</v>
      </c>
      <c r="D108" s="754"/>
      <c r="E108" s="237" t="s">
        <v>26</v>
      </c>
      <c r="F108" s="247"/>
      <c r="G108" s="246" t="str">
        <f t="shared" si="264"/>
        <v>69</v>
      </c>
      <c r="H108" s="581">
        <v>105</v>
      </c>
      <c r="I108" s="221">
        <v>0</v>
      </c>
      <c r="K108" s="283"/>
      <c r="L108" s="284"/>
      <c r="M108" s="284"/>
      <c r="O108" s="283"/>
      <c r="P108" s="283"/>
      <c r="Q108" s="283"/>
      <c r="R108" s="283">
        <f t="shared" ref="R108" si="289">_xlfn.BITRSHIFT(Q107,8)</f>
        <v>115</v>
      </c>
      <c r="S108" s="283"/>
      <c r="T108" s="283">
        <f t="shared" ref="T108" si="290">_xlfn.BITRSHIFT(S107,8)</f>
        <v>115</v>
      </c>
    </row>
    <row r="109" spans="1:20">
      <c r="A109" s="248">
        <v>234</v>
      </c>
      <c r="B109" s="248" t="s">
        <v>24</v>
      </c>
      <c r="C109" s="251" t="s">
        <v>1047</v>
      </c>
      <c r="D109" s="754"/>
      <c r="E109" s="237" t="s">
        <v>26</v>
      </c>
      <c r="F109" s="247"/>
      <c r="G109" s="246" t="str">
        <f t="shared" si="264"/>
        <v>CC</v>
      </c>
      <c r="H109" s="581">
        <v>204</v>
      </c>
      <c r="I109" s="221">
        <v>0</v>
      </c>
      <c r="K109" s="283">
        <f t="shared" ref="K109" si="291">H109+H110*256</f>
        <v>28876</v>
      </c>
      <c r="L109" s="284">
        <f t="shared" ref="L109" si="292">-2.5*K109/65535</f>
        <v>-1.1015487907225148</v>
      </c>
      <c r="M109" s="284">
        <f t="shared" si="165"/>
        <v>1.1015487907225148</v>
      </c>
      <c r="O109" s="283" t="s">
        <v>305</v>
      </c>
      <c r="P109" s="283">
        <v>1.125</v>
      </c>
      <c r="Q109" s="283">
        <f t="shared" ref="Q109" si="293">ROUND((ABS(P109)/2.5)*65535,0)</f>
        <v>29491</v>
      </c>
      <c r="R109" s="283">
        <f t="shared" ref="R109" si="294">_xlfn.BITAND(Q109,255)</f>
        <v>51</v>
      </c>
      <c r="S109" s="283">
        <f t="shared" ref="S109" si="295">ROUND((ABS(P109)/2.5)*65535,0)</f>
        <v>29491</v>
      </c>
      <c r="T109" s="283">
        <f t="shared" ref="T109" si="296">_xlfn.BITAND(S109,255)</f>
        <v>51</v>
      </c>
    </row>
    <row r="110" spans="1:20">
      <c r="A110" s="248">
        <v>235</v>
      </c>
      <c r="B110" s="248" t="s">
        <v>24</v>
      </c>
      <c r="C110" s="251" t="s">
        <v>1048</v>
      </c>
      <c r="D110" s="754"/>
      <c r="E110" s="237" t="s">
        <v>26</v>
      </c>
      <c r="F110" s="247"/>
      <c r="G110" s="246" t="str">
        <f t="shared" si="264"/>
        <v>70</v>
      </c>
      <c r="H110" s="581">
        <v>112</v>
      </c>
      <c r="I110" s="221">
        <v>0</v>
      </c>
      <c r="K110" s="283"/>
      <c r="L110" s="284"/>
      <c r="M110" s="284"/>
      <c r="O110" s="283"/>
      <c r="P110" s="283"/>
      <c r="Q110" s="283"/>
      <c r="R110" s="283">
        <f t="shared" ref="R110" si="297">_xlfn.BITRSHIFT(Q109,8)</f>
        <v>115</v>
      </c>
      <c r="S110" s="283"/>
      <c r="T110" s="283">
        <f t="shared" ref="T110" si="298">_xlfn.BITRSHIFT(S109,8)</f>
        <v>115</v>
      </c>
    </row>
    <row r="111" spans="1:20">
      <c r="A111" s="248">
        <v>236</v>
      </c>
      <c r="B111" s="248" t="s">
        <v>24</v>
      </c>
      <c r="C111" s="251" t="s">
        <v>1049</v>
      </c>
      <c r="D111" s="754"/>
      <c r="E111" s="237" t="s">
        <v>26</v>
      </c>
      <c r="F111" s="247"/>
      <c r="G111" s="246" t="str">
        <f t="shared" si="264"/>
        <v>3B</v>
      </c>
      <c r="H111" s="581">
        <v>59</v>
      </c>
      <c r="I111" s="221">
        <v>0</v>
      </c>
      <c r="K111" s="283">
        <f t="shared" ref="K111" si="299">H111+H112*256</f>
        <v>28219</v>
      </c>
      <c r="L111" s="284">
        <f t="shared" ref="L111" si="300">-2.5*K111/65535</f>
        <v>-1.0764858472571908</v>
      </c>
      <c r="M111" s="284">
        <f t="shared" si="165"/>
        <v>1.0764858472571908</v>
      </c>
      <c r="O111" s="283" t="s">
        <v>305</v>
      </c>
      <c r="P111" s="283">
        <v>1.125</v>
      </c>
      <c r="Q111" s="283">
        <f t="shared" ref="Q111" si="301">ROUND((ABS(P111)/2.5)*65535,0)</f>
        <v>29491</v>
      </c>
      <c r="R111" s="283">
        <f t="shared" ref="R111" si="302">_xlfn.BITAND(Q111,255)</f>
        <v>51</v>
      </c>
      <c r="S111" s="283">
        <f t="shared" ref="S111" si="303">ROUND((ABS(P111)/2.5)*65535,0)</f>
        <v>29491</v>
      </c>
      <c r="T111" s="283">
        <f t="shared" ref="T111" si="304">_xlfn.BITAND(S111,255)</f>
        <v>51</v>
      </c>
    </row>
    <row r="112" spans="1:20">
      <c r="A112" s="248">
        <v>237</v>
      </c>
      <c r="B112" s="248" t="s">
        <v>24</v>
      </c>
      <c r="C112" s="251" t="s">
        <v>1050</v>
      </c>
      <c r="D112" s="754"/>
      <c r="E112" s="237" t="s">
        <v>26</v>
      </c>
      <c r="F112" s="247"/>
      <c r="G112" s="246" t="str">
        <f t="shared" si="264"/>
        <v>6E</v>
      </c>
      <c r="H112" s="581">
        <v>110</v>
      </c>
      <c r="I112" s="221">
        <v>0</v>
      </c>
      <c r="K112" s="283"/>
      <c r="L112" s="284"/>
      <c r="M112" s="284"/>
      <c r="O112" s="283"/>
      <c r="P112" s="283"/>
      <c r="Q112" s="283"/>
      <c r="R112" s="283">
        <f t="shared" ref="R112" si="305">_xlfn.BITRSHIFT(Q111,8)</f>
        <v>115</v>
      </c>
      <c r="S112" s="283"/>
      <c r="T112" s="283">
        <f t="shared" ref="T112" si="306">_xlfn.BITRSHIFT(S111,8)</f>
        <v>115</v>
      </c>
    </row>
    <row r="113" spans="1:20">
      <c r="A113" s="248">
        <v>238</v>
      </c>
      <c r="B113" s="248" t="s">
        <v>24</v>
      </c>
      <c r="C113" s="251" t="s">
        <v>1051</v>
      </c>
      <c r="D113" s="754"/>
      <c r="E113" s="237" t="s">
        <v>26</v>
      </c>
      <c r="F113" s="247"/>
      <c r="G113" s="246" t="str">
        <f t="shared" si="264"/>
        <v>33</v>
      </c>
      <c r="H113" s="581">
        <v>51</v>
      </c>
      <c r="I113" s="221">
        <v>0</v>
      </c>
      <c r="K113" s="283">
        <f t="shared" ref="K113" si="307">H113+H114*256</f>
        <v>25139</v>
      </c>
      <c r="L113" s="284">
        <f t="shared" ref="L113" si="308">-2.5*K113/65535</f>
        <v>-0.9589913786526284</v>
      </c>
      <c r="M113" s="284">
        <f t="shared" si="165"/>
        <v>0.9589913786526284</v>
      </c>
      <c r="O113" s="283" t="s">
        <v>305</v>
      </c>
      <c r="P113" s="283">
        <v>1.125</v>
      </c>
      <c r="Q113" s="283">
        <f t="shared" ref="Q113" si="309">ROUND((ABS(P113)/2.5)*65535,0)</f>
        <v>29491</v>
      </c>
      <c r="R113" s="283">
        <f t="shared" ref="R113" si="310">_xlfn.BITAND(Q113,255)</f>
        <v>51</v>
      </c>
      <c r="S113" s="283">
        <f t="shared" ref="S113" si="311">ROUND((ABS(P113)/2.5)*65535,0)</f>
        <v>29491</v>
      </c>
      <c r="T113" s="283">
        <f t="shared" ref="T113" si="312">_xlfn.BITAND(S113,255)</f>
        <v>51</v>
      </c>
    </row>
    <row r="114" spans="1:20">
      <c r="A114" s="248">
        <v>239</v>
      </c>
      <c r="B114" s="248" t="s">
        <v>24</v>
      </c>
      <c r="C114" s="251" t="s">
        <v>1052</v>
      </c>
      <c r="D114" s="751"/>
      <c r="E114" s="237" t="s">
        <v>26</v>
      </c>
      <c r="F114" s="247"/>
      <c r="G114" s="246" t="str">
        <f t="shared" si="264"/>
        <v>62</v>
      </c>
      <c r="H114" s="581">
        <v>98</v>
      </c>
      <c r="I114" s="221">
        <v>0</v>
      </c>
      <c r="K114" s="283"/>
      <c r="L114" s="284"/>
      <c r="M114" s="284"/>
      <c r="O114" s="283"/>
      <c r="P114" s="283"/>
      <c r="Q114" s="283"/>
      <c r="R114" s="283">
        <f t="shared" ref="R114" si="313">_xlfn.BITRSHIFT(Q113,8)</f>
        <v>115</v>
      </c>
      <c r="S114" s="283"/>
      <c r="T114" s="283">
        <f t="shared" ref="T114" si="314">_xlfn.BITRSHIFT(S113,8)</f>
        <v>115</v>
      </c>
    </row>
    <row r="115" spans="1:20">
      <c r="A115" s="247">
        <v>240</v>
      </c>
      <c r="B115" s="236" t="s">
        <v>24</v>
      </c>
      <c r="C115" s="245" t="s">
        <v>74</v>
      </c>
      <c r="D115" s="287"/>
      <c r="E115" s="236" t="s">
        <v>260</v>
      </c>
      <c r="F115" s="247"/>
      <c r="G115" s="246" t="str">
        <f t="shared" si="264"/>
        <v>0</v>
      </c>
      <c r="H115" s="431">
        <v>0</v>
      </c>
      <c r="I115" s="221">
        <v>0</v>
      </c>
    </row>
    <row r="116" spans="1:20">
      <c r="A116" s="247">
        <v>241</v>
      </c>
      <c r="B116" s="236" t="s">
        <v>24</v>
      </c>
      <c r="C116" s="245" t="s">
        <v>74</v>
      </c>
      <c r="D116" s="287"/>
      <c r="E116" s="236" t="s">
        <v>260</v>
      </c>
      <c r="F116" s="247"/>
      <c r="G116" s="246" t="str">
        <f t="shared" si="264"/>
        <v>0</v>
      </c>
      <c r="H116" s="431">
        <v>0</v>
      </c>
      <c r="I116" s="221">
        <v>0</v>
      </c>
    </row>
    <row r="117" spans="1:20">
      <c r="A117" s="247">
        <v>242</v>
      </c>
      <c r="B117" s="236" t="s">
        <v>24</v>
      </c>
      <c r="C117" s="245" t="s">
        <v>74</v>
      </c>
      <c r="D117" s="287"/>
      <c r="E117" s="236" t="s">
        <v>260</v>
      </c>
      <c r="F117" s="247"/>
      <c r="G117" s="246" t="str">
        <f t="shared" si="264"/>
        <v>0</v>
      </c>
      <c r="H117" s="431">
        <v>0</v>
      </c>
      <c r="I117" s="221">
        <v>0</v>
      </c>
    </row>
    <row r="118" spans="1:20">
      <c r="A118" s="247">
        <v>243</v>
      </c>
      <c r="B118" s="236" t="s">
        <v>24</v>
      </c>
      <c r="C118" s="245" t="s">
        <v>74</v>
      </c>
      <c r="D118" s="287"/>
      <c r="E118" s="236" t="s">
        <v>260</v>
      </c>
      <c r="F118" s="247"/>
      <c r="G118" s="246" t="str">
        <f t="shared" si="264"/>
        <v>0</v>
      </c>
      <c r="H118" s="431">
        <v>0</v>
      </c>
      <c r="I118" s="221">
        <v>0</v>
      </c>
    </row>
    <row r="119" spans="1:20">
      <c r="A119" s="247">
        <v>244</v>
      </c>
      <c r="B119" s="236" t="s">
        <v>24</v>
      </c>
      <c r="C119" s="245" t="s">
        <v>74</v>
      </c>
      <c r="D119" s="287"/>
      <c r="E119" s="236" t="s">
        <v>260</v>
      </c>
      <c r="F119" s="247"/>
      <c r="G119" s="246" t="str">
        <f t="shared" si="264"/>
        <v>0</v>
      </c>
      <c r="H119" s="431">
        <v>0</v>
      </c>
      <c r="I119" s="221">
        <v>0</v>
      </c>
    </row>
    <row r="120" spans="1:20">
      <c r="A120" s="247">
        <v>245</v>
      </c>
      <c r="B120" s="236" t="s">
        <v>24</v>
      </c>
      <c r="C120" s="245" t="s">
        <v>74</v>
      </c>
      <c r="D120" s="287"/>
      <c r="E120" s="236" t="s">
        <v>260</v>
      </c>
      <c r="F120" s="247"/>
      <c r="G120" s="246" t="str">
        <f t="shared" si="264"/>
        <v>0</v>
      </c>
      <c r="H120" s="431">
        <v>0</v>
      </c>
      <c r="I120" s="221">
        <v>0</v>
      </c>
    </row>
    <row r="121" spans="1:20">
      <c r="A121" s="247">
        <v>246</v>
      </c>
      <c r="B121" s="236" t="s">
        <v>24</v>
      </c>
      <c r="C121" s="245" t="s">
        <v>74</v>
      </c>
      <c r="D121" s="287"/>
      <c r="E121" s="236" t="s">
        <v>260</v>
      </c>
      <c r="F121" s="247"/>
      <c r="G121" s="246" t="str">
        <f t="shared" si="264"/>
        <v>0</v>
      </c>
      <c r="H121" s="431">
        <v>0</v>
      </c>
      <c r="I121" s="221">
        <v>0</v>
      </c>
    </row>
    <row r="122" spans="1:20">
      <c r="A122" s="247">
        <v>247</v>
      </c>
      <c r="B122" s="236" t="s">
        <v>24</v>
      </c>
      <c r="C122" s="245" t="s">
        <v>74</v>
      </c>
      <c r="D122" s="287"/>
      <c r="E122" s="236" t="s">
        <v>260</v>
      </c>
      <c r="F122" s="247"/>
      <c r="G122" s="246" t="str">
        <f t="shared" si="264"/>
        <v>0</v>
      </c>
      <c r="H122" s="431">
        <v>0</v>
      </c>
      <c r="I122" s="221">
        <v>0</v>
      </c>
    </row>
    <row r="123" spans="1:20">
      <c r="A123" s="247">
        <v>248</v>
      </c>
      <c r="B123" s="236" t="s">
        <v>24</v>
      </c>
      <c r="C123" s="245" t="s">
        <v>74</v>
      </c>
      <c r="D123" s="287"/>
      <c r="E123" s="236" t="s">
        <v>260</v>
      </c>
      <c r="F123" s="247"/>
      <c r="G123" s="246" t="str">
        <f t="shared" si="264"/>
        <v>0</v>
      </c>
      <c r="H123" s="431">
        <v>0</v>
      </c>
      <c r="I123" s="221">
        <v>0</v>
      </c>
    </row>
    <row r="124" spans="1:20">
      <c r="A124" s="247">
        <v>249</v>
      </c>
      <c r="B124" s="236" t="s">
        <v>24</v>
      </c>
      <c r="C124" s="245" t="s">
        <v>74</v>
      </c>
      <c r="D124" s="287"/>
      <c r="E124" s="236" t="s">
        <v>260</v>
      </c>
      <c r="F124" s="247"/>
      <c r="G124" s="246" t="str">
        <f t="shared" si="264"/>
        <v>0</v>
      </c>
      <c r="H124" s="431">
        <v>0</v>
      </c>
      <c r="I124" s="221">
        <v>0</v>
      </c>
    </row>
    <row r="125" spans="1:20">
      <c r="A125" s="247">
        <v>250</v>
      </c>
      <c r="B125" s="236" t="s">
        <v>24</v>
      </c>
      <c r="C125" s="245" t="s">
        <v>74</v>
      </c>
      <c r="D125" s="287"/>
      <c r="E125" s="236" t="s">
        <v>260</v>
      </c>
      <c r="F125" s="247"/>
      <c r="G125" s="246" t="str">
        <f t="shared" si="264"/>
        <v>0</v>
      </c>
      <c r="H125" s="431">
        <v>0</v>
      </c>
      <c r="I125" s="221">
        <v>0</v>
      </c>
    </row>
    <row r="126" spans="1:20">
      <c r="A126" s="247">
        <v>251</v>
      </c>
      <c r="B126" s="236" t="s">
        <v>24</v>
      </c>
      <c r="C126" s="245" t="s">
        <v>74</v>
      </c>
      <c r="D126" s="287"/>
      <c r="E126" s="236" t="s">
        <v>260</v>
      </c>
      <c r="F126" s="247"/>
      <c r="G126" s="246" t="str">
        <f t="shared" si="264"/>
        <v>0</v>
      </c>
      <c r="H126" s="431">
        <v>0</v>
      </c>
      <c r="I126" s="221">
        <v>0</v>
      </c>
    </row>
    <row r="127" spans="1:20">
      <c r="A127" s="247">
        <v>252</v>
      </c>
      <c r="B127" s="236" t="s">
        <v>24</v>
      </c>
      <c r="C127" s="245" t="s">
        <v>74</v>
      </c>
      <c r="D127" s="287"/>
      <c r="E127" s="236" t="s">
        <v>260</v>
      </c>
      <c r="F127" s="247"/>
      <c r="G127" s="246" t="str">
        <f t="shared" si="264"/>
        <v>0</v>
      </c>
      <c r="H127" s="431">
        <v>0</v>
      </c>
      <c r="I127" s="221">
        <v>0</v>
      </c>
    </row>
    <row r="128" spans="1:20">
      <c r="A128" s="247">
        <v>253</v>
      </c>
      <c r="B128" s="236" t="s">
        <v>24</v>
      </c>
      <c r="C128" s="245" t="s">
        <v>74</v>
      </c>
      <c r="D128" s="287"/>
      <c r="E128" s="236" t="s">
        <v>260</v>
      </c>
      <c r="F128" s="247"/>
      <c r="G128" s="246" t="str">
        <f t="shared" si="264"/>
        <v>0</v>
      </c>
      <c r="H128" s="431">
        <v>0</v>
      </c>
      <c r="I128" s="221">
        <v>0</v>
      </c>
    </row>
    <row r="129" spans="1:9">
      <c r="A129" s="247">
        <v>254</v>
      </c>
      <c r="B129" s="236" t="s">
        <v>24</v>
      </c>
      <c r="C129" s="245" t="s">
        <v>74</v>
      </c>
      <c r="D129" s="287"/>
      <c r="E129" s="236" t="s">
        <v>260</v>
      </c>
      <c r="F129" s="247"/>
      <c r="G129" s="246" t="str">
        <f t="shared" si="264"/>
        <v>0</v>
      </c>
      <c r="H129" s="431">
        <v>0</v>
      </c>
      <c r="I129" s="221">
        <v>0</v>
      </c>
    </row>
    <row r="130" spans="1:9">
      <c r="A130" s="247">
        <v>255</v>
      </c>
      <c r="B130" s="236" t="s">
        <v>24</v>
      </c>
      <c r="C130" s="245" t="s">
        <v>74</v>
      </c>
      <c r="D130" s="287"/>
      <c r="E130" s="236" t="s">
        <v>260</v>
      </c>
      <c r="F130" s="247"/>
      <c r="G130" s="246" t="str">
        <f t="shared" si="264"/>
        <v>0</v>
      </c>
      <c r="H130" s="431">
        <v>0</v>
      </c>
      <c r="I130" s="221">
        <v>0</v>
      </c>
    </row>
  </sheetData>
  <mergeCells count="13">
    <mergeCell ref="D99:D114"/>
    <mergeCell ref="A1:H1"/>
    <mergeCell ref="C5:C6"/>
    <mergeCell ref="D5:D6"/>
    <mergeCell ref="C7:C8"/>
    <mergeCell ref="D7:D8"/>
    <mergeCell ref="C9:C10"/>
    <mergeCell ref="D9:D10"/>
    <mergeCell ref="D19:D34"/>
    <mergeCell ref="D35:D50"/>
    <mergeCell ref="D51:D66"/>
    <mergeCell ref="D67:D82"/>
    <mergeCell ref="D83:D98"/>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4A820-F7EC-4B95-904C-7681E2FBE2A2}">
  <dimension ref="A1:N130"/>
  <sheetViews>
    <sheetView topLeftCell="A11" zoomScale="130" zoomScaleNormal="130" workbookViewId="0">
      <selection activeCell="D19" sqref="D19:D34"/>
    </sheetView>
  </sheetViews>
  <sheetFormatPr defaultColWidth="9" defaultRowHeight="14.4"/>
  <cols>
    <col min="1" max="1" width="9" style="284"/>
    <col min="2" max="2" width="9" style="353"/>
    <col min="3" max="3" width="44.44140625" style="284" customWidth="1"/>
    <col min="4" max="4" width="45.109375" style="284" customWidth="1"/>
    <col min="5" max="5" width="9" style="284"/>
    <col min="6" max="6" width="9" style="353"/>
    <col min="7" max="7" width="9" style="404"/>
    <col min="8" max="8" width="9" style="353"/>
    <col min="9" max="16384" width="9" style="284"/>
  </cols>
  <sheetData>
    <row r="1" spans="1:10" ht="15.6">
      <c r="A1" s="756" t="s">
        <v>2699</v>
      </c>
      <c r="B1" s="756"/>
      <c r="C1" s="756"/>
      <c r="D1" s="756"/>
      <c r="E1" s="756"/>
      <c r="F1" s="756"/>
      <c r="G1" s="756"/>
      <c r="H1" s="756"/>
      <c r="I1" s="355"/>
    </row>
    <row r="2" spans="1:10" ht="57.6">
      <c r="A2" s="177" t="s">
        <v>2063</v>
      </c>
      <c r="B2" s="178" t="s">
        <v>2064</v>
      </c>
      <c r="C2" s="179" t="s">
        <v>2065</v>
      </c>
      <c r="D2" s="179" t="s">
        <v>2066</v>
      </c>
      <c r="E2" s="179" t="s">
        <v>2067</v>
      </c>
      <c r="F2" s="179" t="s">
        <v>2068</v>
      </c>
      <c r="G2" s="405" t="s">
        <v>2069</v>
      </c>
      <c r="H2" s="179" t="s">
        <v>2061</v>
      </c>
      <c r="I2" s="179" t="s">
        <v>2070</v>
      </c>
    </row>
    <row r="3" spans="1:10" s="349" customFormat="1" ht="28.8">
      <c r="A3" s="354">
        <v>128</v>
      </c>
      <c r="B3" s="354" t="s">
        <v>24</v>
      </c>
      <c r="C3" s="329" t="s">
        <v>203</v>
      </c>
      <c r="D3" s="329" t="s">
        <v>949</v>
      </c>
      <c r="E3" s="356" t="s">
        <v>26</v>
      </c>
      <c r="F3" s="400"/>
      <c r="G3" s="321" t="str">
        <f>DEC2HEX(H3)</f>
        <v>1</v>
      </c>
      <c r="H3" s="446">
        <v>1</v>
      </c>
      <c r="I3" s="350" t="s">
        <v>2075</v>
      </c>
      <c r="J3" s="284"/>
    </row>
    <row r="4" spans="1:10" s="349" customFormat="1">
      <c r="A4" s="400">
        <v>129</v>
      </c>
      <c r="B4" s="400" t="s">
        <v>24</v>
      </c>
      <c r="C4" s="319" t="s">
        <v>2158</v>
      </c>
      <c r="D4" s="398"/>
      <c r="E4" s="287" t="s">
        <v>2086</v>
      </c>
      <c r="F4" s="400"/>
      <c r="G4" s="321" t="str">
        <f t="shared" ref="G4:G67" si="0">DEC2HEX(H4)</f>
        <v>0</v>
      </c>
      <c r="H4" s="446">
        <v>0</v>
      </c>
      <c r="I4" s="350">
        <v>0</v>
      </c>
      <c r="J4" s="284"/>
    </row>
    <row r="5" spans="1:10" s="349" customFormat="1" ht="14.7" customHeight="1">
      <c r="A5" s="400">
        <v>130</v>
      </c>
      <c r="B5" s="400" t="s">
        <v>24</v>
      </c>
      <c r="C5" s="319" t="s">
        <v>2158</v>
      </c>
      <c r="D5" s="287"/>
      <c r="E5" s="287" t="s">
        <v>2086</v>
      </c>
      <c r="F5" s="400"/>
      <c r="G5" s="321" t="str">
        <f t="shared" si="0"/>
        <v>0</v>
      </c>
      <c r="H5" s="446">
        <v>0</v>
      </c>
      <c r="I5" s="350">
        <v>0</v>
      </c>
    </row>
    <row r="6" spans="1:10" s="349" customFormat="1">
      <c r="A6" s="400">
        <v>131</v>
      </c>
      <c r="B6" s="400" t="s">
        <v>24</v>
      </c>
      <c r="C6" s="319" t="s">
        <v>2158</v>
      </c>
      <c r="D6" s="287"/>
      <c r="E6" s="287" t="s">
        <v>2086</v>
      </c>
      <c r="F6" s="400"/>
      <c r="G6" s="321" t="str">
        <f t="shared" si="0"/>
        <v>0</v>
      </c>
      <c r="H6" s="446">
        <v>0</v>
      </c>
      <c r="I6" s="350">
        <v>0</v>
      </c>
    </row>
    <row r="7" spans="1:10" s="349" customFormat="1" ht="14.7" customHeight="1">
      <c r="A7" s="400">
        <v>132</v>
      </c>
      <c r="B7" s="400" t="s">
        <v>24</v>
      </c>
      <c r="C7" s="319" t="s">
        <v>2158</v>
      </c>
      <c r="D7" s="287"/>
      <c r="E7" s="287" t="s">
        <v>2086</v>
      </c>
      <c r="F7" s="400"/>
      <c r="G7" s="321" t="str">
        <f t="shared" si="0"/>
        <v>0</v>
      </c>
      <c r="H7" s="446">
        <v>0</v>
      </c>
      <c r="I7" s="350">
        <v>0</v>
      </c>
    </row>
    <row r="8" spans="1:10" s="349" customFormat="1">
      <c r="A8" s="400">
        <v>133</v>
      </c>
      <c r="B8" s="400" t="s">
        <v>24</v>
      </c>
      <c r="C8" s="319" t="s">
        <v>2158</v>
      </c>
      <c r="D8" s="287"/>
      <c r="E8" s="287" t="s">
        <v>2086</v>
      </c>
      <c r="F8" s="400"/>
      <c r="G8" s="321" t="str">
        <f t="shared" si="0"/>
        <v>0</v>
      </c>
      <c r="H8" s="446">
        <v>0</v>
      </c>
      <c r="I8" s="350">
        <v>0</v>
      </c>
    </row>
    <row r="9" spans="1:10" s="349" customFormat="1" ht="14.7" customHeight="1">
      <c r="A9" s="400">
        <v>134</v>
      </c>
      <c r="B9" s="400" t="s">
        <v>24</v>
      </c>
      <c r="C9" s="319" t="s">
        <v>2158</v>
      </c>
      <c r="D9" s="287"/>
      <c r="E9" s="287" t="s">
        <v>2086</v>
      </c>
      <c r="F9" s="400"/>
      <c r="G9" s="321" t="str">
        <f t="shared" si="0"/>
        <v>0</v>
      </c>
      <c r="H9" s="446">
        <v>0</v>
      </c>
      <c r="I9" s="350">
        <v>0</v>
      </c>
    </row>
    <row r="10" spans="1:10" s="349" customFormat="1">
      <c r="A10" s="400">
        <v>135</v>
      </c>
      <c r="B10" s="400" t="s">
        <v>24</v>
      </c>
      <c r="C10" s="319" t="s">
        <v>2158</v>
      </c>
      <c r="D10" s="287"/>
      <c r="E10" s="287" t="s">
        <v>2086</v>
      </c>
      <c r="F10" s="400"/>
      <c r="G10" s="321" t="str">
        <f t="shared" si="0"/>
        <v>0</v>
      </c>
      <c r="H10" s="446">
        <v>0</v>
      </c>
      <c r="I10" s="350">
        <v>0</v>
      </c>
    </row>
    <row r="11" spans="1:10" ht="28.8">
      <c r="A11" s="651">
        <v>136</v>
      </c>
      <c r="B11" s="649" t="s">
        <v>24</v>
      </c>
      <c r="C11" s="293" t="s">
        <v>4783</v>
      </c>
      <c r="D11" s="650" t="s">
        <v>4791</v>
      </c>
      <c r="E11" s="403" t="s">
        <v>2086</v>
      </c>
      <c r="F11" s="350"/>
      <c r="G11" s="321" t="str">
        <f t="shared" si="0"/>
        <v>0</v>
      </c>
      <c r="H11" s="431">
        <v>0</v>
      </c>
      <c r="I11" s="350">
        <v>0</v>
      </c>
    </row>
    <row r="12" spans="1:10" ht="28.8">
      <c r="A12" s="651">
        <v>137</v>
      </c>
      <c r="B12" s="649" t="s">
        <v>24</v>
      </c>
      <c r="C12" s="293" t="s">
        <v>4784</v>
      </c>
      <c r="D12" s="650" t="s">
        <v>4792</v>
      </c>
      <c r="E12" s="403" t="s">
        <v>2086</v>
      </c>
      <c r="F12" s="350"/>
      <c r="G12" s="321" t="str">
        <f t="shared" si="0"/>
        <v>0</v>
      </c>
      <c r="H12" s="431">
        <v>0</v>
      </c>
      <c r="I12" s="350">
        <v>0</v>
      </c>
    </row>
    <row r="13" spans="1:10">
      <c r="A13" s="651">
        <v>138</v>
      </c>
      <c r="B13" s="649" t="s">
        <v>24</v>
      </c>
      <c r="C13" s="293" t="s">
        <v>4785</v>
      </c>
      <c r="D13" s="796" t="s">
        <v>4790</v>
      </c>
      <c r="E13" s="403" t="s">
        <v>2086</v>
      </c>
      <c r="F13" s="350"/>
      <c r="G13" s="321" t="str">
        <f t="shared" si="0"/>
        <v>0</v>
      </c>
      <c r="H13" s="431">
        <v>0</v>
      </c>
      <c r="I13" s="350">
        <v>0</v>
      </c>
    </row>
    <row r="14" spans="1:10">
      <c r="A14" s="651">
        <v>139</v>
      </c>
      <c r="B14" s="649" t="s">
        <v>24</v>
      </c>
      <c r="C14" s="293" t="s">
        <v>4786</v>
      </c>
      <c r="D14" s="797"/>
      <c r="E14" s="403" t="s">
        <v>2086</v>
      </c>
      <c r="F14" s="350"/>
      <c r="G14" s="321" t="str">
        <f t="shared" si="0"/>
        <v>0</v>
      </c>
      <c r="H14" s="431">
        <v>0</v>
      </c>
      <c r="I14" s="350">
        <v>0</v>
      </c>
    </row>
    <row r="15" spans="1:10" ht="28.8">
      <c r="A15" s="651">
        <v>140</v>
      </c>
      <c r="B15" s="649" t="s">
        <v>24</v>
      </c>
      <c r="C15" s="293" t="s">
        <v>4787</v>
      </c>
      <c r="D15" s="650" t="s">
        <v>4789</v>
      </c>
      <c r="E15" s="403" t="s">
        <v>2086</v>
      </c>
      <c r="F15" s="350"/>
      <c r="G15" s="321" t="str">
        <f t="shared" si="0"/>
        <v>0</v>
      </c>
      <c r="H15" s="431">
        <v>0</v>
      </c>
      <c r="I15" s="350">
        <v>0</v>
      </c>
    </row>
    <row r="16" spans="1:10" ht="43.2">
      <c r="A16" s="651">
        <v>141</v>
      </c>
      <c r="B16" s="649" t="s">
        <v>24</v>
      </c>
      <c r="C16" s="293" t="s">
        <v>4788</v>
      </c>
      <c r="D16" s="650" t="s">
        <v>4793</v>
      </c>
      <c r="E16" s="403" t="s">
        <v>2086</v>
      </c>
      <c r="F16" s="350"/>
      <c r="G16" s="321" t="str">
        <f t="shared" si="0"/>
        <v>0</v>
      </c>
      <c r="H16" s="431">
        <v>0</v>
      </c>
      <c r="I16" s="350">
        <v>0</v>
      </c>
    </row>
    <row r="17" spans="1:14">
      <c r="A17" s="400">
        <v>142</v>
      </c>
      <c r="B17" s="350" t="s">
        <v>24</v>
      </c>
      <c r="C17" s="319" t="s">
        <v>2158</v>
      </c>
      <c r="D17" s="287"/>
      <c r="E17" s="287" t="s">
        <v>2086</v>
      </c>
      <c r="F17" s="350"/>
      <c r="G17" s="321" t="str">
        <f t="shared" si="0"/>
        <v>0</v>
      </c>
      <c r="H17" s="431">
        <v>0</v>
      </c>
      <c r="I17" s="350">
        <v>0</v>
      </c>
    </row>
    <row r="18" spans="1:14">
      <c r="A18" s="400">
        <v>143</v>
      </c>
      <c r="B18" s="350" t="s">
        <v>24</v>
      </c>
      <c r="C18" s="319" t="s">
        <v>2158</v>
      </c>
      <c r="D18" s="287"/>
      <c r="E18" s="287" t="s">
        <v>2086</v>
      </c>
      <c r="F18" s="350"/>
      <c r="G18" s="321" t="str">
        <f t="shared" si="0"/>
        <v>0</v>
      </c>
      <c r="H18" s="431">
        <v>0</v>
      </c>
      <c r="I18" s="350">
        <v>0</v>
      </c>
      <c r="K18" s="284" t="s">
        <v>23</v>
      </c>
      <c r="L18" s="575" t="s">
        <v>22</v>
      </c>
    </row>
    <row r="19" spans="1:14">
      <c r="A19" s="354">
        <v>144</v>
      </c>
      <c r="B19" s="351" t="s">
        <v>2097</v>
      </c>
      <c r="C19" s="293" t="s">
        <v>2700</v>
      </c>
      <c r="D19" s="953" t="s">
        <v>2701</v>
      </c>
      <c r="E19" s="403" t="s">
        <v>2074</v>
      </c>
      <c r="F19" s="350"/>
      <c r="G19" s="321" t="str">
        <f t="shared" si="0"/>
        <v>F0</v>
      </c>
      <c r="H19" s="431">
        <v>240</v>
      </c>
      <c r="I19" s="350" t="s">
        <v>2075</v>
      </c>
      <c r="L19" s="575"/>
      <c r="N19" s="284">
        <f>_xlfn.BITAND(M20,255)</f>
        <v>240</v>
      </c>
    </row>
    <row r="20" spans="1:14">
      <c r="A20" s="354">
        <v>145</v>
      </c>
      <c r="B20" s="351" t="s">
        <v>2097</v>
      </c>
      <c r="C20" s="293" t="s">
        <v>2702</v>
      </c>
      <c r="D20" s="953"/>
      <c r="E20" s="403" t="s">
        <v>2074</v>
      </c>
      <c r="F20" s="350"/>
      <c r="G20" s="321" t="str">
        <f t="shared" si="0"/>
        <v>55</v>
      </c>
      <c r="H20" s="431">
        <v>85</v>
      </c>
      <c r="I20" s="350" t="s">
        <v>2075</v>
      </c>
      <c r="K20" s="284">
        <f>(_xlfn.BITLSHIFT(H20,8)+H19)</f>
        <v>22000</v>
      </c>
      <c r="L20" s="575">
        <v>22000</v>
      </c>
      <c r="M20" s="284">
        <f>ROUND(L20,0)</f>
        <v>22000</v>
      </c>
      <c r="N20" s="284">
        <f>_xlfn.BITRSHIFT(M20,8)</f>
        <v>85</v>
      </c>
    </row>
    <row r="21" spans="1:14">
      <c r="A21" s="354">
        <v>146</v>
      </c>
      <c r="B21" s="351" t="s">
        <v>2097</v>
      </c>
      <c r="C21" s="293" t="s">
        <v>2703</v>
      </c>
      <c r="D21" s="953"/>
      <c r="E21" s="403" t="s">
        <v>2074</v>
      </c>
      <c r="F21" s="350"/>
      <c r="G21" s="321" t="str">
        <f t="shared" si="0"/>
        <v>F0</v>
      </c>
      <c r="H21" s="431">
        <v>240</v>
      </c>
      <c r="I21" s="350" t="s">
        <v>2075</v>
      </c>
      <c r="L21" s="575"/>
      <c r="N21" s="284">
        <f>_xlfn.BITAND(M22,255)</f>
        <v>240</v>
      </c>
    </row>
    <row r="22" spans="1:14">
      <c r="A22" s="354">
        <v>147</v>
      </c>
      <c r="B22" s="351" t="s">
        <v>2097</v>
      </c>
      <c r="C22" s="293" t="s">
        <v>2704</v>
      </c>
      <c r="D22" s="953"/>
      <c r="E22" s="403" t="s">
        <v>2074</v>
      </c>
      <c r="F22" s="350"/>
      <c r="G22" s="321" t="str">
        <f t="shared" si="0"/>
        <v>55</v>
      </c>
      <c r="H22" s="431">
        <v>85</v>
      </c>
      <c r="I22" s="350" t="s">
        <v>2075</v>
      </c>
      <c r="K22" s="284">
        <f>(_xlfn.BITLSHIFT(H22,8)+H21)</f>
        <v>22000</v>
      </c>
      <c r="L22" s="575">
        <v>22000</v>
      </c>
      <c r="M22" s="284">
        <f>ROUND(L22,0)</f>
        <v>22000</v>
      </c>
      <c r="N22" s="284">
        <f>_xlfn.BITRSHIFT(M22,8)</f>
        <v>85</v>
      </c>
    </row>
    <row r="23" spans="1:14">
      <c r="A23" s="354">
        <v>148</v>
      </c>
      <c r="B23" s="351" t="s">
        <v>2097</v>
      </c>
      <c r="C23" s="293" t="s">
        <v>2705</v>
      </c>
      <c r="D23" s="953"/>
      <c r="E23" s="403" t="s">
        <v>2074</v>
      </c>
      <c r="F23" s="350"/>
      <c r="G23" s="321" t="str">
        <f t="shared" si="0"/>
        <v>F0</v>
      </c>
      <c r="H23" s="431">
        <v>240</v>
      </c>
      <c r="I23" s="350" t="s">
        <v>2075</v>
      </c>
      <c r="L23" s="575"/>
      <c r="N23" s="284">
        <f>_xlfn.BITAND(M24,255)</f>
        <v>240</v>
      </c>
    </row>
    <row r="24" spans="1:14">
      <c r="A24" s="354">
        <v>149</v>
      </c>
      <c r="B24" s="351" t="s">
        <v>2097</v>
      </c>
      <c r="C24" s="293" t="s">
        <v>2706</v>
      </c>
      <c r="D24" s="953"/>
      <c r="E24" s="403" t="s">
        <v>2074</v>
      </c>
      <c r="F24" s="350"/>
      <c r="G24" s="321" t="str">
        <f t="shared" si="0"/>
        <v>55</v>
      </c>
      <c r="H24" s="431">
        <v>85</v>
      </c>
      <c r="I24" s="350" t="s">
        <v>2075</v>
      </c>
      <c r="K24" s="284">
        <f>(_xlfn.BITLSHIFT(H24,8)+H23)</f>
        <v>22000</v>
      </c>
      <c r="L24" s="575">
        <v>22000</v>
      </c>
      <c r="M24" s="284">
        <f>ROUND(L24,0)</f>
        <v>22000</v>
      </c>
      <c r="N24" s="284">
        <f>_xlfn.BITRSHIFT(M24,8)</f>
        <v>85</v>
      </c>
    </row>
    <row r="25" spans="1:14">
      <c r="A25" s="354">
        <v>150</v>
      </c>
      <c r="B25" s="351" t="s">
        <v>2097</v>
      </c>
      <c r="C25" s="293" t="s">
        <v>2707</v>
      </c>
      <c r="D25" s="953"/>
      <c r="E25" s="403" t="s">
        <v>2074</v>
      </c>
      <c r="F25" s="350"/>
      <c r="G25" s="321" t="str">
        <f t="shared" si="0"/>
        <v>F0</v>
      </c>
      <c r="H25" s="431">
        <v>240</v>
      </c>
      <c r="I25" s="350" t="s">
        <v>2075</v>
      </c>
      <c r="L25" s="575"/>
      <c r="N25" s="284">
        <f>_xlfn.BITAND(M26,255)</f>
        <v>240</v>
      </c>
    </row>
    <row r="26" spans="1:14">
      <c r="A26" s="354">
        <v>151</v>
      </c>
      <c r="B26" s="351" t="s">
        <v>2097</v>
      </c>
      <c r="C26" s="293" t="s">
        <v>2708</v>
      </c>
      <c r="D26" s="953"/>
      <c r="E26" s="403" t="s">
        <v>2074</v>
      </c>
      <c r="F26" s="350"/>
      <c r="G26" s="321" t="str">
        <f t="shared" si="0"/>
        <v>55</v>
      </c>
      <c r="H26" s="431">
        <v>85</v>
      </c>
      <c r="I26" s="350" t="s">
        <v>2075</v>
      </c>
      <c r="K26" s="284">
        <f>(_xlfn.BITLSHIFT(H26,8)+H25)</f>
        <v>22000</v>
      </c>
      <c r="L26" s="575">
        <v>22000</v>
      </c>
      <c r="M26" s="284">
        <f>ROUND(L26,0)</f>
        <v>22000</v>
      </c>
      <c r="N26" s="284">
        <f>_xlfn.BITRSHIFT(M26,8)</f>
        <v>85</v>
      </c>
    </row>
    <row r="27" spans="1:14">
      <c r="A27" s="354">
        <v>152</v>
      </c>
      <c r="B27" s="351" t="s">
        <v>2097</v>
      </c>
      <c r="C27" s="293" t="s">
        <v>2709</v>
      </c>
      <c r="D27" s="953"/>
      <c r="E27" s="403" t="s">
        <v>2074</v>
      </c>
      <c r="F27" s="350"/>
      <c r="G27" s="321" t="str">
        <f t="shared" si="0"/>
        <v>F0</v>
      </c>
      <c r="H27" s="431">
        <v>240</v>
      </c>
      <c r="I27" s="350" t="s">
        <v>2075</v>
      </c>
      <c r="L27" s="575"/>
      <c r="N27" s="284">
        <f>_xlfn.BITAND(M28,255)</f>
        <v>240</v>
      </c>
    </row>
    <row r="28" spans="1:14">
      <c r="A28" s="354">
        <v>153</v>
      </c>
      <c r="B28" s="351" t="s">
        <v>2097</v>
      </c>
      <c r="C28" s="293" t="s">
        <v>2710</v>
      </c>
      <c r="D28" s="953"/>
      <c r="E28" s="403" t="s">
        <v>2074</v>
      </c>
      <c r="F28" s="350"/>
      <c r="G28" s="321" t="str">
        <f t="shared" si="0"/>
        <v>55</v>
      </c>
      <c r="H28" s="431">
        <v>85</v>
      </c>
      <c r="I28" s="350" t="s">
        <v>2075</v>
      </c>
      <c r="K28" s="284">
        <f>(_xlfn.BITLSHIFT(H28,8)+H27)</f>
        <v>22000</v>
      </c>
      <c r="L28" s="575">
        <v>22000</v>
      </c>
      <c r="M28" s="284">
        <f>ROUND(L28,0)</f>
        <v>22000</v>
      </c>
      <c r="N28" s="284">
        <f>_xlfn.BITRSHIFT(M28,8)</f>
        <v>85</v>
      </c>
    </row>
    <row r="29" spans="1:14">
      <c r="A29" s="354">
        <v>154</v>
      </c>
      <c r="B29" s="351" t="s">
        <v>2097</v>
      </c>
      <c r="C29" s="293" t="s">
        <v>2711</v>
      </c>
      <c r="D29" s="953"/>
      <c r="E29" s="403" t="s">
        <v>2074</v>
      </c>
      <c r="F29" s="350"/>
      <c r="G29" s="321" t="str">
        <f t="shared" si="0"/>
        <v>F0</v>
      </c>
      <c r="H29" s="431">
        <v>240</v>
      </c>
      <c r="I29" s="350" t="s">
        <v>2075</v>
      </c>
      <c r="L29" s="575"/>
      <c r="N29" s="284">
        <f>_xlfn.BITAND(M30,255)</f>
        <v>240</v>
      </c>
    </row>
    <row r="30" spans="1:14">
      <c r="A30" s="354">
        <v>155</v>
      </c>
      <c r="B30" s="351" t="s">
        <v>2097</v>
      </c>
      <c r="C30" s="293" t="s">
        <v>2712</v>
      </c>
      <c r="D30" s="953"/>
      <c r="E30" s="403" t="s">
        <v>2074</v>
      </c>
      <c r="F30" s="350"/>
      <c r="G30" s="321" t="str">
        <f t="shared" si="0"/>
        <v>55</v>
      </c>
      <c r="H30" s="431">
        <v>85</v>
      </c>
      <c r="I30" s="350" t="s">
        <v>2075</v>
      </c>
      <c r="K30" s="284">
        <f>(_xlfn.BITLSHIFT(H30,8)+H29)</f>
        <v>22000</v>
      </c>
      <c r="L30" s="575">
        <v>22000</v>
      </c>
      <c r="M30" s="284">
        <f>ROUND(L30,0)</f>
        <v>22000</v>
      </c>
      <c r="N30" s="284">
        <f>_xlfn.BITRSHIFT(M30,8)</f>
        <v>85</v>
      </c>
    </row>
    <row r="31" spans="1:14">
      <c r="A31" s="354">
        <v>156</v>
      </c>
      <c r="B31" s="351" t="s">
        <v>2097</v>
      </c>
      <c r="C31" s="293" t="s">
        <v>2713</v>
      </c>
      <c r="D31" s="953"/>
      <c r="E31" s="403" t="s">
        <v>2074</v>
      </c>
      <c r="F31" s="350"/>
      <c r="G31" s="321" t="str">
        <f t="shared" si="0"/>
        <v>F0</v>
      </c>
      <c r="H31" s="431">
        <v>240</v>
      </c>
      <c r="I31" s="350" t="s">
        <v>2075</v>
      </c>
      <c r="L31" s="575"/>
      <c r="N31" s="284">
        <f>_xlfn.BITAND(M32,255)</f>
        <v>240</v>
      </c>
    </row>
    <row r="32" spans="1:14">
      <c r="A32" s="354">
        <v>157</v>
      </c>
      <c r="B32" s="351" t="s">
        <v>2097</v>
      </c>
      <c r="C32" s="293" t="s">
        <v>2714</v>
      </c>
      <c r="D32" s="953"/>
      <c r="E32" s="403" t="s">
        <v>2074</v>
      </c>
      <c r="F32" s="350"/>
      <c r="G32" s="321" t="str">
        <f t="shared" si="0"/>
        <v>55</v>
      </c>
      <c r="H32" s="431">
        <v>85</v>
      </c>
      <c r="I32" s="350" t="s">
        <v>2075</v>
      </c>
      <c r="K32" s="284">
        <f>(_xlfn.BITLSHIFT(H32,8)+H31)</f>
        <v>22000</v>
      </c>
      <c r="L32" s="575">
        <v>22000</v>
      </c>
      <c r="M32" s="284">
        <f>ROUND(L32,0)</f>
        <v>22000</v>
      </c>
      <c r="N32" s="284">
        <f>_xlfn.BITRSHIFT(M32,8)</f>
        <v>85</v>
      </c>
    </row>
    <row r="33" spans="1:14">
      <c r="A33" s="354">
        <v>158</v>
      </c>
      <c r="B33" s="351" t="s">
        <v>2097</v>
      </c>
      <c r="C33" s="293" t="s">
        <v>2715</v>
      </c>
      <c r="D33" s="953"/>
      <c r="E33" s="403" t="s">
        <v>2074</v>
      </c>
      <c r="F33" s="350"/>
      <c r="G33" s="321" t="str">
        <f t="shared" si="0"/>
        <v>F0</v>
      </c>
      <c r="H33" s="431">
        <v>240</v>
      </c>
      <c r="I33" s="350" t="s">
        <v>2075</v>
      </c>
      <c r="L33" s="575"/>
      <c r="N33" s="284">
        <f>_xlfn.BITAND(M34,255)</f>
        <v>240</v>
      </c>
    </row>
    <row r="34" spans="1:14">
      <c r="A34" s="354">
        <v>159</v>
      </c>
      <c r="B34" s="351" t="s">
        <v>2097</v>
      </c>
      <c r="C34" s="293" t="s">
        <v>2716</v>
      </c>
      <c r="D34" s="953"/>
      <c r="E34" s="403" t="s">
        <v>2074</v>
      </c>
      <c r="F34" s="350"/>
      <c r="G34" s="321" t="str">
        <f t="shared" si="0"/>
        <v>55</v>
      </c>
      <c r="H34" s="431">
        <v>85</v>
      </c>
      <c r="I34" s="350" t="s">
        <v>2075</v>
      </c>
      <c r="K34" s="284">
        <f>(_xlfn.BITLSHIFT(H34,8)+H33)</f>
        <v>22000</v>
      </c>
      <c r="L34" s="575">
        <v>22000</v>
      </c>
      <c r="M34" s="284">
        <f>ROUND(L34,0)</f>
        <v>22000</v>
      </c>
      <c r="N34" s="284">
        <f>_xlfn.BITRSHIFT(M34,8)</f>
        <v>85</v>
      </c>
    </row>
    <row r="35" spans="1:14" ht="14.1" customHeight="1">
      <c r="A35" s="354">
        <v>160</v>
      </c>
      <c r="B35" s="351" t="s">
        <v>24</v>
      </c>
      <c r="C35" s="293" t="s">
        <v>2717</v>
      </c>
      <c r="D35" s="953" t="s">
        <v>2718</v>
      </c>
      <c r="E35" s="403" t="s">
        <v>2074</v>
      </c>
      <c r="F35" s="350"/>
      <c r="G35" s="321" t="str">
        <f t="shared" si="0"/>
        <v>F0</v>
      </c>
      <c r="H35" s="648">
        <v>240</v>
      </c>
      <c r="I35" s="350" t="s">
        <v>2075</v>
      </c>
      <c r="L35" s="575"/>
      <c r="N35" s="284">
        <f>_xlfn.BITAND(M36,255)</f>
        <v>240</v>
      </c>
    </row>
    <row r="36" spans="1:14">
      <c r="A36" s="354">
        <v>161</v>
      </c>
      <c r="B36" s="351" t="s">
        <v>24</v>
      </c>
      <c r="C36" s="293" t="s">
        <v>2719</v>
      </c>
      <c r="D36" s="953"/>
      <c r="E36" s="403" t="s">
        <v>2074</v>
      </c>
      <c r="F36" s="350"/>
      <c r="G36" s="321" t="str">
        <f t="shared" si="0"/>
        <v>55</v>
      </c>
      <c r="H36" s="648">
        <v>85</v>
      </c>
      <c r="I36" s="350" t="s">
        <v>2075</v>
      </c>
      <c r="K36" s="284">
        <f>(_xlfn.BITLSHIFT(H36,8)+H35)</f>
        <v>22000</v>
      </c>
      <c r="L36" s="575">
        <v>22000</v>
      </c>
      <c r="M36" s="284">
        <f>ROUND(L36,0)</f>
        <v>22000</v>
      </c>
      <c r="N36" s="284">
        <f>_xlfn.BITRSHIFT(M36,8)</f>
        <v>85</v>
      </c>
    </row>
    <row r="37" spans="1:14">
      <c r="A37" s="354">
        <v>162</v>
      </c>
      <c r="B37" s="351" t="s">
        <v>24</v>
      </c>
      <c r="C37" s="293" t="s">
        <v>2720</v>
      </c>
      <c r="D37" s="953"/>
      <c r="E37" s="403" t="s">
        <v>2074</v>
      </c>
      <c r="F37" s="350"/>
      <c r="G37" s="321" t="str">
        <f t="shared" si="0"/>
        <v>F0</v>
      </c>
      <c r="H37" s="648">
        <v>240</v>
      </c>
      <c r="I37" s="350" t="s">
        <v>2075</v>
      </c>
      <c r="L37" s="575"/>
      <c r="N37" s="284">
        <f>_xlfn.BITAND(M38,255)</f>
        <v>240</v>
      </c>
    </row>
    <row r="38" spans="1:14">
      <c r="A38" s="354">
        <v>163</v>
      </c>
      <c r="B38" s="351" t="s">
        <v>24</v>
      </c>
      <c r="C38" s="293" t="s">
        <v>2721</v>
      </c>
      <c r="D38" s="953"/>
      <c r="E38" s="403" t="s">
        <v>2074</v>
      </c>
      <c r="F38" s="350"/>
      <c r="G38" s="321" t="str">
        <f t="shared" si="0"/>
        <v>55</v>
      </c>
      <c r="H38" s="648">
        <v>85</v>
      </c>
      <c r="I38" s="350" t="s">
        <v>2075</v>
      </c>
      <c r="K38" s="284">
        <f>(_xlfn.BITLSHIFT(H38,8)+H37)</f>
        <v>22000</v>
      </c>
      <c r="L38" s="575">
        <v>22000</v>
      </c>
      <c r="M38" s="284">
        <f>ROUND(L38,0)</f>
        <v>22000</v>
      </c>
      <c r="N38" s="284">
        <f>_xlfn.BITRSHIFT(M38,8)</f>
        <v>85</v>
      </c>
    </row>
    <row r="39" spans="1:14">
      <c r="A39" s="354">
        <v>164</v>
      </c>
      <c r="B39" s="351" t="s">
        <v>24</v>
      </c>
      <c r="C39" s="293" t="s">
        <v>2722</v>
      </c>
      <c r="D39" s="953"/>
      <c r="E39" s="403" t="s">
        <v>2074</v>
      </c>
      <c r="F39" s="350"/>
      <c r="G39" s="321" t="str">
        <f t="shared" si="0"/>
        <v>F0</v>
      </c>
      <c r="H39" s="648">
        <v>240</v>
      </c>
      <c r="I39" s="350" t="s">
        <v>2075</v>
      </c>
      <c r="L39" s="575"/>
      <c r="N39" s="284">
        <f>_xlfn.BITAND(M40,255)</f>
        <v>240</v>
      </c>
    </row>
    <row r="40" spans="1:14">
      <c r="A40" s="354">
        <v>165</v>
      </c>
      <c r="B40" s="351" t="s">
        <v>24</v>
      </c>
      <c r="C40" s="293" t="s">
        <v>2723</v>
      </c>
      <c r="D40" s="953"/>
      <c r="E40" s="403" t="s">
        <v>2074</v>
      </c>
      <c r="F40" s="350"/>
      <c r="G40" s="321" t="str">
        <f t="shared" si="0"/>
        <v>55</v>
      </c>
      <c r="H40" s="648">
        <v>85</v>
      </c>
      <c r="I40" s="350" t="s">
        <v>2075</v>
      </c>
      <c r="K40" s="284">
        <f>(_xlfn.BITLSHIFT(H40,8)+H39)</f>
        <v>22000</v>
      </c>
      <c r="L40" s="575">
        <v>22000</v>
      </c>
      <c r="M40" s="284">
        <f>ROUND(L40,0)</f>
        <v>22000</v>
      </c>
      <c r="N40" s="284">
        <f>_xlfn.BITRSHIFT(M40,8)</f>
        <v>85</v>
      </c>
    </row>
    <row r="41" spans="1:14">
      <c r="A41" s="354">
        <v>166</v>
      </c>
      <c r="B41" s="351" t="s">
        <v>24</v>
      </c>
      <c r="C41" s="293" t="s">
        <v>2724</v>
      </c>
      <c r="D41" s="953"/>
      <c r="E41" s="403" t="s">
        <v>2074</v>
      </c>
      <c r="F41" s="350"/>
      <c r="G41" s="321" t="str">
        <f t="shared" si="0"/>
        <v>F0</v>
      </c>
      <c r="H41" s="648">
        <v>240</v>
      </c>
      <c r="I41" s="350" t="s">
        <v>2075</v>
      </c>
      <c r="L41" s="575"/>
      <c r="N41" s="284">
        <f>_xlfn.BITAND(M42,255)</f>
        <v>240</v>
      </c>
    </row>
    <row r="42" spans="1:14">
      <c r="A42" s="354">
        <v>167</v>
      </c>
      <c r="B42" s="351" t="s">
        <v>24</v>
      </c>
      <c r="C42" s="293" t="s">
        <v>2725</v>
      </c>
      <c r="D42" s="953"/>
      <c r="E42" s="403" t="s">
        <v>2074</v>
      </c>
      <c r="F42" s="350"/>
      <c r="G42" s="321" t="str">
        <f t="shared" si="0"/>
        <v>55</v>
      </c>
      <c r="H42" s="648">
        <v>85</v>
      </c>
      <c r="I42" s="350" t="s">
        <v>2075</v>
      </c>
      <c r="K42" s="284">
        <f>(_xlfn.BITLSHIFT(H42,8)+H41)</f>
        <v>22000</v>
      </c>
      <c r="L42" s="575">
        <v>22000</v>
      </c>
      <c r="M42" s="284">
        <f>ROUND(L42,0)</f>
        <v>22000</v>
      </c>
      <c r="N42" s="284">
        <f>_xlfn.BITRSHIFT(M42,8)</f>
        <v>85</v>
      </c>
    </row>
    <row r="43" spans="1:14">
      <c r="A43" s="354">
        <v>168</v>
      </c>
      <c r="B43" s="351" t="s">
        <v>24</v>
      </c>
      <c r="C43" s="293" t="s">
        <v>2726</v>
      </c>
      <c r="D43" s="953"/>
      <c r="E43" s="403" t="s">
        <v>2074</v>
      </c>
      <c r="F43" s="350"/>
      <c r="G43" s="321" t="str">
        <f t="shared" si="0"/>
        <v>F0</v>
      </c>
      <c r="H43" s="648">
        <v>240</v>
      </c>
      <c r="I43" s="350" t="s">
        <v>2075</v>
      </c>
      <c r="L43" s="575"/>
      <c r="N43" s="284">
        <f>_xlfn.BITAND(M44,255)</f>
        <v>240</v>
      </c>
    </row>
    <row r="44" spans="1:14">
      <c r="A44" s="354">
        <v>169</v>
      </c>
      <c r="B44" s="351" t="s">
        <v>24</v>
      </c>
      <c r="C44" s="293" t="s">
        <v>2727</v>
      </c>
      <c r="D44" s="953"/>
      <c r="E44" s="403" t="s">
        <v>2074</v>
      </c>
      <c r="F44" s="350"/>
      <c r="G44" s="321" t="str">
        <f t="shared" si="0"/>
        <v>55</v>
      </c>
      <c r="H44" s="648">
        <v>85</v>
      </c>
      <c r="I44" s="350" t="s">
        <v>2075</v>
      </c>
      <c r="K44" s="284">
        <f>(_xlfn.BITLSHIFT(H44,8)+H43)</f>
        <v>22000</v>
      </c>
      <c r="L44" s="575">
        <v>22000</v>
      </c>
      <c r="M44" s="284">
        <f>ROUND(L44,0)</f>
        <v>22000</v>
      </c>
      <c r="N44" s="284">
        <f>_xlfn.BITRSHIFT(M44,8)</f>
        <v>85</v>
      </c>
    </row>
    <row r="45" spans="1:14">
      <c r="A45" s="354">
        <v>170</v>
      </c>
      <c r="B45" s="351" t="s">
        <v>24</v>
      </c>
      <c r="C45" s="293" t="s">
        <v>2728</v>
      </c>
      <c r="D45" s="953"/>
      <c r="E45" s="403" t="s">
        <v>2074</v>
      </c>
      <c r="F45" s="350"/>
      <c r="G45" s="321" t="str">
        <f t="shared" si="0"/>
        <v>F0</v>
      </c>
      <c r="H45" s="648">
        <v>240</v>
      </c>
      <c r="I45" s="350" t="s">
        <v>2075</v>
      </c>
      <c r="L45" s="575"/>
      <c r="N45" s="284">
        <f>_xlfn.BITAND(M46,255)</f>
        <v>240</v>
      </c>
    </row>
    <row r="46" spans="1:14">
      <c r="A46" s="354">
        <v>171</v>
      </c>
      <c r="B46" s="351" t="s">
        <v>24</v>
      </c>
      <c r="C46" s="293" t="s">
        <v>2729</v>
      </c>
      <c r="D46" s="953"/>
      <c r="E46" s="403" t="s">
        <v>2074</v>
      </c>
      <c r="F46" s="350"/>
      <c r="G46" s="321" t="str">
        <f t="shared" si="0"/>
        <v>55</v>
      </c>
      <c r="H46" s="648">
        <v>85</v>
      </c>
      <c r="I46" s="350" t="s">
        <v>2075</v>
      </c>
      <c r="K46" s="284">
        <f>(_xlfn.BITLSHIFT(H46,8)+H45)</f>
        <v>22000</v>
      </c>
      <c r="L46" s="575">
        <v>22000</v>
      </c>
      <c r="M46" s="284">
        <f>ROUND(L46,0)</f>
        <v>22000</v>
      </c>
      <c r="N46" s="284">
        <f>_xlfn.BITRSHIFT(M46,8)</f>
        <v>85</v>
      </c>
    </row>
    <row r="47" spans="1:14">
      <c r="A47" s="354">
        <v>172</v>
      </c>
      <c r="B47" s="351" t="s">
        <v>24</v>
      </c>
      <c r="C47" s="293" t="s">
        <v>2730</v>
      </c>
      <c r="D47" s="953"/>
      <c r="E47" s="403" t="s">
        <v>2074</v>
      </c>
      <c r="F47" s="350"/>
      <c r="G47" s="321" t="str">
        <f t="shared" si="0"/>
        <v>F0</v>
      </c>
      <c r="H47" s="648">
        <v>240</v>
      </c>
      <c r="I47" s="350" t="s">
        <v>2075</v>
      </c>
      <c r="L47" s="575"/>
      <c r="N47" s="284">
        <f>_xlfn.BITAND(M48,255)</f>
        <v>240</v>
      </c>
    </row>
    <row r="48" spans="1:14">
      <c r="A48" s="354">
        <v>173</v>
      </c>
      <c r="B48" s="351" t="s">
        <v>24</v>
      </c>
      <c r="C48" s="293" t="s">
        <v>2731</v>
      </c>
      <c r="D48" s="953"/>
      <c r="E48" s="403" t="s">
        <v>2074</v>
      </c>
      <c r="F48" s="350"/>
      <c r="G48" s="321" t="str">
        <f t="shared" si="0"/>
        <v>55</v>
      </c>
      <c r="H48" s="648">
        <v>85</v>
      </c>
      <c r="I48" s="350" t="s">
        <v>2075</v>
      </c>
      <c r="K48" s="284">
        <f>(_xlfn.BITLSHIFT(H48,8)+H47)</f>
        <v>22000</v>
      </c>
      <c r="L48" s="575">
        <v>22000</v>
      </c>
      <c r="M48" s="284">
        <f>ROUND(L48,0)</f>
        <v>22000</v>
      </c>
      <c r="N48" s="284">
        <f>_xlfn.BITRSHIFT(M48,8)</f>
        <v>85</v>
      </c>
    </row>
    <row r="49" spans="1:14">
      <c r="A49" s="354">
        <v>174</v>
      </c>
      <c r="B49" s="351" t="s">
        <v>24</v>
      </c>
      <c r="C49" s="293" t="s">
        <v>2732</v>
      </c>
      <c r="D49" s="953"/>
      <c r="E49" s="403" t="s">
        <v>2074</v>
      </c>
      <c r="F49" s="350"/>
      <c r="G49" s="321" t="str">
        <f t="shared" si="0"/>
        <v>F0</v>
      </c>
      <c r="H49" s="648">
        <v>240</v>
      </c>
      <c r="I49" s="350" t="s">
        <v>2075</v>
      </c>
      <c r="L49" s="575"/>
      <c r="N49" s="284">
        <f>_xlfn.BITAND(M50,255)</f>
        <v>240</v>
      </c>
    </row>
    <row r="50" spans="1:14">
      <c r="A50" s="354">
        <v>175</v>
      </c>
      <c r="B50" s="351" t="s">
        <v>24</v>
      </c>
      <c r="C50" s="293" t="s">
        <v>2733</v>
      </c>
      <c r="D50" s="953"/>
      <c r="E50" s="403" t="s">
        <v>2074</v>
      </c>
      <c r="F50" s="350"/>
      <c r="G50" s="321" t="str">
        <f t="shared" si="0"/>
        <v>55</v>
      </c>
      <c r="H50" s="648">
        <v>85</v>
      </c>
      <c r="I50" s="350" t="s">
        <v>2075</v>
      </c>
      <c r="K50" s="284">
        <f>(_xlfn.BITLSHIFT(H50,8)+H49)</f>
        <v>22000</v>
      </c>
      <c r="L50" s="575">
        <v>22000</v>
      </c>
      <c r="M50" s="284">
        <f>ROUND(L50,0)</f>
        <v>22000</v>
      </c>
      <c r="N50" s="284">
        <f>_xlfn.BITRSHIFT(M50,8)</f>
        <v>85</v>
      </c>
    </row>
    <row r="51" spans="1:14" ht="14.1" customHeight="1">
      <c r="A51" s="354">
        <v>176</v>
      </c>
      <c r="B51" s="351" t="s">
        <v>24</v>
      </c>
      <c r="C51" s="293" t="s">
        <v>2734</v>
      </c>
      <c r="D51" s="953" t="s">
        <v>2735</v>
      </c>
      <c r="E51" s="403" t="s">
        <v>2074</v>
      </c>
      <c r="F51" s="350"/>
      <c r="G51" s="321" t="str">
        <f t="shared" si="0"/>
        <v>F0</v>
      </c>
      <c r="H51" s="648">
        <v>240</v>
      </c>
      <c r="I51" s="350" t="s">
        <v>2075</v>
      </c>
      <c r="L51" s="575"/>
      <c r="N51" s="284">
        <f>_xlfn.BITAND(M52,255)</f>
        <v>240</v>
      </c>
    </row>
    <row r="52" spans="1:14">
      <c r="A52" s="354">
        <v>177</v>
      </c>
      <c r="B52" s="351" t="s">
        <v>24</v>
      </c>
      <c r="C52" s="293" t="s">
        <v>2736</v>
      </c>
      <c r="D52" s="953"/>
      <c r="E52" s="403" t="s">
        <v>2074</v>
      </c>
      <c r="F52" s="350"/>
      <c r="G52" s="321" t="str">
        <f t="shared" si="0"/>
        <v>55</v>
      </c>
      <c r="H52" s="648">
        <v>85</v>
      </c>
      <c r="I52" s="350" t="s">
        <v>2075</v>
      </c>
      <c r="K52" s="284">
        <f>(_xlfn.BITLSHIFT(H52,8)+H51)</f>
        <v>22000</v>
      </c>
      <c r="L52" s="575">
        <v>22000</v>
      </c>
      <c r="M52" s="284">
        <f>ROUND(L52,0)</f>
        <v>22000</v>
      </c>
      <c r="N52" s="284">
        <f>_xlfn.BITRSHIFT(M52,8)</f>
        <v>85</v>
      </c>
    </row>
    <row r="53" spans="1:14">
      <c r="A53" s="354">
        <v>178</v>
      </c>
      <c r="B53" s="351" t="s">
        <v>24</v>
      </c>
      <c r="C53" s="293" t="s">
        <v>2737</v>
      </c>
      <c r="D53" s="953"/>
      <c r="E53" s="403" t="s">
        <v>2074</v>
      </c>
      <c r="F53" s="350"/>
      <c r="G53" s="321" t="str">
        <f t="shared" si="0"/>
        <v>F0</v>
      </c>
      <c r="H53" s="648">
        <v>240</v>
      </c>
      <c r="I53" s="350" t="s">
        <v>2075</v>
      </c>
      <c r="L53" s="575"/>
      <c r="N53" s="284">
        <f>_xlfn.BITAND(M54,255)</f>
        <v>240</v>
      </c>
    </row>
    <row r="54" spans="1:14">
      <c r="A54" s="354">
        <v>179</v>
      </c>
      <c r="B54" s="351" t="s">
        <v>24</v>
      </c>
      <c r="C54" s="293" t="s">
        <v>2738</v>
      </c>
      <c r="D54" s="953"/>
      <c r="E54" s="403" t="s">
        <v>2074</v>
      </c>
      <c r="F54" s="350"/>
      <c r="G54" s="321" t="str">
        <f t="shared" si="0"/>
        <v>55</v>
      </c>
      <c r="H54" s="648">
        <v>85</v>
      </c>
      <c r="I54" s="350" t="s">
        <v>2075</v>
      </c>
      <c r="K54" s="284">
        <f>(_xlfn.BITLSHIFT(H54,8)+H53)</f>
        <v>22000</v>
      </c>
      <c r="L54" s="575">
        <v>22000</v>
      </c>
      <c r="M54" s="284">
        <f>ROUND(L54,0)</f>
        <v>22000</v>
      </c>
      <c r="N54" s="284">
        <f>_xlfn.BITRSHIFT(M54,8)</f>
        <v>85</v>
      </c>
    </row>
    <row r="55" spans="1:14">
      <c r="A55" s="354">
        <v>180</v>
      </c>
      <c r="B55" s="351" t="s">
        <v>24</v>
      </c>
      <c r="C55" s="293" t="s">
        <v>2739</v>
      </c>
      <c r="D55" s="953"/>
      <c r="E55" s="403" t="s">
        <v>2074</v>
      </c>
      <c r="F55" s="350"/>
      <c r="G55" s="321" t="str">
        <f t="shared" si="0"/>
        <v>F0</v>
      </c>
      <c r="H55" s="648">
        <v>240</v>
      </c>
      <c r="I55" s="350" t="s">
        <v>2075</v>
      </c>
      <c r="L55" s="575"/>
      <c r="N55" s="284">
        <f>_xlfn.BITAND(M56,255)</f>
        <v>240</v>
      </c>
    </row>
    <row r="56" spans="1:14">
      <c r="A56" s="354">
        <v>181</v>
      </c>
      <c r="B56" s="351" t="s">
        <v>24</v>
      </c>
      <c r="C56" s="293" t="s">
        <v>2740</v>
      </c>
      <c r="D56" s="953"/>
      <c r="E56" s="403" t="s">
        <v>2074</v>
      </c>
      <c r="F56" s="350"/>
      <c r="G56" s="321" t="str">
        <f t="shared" si="0"/>
        <v>55</v>
      </c>
      <c r="H56" s="648">
        <v>85</v>
      </c>
      <c r="I56" s="350" t="s">
        <v>2075</v>
      </c>
      <c r="K56" s="284">
        <f>(_xlfn.BITLSHIFT(H56,8)+H55)</f>
        <v>22000</v>
      </c>
      <c r="L56" s="575">
        <v>22000</v>
      </c>
      <c r="M56" s="284">
        <f>ROUND(L56,0)</f>
        <v>22000</v>
      </c>
      <c r="N56" s="284">
        <f>_xlfn.BITRSHIFT(M56,8)</f>
        <v>85</v>
      </c>
    </row>
    <row r="57" spans="1:14">
      <c r="A57" s="354">
        <v>182</v>
      </c>
      <c r="B57" s="351" t="s">
        <v>24</v>
      </c>
      <c r="C57" s="293" t="s">
        <v>2741</v>
      </c>
      <c r="D57" s="953"/>
      <c r="E57" s="403" t="s">
        <v>2074</v>
      </c>
      <c r="F57" s="350"/>
      <c r="G57" s="321" t="str">
        <f t="shared" si="0"/>
        <v>F0</v>
      </c>
      <c r="H57" s="648">
        <v>240</v>
      </c>
      <c r="I57" s="350" t="s">
        <v>2075</v>
      </c>
      <c r="L57" s="575"/>
      <c r="N57" s="284">
        <f>_xlfn.BITAND(M58,255)</f>
        <v>240</v>
      </c>
    </row>
    <row r="58" spans="1:14">
      <c r="A58" s="354">
        <v>183</v>
      </c>
      <c r="B58" s="351" t="s">
        <v>24</v>
      </c>
      <c r="C58" s="293" t="s">
        <v>2742</v>
      </c>
      <c r="D58" s="953"/>
      <c r="E58" s="403" t="s">
        <v>2074</v>
      </c>
      <c r="F58" s="350"/>
      <c r="G58" s="321" t="str">
        <f t="shared" si="0"/>
        <v>55</v>
      </c>
      <c r="H58" s="648">
        <v>85</v>
      </c>
      <c r="I58" s="350" t="s">
        <v>2075</v>
      </c>
      <c r="K58" s="284">
        <f>(_xlfn.BITLSHIFT(H58,8)+H57)</f>
        <v>22000</v>
      </c>
      <c r="L58" s="575">
        <v>22000</v>
      </c>
      <c r="M58" s="284">
        <f>ROUND(L58,0)</f>
        <v>22000</v>
      </c>
      <c r="N58" s="284">
        <f>_xlfn.BITRSHIFT(M58,8)</f>
        <v>85</v>
      </c>
    </row>
    <row r="59" spans="1:14">
      <c r="A59" s="354">
        <v>184</v>
      </c>
      <c r="B59" s="351" t="s">
        <v>24</v>
      </c>
      <c r="C59" s="293" t="s">
        <v>2743</v>
      </c>
      <c r="D59" s="953"/>
      <c r="E59" s="403" t="s">
        <v>2074</v>
      </c>
      <c r="F59" s="350"/>
      <c r="G59" s="321" t="str">
        <f t="shared" si="0"/>
        <v>F0</v>
      </c>
      <c r="H59" s="648">
        <v>240</v>
      </c>
      <c r="I59" s="350" t="s">
        <v>2075</v>
      </c>
      <c r="L59" s="575"/>
      <c r="N59" s="284">
        <f>_xlfn.BITAND(M60,255)</f>
        <v>240</v>
      </c>
    </row>
    <row r="60" spans="1:14">
      <c r="A60" s="354">
        <v>185</v>
      </c>
      <c r="B60" s="351" t="s">
        <v>24</v>
      </c>
      <c r="C60" s="293" t="s">
        <v>2744</v>
      </c>
      <c r="D60" s="953"/>
      <c r="E60" s="403" t="s">
        <v>2074</v>
      </c>
      <c r="F60" s="350"/>
      <c r="G60" s="321" t="str">
        <f t="shared" si="0"/>
        <v>55</v>
      </c>
      <c r="H60" s="648">
        <v>85</v>
      </c>
      <c r="I60" s="350" t="s">
        <v>2075</v>
      </c>
      <c r="K60" s="284">
        <f>(_xlfn.BITLSHIFT(H60,8)+H59)</f>
        <v>22000</v>
      </c>
      <c r="L60" s="575">
        <v>22000</v>
      </c>
      <c r="M60" s="284">
        <f>ROUND(L60,0)</f>
        <v>22000</v>
      </c>
      <c r="N60" s="284">
        <f>_xlfn.BITRSHIFT(M60,8)</f>
        <v>85</v>
      </c>
    </row>
    <row r="61" spans="1:14">
      <c r="A61" s="354">
        <v>186</v>
      </c>
      <c r="B61" s="351" t="s">
        <v>24</v>
      </c>
      <c r="C61" s="293" t="s">
        <v>2745</v>
      </c>
      <c r="D61" s="953"/>
      <c r="E61" s="403" t="s">
        <v>2074</v>
      </c>
      <c r="F61" s="350"/>
      <c r="G61" s="321" t="str">
        <f t="shared" si="0"/>
        <v>F0</v>
      </c>
      <c r="H61" s="648">
        <v>240</v>
      </c>
      <c r="I61" s="350" t="s">
        <v>2075</v>
      </c>
      <c r="L61" s="575"/>
      <c r="N61" s="284">
        <f>_xlfn.BITAND(M62,255)</f>
        <v>240</v>
      </c>
    </row>
    <row r="62" spans="1:14">
      <c r="A62" s="354">
        <v>187</v>
      </c>
      <c r="B62" s="351" t="s">
        <v>24</v>
      </c>
      <c r="C62" s="293" t="s">
        <v>2746</v>
      </c>
      <c r="D62" s="953"/>
      <c r="E62" s="403" t="s">
        <v>2074</v>
      </c>
      <c r="F62" s="350"/>
      <c r="G62" s="321" t="str">
        <f t="shared" si="0"/>
        <v>55</v>
      </c>
      <c r="H62" s="648">
        <v>85</v>
      </c>
      <c r="I62" s="350" t="s">
        <v>2075</v>
      </c>
      <c r="K62" s="284">
        <f>(_xlfn.BITLSHIFT(H62,8)+H61)</f>
        <v>22000</v>
      </c>
      <c r="L62" s="575">
        <v>22000</v>
      </c>
      <c r="M62" s="284">
        <f>ROUND(L62,0)</f>
        <v>22000</v>
      </c>
      <c r="N62" s="284">
        <f>_xlfn.BITRSHIFT(M62,8)</f>
        <v>85</v>
      </c>
    </row>
    <row r="63" spans="1:14">
      <c r="A63" s="354">
        <v>188</v>
      </c>
      <c r="B63" s="351" t="s">
        <v>24</v>
      </c>
      <c r="C63" s="293" t="s">
        <v>2747</v>
      </c>
      <c r="D63" s="953"/>
      <c r="E63" s="403" t="s">
        <v>2074</v>
      </c>
      <c r="F63" s="350"/>
      <c r="G63" s="321" t="str">
        <f t="shared" si="0"/>
        <v>F0</v>
      </c>
      <c r="H63" s="648">
        <v>240</v>
      </c>
      <c r="I63" s="350" t="s">
        <v>2075</v>
      </c>
      <c r="L63" s="575"/>
      <c r="N63" s="284">
        <f>_xlfn.BITAND(M64,255)</f>
        <v>240</v>
      </c>
    </row>
    <row r="64" spans="1:14">
      <c r="A64" s="354">
        <v>189</v>
      </c>
      <c r="B64" s="351" t="s">
        <v>24</v>
      </c>
      <c r="C64" s="293" t="s">
        <v>2748</v>
      </c>
      <c r="D64" s="953"/>
      <c r="E64" s="403" t="s">
        <v>2074</v>
      </c>
      <c r="F64" s="350"/>
      <c r="G64" s="321" t="str">
        <f t="shared" si="0"/>
        <v>55</v>
      </c>
      <c r="H64" s="648">
        <v>85</v>
      </c>
      <c r="I64" s="350" t="s">
        <v>2075</v>
      </c>
      <c r="K64" s="284">
        <f>(_xlfn.BITLSHIFT(H64,8)+H63)</f>
        <v>22000</v>
      </c>
      <c r="L64" s="575">
        <v>22000</v>
      </c>
      <c r="M64" s="284">
        <f>ROUND(L64,0)</f>
        <v>22000</v>
      </c>
      <c r="N64" s="284">
        <f>_xlfn.BITRSHIFT(M64,8)</f>
        <v>85</v>
      </c>
    </row>
    <row r="65" spans="1:14">
      <c r="A65" s="354">
        <v>190</v>
      </c>
      <c r="B65" s="351" t="s">
        <v>24</v>
      </c>
      <c r="C65" s="293" t="s">
        <v>2749</v>
      </c>
      <c r="D65" s="953"/>
      <c r="E65" s="403" t="s">
        <v>2074</v>
      </c>
      <c r="F65" s="350"/>
      <c r="G65" s="321" t="str">
        <f t="shared" si="0"/>
        <v>F0</v>
      </c>
      <c r="H65" s="648">
        <v>240</v>
      </c>
      <c r="I65" s="350" t="s">
        <v>2075</v>
      </c>
      <c r="L65" s="575"/>
      <c r="N65" s="284">
        <f>_xlfn.BITAND(M66,255)</f>
        <v>240</v>
      </c>
    </row>
    <row r="66" spans="1:14">
      <c r="A66" s="354">
        <v>191</v>
      </c>
      <c r="B66" s="351" t="s">
        <v>24</v>
      </c>
      <c r="C66" s="293" t="s">
        <v>2750</v>
      </c>
      <c r="D66" s="953"/>
      <c r="E66" s="403" t="s">
        <v>2074</v>
      </c>
      <c r="F66" s="350"/>
      <c r="G66" s="321" t="str">
        <f t="shared" si="0"/>
        <v>55</v>
      </c>
      <c r="H66" s="648">
        <v>85</v>
      </c>
      <c r="I66" s="350" t="s">
        <v>2075</v>
      </c>
      <c r="K66" s="284">
        <f>(_xlfn.BITLSHIFT(H66,8)+H65)</f>
        <v>22000</v>
      </c>
      <c r="L66" s="575">
        <v>22000</v>
      </c>
      <c r="M66" s="284">
        <f>ROUND(L66,0)</f>
        <v>22000</v>
      </c>
      <c r="N66" s="284">
        <f>_xlfn.BITRSHIFT(M66,8)</f>
        <v>85</v>
      </c>
    </row>
    <row r="67" spans="1:14" ht="14.1" customHeight="1">
      <c r="A67" s="350">
        <v>192</v>
      </c>
      <c r="B67" s="350" t="s">
        <v>24</v>
      </c>
      <c r="C67" s="395" t="s">
        <v>2158</v>
      </c>
      <c r="D67" s="287"/>
      <c r="E67" s="287" t="s">
        <v>2086</v>
      </c>
      <c r="F67" s="350"/>
      <c r="G67" s="321" t="str">
        <f t="shared" si="0"/>
        <v>0</v>
      </c>
      <c r="H67" s="431">
        <v>0</v>
      </c>
      <c r="I67" s="350" t="s">
        <v>2075</v>
      </c>
    </row>
    <row r="68" spans="1:14">
      <c r="A68" s="350">
        <v>193</v>
      </c>
      <c r="B68" s="350" t="s">
        <v>24</v>
      </c>
      <c r="C68" s="395" t="s">
        <v>2158</v>
      </c>
      <c r="D68" s="287"/>
      <c r="E68" s="287" t="s">
        <v>2086</v>
      </c>
      <c r="F68" s="350"/>
      <c r="G68" s="321" t="str">
        <f t="shared" ref="G68:G130" si="1">DEC2HEX(H68)</f>
        <v>0</v>
      </c>
      <c r="H68" s="431">
        <v>0</v>
      </c>
      <c r="I68" s="350" t="s">
        <v>2075</v>
      </c>
    </row>
    <row r="69" spans="1:14">
      <c r="A69" s="350">
        <v>194</v>
      </c>
      <c r="B69" s="350" t="s">
        <v>24</v>
      </c>
      <c r="C69" s="395" t="s">
        <v>2158</v>
      </c>
      <c r="D69" s="287"/>
      <c r="E69" s="287" t="s">
        <v>2086</v>
      </c>
      <c r="F69" s="350"/>
      <c r="G69" s="321" t="str">
        <f t="shared" si="1"/>
        <v>0</v>
      </c>
      <c r="H69" s="431">
        <v>0</v>
      </c>
      <c r="I69" s="350" t="s">
        <v>2075</v>
      </c>
    </row>
    <row r="70" spans="1:14">
      <c r="A70" s="350">
        <v>195</v>
      </c>
      <c r="B70" s="350" t="s">
        <v>24</v>
      </c>
      <c r="C70" s="395" t="s">
        <v>2158</v>
      </c>
      <c r="D70" s="287"/>
      <c r="E70" s="287" t="s">
        <v>2086</v>
      </c>
      <c r="F70" s="350"/>
      <c r="G70" s="321" t="str">
        <f t="shared" si="1"/>
        <v>0</v>
      </c>
      <c r="H70" s="431">
        <v>0</v>
      </c>
      <c r="I70" s="350" t="s">
        <v>2075</v>
      </c>
    </row>
    <row r="71" spans="1:14">
      <c r="A71" s="350">
        <v>196</v>
      </c>
      <c r="B71" s="350" t="s">
        <v>24</v>
      </c>
      <c r="C71" s="395" t="s">
        <v>2158</v>
      </c>
      <c r="D71" s="287"/>
      <c r="E71" s="287" t="s">
        <v>2086</v>
      </c>
      <c r="F71" s="350"/>
      <c r="G71" s="321" t="str">
        <f t="shared" si="1"/>
        <v>0</v>
      </c>
      <c r="H71" s="431">
        <v>0</v>
      </c>
      <c r="I71" s="350" t="s">
        <v>2075</v>
      </c>
    </row>
    <row r="72" spans="1:14">
      <c r="A72" s="350">
        <v>197</v>
      </c>
      <c r="B72" s="350" t="s">
        <v>24</v>
      </c>
      <c r="C72" s="395" t="s">
        <v>2158</v>
      </c>
      <c r="D72" s="287"/>
      <c r="E72" s="287" t="s">
        <v>2086</v>
      </c>
      <c r="F72" s="350"/>
      <c r="G72" s="321" t="str">
        <f t="shared" si="1"/>
        <v>0</v>
      </c>
      <c r="H72" s="431">
        <v>0</v>
      </c>
      <c r="I72" s="350" t="s">
        <v>2075</v>
      </c>
    </row>
    <row r="73" spans="1:14">
      <c r="A73" s="350">
        <v>198</v>
      </c>
      <c r="B73" s="350" t="s">
        <v>24</v>
      </c>
      <c r="C73" s="395" t="s">
        <v>2158</v>
      </c>
      <c r="D73" s="287"/>
      <c r="E73" s="287" t="s">
        <v>2086</v>
      </c>
      <c r="F73" s="350"/>
      <c r="G73" s="321" t="str">
        <f t="shared" si="1"/>
        <v>0</v>
      </c>
      <c r="H73" s="431">
        <v>0</v>
      </c>
      <c r="I73" s="350" t="s">
        <v>2075</v>
      </c>
    </row>
    <row r="74" spans="1:14">
      <c r="A74" s="350">
        <v>199</v>
      </c>
      <c r="B74" s="350" t="s">
        <v>24</v>
      </c>
      <c r="C74" s="395" t="s">
        <v>2158</v>
      </c>
      <c r="D74" s="287"/>
      <c r="E74" s="287" t="s">
        <v>2086</v>
      </c>
      <c r="F74" s="350"/>
      <c r="G74" s="321" t="str">
        <f t="shared" si="1"/>
        <v>0</v>
      </c>
      <c r="H74" s="431">
        <v>0</v>
      </c>
      <c r="I74" s="350" t="s">
        <v>2075</v>
      </c>
    </row>
    <row r="75" spans="1:14">
      <c r="A75" s="350">
        <v>200</v>
      </c>
      <c r="B75" s="350" t="s">
        <v>24</v>
      </c>
      <c r="C75" s="395" t="s">
        <v>2158</v>
      </c>
      <c r="D75" s="287"/>
      <c r="E75" s="287" t="s">
        <v>2086</v>
      </c>
      <c r="F75" s="350"/>
      <c r="G75" s="321" t="str">
        <f t="shared" si="1"/>
        <v>0</v>
      </c>
      <c r="H75" s="431">
        <v>0</v>
      </c>
      <c r="I75" s="350" t="s">
        <v>2075</v>
      </c>
    </row>
    <row r="76" spans="1:14">
      <c r="A76" s="350">
        <v>201</v>
      </c>
      <c r="B76" s="350" t="s">
        <v>24</v>
      </c>
      <c r="C76" s="395" t="s">
        <v>2158</v>
      </c>
      <c r="D76" s="287"/>
      <c r="E76" s="287" t="s">
        <v>2086</v>
      </c>
      <c r="F76" s="350"/>
      <c r="G76" s="321" t="str">
        <f t="shared" si="1"/>
        <v>0</v>
      </c>
      <c r="H76" s="431">
        <v>0</v>
      </c>
      <c r="I76" s="350" t="s">
        <v>2075</v>
      </c>
    </row>
    <row r="77" spans="1:14">
      <c r="A77" s="350">
        <v>202</v>
      </c>
      <c r="B77" s="350" t="s">
        <v>24</v>
      </c>
      <c r="C77" s="395" t="s">
        <v>2158</v>
      </c>
      <c r="D77" s="287"/>
      <c r="E77" s="287" t="s">
        <v>2086</v>
      </c>
      <c r="F77" s="350"/>
      <c r="G77" s="321" t="str">
        <f t="shared" si="1"/>
        <v>0</v>
      </c>
      <c r="H77" s="431">
        <v>0</v>
      </c>
      <c r="I77" s="350" t="s">
        <v>2075</v>
      </c>
    </row>
    <row r="78" spans="1:14">
      <c r="A78" s="350">
        <v>203</v>
      </c>
      <c r="B78" s="350" t="s">
        <v>24</v>
      </c>
      <c r="C78" s="395" t="s">
        <v>2158</v>
      </c>
      <c r="D78" s="287"/>
      <c r="E78" s="287" t="s">
        <v>2086</v>
      </c>
      <c r="F78" s="350"/>
      <c r="G78" s="321" t="str">
        <f t="shared" si="1"/>
        <v>0</v>
      </c>
      <c r="H78" s="431">
        <v>0</v>
      </c>
      <c r="I78" s="350" t="s">
        <v>2075</v>
      </c>
    </row>
    <row r="79" spans="1:14">
      <c r="A79" s="350">
        <v>204</v>
      </c>
      <c r="B79" s="350" t="s">
        <v>24</v>
      </c>
      <c r="C79" s="395" t="s">
        <v>2158</v>
      </c>
      <c r="D79" s="287"/>
      <c r="E79" s="287" t="s">
        <v>2086</v>
      </c>
      <c r="F79" s="350"/>
      <c r="G79" s="321" t="str">
        <f t="shared" si="1"/>
        <v>0</v>
      </c>
      <c r="H79" s="431">
        <v>0</v>
      </c>
      <c r="I79" s="350" t="s">
        <v>2075</v>
      </c>
    </row>
    <row r="80" spans="1:14">
      <c r="A80" s="350">
        <v>205</v>
      </c>
      <c r="B80" s="350" t="s">
        <v>24</v>
      </c>
      <c r="C80" s="395" t="s">
        <v>2158</v>
      </c>
      <c r="D80" s="287"/>
      <c r="E80" s="287" t="s">
        <v>2086</v>
      </c>
      <c r="F80" s="350"/>
      <c r="G80" s="321" t="str">
        <f t="shared" si="1"/>
        <v>0</v>
      </c>
      <c r="H80" s="431">
        <v>0</v>
      </c>
      <c r="I80" s="350" t="s">
        <v>2075</v>
      </c>
    </row>
    <row r="81" spans="1:9">
      <c r="A81" s="350">
        <v>206</v>
      </c>
      <c r="B81" s="350" t="s">
        <v>24</v>
      </c>
      <c r="C81" s="395" t="s">
        <v>2158</v>
      </c>
      <c r="D81" s="287"/>
      <c r="E81" s="287" t="s">
        <v>2086</v>
      </c>
      <c r="F81" s="350"/>
      <c r="G81" s="321" t="str">
        <f t="shared" si="1"/>
        <v>0</v>
      </c>
      <c r="H81" s="431">
        <v>0</v>
      </c>
      <c r="I81" s="350" t="s">
        <v>2075</v>
      </c>
    </row>
    <row r="82" spans="1:9">
      <c r="A82" s="350">
        <v>207</v>
      </c>
      <c r="B82" s="350" t="s">
        <v>24</v>
      </c>
      <c r="C82" s="395" t="s">
        <v>2158</v>
      </c>
      <c r="D82" s="287"/>
      <c r="E82" s="287" t="s">
        <v>2086</v>
      </c>
      <c r="F82" s="350"/>
      <c r="G82" s="321" t="str">
        <f t="shared" si="1"/>
        <v>0</v>
      </c>
      <c r="H82" s="431">
        <v>0</v>
      </c>
      <c r="I82" s="350" t="s">
        <v>2075</v>
      </c>
    </row>
    <row r="83" spans="1:9" ht="14.1" customHeight="1">
      <c r="A83" s="350">
        <v>208</v>
      </c>
      <c r="B83" s="350" t="s">
        <v>24</v>
      </c>
      <c r="C83" s="395" t="s">
        <v>2158</v>
      </c>
      <c r="D83" s="287"/>
      <c r="E83" s="287" t="s">
        <v>2086</v>
      </c>
      <c r="F83" s="350"/>
      <c r="G83" s="321" t="str">
        <f t="shared" si="1"/>
        <v>0</v>
      </c>
      <c r="H83" s="431">
        <v>0</v>
      </c>
      <c r="I83" s="350" t="s">
        <v>2075</v>
      </c>
    </row>
    <row r="84" spans="1:9">
      <c r="A84" s="350">
        <v>209</v>
      </c>
      <c r="B84" s="350" t="s">
        <v>24</v>
      </c>
      <c r="C84" s="395" t="s">
        <v>2158</v>
      </c>
      <c r="D84" s="287"/>
      <c r="E84" s="287" t="s">
        <v>2086</v>
      </c>
      <c r="F84" s="350"/>
      <c r="G84" s="321" t="str">
        <f t="shared" si="1"/>
        <v>0</v>
      </c>
      <c r="H84" s="431">
        <v>0</v>
      </c>
      <c r="I84" s="350" t="s">
        <v>2075</v>
      </c>
    </row>
    <row r="85" spans="1:9">
      <c r="A85" s="350">
        <v>210</v>
      </c>
      <c r="B85" s="350" t="s">
        <v>24</v>
      </c>
      <c r="C85" s="395" t="s">
        <v>2158</v>
      </c>
      <c r="D85" s="287"/>
      <c r="E85" s="287" t="s">
        <v>2086</v>
      </c>
      <c r="F85" s="350"/>
      <c r="G85" s="321" t="str">
        <f t="shared" si="1"/>
        <v>0</v>
      </c>
      <c r="H85" s="431">
        <v>0</v>
      </c>
      <c r="I85" s="350" t="s">
        <v>2075</v>
      </c>
    </row>
    <row r="86" spans="1:9">
      <c r="A86" s="350">
        <v>211</v>
      </c>
      <c r="B86" s="350" t="s">
        <v>24</v>
      </c>
      <c r="C86" s="395" t="s">
        <v>2158</v>
      </c>
      <c r="D86" s="287"/>
      <c r="E86" s="287" t="s">
        <v>2086</v>
      </c>
      <c r="F86" s="350"/>
      <c r="G86" s="321" t="str">
        <f t="shared" si="1"/>
        <v>0</v>
      </c>
      <c r="H86" s="431">
        <v>0</v>
      </c>
      <c r="I86" s="350" t="s">
        <v>2075</v>
      </c>
    </row>
    <row r="87" spans="1:9">
      <c r="A87" s="350">
        <v>212</v>
      </c>
      <c r="B87" s="350" t="s">
        <v>24</v>
      </c>
      <c r="C87" s="395" t="s">
        <v>2158</v>
      </c>
      <c r="D87" s="287"/>
      <c r="E87" s="287" t="s">
        <v>2086</v>
      </c>
      <c r="F87" s="350"/>
      <c r="G87" s="321" t="str">
        <f t="shared" si="1"/>
        <v>0</v>
      </c>
      <c r="H87" s="431">
        <v>0</v>
      </c>
      <c r="I87" s="350" t="s">
        <v>2075</v>
      </c>
    </row>
    <row r="88" spans="1:9">
      <c r="A88" s="350">
        <v>213</v>
      </c>
      <c r="B88" s="350" t="s">
        <v>24</v>
      </c>
      <c r="C88" s="395" t="s">
        <v>2158</v>
      </c>
      <c r="D88" s="287"/>
      <c r="E88" s="287" t="s">
        <v>2086</v>
      </c>
      <c r="F88" s="350"/>
      <c r="G88" s="321" t="str">
        <f t="shared" si="1"/>
        <v>0</v>
      </c>
      <c r="H88" s="431">
        <v>0</v>
      </c>
      <c r="I88" s="350" t="s">
        <v>2075</v>
      </c>
    </row>
    <row r="89" spans="1:9">
      <c r="A89" s="350">
        <v>214</v>
      </c>
      <c r="B89" s="350" t="s">
        <v>24</v>
      </c>
      <c r="C89" s="395" t="s">
        <v>2158</v>
      </c>
      <c r="D89" s="287"/>
      <c r="E89" s="287" t="s">
        <v>2086</v>
      </c>
      <c r="F89" s="350"/>
      <c r="G89" s="321" t="str">
        <f t="shared" si="1"/>
        <v>0</v>
      </c>
      <c r="H89" s="431">
        <v>0</v>
      </c>
      <c r="I89" s="350" t="s">
        <v>2075</v>
      </c>
    </row>
    <row r="90" spans="1:9">
      <c r="A90" s="350">
        <v>215</v>
      </c>
      <c r="B90" s="350" t="s">
        <v>24</v>
      </c>
      <c r="C90" s="395" t="s">
        <v>2158</v>
      </c>
      <c r="D90" s="287"/>
      <c r="E90" s="287" t="s">
        <v>2086</v>
      </c>
      <c r="F90" s="350"/>
      <c r="G90" s="321" t="str">
        <f t="shared" si="1"/>
        <v>0</v>
      </c>
      <c r="H90" s="431">
        <v>0</v>
      </c>
      <c r="I90" s="350" t="s">
        <v>2075</v>
      </c>
    </row>
    <row r="91" spans="1:9">
      <c r="A91" s="350">
        <v>216</v>
      </c>
      <c r="B91" s="350" t="s">
        <v>24</v>
      </c>
      <c r="C91" s="395" t="s">
        <v>2158</v>
      </c>
      <c r="D91" s="287"/>
      <c r="E91" s="287" t="s">
        <v>2086</v>
      </c>
      <c r="F91" s="350"/>
      <c r="G91" s="321" t="str">
        <f t="shared" si="1"/>
        <v>0</v>
      </c>
      <c r="H91" s="431">
        <v>0</v>
      </c>
      <c r="I91" s="350" t="s">
        <v>2075</v>
      </c>
    </row>
    <row r="92" spans="1:9">
      <c r="A92" s="350">
        <v>217</v>
      </c>
      <c r="B92" s="350" t="s">
        <v>24</v>
      </c>
      <c r="C92" s="395" t="s">
        <v>2158</v>
      </c>
      <c r="D92" s="287"/>
      <c r="E92" s="287" t="s">
        <v>2086</v>
      </c>
      <c r="F92" s="350"/>
      <c r="G92" s="321" t="str">
        <f t="shared" si="1"/>
        <v>0</v>
      </c>
      <c r="H92" s="431">
        <v>0</v>
      </c>
      <c r="I92" s="350" t="s">
        <v>2075</v>
      </c>
    </row>
    <row r="93" spans="1:9">
      <c r="A93" s="350">
        <v>218</v>
      </c>
      <c r="B93" s="350" t="s">
        <v>24</v>
      </c>
      <c r="C93" s="395" t="s">
        <v>2158</v>
      </c>
      <c r="D93" s="287"/>
      <c r="E93" s="287" t="s">
        <v>2086</v>
      </c>
      <c r="F93" s="350"/>
      <c r="G93" s="321" t="str">
        <f t="shared" si="1"/>
        <v>0</v>
      </c>
      <c r="H93" s="431">
        <v>0</v>
      </c>
      <c r="I93" s="350" t="s">
        <v>2075</v>
      </c>
    </row>
    <row r="94" spans="1:9">
      <c r="A94" s="350">
        <v>219</v>
      </c>
      <c r="B94" s="350" t="s">
        <v>24</v>
      </c>
      <c r="C94" s="395" t="s">
        <v>2158</v>
      </c>
      <c r="D94" s="287"/>
      <c r="E94" s="287" t="s">
        <v>2086</v>
      </c>
      <c r="F94" s="350"/>
      <c r="G94" s="321" t="str">
        <f t="shared" si="1"/>
        <v>0</v>
      </c>
      <c r="H94" s="431">
        <v>0</v>
      </c>
      <c r="I94" s="350" t="s">
        <v>2075</v>
      </c>
    </row>
    <row r="95" spans="1:9">
      <c r="A95" s="350">
        <v>220</v>
      </c>
      <c r="B95" s="350" t="s">
        <v>24</v>
      </c>
      <c r="C95" s="395" t="s">
        <v>2158</v>
      </c>
      <c r="D95" s="287"/>
      <c r="E95" s="287" t="s">
        <v>2086</v>
      </c>
      <c r="F95" s="350"/>
      <c r="G95" s="321" t="str">
        <f t="shared" si="1"/>
        <v>0</v>
      </c>
      <c r="H95" s="431">
        <v>0</v>
      </c>
      <c r="I95" s="350" t="s">
        <v>2075</v>
      </c>
    </row>
    <row r="96" spans="1:9">
      <c r="A96" s="350">
        <v>221</v>
      </c>
      <c r="B96" s="350" t="s">
        <v>24</v>
      </c>
      <c r="C96" s="395" t="s">
        <v>2158</v>
      </c>
      <c r="D96" s="287"/>
      <c r="E96" s="287" t="s">
        <v>2086</v>
      </c>
      <c r="F96" s="350"/>
      <c r="G96" s="321" t="str">
        <f t="shared" si="1"/>
        <v>0</v>
      </c>
      <c r="H96" s="431">
        <v>0</v>
      </c>
      <c r="I96" s="350" t="s">
        <v>2075</v>
      </c>
    </row>
    <row r="97" spans="1:9">
      <c r="A97" s="350">
        <v>222</v>
      </c>
      <c r="B97" s="350" t="s">
        <v>24</v>
      </c>
      <c r="C97" s="395" t="s">
        <v>2158</v>
      </c>
      <c r="D97" s="287"/>
      <c r="E97" s="287" t="s">
        <v>2086</v>
      </c>
      <c r="F97" s="350"/>
      <c r="G97" s="321" t="str">
        <f t="shared" si="1"/>
        <v>0</v>
      </c>
      <c r="H97" s="431">
        <v>0</v>
      </c>
      <c r="I97" s="350" t="s">
        <v>2075</v>
      </c>
    </row>
    <row r="98" spans="1:9">
      <c r="A98" s="350">
        <v>223</v>
      </c>
      <c r="B98" s="350" t="s">
        <v>24</v>
      </c>
      <c r="C98" s="395" t="s">
        <v>2158</v>
      </c>
      <c r="D98" s="287"/>
      <c r="E98" s="287" t="s">
        <v>2086</v>
      </c>
      <c r="F98" s="350"/>
      <c r="G98" s="321" t="str">
        <f t="shared" si="1"/>
        <v>0</v>
      </c>
      <c r="H98" s="431">
        <v>0</v>
      </c>
      <c r="I98" s="350" t="s">
        <v>2075</v>
      </c>
    </row>
    <row r="99" spans="1:9" ht="14.1" customHeight="1">
      <c r="A99" s="350">
        <v>224</v>
      </c>
      <c r="B99" s="350" t="s">
        <v>24</v>
      </c>
      <c r="C99" s="395" t="s">
        <v>2158</v>
      </c>
      <c r="D99" s="287"/>
      <c r="E99" s="287" t="s">
        <v>2086</v>
      </c>
      <c r="F99" s="350"/>
      <c r="G99" s="321" t="str">
        <f t="shared" si="1"/>
        <v>0</v>
      </c>
      <c r="H99" s="431">
        <v>0</v>
      </c>
      <c r="I99" s="350" t="s">
        <v>2075</v>
      </c>
    </row>
    <row r="100" spans="1:9">
      <c r="A100" s="350">
        <v>225</v>
      </c>
      <c r="B100" s="350" t="s">
        <v>24</v>
      </c>
      <c r="C100" s="395" t="s">
        <v>2158</v>
      </c>
      <c r="D100" s="287"/>
      <c r="E100" s="287" t="s">
        <v>2086</v>
      </c>
      <c r="F100" s="350"/>
      <c r="G100" s="321" t="str">
        <f t="shared" si="1"/>
        <v>0</v>
      </c>
      <c r="H100" s="431">
        <v>0</v>
      </c>
      <c r="I100" s="350" t="s">
        <v>2075</v>
      </c>
    </row>
    <row r="101" spans="1:9">
      <c r="A101" s="350">
        <v>226</v>
      </c>
      <c r="B101" s="350" t="s">
        <v>24</v>
      </c>
      <c r="C101" s="395" t="s">
        <v>2158</v>
      </c>
      <c r="D101" s="287"/>
      <c r="E101" s="287" t="s">
        <v>2086</v>
      </c>
      <c r="F101" s="350"/>
      <c r="G101" s="321" t="str">
        <f t="shared" si="1"/>
        <v>0</v>
      </c>
      <c r="H101" s="431">
        <v>0</v>
      </c>
      <c r="I101" s="350" t="s">
        <v>2075</v>
      </c>
    </row>
    <row r="102" spans="1:9">
      <c r="A102" s="350">
        <v>227</v>
      </c>
      <c r="B102" s="350" t="s">
        <v>24</v>
      </c>
      <c r="C102" s="395" t="s">
        <v>2158</v>
      </c>
      <c r="D102" s="287"/>
      <c r="E102" s="287" t="s">
        <v>2086</v>
      </c>
      <c r="F102" s="350"/>
      <c r="G102" s="321" t="str">
        <f t="shared" si="1"/>
        <v>0</v>
      </c>
      <c r="H102" s="431">
        <v>0</v>
      </c>
      <c r="I102" s="350" t="s">
        <v>2075</v>
      </c>
    </row>
    <row r="103" spans="1:9">
      <c r="A103" s="350">
        <v>228</v>
      </c>
      <c r="B103" s="350" t="s">
        <v>24</v>
      </c>
      <c r="C103" s="395" t="s">
        <v>2158</v>
      </c>
      <c r="D103" s="287"/>
      <c r="E103" s="287" t="s">
        <v>2086</v>
      </c>
      <c r="F103" s="350"/>
      <c r="G103" s="321" t="str">
        <f t="shared" si="1"/>
        <v>0</v>
      </c>
      <c r="H103" s="431">
        <v>0</v>
      </c>
      <c r="I103" s="350" t="s">
        <v>2075</v>
      </c>
    </row>
    <row r="104" spans="1:9">
      <c r="A104" s="350">
        <v>229</v>
      </c>
      <c r="B104" s="350" t="s">
        <v>24</v>
      </c>
      <c r="C104" s="395" t="s">
        <v>2158</v>
      </c>
      <c r="D104" s="287"/>
      <c r="E104" s="287" t="s">
        <v>2086</v>
      </c>
      <c r="F104" s="350"/>
      <c r="G104" s="321" t="str">
        <f t="shared" si="1"/>
        <v>0</v>
      </c>
      <c r="H104" s="431">
        <v>0</v>
      </c>
      <c r="I104" s="350" t="s">
        <v>2075</v>
      </c>
    </row>
    <row r="105" spans="1:9">
      <c r="A105" s="350">
        <v>230</v>
      </c>
      <c r="B105" s="350" t="s">
        <v>24</v>
      </c>
      <c r="C105" s="395" t="s">
        <v>2158</v>
      </c>
      <c r="D105" s="287"/>
      <c r="E105" s="287" t="s">
        <v>2086</v>
      </c>
      <c r="F105" s="350"/>
      <c r="G105" s="321" t="str">
        <f t="shared" si="1"/>
        <v>0</v>
      </c>
      <c r="H105" s="431">
        <v>0</v>
      </c>
      <c r="I105" s="350" t="s">
        <v>2075</v>
      </c>
    </row>
    <row r="106" spans="1:9">
      <c r="A106" s="350">
        <v>231</v>
      </c>
      <c r="B106" s="350" t="s">
        <v>24</v>
      </c>
      <c r="C106" s="395" t="s">
        <v>2158</v>
      </c>
      <c r="D106" s="287"/>
      <c r="E106" s="287" t="s">
        <v>2086</v>
      </c>
      <c r="F106" s="350"/>
      <c r="G106" s="321" t="str">
        <f t="shared" si="1"/>
        <v>0</v>
      </c>
      <c r="H106" s="431">
        <v>0</v>
      </c>
      <c r="I106" s="350" t="s">
        <v>2075</v>
      </c>
    </row>
    <row r="107" spans="1:9">
      <c r="A107" s="350">
        <v>232</v>
      </c>
      <c r="B107" s="350" t="s">
        <v>24</v>
      </c>
      <c r="C107" s="395" t="s">
        <v>2158</v>
      </c>
      <c r="D107" s="287"/>
      <c r="E107" s="287" t="s">
        <v>2086</v>
      </c>
      <c r="F107" s="350"/>
      <c r="G107" s="321" t="str">
        <f t="shared" si="1"/>
        <v>0</v>
      </c>
      <c r="H107" s="431">
        <v>0</v>
      </c>
      <c r="I107" s="350" t="s">
        <v>2075</v>
      </c>
    </row>
    <row r="108" spans="1:9">
      <c r="A108" s="350">
        <v>233</v>
      </c>
      <c r="B108" s="350" t="s">
        <v>24</v>
      </c>
      <c r="C108" s="395" t="s">
        <v>2158</v>
      </c>
      <c r="D108" s="287"/>
      <c r="E108" s="287" t="s">
        <v>2086</v>
      </c>
      <c r="F108" s="350"/>
      <c r="G108" s="321" t="str">
        <f t="shared" si="1"/>
        <v>0</v>
      </c>
      <c r="H108" s="431">
        <v>0</v>
      </c>
      <c r="I108" s="350" t="s">
        <v>2075</v>
      </c>
    </row>
    <row r="109" spans="1:9">
      <c r="A109" s="350">
        <v>234</v>
      </c>
      <c r="B109" s="350" t="s">
        <v>24</v>
      </c>
      <c r="C109" s="395" t="s">
        <v>2158</v>
      </c>
      <c r="D109" s="287"/>
      <c r="E109" s="287" t="s">
        <v>2086</v>
      </c>
      <c r="F109" s="350"/>
      <c r="G109" s="321" t="str">
        <f t="shared" si="1"/>
        <v>0</v>
      </c>
      <c r="H109" s="431">
        <v>0</v>
      </c>
      <c r="I109" s="350" t="s">
        <v>2075</v>
      </c>
    </row>
    <row r="110" spans="1:9">
      <c r="A110" s="350">
        <v>235</v>
      </c>
      <c r="B110" s="350" t="s">
        <v>24</v>
      </c>
      <c r="C110" s="395" t="s">
        <v>2158</v>
      </c>
      <c r="D110" s="287"/>
      <c r="E110" s="287" t="s">
        <v>2086</v>
      </c>
      <c r="F110" s="350"/>
      <c r="G110" s="321" t="str">
        <f t="shared" si="1"/>
        <v>0</v>
      </c>
      <c r="H110" s="431">
        <v>0</v>
      </c>
      <c r="I110" s="350" t="s">
        <v>2075</v>
      </c>
    </row>
    <row r="111" spans="1:9">
      <c r="A111" s="350">
        <v>236</v>
      </c>
      <c r="B111" s="350" t="s">
        <v>24</v>
      </c>
      <c r="C111" s="395" t="s">
        <v>2158</v>
      </c>
      <c r="D111" s="287"/>
      <c r="E111" s="287" t="s">
        <v>2086</v>
      </c>
      <c r="F111" s="350"/>
      <c r="G111" s="321" t="str">
        <f t="shared" si="1"/>
        <v>0</v>
      </c>
      <c r="H111" s="431">
        <v>0</v>
      </c>
      <c r="I111" s="350" t="s">
        <v>2075</v>
      </c>
    </row>
    <row r="112" spans="1:9">
      <c r="A112" s="350">
        <v>237</v>
      </c>
      <c r="B112" s="350" t="s">
        <v>24</v>
      </c>
      <c r="C112" s="395" t="s">
        <v>2158</v>
      </c>
      <c r="D112" s="287"/>
      <c r="E112" s="287" t="s">
        <v>2086</v>
      </c>
      <c r="F112" s="350"/>
      <c r="G112" s="321" t="str">
        <f t="shared" si="1"/>
        <v>0</v>
      </c>
      <c r="H112" s="431">
        <v>0</v>
      </c>
      <c r="I112" s="350" t="s">
        <v>2075</v>
      </c>
    </row>
    <row r="113" spans="1:9">
      <c r="A113" s="350">
        <v>238</v>
      </c>
      <c r="B113" s="350" t="s">
        <v>24</v>
      </c>
      <c r="C113" s="395" t="s">
        <v>2158</v>
      </c>
      <c r="D113" s="287"/>
      <c r="E113" s="287" t="s">
        <v>2086</v>
      </c>
      <c r="F113" s="350"/>
      <c r="G113" s="321" t="str">
        <f t="shared" si="1"/>
        <v>0</v>
      </c>
      <c r="H113" s="431">
        <v>0</v>
      </c>
      <c r="I113" s="350" t="s">
        <v>2075</v>
      </c>
    </row>
    <row r="114" spans="1:9">
      <c r="A114" s="350">
        <v>239</v>
      </c>
      <c r="B114" s="350" t="s">
        <v>24</v>
      </c>
      <c r="C114" s="395" t="s">
        <v>2158</v>
      </c>
      <c r="D114" s="287"/>
      <c r="E114" s="287" t="s">
        <v>2086</v>
      </c>
      <c r="F114" s="350"/>
      <c r="G114" s="321" t="str">
        <f t="shared" si="1"/>
        <v>0</v>
      </c>
      <c r="H114" s="431">
        <v>0</v>
      </c>
      <c r="I114" s="350" t="s">
        <v>2075</v>
      </c>
    </row>
    <row r="115" spans="1:9" ht="14.4" customHeight="1">
      <c r="A115" s="649">
        <v>240</v>
      </c>
      <c r="B115" s="649" t="s">
        <v>2097</v>
      </c>
      <c r="C115" s="233" t="s">
        <v>4794</v>
      </c>
      <c r="D115" s="796" t="s">
        <v>4810</v>
      </c>
      <c r="E115" s="287" t="s">
        <v>2086</v>
      </c>
      <c r="F115" s="350"/>
      <c r="G115" s="321" t="str">
        <f t="shared" si="1"/>
        <v>0</v>
      </c>
      <c r="H115" s="431">
        <v>0</v>
      </c>
      <c r="I115" s="350">
        <v>0</v>
      </c>
    </row>
    <row r="116" spans="1:9">
      <c r="A116" s="649">
        <v>241</v>
      </c>
      <c r="B116" s="649" t="s">
        <v>2097</v>
      </c>
      <c r="C116" s="233" t="s">
        <v>4795</v>
      </c>
      <c r="D116" s="955"/>
      <c r="E116" s="287" t="s">
        <v>2086</v>
      </c>
      <c r="F116" s="350"/>
      <c r="G116" s="321" t="str">
        <f t="shared" si="1"/>
        <v>0</v>
      </c>
      <c r="H116" s="431">
        <v>0</v>
      </c>
      <c r="I116" s="350">
        <v>0</v>
      </c>
    </row>
    <row r="117" spans="1:9" ht="14.4" customHeight="1">
      <c r="A117" s="649">
        <v>242</v>
      </c>
      <c r="B117" s="649" t="s">
        <v>24</v>
      </c>
      <c r="C117" s="233" t="s">
        <v>4796</v>
      </c>
      <c r="D117" s="955"/>
      <c r="E117" s="287" t="s">
        <v>2086</v>
      </c>
      <c r="F117" s="350"/>
      <c r="G117" s="321" t="str">
        <f t="shared" si="1"/>
        <v>0</v>
      </c>
      <c r="H117" s="431">
        <v>0</v>
      </c>
      <c r="I117" s="350">
        <v>0</v>
      </c>
    </row>
    <row r="118" spans="1:9">
      <c r="A118" s="649">
        <v>243</v>
      </c>
      <c r="B118" s="649" t="s">
        <v>24</v>
      </c>
      <c r="C118" s="233" t="s">
        <v>4799</v>
      </c>
      <c r="D118" s="955"/>
      <c r="E118" s="287" t="s">
        <v>2086</v>
      </c>
      <c r="F118" s="350"/>
      <c r="G118" s="321" t="str">
        <f t="shared" si="1"/>
        <v>0</v>
      </c>
      <c r="H118" s="431">
        <v>0</v>
      </c>
      <c r="I118" s="350">
        <v>0</v>
      </c>
    </row>
    <row r="119" spans="1:9" ht="14.4" customHeight="1">
      <c r="A119" s="649">
        <v>244</v>
      </c>
      <c r="B119" s="649" t="s">
        <v>24</v>
      </c>
      <c r="C119" s="233" t="s">
        <v>4797</v>
      </c>
      <c r="D119" s="955"/>
      <c r="E119" s="287" t="s">
        <v>2086</v>
      </c>
      <c r="F119" s="350"/>
      <c r="G119" s="321" t="str">
        <f t="shared" si="1"/>
        <v>0</v>
      </c>
      <c r="H119" s="431">
        <v>0</v>
      </c>
      <c r="I119" s="350">
        <v>0</v>
      </c>
    </row>
    <row r="120" spans="1:9">
      <c r="A120" s="649">
        <v>245</v>
      </c>
      <c r="B120" s="649" t="s">
        <v>24</v>
      </c>
      <c r="C120" s="233" t="s">
        <v>4800</v>
      </c>
      <c r="D120" s="955"/>
      <c r="E120" s="287" t="s">
        <v>2086</v>
      </c>
      <c r="F120" s="350"/>
      <c r="G120" s="321" t="str">
        <f t="shared" si="1"/>
        <v>0</v>
      </c>
      <c r="H120" s="431">
        <v>0</v>
      </c>
      <c r="I120" s="350">
        <v>0</v>
      </c>
    </row>
    <row r="121" spans="1:9" ht="14.4" customHeight="1">
      <c r="A121" s="649">
        <v>246</v>
      </c>
      <c r="B121" s="649" t="s">
        <v>24</v>
      </c>
      <c r="C121" s="233" t="s">
        <v>4798</v>
      </c>
      <c r="D121" s="955"/>
      <c r="E121" s="287" t="s">
        <v>2086</v>
      </c>
      <c r="F121" s="350"/>
      <c r="G121" s="321" t="str">
        <f t="shared" si="1"/>
        <v>0</v>
      </c>
      <c r="H121" s="431">
        <v>0</v>
      </c>
      <c r="I121" s="350">
        <v>0</v>
      </c>
    </row>
    <row r="122" spans="1:9">
      <c r="A122" s="649">
        <v>247</v>
      </c>
      <c r="B122" s="649" t="s">
        <v>24</v>
      </c>
      <c r="C122" s="233" t="s">
        <v>4801</v>
      </c>
      <c r="D122" s="955"/>
      <c r="E122" s="287" t="s">
        <v>2086</v>
      </c>
      <c r="F122" s="350"/>
      <c r="G122" s="321" t="str">
        <f t="shared" si="1"/>
        <v>0</v>
      </c>
      <c r="H122" s="431">
        <v>0</v>
      </c>
      <c r="I122" s="350">
        <v>0</v>
      </c>
    </row>
    <row r="123" spans="1:9" ht="14.4" customHeight="1">
      <c r="A123" s="649">
        <v>248</v>
      </c>
      <c r="B123" s="649" t="s">
        <v>24</v>
      </c>
      <c r="C123" s="233" t="s">
        <v>4802</v>
      </c>
      <c r="D123" s="955"/>
      <c r="E123" s="287" t="s">
        <v>2086</v>
      </c>
      <c r="F123" s="350"/>
      <c r="G123" s="321" t="str">
        <f t="shared" si="1"/>
        <v>0</v>
      </c>
      <c r="H123" s="431">
        <v>0</v>
      </c>
      <c r="I123" s="350">
        <v>0</v>
      </c>
    </row>
    <row r="124" spans="1:9">
      <c r="A124" s="649">
        <v>249</v>
      </c>
      <c r="B124" s="649" t="s">
        <v>2097</v>
      </c>
      <c r="C124" s="233" t="s">
        <v>4803</v>
      </c>
      <c r="D124" s="955"/>
      <c r="E124" s="287" t="s">
        <v>2086</v>
      </c>
      <c r="F124" s="350"/>
      <c r="G124" s="321" t="str">
        <f t="shared" si="1"/>
        <v>0</v>
      </c>
      <c r="H124" s="431">
        <v>0</v>
      </c>
      <c r="I124" s="350">
        <v>0</v>
      </c>
    </row>
    <row r="125" spans="1:9" ht="14.4" customHeight="1">
      <c r="A125" s="649">
        <v>250</v>
      </c>
      <c r="B125" s="649" t="s">
        <v>2097</v>
      </c>
      <c r="C125" s="233" t="s">
        <v>4804</v>
      </c>
      <c r="D125" s="955"/>
      <c r="E125" s="287" t="s">
        <v>2086</v>
      </c>
      <c r="F125" s="350"/>
      <c r="G125" s="321" t="str">
        <f t="shared" si="1"/>
        <v>0</v>
      </c>
      <c r="H125" s="431">
        <v>0</v>
      </c>
      <c r="I125" s="350">
        <v>0</v>
      </c>
    </row>
    <row r="126" spans="1:9">
      <c r="A126" s="649">
        <v>251</v>
      </c>
      <c r="B126" s="649" t="s">
        <v>24</v>
      </c>
      <c r="C126" s="233" t="s">
        <v>4805</v>
      </c>
      <c r="D126" s="955"/>
      <c r="E126" s="287" t="s">
        <v>2086</v>
      </c>
      <c r="F126" s="350"/>
      <c r="G126" s="321" t="str">
        <f t="shared" si="1"/>
        <v>0</v>
      </c>
      <c r="H126" s="431">
        <v>0</v>
      </c>
      <c r="I126" s="350">
        <v>0</v>
      </c>
    </row>
    <row r="127" spans="1:9" ht="14.4" customHeight="1">
      <c r="A127" s="649">
        <v>252</v>
      </c>
      <c r="B127" s="649" t="s">
        <v>24</v>
      </c>
      <c r="C127" s="233" t="s">
        <v>4806</v>
      </c>
      <c r="D127" s="955"/>
      <c r="E127" s="287" t="s">
        <v>2086</v>
      </c>
      <c r="F127" s="350"/>
      <c r="G127" s="321" t="str">
        <f t="shared" si="1"/>
        <v>0</v>
      </c>
      <c r="H127" s="431">
        <v>0</v>
      </c>
      <c r="I127" s="350">
        <v>0</v>
      </c>
    </row>
    <row r="128" spans="1:9">
      <c r="A128" s="649">
        <v>253</v>
      </c>
      <c r="B128" s="649" t="s">
        <v>24</v>
      </c>
      <c r="C128" s="233" t="s">
        <v>4807</v>
      </c>
      <c r="D128" s="955"/>
      <c r="E128" s="287" t="s">
        <v>2086</v>
      </c>
      <c r="F128" s="350"/>
      <c r="G128" s="321" t="str">
        <f t="shared" si="1"/>
        <v>0</v>
      </c>
      <c r="H128" s="431">
        <v>0</v>
      </c>
      <c r="I128" s="350">
        <v>0</v>
      </c>
    </row>
    <row r="129" spans="1:9">
      <c r="A129" s="649">
        <v>254</v>
      </c>
      <c r="B129" s="649" t="s">
        <v>24</v>
      </c>
      <c r="C129" s="233" t="s">
        <v>4808</v>
      </c>
      <c r="D129" s="955"/>
      <c r="E129" s="287" t="s">
        <v>2086</v>
      </c>
      <c r="F129" s="350"/>
      <c r="G129" s="321" t="str">
        <f t="shared" si="1"/>
        <v>0</v>
      </c>
      <c r="H129" s="431">
        <v>0</v>
      </c>
      <c r="I129" s="350">
        <v>0</v>
      </c>
    </row>
    <row r="130" spans="1:9">
      <c r="A130" s="649">
        <v>255</v>
      </c>
      <c r="B130" s="649" t="s">
        <v>24</v>
      </c>
      <c r="C130" s="233" t="s">
        <v>4809</v>
      </c>
      <c r="D130" s="797"/>
      <c r="E130" s="287" t="s">
        <v>2086</v>
      </c>
      <c r="F130" s="350"/>
      <c r="G130" s="321" t="str">
        <f t="shared" si="1"/>
        <v>0</v>
      </c>
      <c r="H130" s="431">
        <v>0</v>
      </c>
      <c r="I130" s="350">
        <v>0</v>
      </c>
    </row>
  </sheetData>
  <mergeCells count="6">
    <mergeCell ref="D115:D130"/>
    <mergeCell ref="A1:H1"/>
    <mergeCell ref="D19:D34"/>
    <mergeCell ref="D35:D50"/>
    <mergeCell ref="D51:D66"/>
    <mergeCell ref="D13:D14"/>
  </mergeCells>
  <phoneticPr fontId="5" type="noConversion"/>
  <pageMargins left="0.7" right="0.7" top="0.75" bottom="0.75" header="0.3" footer="0.3"/>
  <pageSetup paperSize="9" orientation="portrait" r:id="rId1"/>
  <headerFooter>
    <oddHeader>&amp;L&amp;G&amp;R&amp;F</oddHeader>
    <oddFooter>&amp;LLumentum Confidential and Proprietary&amp;R&amp;A - Page &amp;P or &amp;N</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D1ADB-7108-439A-847B-2949FF365DEF}">
  <dimension ref="A1:K130"/>
  <sheetViews>
    <sheetView topLeftCell="A2" zoomScale="115" zoomScaleNormal="115" workbookViewId="0">
      <selection activeCell="C3" sqref="C3:C4"/>
    </sheetView>
  </sheetViews>
  <sheetFormatPr defaultColWidth="9" defaultRowHeight="14.4"/>
  <cols>
    <col min="1" max="2" width="9" style="283" customWidth="1"/>
    <col min="3" max="3" width="44.44140625" style="283" customWidth="1"/>
    <col min="4" max="4" width="45.21875" style="283" customWidth="1"/>
    <col min="5" max="5" width="9" style="283" customWidth="1"/>
    <col min="6" max="6" width="9" style="615" customWidth="1"/>
    <col min="7" max="7" width="9" style="283" customWidth="1"/>
    <col min="8" max="8" width="9" style="284"/>
    <col min="9" max="9" width="9" style="238"/>
    <col min="10" max="16384" width="9" style="283"/>
  </cols>
  <sheetData>
    <row r="1" spans="1:11" ht="17.25" customHeight="1">
      <c r="A1" s="756" t="s">
        <v>4653</v>
      </c>
      <c r="B1" s="757"/>
      <c r="C1" s="757"/>
      <c r="D1" s="757"/>
      <c r="E1" s="757"/>
      <c r="F1" s="757"/>
      <c r="G1" s="757"/>
      <c r="H1" s="757"/>
      <c r="I1" s="215"/>
    </row>
    <row r="2" spans="1:11" ht="63" customHeight="1">
      <c r="A2" s="177" t="s">
        <v>13</v>
      </c>
      <c r="B2" s="178" t="s">
        <v>14</v>
      </c>
      <c r="C2" s="179" t="s">
        <v>15</v>
      </c>
      <c r="D2" s="179" t="s">
        <v>16</v>
      </c>
      <c r="E2" s="179" t="s">
        <v>17</v>
      </c>
      <c r="F2" s="179" t="s">
        <v>18</v>
      </c>
      <c r="G2" s="179" t="s">
        <v>19</v>
      </c>
      <c r="H2" s="179" t="s">
        <v>2061</v>
      </c>
      <c r="I2" s="179" t="s">
        <v>2070</v>
      </c>
    </row>
    <row r="3" spans="1:11" s="613" customFormat="1">
      <c r="A3" s="605">
        <v>128</v>
      </c>
      <c r="B3" s="435" t="s">
        <v>24</v>
      </c>
      <c r="C3" s="828" t="s">
        <v>1053</v>
      </c>
      <c r="D3" s="956"/>
      <c r="E3" s="619" t="s">
        <v>26</v>
      </c>
      <c r="F3" s="611"/>
      <c r="G3" s="231" t="str">
        <f t="shared" ref="G3:G66" si="0">DEC2HEX(H3)</f>
        <v>70</v>
      </c>
      <c r="H3" s="617">
        <v>112</v>
      </c>
      <c r="I3" s="607" t="s">
        <v>27</v>
      </c>
      <c r="J3" s="283"/>
      <c r="K3" s="613">
        <f>H4*256+H3</f>
        <v>112</v>
      </c>
    </row>
    <row r="4" spans="1:11" s="613" customFormat="1">
      <c r="A4" s="605">
        <v>129</v>
      </c>
      <c r="B4" s="435" t="s">
        <v>24</v>
      </c>
      <c r="C4" s="751"/>
      <c r="D4" s="754"/>
      <c r="E4" s="619" t="s">
        <v>26</v>
      </c>
      <c r="F4" s="611"/>
      <c r="G4" s="231" t="str">
        <f t="shared" si="0"/>
        <v>0</v>
      </c>
      <c r="H4" s="617">
        <v>0</v>
      </c>
      <c r="I4" s="607" t="s">
        <v>27</v>
      </c>
      <c r="J4" s="283"/>
    </row>
    <row r="5" spans="1:11" s="613" customFormat="1">
      <c r="A5" s="605">
        <v>130</v>
      </c>
      <c r="B5" s="435" t="s">
        <v>24</v>
      </c>
      <c r="C5" s="828" t="s">
        <v>1054</v>
      </c>
      <c r="D5" s="754"/>
      <c r="E5" s="619" t="s">
        <v>26</v>
      </c>
      <c r="F5" s="611"/>
      <c r="G5" s="231" t="str">
        <f t="shared" si="0"/>
        <v>AA</v>
      </c>
      <c r="H5" s="617">
        <v>170</v>
      </c>
      <c r="I5" s="607" t="s">
        <v>27</v>
      </c>
      <c r="K5" s="613">
        <f>H6*256+H5</f>
        <v>1706</v>
      </c>
    </row>
    <row r="6" spans="1:11" s="613" customFormat="1">
      <c r="A6" s="605">
        <v>131</v>
      </c>
      <c r="B6" s="435" t="s">
        <v>24</v>
      </c>
      <c r="C6" s="751"/>
      <c r="D6" s="754"/>
      <c r="E6" s="619" t="s">
        <v>26</v>
      </c>
      <c r="F6" s="611"/>
      <c r="G6" s="231" t="str">
        <f t="shared" si="0"/>
        <v>6</v>
      </c>
      <c r="H6" s="617">
        <v>6</v>
      </c>
      <c r="I6" s="607" t="s">
        <v>27</v>
      </c>
    </row>
    <row r="7" spans="1:11" s="613" customFormat="1">
      <c r="A7" s="605">
        <v>132</v>
      </c>
      <c r="B7" s="435" t="s">
        <v>24</v>
      </c>
      <c r="C7" s="828" t="s">
        <v>1055</v>
      </c>
      <c r="D7" s="754"/>
      <c r="E7" s="619" t="s">
        <v>26</v>
      </c>
      <c r="F7" s="611"/>
      <c r="G7" s="231" t="str">
        <f t="shared" si="0"/>
        <v>E5</v>
      </c>
      <c r="H7" s="617">
        <v>229</v>
      </c>
      <c r="I7" s="607" t="s">
        <v>27</v>
      </c>
      <c r="K7" s="613">
        <f>H8*256+H7</f>
        <v>3301</v>
      </c>
    </row>
    <row r="8" spans="1:11" s="613" customFormat="1">
      <c r="A8" s="605">
        <v>133</v>
      </c>
      <c r="B8" s="435" t="s">
        <v>24</v>
      </c>
      <c r="C8" s="751"/>
      <c r="D8" s="754"/>
      <c r="E8" s="619" t="s">
        <v>26</v>
      </c>
      <c r="F8" s="611"/>
      <c r="G8" s="231" t="str">
        <f t="shared" si="0"/>
        <v>C</v>
      </c>
      <c r="H8" s="617">
        <v>12</v>
      </c>
      <c r="I8" s="607" t="s">
        <v>27</v>
      </c>
    </row>
    <row r="9" spans="1:11" s="613" customFormat="1">
      <c r="A9" s="605">
        <v>134</v>
      </c>
      <c r="B9" s="435" t="s">
        <v>24</v>
      </c>
      <c r="C9" s="828" t="s">
        <v>1056</v>
      </c>
      <c r="D9" s="754"/>
      <c r="E9" s="619" t="s">
        <v>26</v>
      </c>
      <c r="F9" s="611"/>
      <c r="G9" s="231" t="str">
        <f t="shared" si="0"/>
        <v>20</v>
      </c>
      <c r="H9" s="617">
        <v>32</v>
      </c>
      <c r="I9" s="607" t="s">
        <v>27</v>
      </c>
      <c r="K9" s="613">
        <f>H10*256+H9</f>
        <v>4896</v>
      </c>
    </row>
    <row r="10" spans="1:11" s="613" customFormat="1">
      <c r="A10" s="605">
        <v>135</v>
      </c>
      <c r="B10" s="435" t="s">
        <v>24</v>
      </c>
      <c r="C10" s="751"/>
      <c r="D10" s="754"/>
      <c r="E10" s="619" t="s">
        <v>26</v>
      </c>
      <c r="F10" s="611"/>
      <c r="G10" s="231" t="str">
        <f t="shared" si="0"/>
        <v>13</v>
      </c>
      <c r="H10" s="617">
        <v>19</v>
      </c>
      <c r="I10" s="607" t="s">
        <v>27</v>
      </c>
      <c r="K10" s="283"/>
    </row>
    <row r="11" spans="1:11">
      <c r="A11" s="605">
        <v>136</v>
      </c>
      <c r="B11" s="612" t="s">
        <v>24</v>
      </c>
      <c r="C11" s="828" t="s">
        <v>1057</v>
      </c>
      <c r="D11" s="754"/>
      <c r="E11" s="619" t="s">
        <v>26</v>
      </c>
      <c r="F11" s="608"/>
      <c r="G11" s="231" t="str">
        <f t="shared" si="0"/>
        <v>5A</v>
      </c>
      <c r="H11" s="614">
        <v>90</v>
      </c>
      <c r="I11" s="607" t="s">
        <v>27</v>
      </c>
      <c r="K11" s="613">
        <f>H12*256+H11</f>
        <v>6490</v>
      </c>
    </row>
    <row r="12" spans="1:11">
      <c r="A12" s="605">
        <v>137</v>
      </c>
      <c r="B12" s="612" t="s">
        <v>24</v>
      </c>
      <c r="C12" s="751"/>
      <c r="D12" s="754"/>
      <c r="E12" s="619" t="s">
        <v>26</v>
      </c>
      <c r="F12" s="608"/>
      <c r="G12" s="231" t="str">
        <f t="shared" si="0"/>
        <v>19</v>
      </c>
      <c r="H12" s="614">
        <v>25</v>
      </c>
      <c r="I12" s="607" t="s">
        <v>27</v>
      </c>
    </row>
    <row r="13" spans="1:11">
      <c r="A13" s="605">
        <v>138</v>
      </c>
      <c r="B13" s="612" t="s">
        <v>24</v>
      </c>
      <c r="C13" s="828" t="s">
        <v>1058</v>
      </c>
      <c r="D13" s="754"/>
      <c r="E13" s="619" t="s">
        <v>26</v>
      </c>
      <c r="F13" s="608"/>
      <c r="G13" s="231" t="str">
        <f t="shared" si="0"/>
        <v>95</v>
      </c>
      <c r="H13" s="614">
        <v>149</v>
      </c>
      <c r="I13" s="607" t="s">
        <v>27</v>
      </c>
      <c r="K13" s="613">
        <f>H14*256+H13</f>
        <v>8085</v>
      </c>
    </row>
    <row r="14" spans="1:11">
      <c r="A14" s="605">
        <v>139</v>
      </c>
      <c r="B14" s="612" t="s">
        <v>24</v>
      </c>
      <c r="C14" s="751"/>
      <c r="D14" s="754"/>
      <c r="E14" s="619" t="s">
        <v>26</v>
      </c>
      <c r="F14" s="608"/>
      <c r="G14" s="231" t="str">
        <f t="shared" si="0"/>
        <v>1F</v>
      </c>
      <c r="H14" s="614">
        <v>31</v>
      </c>
      <c r="I14" s="607" t="s">
        <v>27</v>
      </c>
    </row>
    <row r="15" spans="1:11">
      <c r="A15" s="605">
        <v>140</v>
      </c>
      <c r="B15" s="612" t="s">
        <v>24</v>
      </c>
      <c r="C15" s="828" t="s">
        <v>1059</v>
      </c>
      <c r="D15" s="754"/>
      <c r="E15" s="619" t="s">
        <v>26</v>
      </c>
      <c r="F15" s="608"/>
      <c r="G15" s="231" t="str">
        <f t="shared" si="0"/>
        <v>D0</v>
      </c>
      <c r="H15" s="614">
        <v>208</v>
      </c>
      <c r="I15" s="607" t="s">
        <v>27</v>
      </c>
      <c r="K15" s="613">
        <f>H16*256+H15</f>
        <v>9680</v>
      </c>
    </row>
    <row r="16" spans="1:11">
      <c r="A16" s="605">
        <v>141</v>
      </c>
      <c r="B16" s="612" t="s">
        <v>24</v>
      </c>
      <c r="C16" s="751"/>
      <c r="D16" s="754"/>
      <c r="E16" s="619" t="s">
        <v>26</v>
      </c>
      <c r="F16" s="608"/>
      <c r="G16" s="231" t="str">
        <f t="shared" si="0"/>
        <v>25</v>
      </c>
      <c r="H16" s="614">
        <v>37</v>
      </c>
      <c r="I16" s="607" t="s">
        <v>27</v>
      </c>
    </row>
    <row r="17" spans="1:11">
      <c r="A17" s="605">
        <v>142</v>
      </c>
      <c r="B17" s="612" t="s">
        <v>24</v>
      </c>
      <c r="C17" s="828" t="s">
        <v>1060</v>
      </c>
      <c r="D17" s="754"/>
      <c r="E17" s="619" t="s">
        <v>26</v>
      </c>
      <c r="F17" s="608"/>
      <c r="G17" s="231" t="str">
        <f t="shared" si="0"/>
        <v>80</v>
      </c>
      <c r="H17" s="614">
        <v>128</v>
      </c>
      <c r="I17" s="607" t="s">
        <v>27</v>
      </c>
      <c r="K17" s="613">
        <f>H18*256+H17</f>
        <v>19072</v>
      </c>
    </row>
    <row r="18" spans="1:11">
      <c r="A18" s="605">
        <v>143</v>
      </c>
      <c r="B18" s="612" t="s">
        <v>24</v>
      </c>
      <c r="C18" s="751"/>
      <c r="D18" s="751"/>
      <c r="E18" s="619" t="s">
        <v>26</v>
      </c>
      <c r="F18" s="608"/>
      <c r="G18" s="231" t="str">
        <f t="shared" si="0"/>
        <v>4A</v>
      </c>
      <c r="H18" s="614">
        <v>74</v>
      </c>
      <c r="I18" s="607" t="s">
        <v>27</v>
      </c>
    </row>
    <row r="19" spans="1:11">
      <c r="A19" s="605">
        <v>144</v>
      </c>
      <c r="B19" s="612" t="s">
        <v>24</v>
      </c>
      <c r="C19" s="828" t="s">
        <v>1061</v>
      </c>
      <c r="D19" s="956"/>
      <c r="E19" s="619" t="s">
        <v>26</v>
      </c>
      <c r="F19" s="608"/>
      <c r="G19" s="231" t="str">
        <f t="shared" si="0"/>
        <v>70</v>
      </c>
      <c r="H19" s="617">
        <v>112</v>
      </c>
      <c r="I19" s="607" t="s">
        <v>27</v>
      </c>
      <c r="K19" s="613">
        <f>H20*256+H19</f>
        <v>112</v>
      </c>
    </row>
    <row r="20" spans="1:11">
      <c r="A20" s="605">
        <v>145</v>
      </c>
      <c r="B20" s="612" t="s">
        <v>24</v>
      </c>
      <c r="C20" s="751"/>
      <c r="D20" s="754"/>
      <c r="E20" s="619" t="s">
        <v>26</v>
      </c>
      <c r="F20" s="608"/>
      <c r="G20" s="231" t="str">
        <f t="shared" si="0"/>
        <v>0</v>
      </c>
      <c r="H20" s="617">
        <v>0</v>
      </c>
      <c r="I20" s="607" t="s">
        <v>27</v>
      </c>
      <c r="K20" s="613"/>
    </row>
    <row r="21" spans="1:11">
      <c r="A21" s="605">
        <v>146</v>
      </c>
      <c r="B21" s="612" t="s">
        <v>24</v>
      </c>
      <c r="C21" s="828" t="s">
        <v>1062</v>
      </c>
      <c r="D21" s="754"/>
      <c r="E21" s="619" t="s">
        <v>26</v>
      </c>
      <c r="F21" s="608"/>
      <c r="G21" s="231" t="str">
        <f t="shared" si="0"/>
        <v>AA</v>
      </c>
      <c r="H21" s="617">
        <v>170</v>
      </c>
      <c r="I21" s="607" t="s">
        <v>27</v>
      </c>
      <c r="K21" s="613">
        <f>H22*256+H21</f>
        <v>1706</v>
      </c>
    </row>
    <row r="22" spans="1:11">
      <c r="A22" s="605">
        <v>147</v>
      </c>
      <c r="B22" s="612" t="s">
        <v>24</v>
      </c>
      <c r="C22" s="751"/>
      <c r="D22" s="754"/>
      <c r="E22" s="619" t="s">
        <v>26</v>
      </c>
      <c r="F22" s="608"/>
      <c r="G22" s="231" t="str">
        <f t="shared" si="0"/>
        <v>6</v>
      </c>
      <c r="H22" s="617">
        <v>6</v>
      </c>
      <c r="I22" s="607" t="s">
        <v>27</v>
      </c>
      <c r="K22" s="613"/>
    </row>
    <row r="23" spans="1:11">
      <c r="A23" s="605">
        <v>148</v>
      </c>
      <c r="B23" s="612" t="s">
        <v>24</v>
      </c>
      <c r="C23" s="828" t="s">
        <v>1063</v>
      </c>
      <c r="D23" s="754"/>
      <c r="E23" s="619" t="s">
        <v>26</v>
      </c>
      <c r="F23" s="608"/>
      <c r="G23" s="231" t="str">
        <f t="shared" si="0"/>
        <v>E5</v>
      </c>
      <c r="H23" s="617">
        <v>229</v>
      </c>
      <c r="I23" s="607" t="s">
        <v>27</v>
      </c>
      <c r="K23" s="613">
        <f>H24*256+H23</f>
        <v>3301</v>
      </c>
    </row>
    <row r="24" spans="1:11">
      <c r="A24" s="605">
        <v>149</v>
      </c>
      <c r="B24" s="612" t="s">
        <v>24</v>
      </c>
      <c r="C24" s="751"/>
      <c r="D24" s="754"/>
      <c r="E24" s="619" t="s">
        <v>26</v>
      </c>
      <c r="F24" s="608"/>
      <c r="G24" s="231" t="str">
        <f t="shared" si="0"/>
        <v>C</v>
      </c>
      <c r="H24" s="617">
        <v>12</v>
      </c>
      <c r="I24" s="607" t="s">
        <v>27</v>
      </c>
      <c r="K24" s="613"/>
    </row>
    <row r="25" spans="1:11">
      <c r="A25" s="605">
        <v>150</v>
      </c>
      <c r="B25" s="612" t="s">
        <v>24</v>
      </c>
      <c r="C25" s="828" t="s">
        <v>1064</v>
      </c>
      <c r="D25" s="754"/>
      <c r="E25" s="619" t="s">
        <v>26</v>
      </c>
      <c r="F25" s="608"/>
      <c r="G25" s="231" t="str">
        <f t="shared" si="0"/>
        <v>20</v>
      </c>
      <c r="H25" s="617">
        <v>32</v>
      </c>
      <c r="I25" s="607" t="s">
        <v>27</v>
      </c>
      <c r="K25" s="613">
        <f>H26*256+H25</f>
        <v>4896</v>
      </c>
    </row>
    <row r="26" spans="1:11">
      <c r="A26" s="605">
        <v>151</v>
      </c>
      <c r="B26" s="612" t="s">
        <v>24</v>
      </c>
      <c r="C26" s="751"/>
      <c r="D26" s="754"/>
      <c r="E26" s="619" t="s">
        <v>26</v>
      </c>
      <c r="F26" s="608"/>
      <c r="G26" s="231" t="str">
        <f t="shared" si="0"/>
        <v>13</v>
      </c>
      <c r="H26" s="617">
        <v>19</v>
      </c>
      <c r="I26" s="607" t="s">
        <v>27</v>
      </c>
    </row>
    <row r="27" spans="1:11">
      <c r="A27" s="605">
        <v>152</v>
      </c>
      <c r="B27" s="612" t="s">
        <v>24</v>
      </c>
      <c r="C27" s="828" t="s">
        <v>1065</v>
      </c>
      <c r="D27" s="754"/>
      <c r="E27" s="619" t="s">
        <v>26</v>
      </c>
      <c r="F27" s="608"/>
      <c r="G27" s="231" t="str">
        <f t="shared" si="0"/>
        <v>5A</v>
      </c>
      <c r="H27" s="614">
        <v>90</v>
      </c>
      <c r="I27" s="607" t="s">
        <v>27</v>
      </c>
      <c r="K27" s="613">
        <f>H28*256+H27</f>
        <v>6490</v>
      </c>
    </row>
    <row r="28" spans="1:11">
      <c r="A28" s="605">
        <v>153</v>
      </c>
      <c r="B28" s="612" t="s">
        <v>24</v>
      </c>
      <c r="C28" s="751"/>
      <c r="D28" s="754"/>
      <c r="E28" s="619" t="s">
        <v>26</v>
      </c>
      <c r="F28" s="608"/>
      <c r="G28" s="231" t="str">
        <f t="shared" si="0"/>
        <v>19</v>
      </c>
      <c r="H28" s="614">
        <v>25</v>
      </c>
      <c r="I28" s="607" t="s">
        <v>27</v>
      </c>
    </row>
    <row r="29" spans="1:11">
      <c r="A29" s="605">
        <v>154</v>
      </c>
      <c r="B29" s="612" t="s">
        <v>24</v>
      </c>
      <c r="C29" s="828" t="s">
        <v>1066</v>
      </c>
      <c r="D29" s="754"/>
      <c r="E29" s="619" t="s">
        <v>26</v>
      </c>
      <c r="F29" s="608"/>
      <c r="G29" s="231" t="str">
        <f t="shared" si="0"/>
        <v>95</v>
      </c>
      <c r="H29" s="614">
        <v>149</v>
      </c>
      <c r="I29" s="607" t="s">
        <v>27</v>
      </c>
      <c r="K29" s="613">
        <f>H30*256+H29</f>
        <v>8085</v>
      </c>
    </row>
    <row r="30" spans="1:11">
      <c r="A30" s="605">
        <v>155</v>
      </c>
      <c r="B30" s="612" t="s">
        <v>24</v>
      </c>
      <c r="C30" s="751"/>
      <c r="D30" s="754"/>
      <c r="E30" s="619" t="s">
        <v>26</v>
      </c>
      <c r="F30" s="608"/>
      <c r="G30" s="231" t="str">
        <f t="shared" si="0"/>
        <v>1F</v>
      </c>
      <c r="H30" s="614">
        <v>31</v>
      </c>
      <c r="I30" s="607" t="s">
        <v>27</v>
      </c>
    </row>
    <row r="31" spans="1:11">
      <c r="A31" s="605">
        <v>156</v>
      </c>
      <c r="B31" s="612" t="s">
        <v>24</v>
      </c>
      <c r="C31" s="828" t="s">
        <v>1067</v>
      </c>
      <c r="D31" s="754"/>
      <c r="E31" s="619" t="s">
        <v>26</v>
      </c>
      <c r="F31" s="608"/>
      <c r="G31" s="231" t="str">
        <f t="shared" si="0"/>
        <v>D0</v>
      </c>
      <c r="H31" s="614">
        <v>208</v>
      </c>
      <c r="I31" s="607" t="s">
        <v>27</v>
      </c>
      <c r="K31" s="613">
        <f>H32*256+H31</f>
        <v>9680</v>
      </c>
    </row>
    <row r="32" spans="1:11">
      <c r="A32" s="605">
        <v>157</v>
      </c>
      <c r="B32" s="612" t="s">
        <v>24</v>
      </c>
      <c r="C32" s="751"/>
      <c r="D32" s="754"/>
      <c r="E32" s="619" t="s">
        <v>26</v>
      </c>
      <c r="F32" s="608"/>
      <c r="G32" s="231" t="str">
        <f t="shared" si="0"/>
        <v>25</v>
      </c>
      <c r="H32" s="614">
        <v>37</v>
      </c>
      <c r="I32" s="607" t="s">
        <v>27</v>
      </c>
    </row>
    <row r="33" spans="1:11">
      <c r="A33" s="605">
        <v>158</v>
      </c>
      <c r="B33" s="612" t="s">
        <v>24</v>
      </c>
      <c r="C33" s="828" t="s">
        <v>1068</v>
      </c>
      <c r="D33" s="754"/>
      <c r="E33" s="619" t="s">
        <v>26</v>
      </c>
      <c r="F33" s="608"/>
      <c r="G33" s="231" t="str">
        <f t="shared" si="0"/>
        <v>80</v>
      </c>
      <c r="H33" s="614">
        <v>128</v>
      </c>
      <c r="I33" s="607" t="s">
        <v>27</v>
      </c>
      <c r="K33" s="613">
        <f>H34*256+H33</f>
        <v>19072</v>
      </c>
    </row>
    <row r="34" spans="1:11">
      <c r="A34" s="605">
        <v>159</v>
      </c>
      <c r="B34" s="612" t="s">
        <v>24</v>
      </c>
      <c r="C34" s="751"/>
      <c r="D34" s="751"/>
      <c r="E34" s="619" t="s">
        <v>26</v>
      </c>
      <c r="F34" s="608"/>
      <c r="G34" s="231" t="str">
        <f t="shared" si="0"/>
        <v>4A</v>
      </c>
      <c r="H34" s="614">
        <v>74</v>
      </c>
      <c r="I34" s="607" t="s">
        <v>27</v>
      </c>
    </row>
    <row r="35" spans="1:11">
      <c r="A35" s="605">
        <v>160</v>
      </c>
      <c r="B35" s="612" t="s">
        <v>24</v>
      </c>
      <c r="C35" s="828" t="s">
        <v>1069</v>
      </c>
      <c r="D35" s="956"/>
      <c r="E35" s="619" t="s">
        <v>26</v>
      </c>
      <c r="F35" s="608"/>
      <c r="G35" s="231" t="str">
        <f t="shared" si="0"/>
        <v>70</v>
      </c>
      <c r="H35" s="617">
        <v>112</v>
      </c>
      <c r="I35" s="607" t="s">
        <v>27</v>
      </c>
      <c r="K35" s="613">
        <f>H36*256+H35</f>
        <v>112</v>
      </c>
    </row>
    <row r="36" spans="1:11">
      <c r="A36" s="605">
        <v>161</v>
      </c>
      <c r="B36" s="612" t="s">
        <v>24</v>
      </c>
      <c r="C36" s="751"/>
      <c r="D36" s="754"/>
      <c r="E36" s="619" t="s">
        <v>26</v>
      </c>
      <c r="F36" s="608"/>
      <c r="G36" s="231" t="str">
        <f t="shared" si="0"/>
        <v>0</v>
      </c>
      <c r="H36" s="617">
        <v>0</v>
      </c>
      <c r="I36" s="607" t="s">
        <v>27</v>
      </c>
      <c r="K36" s="613"/>
    </row>
    <row r="37" spans="1:11">
      <c r="A37" s="605">
        <v>162</v>
      </c>
      <c r="B37" s="612" t="s">
        <v>24</v>
      </c>
      <c r="C37" s="828" t="s">
        <v>1070</v>
      </c>
      <c r="D37" s="754"/>
      <c r="E37" s="619" t="s">
        <v>26</v>
      </c>
      <c r="F37" s="608"/>
      <c r="G37" s="231" t="str">
        <f t="shared" si="0"/>
        <v>AA</v>
      </c>
      <c r="H37" s="617">
        <v>170</v>
      </c>
      <c r="I37" s="607" t="s">
        <v>27</v>
      </c>
      <c r="K37" s="613">
        <f>H38*256+H37</f>
        <v>1706</v>
      </c>
    </row>
    <row r="38" spans="1:11">
      <c r="A38" s="605">
        <v>163</v>
      </c>
      <c r="B38" s="612" t="s">
        <v>24</v>
      </c>
      <c r="C38" s="751"/>
      <c r="D38" s="754"/>
      <c r="E38" s="619" t="s">
        <v>26</v>
      </c>
      <c r="F38" s="608"/>
      <c r="G38" s="231" t="str">
        <f t="shared" si="0"/>
        <v>6</v>
      </c>
      <c r="H38" s="617">
        <v>6</v>
      </c>
      <c r="I38" s="607" t="s">
        <v>27</v>
      </c>
      <c r="K38" s="613"/>
    </row>
    <row r="39" spans="1:11">
      <c r="A39" s="605">
        <v>164</v>
      </c>
      <c r="B39" s="612" t="s">
        <v>24</v>
      </c>
      <c r="C39" s="828" t="s">
        <v>1071</v>
      </c>
      <c r="D39" s="754"/>
      <c r="E39" s="619" t="s">
        <v>26</v>
      </c>
      <c r="F39" s="608"/>
      <c r="G39" s="231" t="str">
        <f t="shared" si="0"/>
        <v>E5</v>
      </c>
      <c r="H39" s="617">
        <v>229</v>
      </c>
      <c r="I39" s="607" t="s">
        <v>27</v>
      </c>
      <c r="K39" s="613">
        <f>H40*256+H39</f>
        <v>3301</v>
      </c>
    </row>
    <row r="40" spans="1:11">
      <c r="A40" s="605">
        <v>165</v>
      </c>
      <c r="B40" s="612" t="s">
        <v>24</v>
      </c>
      <c r="C40" s="751"/>
      <c r="D40" s="754"/>
      <c r="E40" s="619" t="s">
        <v>26</v>
      </c>
      <c r="F40" s="608"/>
      <c r="G40" s="231" t="str">
        <f t="shared" si="0"/>
        <v>C</v>
      </c>
      <c r="H40" s="617">
        <v>12</v>
      </c>
      <c r="I40" s="607" t="s">
        <v>27</v>
      </c>
      <c r="K40" s="613"/>
    </row>
    <row r="41" spans="1:11">
      <c r="A41" s="605">
        <v>166</v>
      </c>
      <c r="B41" s="612" t="s">
        <v>24</v>
      </c>
      <c r="C41" s="828" t="s">
        <v>1072</v>
      </c>
      <c r="D41" s="754"/>
      <c r="E41" s="619" t="s">
        <v>26</v>
      </c>
      <c r="F41" s="608"/>
      <c r="G41" s="231" t="str">
        <f t="shared" si="0"/>
        <v>20</v>
      </c>
      <c r="H41" s="617">
        <v>32</v>
      </c>
      <c r="I41" s="607" t="s">
        <v>27</v>
      </c>
      <c r="K41" s="613">
        <f>H42*256+H41</f>
        <v>4896</v>
      </c>
    </row>
    <row r="42" spans="1:11">
      <c r="A42" s="605">
        <v>167</v>
      </c>
      <c r="B42" s="612" t="s">
        <v>24</v>
      </c>
      <c r="C42" s="751"/>
      <c r="D42" s="754"/>
      <c r="E42" s="619" t="s">
        <v>26</v>
      </c>
      <c r="F42" s="608"/>
      <c r="G42" s="231" t="str">
        <f t="shared" si="0"/>
        <v>13</v>
      </c>
      <c r="H42" s="617">
        <v>19</v>
      </c>
      <c r="I42" s="607" t="s">
        <v>27</v>
      </c>
    </row>
    <row r="43" spans="1:11">
      <c r="A43" s="605">
        <v>168</v>
      </c>
      <c r="B43" s="612" t="s">
        <v>24</v>
      </c>
      <c r="C43" s="828" t="s">
        <v>1073</v>
      </c>
      <c r="D43" s="754"/>
      <c r="E43" s="619" t="s">
        <v>26</v>
      </c>
      <c r="F43" s="608"/>
      <c r="G43" s="231" t="str">
        <f t="shared" si="0"/>
        <v>5A</v>
      </c>
      <c r="H43" s="614">
        <v>90</v>
      </c>
      <c r="I43" s="607" t="s">
        <v>27</v>
      </c>
      <c r="K43" s="613">
        <f>H44*256+H43</f>
        <v>6490</v>
      </c>
    </row>
    <row r="44" spans="1:11">
      <c r="A44" s="605">
        <v>169</v>
      </c>
      <c r="B44" s="612" t="s">
        <v>24</v>
      </c>
      <c r="C44" s="751"/>
      <c r="D44" s="754"/>
      <c r="E44" s="619" t="s">
        <v>26</v>
      </c>
      <c r="F44" s="608"/>
      <c r="G44" s="231" t="str">
        <f t="shared" si="0"/>
        <v>19</v>
      </c>
      <c r="H44" s="614">
        <v>25</v>
      </c>
      <c r="I44" s="607" t="s">
        <v>27</v>
      </c>
    </row>
    <row r="45" spans="1:11">
      <c r="A45" s="605">
        <v>170</v>
      </c>
      <c r="B45" s="612" t="s">
        <v>24</v>
      </c>
      <c r="C45" s="828" t="s">
        <v>1074</v>
      </c>
      <c r="D45" s="754"/>
      <c r="E45" s="619" t="s">
        <v>26</v>
      </c>
      <c r="F45" s="608"/>
      <c r="G45" s="231" t="str">
        <f t="shared" si="0"/>
        <v>95</v>
      </c>
      <c r="H45" s="614">
        <v>149</v>
      </c>
      <c r="I45" s="607" t="s">
        <v>27</v>
      </c>
      <c r="K45" s="613">
        <f>H46*256+H45</f>
        <v>8085</v>
      </c>
    </row>
    <row r="46" spans="1:11">
      <c r="A46" s="605">
        <v>171</v>
      </c>
      <c r="B46" s="612" t="s">
        <v>24</v>
      </c>
      <c r="C46" s="751"/>
      <c r="D46" s="754"/>
      <c r="E46" s="619" t="s">
        <v>26</v>
      </c>
      <c r="F46" s="608"/>
      <c r="G46" s="231" t="str">
        <f t="shared" si="0"/>
        <v>1F</v>
      </c>
      <c r="H46" s="614">
        <v>31</v>
      </c>
      <c r="I46" s="607" t="s">
        <v>27</v>
      </c>
    </row>
    <row r="47" spans="1:11">
      <c r="A47" s="605">
        <v>172</v>
      </c>
      <c r="B47" s="612" t="s">
        <v>24</v>
      </c>
      <c r="C47" s="828" t="s">
        <v>1075</v>
      </c>
      <c r="D47" s="754"/>
      <c r="E47" s="619" t="s">
        <v>26</v>
      </c>
      <c r="F47" s="608"/>
      <c r="G47" s="231" t="str">
        <f t="shared" si="0"/>
        <v>D0</v>
      </c>
      <c r="H47" s="614">
        <v>208</v>
      </c>
      <c r="I47" s="607" t="s">
        <v>27</v>
      </c>
      <c r="K47" s="613">
        <f>H48*256+H47</f>
        <v>9680</v>
      </c>
    </row>
    <row r="48" spans="1:11">
      <c r="A48" s="605">
        <v>173</v>
      </c>
      <c r="B48" s="612" t="s">
        <v>24</v>
      </c>
      <c r="C48" s="751"/>
      <c r="D48" s="754"/>
      <c r="E48" s="619" t="s">
        <v>26</v>
      </c>
      <c r="F48" s="608"/>
      <c r="G48" s="231" t="str">
        <f t="shared" si="0"/>
        <v>25</v>
      </c>
      <c r="H48" s="614">
        <v>37</v>
      </c>
      <c r="I48" s="607" t="s">
        <v>27</v>
      </c>
    </row>
    <row r="49" spans="1:11">
      <c r="A49" s="605">
        <v>174</v>
      </c>
      <c r="B49" s="612" t="s">
        <v>24</v>
      </c>
      <c r="C49" s="828" t="s">
        <v>1076</v>
      </c>
      <c r="D49" s="754"/>
      <c r="E49" s="619" t="s">
        <v>26</v>
      </c>
      <c r="F49" s="608"/>
      <c r="G49" s="231" t="str">
        <f t="shared" si="0"/>
        <v>80</v>
      </c>
      <c r="H49" s="614">
        <v>128</v>
      </c>
      <c r="I49" s="607" t="s">
        <v>27</v>
      </c>
      <c r="K49" s="613">
        <f>H50*256+H49</f>
        <v>19072</v>
      </c>
    </row>
    <row r="50" spans="1:11">
      <c r="A50" s="605">
        <v>175</v>
      </c>
      <c r="B50" s="612" t="s">
        <v>24</v>
      </c>
      <c r="C50" s="751"/>
      <c r="D50" s="751"/>
      <c r="E50" s="619" t="s">
        <v>26</v>
      </c>
      <c r="F50" s="608"/>
      <c r="G50" s="231" t="str">
        <f t="shared" si="0"/>
        <v>4A</v>
      </c>
      <c r="H50" s="614">
        <v>74</v>
      </c>
      <c r="I50" s="607" t="s">
        <v>27</v>
      </c>
    </row>
    <row r="51" spans="1:11">
      <c r="A51" s="605">
        <v>176</v>
      </c>
      <c r="B51" s="612" t="s">
        <v>24</v>
      </c>
      <c r="C51" s="828" t="s">
        <v>1077</v>
      </c>
      <c r="D51" s="956"/>
      <c r="E51" s="619" t="s">
        <v>26</v>
      </c>
      <c r="F51" s="608"/>
      <c r="G51" s="231" t="str">
        <f t="shared" si="0"/>
        <v>70</v>
      </c>
      <c r="H51" s="617">
        <v>112</v>
      </c>
      <c r="I51" s="607" t="s">
        <v>27</v>
      </c>
      <c r="K51" s="613">
        <f>H52*256+H51</f>
        <v>112</v>
      </c>
    </row>
    <row r="52" spans="1:11">
      <c r="A52" s="605">
        <v>177</v>
      </c>
      <c r="B52" s="612" t="s">
        <v>24</v>
      </c>
      <c r="C52" s="751"/>
      <c r="D52" s="754"/>
      <c r="E52" s="619" t="s">
        <v>26</v>
      </c>
      <c r="F52" s="608"/>
      <c r="G52" s="231" t="str">
        <f t="shared" si="0"/>
        <v>0</v>
      </c>
      <c r="H52" s="617">
        <v>0</v>
      </c>
      <c r="I52" s="607" t="s">
        <v>27</v>
      </c>
      <c r="K52" s="613"/>
    </row>
    <row r="53" spans="1:11">
      <c r="A53" s="605">
        <v>178</v>
      </c>
      <c r="B53" s="612" t="s">
        <v>24</v>
      </c>
      <c r="C53" s="828" t="s">
        <v>1078</v>
      </c>
      <c r="D53" s="754"/>
      <c r="E53" s="619" t="s">
        <v>26</v>
      </c>
      <c r="F53" s="608"/>
      <c r="G53" s="231" t="str">
        <f t="shared" si="0"/>
        <v>AA</v>
      </c>
      <c r="H53" s="617">
        <v>170</v>
      </c>
      <c r="I53" s="607" t="s">
        <v>27</v>
      </c>
      <c r="K53" s="613">
        <f>H54*256+H53</f>
        <v>1706</v>
      </c>
    </row>
    <row r="54" spans="1:11">
      <c r="A54" s="605">
        <v>179</v>
      </c>
      <c r="B54" s="612" t="s">
        <v>24</v>
      </c>
      <c r="C54" s="751"/>
      <c r="D54" s="754"/>
      <c r="E54" s="619" t="s">
        <v>26</v>
      </c>
      <c r="F54" s="608"/>
      <c r="G54" s="231" t="str">
        <f t="shared" si="0"/>
        <v>6</v>
      </c>
      <c r="H54" s="617">
        <v>6</v>
      </c>
      <c r="I54" s="607" t="s">
        <v>27</v>
      </c>
      <c r="K54" s="613"/>
    </row>
    <row r="55" spans="1:11">
      <c r="A55" s="605">
        <v>180</v>
      </c>
      <c r="B55" s="612" t="s">
        <v>24</v>
      </c>
      <c r="C55" s="828" t="s">
        <v>1079</v>
      </c>
      <c r="D55" s="754"/>
      <c r="E55" s="619" t="s">
        <v>26</v>
      </c>
      <c r="F55" s="608"/>
      <c r="G55" s="231" t="str">
        <f t="shared" si="0"/>
        <v>E5</v>
      </c>
      <c r="H55" s="617">
        <v>229</v>
      </c>
      <c r="I55" s="607" t="s">
        <v>27</v>
      </c>
      <c r="K55" s="613">
        <f>H56*256+H55</f>
        <v>3301</v>
      </c>
    </row>
    <row r="56" spans="1:11">
      <c r="A56" s="605">
        <v>181</v>
      </c>
      <c r="B56" s="612" t="s">
        <v>24</v>
      </c>
      <c r="C56" s="751"/>
      <c r="D56" s="754"/>
      <c r="E56" s="619" t="s">
        <v>26</v>
      </c>
      <c r="F56" s="608"/>
      <c r="G56" s="231" t="str">
        <f t="shared" si="0"/>
        <v>C</v>
      </c>
      <c r="H56" s="617">
        <v>12</v>
      </c>
      <c r="I56" s="607" t="s">
        <v>27</v>
      </c>
      <c r="K56" s="613"/>
    </row>
    <row r="57" spans="1:11">
      <c r="A57" s="605">
        <v>182</v>
      </c>
      <c r="B57" s="612" t="s">
        <v>24</v>
      </c>
      <c r="C57" s="828" t="s">
        <v>1080</v>
      </c>
      <c r="D57" s="754"/>
      <c r="E57" s="619" t="s">
        <v>26</v>
      </c>
      <c r="F57" s="608"/>
      <c r="G57" s="231" t="str">
        <f t="shared" si="0"/>
        <v>20</v>
      </c>
      <c r="H57" s="617">
        <v>32</v>
      </c>
      <c r="I57" s="607" t="s">
        <v>27</v>
      </c>
      <c r="K57" s="613">
        <f>H58*256+H57</f>
        <v>4896</v>
      </c>
    </row>
    <row r="58" spans="1:11">
      <c r="A58" s="605">
        <v>183</v>
      </c>
      <c r="B58" s="612" t="s">
        <v>24</v>
      </c>
      <c r="C58" s="751"/>
      <c r="D58" s="754"/>
      <c r="E58" s="619" t="s">
        <v>26</v>
      </c>
      <c r="F58" s="608"/>
      <c r="G58" s="231" t="str">
        <f t="shared" si="0"/>
        <v>13</v>
      </c>
      <c r="H58" s="617">
        <v>19</v>
      </c>
      <c r="I58" s="607" t="s">
        <v>27</v>
      </c>
    </row>
    <row r="59" spans="1:11">
      <c r="A59" s="605">
        <v>184</v>
      </c>
      <c r="B59" s="612" t="s">
        <v>24</v>
      </c>
      <c r="C59" s="828" t="s">
        <v>1081</v>
      </c>
      <c r="D59" s="754"/>
      <c r="E59" s="619" t="s">
        <v>26</v>
      </c>
      <c r="F59" s="608"/>
      <c r="G59" s="231" t="str">
        <f t="shared" si="0"/>
        <v>5A</v>
      </c>
      <c r="H59" s="614">
        <v>90</v>
      </c>
      <c r="I59" s="607" t="s">
        <v>27</v>
      </c>
      <c r="K59" s="613">
        <f>H60*256+H59</f>
        <v>6490</v>
      </c>
    </row>
    <row r="60" spans="1:11">
      <c r="A60" s="605">
        <v>185</v>
      </c>
      <c r="B60" s="612" t="s">
        <v>24</v>
      </c>
      <c r="C60" s="751"/>
      <c r="D60" s="754"/>
      <c r="E60" s="619" t="s">
        <v>26</v>
      </c>
      <c r="F60" s="608"/>
      <c r="G60" s="231" t="str">
        <f t="shared" si="0"/>
        <v>19</v>
      </c>
      <c r="H60" s="614">
        <v>25</v>
      </c>
      <c r="I60" s="607" t="s">
        <v>27</v>
      </c>
    </row>
    <row r="61" spans="1:11">
      <c r="A61" s="605">
        <v>186</v>
      </c>
      <c r="B61" s="612" t="s">
        <v>24</v>
      </c>
      <c r="C61" s="828" t="s">
        <v>1082</v>
      </c>
      <c r="D61" s="754"/>
      <c r="E61" s="619" t="s">
        <v>26</v>
      </c>
      <c r="F61" s="608"/>
      <c r="G61" s="231" t="str">
        <f t="shared" si="0"/>
        <v>95</v>
      </c>
      <c r="H61" s="614">
        <v>149</v>
      </c>
      <c r="I61" s="607" t="s">
        <v>27</v>
      </c>
      <c r="K61" s="613">
        <f>H62*256+H61</f>
        <v>8085</v>
      </c>
    </row>
    <row r="62" spans="1:11">
      <c r="A62" s="605">
        <v>187</v>
      </c>
      <c r="B62" s="612" t="s">
        <v>24</v>
      </c>
      <c r="C62" s="751"/>
      <c r="D62" s="754"/>
      <c r="E62" s="619" t="s">
        <v>26</v>
      </c>
      <c r="F62" s="608"/>
      <c r="G62" s="231" t="str">
        <f t="shared" si="0"/>
        <v>1F</v>
      </c>
      <c r="H62" s="614">
        <v>31</v>
      </c>
      <c r="I62" s="607" t="s">
        <v>27</v>
      </c>
    </row>
    <row r="63" spans="1:11">
      <c r="A63" s="605">
        <v>188</v>
      </c>
      <c r="B63" s="612" t="s">
        <v>24</v>
      </c>
      <c r="C63" s="828" t="s">
        <v>1083</v>
      </c>
      <c r="D63" s="754"/>
      <c r="E63" s="619" t="s">
        <v>26</v>
      </c>
      <c r="F63" s="608"/>
      <c r="G63" s="231" t="str">
        <f t="shared" si="0"/>
        <v>D0</v>
      </c>
      <c r="H63" s="614">
        <v>208</v>
      </c>
      <c r="I63" s="607" t="s">
        <v>27</v>
      </c>
      <c r="K63" s="613">
        <f>H64*256+H63</f>
        <v>9680</v>
      </c>
    </row>
    <row r="64" spans="1:11">
      <c r="A64" s="605">
        <v>189</v>
      </c>
      <c r="B64" s="612" t="s">
        <v>24</v>
      </c>
      <c r="C64" s="751"/>
      <c r="D64" s="754"/>
      <c r="E64" s="619" t="s">
        <v>26</v>
      </c>
      <c r="F64" s="608"/>
      <c r="G64" s="231" t="str">
        <f t="shared" si="0"/>
        <v>25</v>
      </c>
      <c r="H64" s="614">
        <v>37</v>
      </c>
      <c r="I64" s="607" t="s">
        <v>27</v>
      </c>
    </row>
    <row r="65" spans="1:11">
      <c r="A65" s="605">
        <v>190</v>
      </c>
      <c r="B65" s="612" t="s">
        <v>24</v>
      </c>
      <c r="C65" s="828" t="s">
        <v>1084</v>
      </c>
      <c r="D65" s="754"/>
      <c r="E65" s="619" t="s">
        <v>26</v>
      </c>
      <c r="F65" s="608"/>
      <c r="G65" s="231" t="str">
        <f t="shared" si="0"/>
        <v>80</v>
      </c>
      <c r="H65" s="614">
        <v>128</v>
      </c>
      <c r="I65" s="607" t="s">
        <v>27</v>
      </c>
      <c r="K65" s="613">
        <f>H66*256+H65</f>
        <v>19072</v>
      </c>
    </row>
    <row r="66" spans="1:11">
      <c r="A66" s="605">
        <v>191</v>
      </c>
      <c r="B66" s="612" t="s">
        <v>24</v>
      </c>
      <c r="C66" s="751"/>
      <c r="D66" s="751"/>
      <c r="E66" s="619" t="s">
        <v>26</v>
      </c>
      <c r="F66" s="608"/>
      <c r="G66" s="231" t="str">
        <f t="shared" si="0"/>
        <v>4A</v>
      </c>
      <c r="H66" s="614">
        <v>74</v>
      </c>
      <c r="I66" s="607" t="s">
        <v>27</v>
      </c>
    </row>
    <row r="67" spans="1:11">
      <c r="A67" s="612">
        <v>192</v>
      </c>
      <c r="B67" s="612" t="s">
        <v>24</v>
      </c>
      <c r="C67" s="828" t="s">
        <v>1085</v>
      </c>
      <c r="D67" s="956"/>
      <c r="E67" s="619" t="s">
        <v>26</v>
      </c>
      <c r="F67" s="608"/>
      <c r="G67" s="231" t="str">
        <f t="shared" ref="G67:G130" si="1">DEC2HEX(H67)</f>
        <v>70</v>
      </c>
      <c r="H67" s="617">
        <v>112</v>
      </c>
      <c r="I67" s="607" t="s">
        <v>27</v>
      </c>
      <c r="K67" s="613">
        <f>H68*256+H67</f>
        <v>112</v>
      </c>
    </row>
    <row r="68" spans="1:11">
      <c r="A68" s="612">
        <v>193</v>
      </c>
      <c r="B68" s="612" t="s">
        <v>24</v>
      </c>
      <c r="C68" s="751"/>
      <c r="D68" s="754"/>
      <c r="E68" s="619" t="s">
        <v>26</v>
      </c>
      <c r="F68" s="608"/>
      <c r="G68" s="231" t="str">
        <f t="shared" si="1"/>
        <v>0</v>
      </c>
      <c r="H68" s="617">
        <v>0</v>
      </c>
      <c r="I68" s="607" t="s">
        <v>27</v>
      </c>
      <c r="K68" s="613"/>
    </row>
    <row r="69" spans="1:11">
      <c r="A69" s="612">
        <v>194</v>
      </c>
      <c r="B69" s="612" t="s">
        <v>24</v>
      </c>
      <c r="C69" s="828" t="s">
        <v>1086</v>
      </c>
      <c r="D69" s="754"/>
      <c r="E69" s="619" t="s">
        <v>26</v>
      </c>
      <c r="F69" s="608"/>
      <c r="G69" s="231" t="str">
        <f t="shared" si="1"/>
        <v>AA</v>
      </c>
      <c r="H69" s="617">
        <v>170</v>
      </c>
      <c r="I69" s="607" t="s">
        <v>27</v>
      </c>
      <c r="K69" s="613">
        <f>H70*256+H69</f>
        <v>1706</v>
      </c>
    </row>
    <row r="70" spans="1:11">
      <c r="A70" s="612">
        <v>195</v>
      </c>
      <c r="B70" s="612" t="s">
        <v>24</v>
      </c>
      <c r="C70" s="751"/>
      <c r="D70" s="754"/>
      <c r="E70" s="619" t="s">
        <v>26</v>
      </c>
      <c r="F70" s="608"/>
      <c r="G70" s="231" t="str">
        <f t="shared" si="1"/>
        <v>6</v>
      </c>
      <c r="H70" s="617">
        <v>6</v>
      </c>
      <c r="I70" s="607" t="s">
        <v>27</v>
      </c>
      <c r="K70" s="613"/>
    </row>
    <row r="71" spans="1:11">
      <c r="A71" s="612">
        <v>196</v>
      </c>
      <c r="B71" s="612" t="s">
        <v>24</v>
      </c>
      <c r="C71" s="828" t="s">
        <v>1087</v>
      </c>
      <c r="D71" s="754"/>
      <c r="E71" s="619" t="s">
        <v>26</v>
      </c>
      <c r="F71" s="608"/>
      <c r="G71" s="231" t="str">
        <f t="shared" si="1"/>
        <v>E5</v>
      </c>
      <c r="H71" s="617">
        <v>229</v>
      </c>
      <c r="I71" s="607" t="s">
        <v>27</v>
      </c>
      <c r="K71" s="613">
        <f>H72*256+H71</f>
        <v>3301</v>
      </c>
    </row>
    <row r="72" spans="1:11">
      <c r="A72" s="612">
        <v>197</v>
      </c>
      <c r="B72" s="612" t="s">
        <v>24</v>
      </c>
      <c r="C72" s="751"/>
      <c r="D72" s="754"/>
      <c r="E72" s="619" t="s">
        <v>26</v>
      </c>
      <c r="F72" s="608"/>
      <c r="G72" s="231" t="str">
        <f t="shared" si="1"/>
        <v>C</v>
      </c>
      <c r="H72" s="617">
        <v>12</v>
      </c>
      <c r="I72" s="607" t="s">
        <v>27</v>
      </c>
      <c r="K72" s="613"/>
    </row>
    <row r="73" spans="1:11">
      <c r="A73" s="612">
        <v>198</v>
      </c>
      <c r="B73" s="612" t="s">
        <v>24</v>
      </c>
      <c r="C73" s="828" t="s">
        <v>1088</v>
      </c>
      <c r="D73" s="754"/>
      <c r="E73" s="619" t="s">
        <v>26</v>
      </c>
      <c r="F73" s="608"/>
      <c r="G73" s="231" t="str">
        <f t="shared" si="1"/>
        <v>20</v>
      </c>
      <c r="H73" s="617">
        <v>32</v>
      </c>
      <c r="I73" s="607" t="s">
        <v>27</v>
      </c>
      <c r="K73" s="613">
        <f>H74*256+H73</f>
        <v>4896</v>
      </c>
    </row>
    <row r="74" spans="1:11">
      <c r="A74" s="612">
        <v>199</v>
      </c>
      <c r="B74" s="612" t="s">
        <v>24</v>
      </c>
      <c r="C74" s="751"/>
      <c r="D74" s="754"/>
      <c r="E74" s="619" t="s">
        <v>26</v>
      </c>
      <c r="F74" s="608"/>
      <c r="G74" s="231" t="str">
        <f t="shared" si="1"/>
        <v>13</v>
      </c>
      <c r="H74" s="617">
        <v>19</v>
      </c>
      <c r="I74" s="607" t="s">
        <v>27</v>
      </c>
    </row>
    <row r="75" spans="1:11">
      <c r="A75" s="612">
        <v>200</v>
      </c>
      <c r="B75" s="612" t="s">
        <v>24</v>
      </c>
      <c r="C75" s="828" t="s">
        <v>1089</v>
      </c>
      <c r="D75" s="754"/>
      <c r="E75" s="619" t="s">
        <v>26</v>
      </c>
      <c r="F75" s="608"/>
      <c r="G75" s="231" t="str">
        <f t="shared" si="1"/>
        <v>5A</v>
      </c>
      <c r="H75" s="614">
        <v>90</v>
      </c>
      <c r="I75" s="607" t="s">
        <v>27</v>
      </c>
      <c r="K75" s="613">
        <f>H76*256+H75</f>
        <v>6490</v>
      </c>
    </row>
    <row r="76" spans="1:11">
      <c r="A76" s="612">
        <v>201</v>
      </c>
      <c r="B76" s="612" t="s">
        <v>24</v>
      </c>
      <c r="C76" s="751"/>
      <c r="D76" s="754"/>
      <c r="E76" s="619" t="s">
        <v>26</v>
      </c>
      <c r="F76" s="608"/>
      <c r="G76" s="231" t="str">
        <f t="shared" si="1"/>
        <v>19</v>
      </c>
      <c r="H76" s="614">
        <v>25</v>
      </c>
      <c r="I76" s="607" t="s">
        <v>27</v>
      </c>
    </row>
    <row r="77" spans="1:11">
      <c r="A77" s="612">
        <v>202</v>
      </c>
      <c r="B77" s="612" t="s">
        <v>24</v>
      </c>
      <c r="C77" s="828" t="s">
        <v>1090</v>
      </c>
      <c r="D77" s="754"/>
      <c r="E77" s="619" t="s">
        <v>26</v>
      </c>
      <c r="F77" s="608"/>
      <c r="G77" s="231" t="str">
        <f t="shared" si="1"/>
        <v>95</v>
      </c>
      <c r="H77" s="614">
        <v>149</v>
      </c>
      <c r="I77" s="607" t="s">
        <v>27</v>
      </c>
      <c r="K77" s="613">
        <f>H78*256+H77</f>
        <v>8085</v>
      </c>
    </row>
    <row r="78" spans="1:11">
      <c r="A78" s="612">
        <v>203</v>
      </c>
      <c r="B78" s="612" t="s">
        <v>24</v>
      </c>
      <c r="C78" s="751"/>
      <c r="D78" s="754"/>
      <c r="E78" s="619" t="s">
        <v>26</v>
      </c>
      <c r="F78" s="608"/>
      <c r="G78" s="231" t="str">
        <f t="shared" si="1"/>
        <v>1F</v>
      </c>
      <c r="H78" s="614">
        <v>31</v>
      </c>
      <c r="I78" s="607" t="s">
        <v>27</v>
      </c>
    </row>
    <row r="79" spans="1:11">
      <c r="A79" s="612">
        <v>204</v>
      </c>
      <c r="B79" s="612" t="s">
        <v>24</v>
      </c>
      <c r="C79" s="828" t="s">
        <v>1091</v>
      </c>
      <c r="D79" s="754"/>
      <c r="E79" s="619" t="s">
        <v>26</v>
      </c>
      <c r="F79" s="608"/>
      <c r="G79" s="231" t="str">
        <f t="shared" si="1"/>
        <v>D0</v>
      </c>
      <c r="H79" s="614">
        <v>208</v>
      </c>
      <c r="I79" s="607" t="s">
        <v>27</v>
      </c>
      <c r="K79" s="613">
        <f>H80*256+H79</f>
        <v>9680</v>
      </c>
    </row>
    <row r="80" spans="1:11">
      <c r="A80" s="612">
        <v>205</v>
      </c>
      <c r="B80" s="612" t="s">
        <v>24</v>
      </c>
      <c r="C80" s="751"/>
      <c r="D80" s="754"/>
      <c r="E80" s="619" t="s">
        <v>26</v>
      </c>
      <c r="F80" s="608"/>
      <c r="G80" s="231" t="str">
        <f t="shared" si="1"/>
        <v>25</v>
      </c>
      <c r="H80" s="614">
        <v>37</v>
      </c>
      <c r="I80" s="607" t="s">
        <v>27</v>
      </c>
    </row>
    <row r="81" spans="1:11">
      <c r="A81" s="612">
        <v>206</v>
      </c>
      <c r="B81" s="612" t="s">
        <v>24</v>
      </c>
      <c r="C81" s="828" t="s">
        <v>1092</v>
      </c>
      <c r="D81" s="754"/>
      <c r="E81" s="619" t="s">
        <v>26</v>
      </c>
      <c r="F81" s="608"/>
      <c r="G81" s="231" t="str">
        <f t="shared" si="1"/>
        <v>80</v>
      </c>
      <c r="H81" s="614">
        <v>128</v>
      </c>
      <c r="I81" s="607" t="s">
        <v>27</v>
      </c>
      <c r="K81" s="613">
        <f>H82*256+H81</f>
        <v>19072</v>
      </c>
    </row>
    <row r="82" spans="1:11">
      <c r="A82" s="612">
        <v>207</v>
      </c>
      <c r="B82" s="612" t="s">
        <v>24</v>
      </c>
      <c r="C82" s="751"/>
      <c r="D82" s="751"/>
      <c r="E82" s="619" t="s">
        <v>26</v>
      </c>
      <c r="F82" s="608"/>
      <c r="G82" s="231" t="str">
        <f t="shared" si="1"/>
        <v>4A</v>
      </c>
      <c r="H82" s="614">
        <v>74</v>
      </c>
      <c r="I82" s="607" t="s">
        <v>27</v>
      </c>
    </row>
    <row r="83" spans="1:11">
      <c r="A83" s="612">
        <v>208</v>
      </c>
      <c r="B83" s="612" t="s">
        <v>24</v>
      </c>
      <c r="C83" s="828" t="s">
        <v>1093</v>
      </c>
      <c r="D83" s="956"/>
      <c r="E83" s="619" t="s">
        <v>26</v>
      </c>
      <c r="F83" s="608"/>
      <c r="G83" s="231" t="str">
        <f t="shared" si="1"/>
        <v>70</v>
      </c>
      <c r="H83" s="617">
        <v>112</v>
      </c>
      <c r="I83" s="607" t="s">
        <v>27</v>
      </c>
      <c r="K83" s="613">
        <f>H84*256+H83</f>
        <v>112</v>
      </c>
    </row>
    <row r="84" spans="1:11">
      <c r="A84" s="612">
        <v>209</v>
      </c>
      <c r="B84" s="612" t="s">
        <v>24</v>
      </c>
      <c r="C84" s="751"/>
      <c r="D84" s="754"/>
      <c r="E84" s="619" t="s">
        <v>26</v>
      </c>
      <c r="F84" s="608"/>
      <c r="G84" s="231" t="str">
        <f t="shared" si="1"/>
        <v>0</v>
      </c>
      <c r="H84" s="617">
        <v>0</v>
      </c>
      <c r="I84" s="607" t="s">
        <v>27</v>
      </c>
      <c r="K84" s="613"/>
    </row>
    <row r="85" spans="1:11">
      <c r="A85" s="612">
        <v>210</v>
      </c>
      <c r="B85" s="612" t="s">
        <v>24</v>
      </c>
      <c r="C85" s="828" t="s">
        <v>1094</v>
      </c>
      <c r="D85" s="754"/>
      <c r="E85" s="619" t="s">
        <v>26</v>
      </c>
      <c r="F85" s="608"/>
      <c r="G85" s="231" t="str">
        <f t="shared" si="1"/>
        <v>AA</v>
      </c>
      <c r="H85" s="617">
        <v>170</v>
      </c>
      <c r="I85" s="607" t="s">
        <v>27</v>
      </c>
      <c r="K85" s="613">
        <f>H86*256+H85</f>
        <v>1706</v>
      </c>
    </row>
    <row r="86" spans="1:11">
      <c r="A86" s="612">
        <v>211</v>
      </c>
      <c r="B86" s="612" t="s">
        <v>24</v>
      </c>
      <c r="C86" s="751"/>
      <c r="D86" s="754"/>
      <c r="E86" s="619" t="s">
        <v>26</v>
      </c>
      <c r="F86" s="608"/>
      <c r="G86" s="231" t="str">
        <f t="shared" si="1"/>
        <v>6</v>
      </c>
      <c r="H86" s="617">
        <v>6</v>
      </c>
      <c r="I86" s="607" t="s">
        <v>27</v>
      </c>
      <c r="K86" s="613"/>
    </row>
    <row r="87" spans="1:11">
      <c r="A87" s="612">
        <v>212</v>
      </c>
      <c r="B87" s="612" t="s">
        <v>24</v>
      </c>
      <c r="C87" s="828" t="s">
        <v>1095</v>
      </c>
      <c r="D87" s="754"/>
      <c r="E87" s="619" t="s">
        <v>26</v>
      </c>
      <c r="F87" s="608"/>
      <c r="G87" s="231" t="str">
        <f t="shared" si="1"/>
        <v>E5</v>
      </c>
      <c r="H87" s="617">
        <v>229</v>
      </c>
      <c r="I87" s="607" t="s">
        <v>27</v>
      </c>
      <c r="K87" s="613">
        <f>H88*256+H87</f>
        <v>3301</v>
      </c>
    </row>
    <row r="88" spans="1:11">
      <c r="A88" s="612">
        <v>213</v>
      </c>
      <c r="B88" s="612" t="s">
        <v>24</v>
      </c>
      <c r="C88" s="751"/>
      <c r="D88" s="754"/>
      <c r="E88" s="619" t="s">
        <v>26</v>
      </c>
      <c r="F88" s="608"/>
      <c r="G88" s="231" t="str">
        <f t="shared" si="1"/>
        <v>C</v>
      </c>
      <c r="H88" s="617">
        <v>12</v>
      </c>
      <c r="I88" s="607" t="s">
        <v>27</v>
      </c>
      <c r="K88" s="613"/>
    </row>
    <row r="89" spans="1:11">
      <c r="A89" s="612">
        <v>214</v>
      </c>
      <c r="B89" s="612" t="s">
        <v>24</v>
      </c>
      <c r="C89" s="828" t="s">
        <v>1096</v>
      </c>
      <c r="D89" s="754"/>
      <c r="E89" s="619" t="s">
        <v>26</v>
      </c>
      <c r="F89" s="608"/>
      <c r="G89" s="231" t="str">
        <f t="shared" si="1"/>
        <v>20</v>
      </c>
      <c r="H89" s="617">
        <v>32</v>
      </c>
      <c r="I89" s="607" t="s">
        <v>27</v>
      </c>
      <c r="K89" s="613">
        <f>H90*256+H89</f>
        <v>4896</v>
      </c>
    </row>
    <row r="90" spans="1:11">
      <c r="A90" s="612">
        <v>215</v>
      </c>
      <c r="B90" s="612" t="s">
        <v>24</v>
      </c>
      <c r="C90" s="751"/>
      <c r="D90" s="754"/>
      <c r="E90" s="619" t="s">
        <v>26</v>
      </c>
      <c r="F90" s="608"/>
      <c r="G90" s="231" t="str">
        <f t="shared" si="1"/>
        <v>13</v>
      </c>
      <c r="H90" s="617">
        <v>19</v>
      </c>
      <c r="I90" s="607" t="s">
        <v>27</v>
      </c>
    </row>
    <row r="91" spans="1:11">
      <c r="A91" s="612">
        <v>216</v>
      </c>
      <c r="B91" s="612" t="s">
        <v>24</v>
      </c>
      <c r="C91" s="828" t="s">
        <v>1097</v>
      </c>
      <c r="D91" s="754"/>
      <c r="E91" s="619" t="s">
        <v>26</v>
      </c>
      <c r="F91" s="608"/>
      <c r="G91" s="231" t="str">
        <f t="shared" si="1"/>
        <v>5A</v>
      </c>
      <c r="H91" s="614">
        <v>90</v>
      </c>
      <c r="I91" s="607" t="s">
        <v>27</v>
      </c>
      <c r="K91" s="613">
        <f>H92*256+H91</f>
        <v>6490</v>
      </c>
    </row>
    <row r="92" spans="1:11">
      <c r="A92" s="612">
        <v>217</v>
      </c>
      <c r="B92" s="612" t="s">
        <v>24</v>
      </c>
      <c r="C92" s="751"/>
      <c r="D92" s="754"/>
      <c r="E92" s="619" t="s">
        <v>26</v>
      </c>
      <c r="F92" s="608"/>
      <c r="G92" s="231" t="str">
        <f t="shared" si="1"/>
        <v>19</v>
      </c>
      <c r="H92" s="614">
        <v>25</v>
      </c>
      <c r="I92" s="607" t="s">
        <v>27</v>
      </c>
    </row>
    <row r="93" spans="1:11">
      <c r="A93" s="612">
        <v>218</v>
      </c>
      <c r="B93" s="612" t="s">
        <v>24</v>
      </c>
      <c r="C93" s="828" t="s">
        <v>1098</v>
      </c>
      <c r="D93" s="754"/>
      <c r="E93" s="619" t="s">
        <v>26</v>
      </c>
      <c r="F93" s="608"/>
      <c r="G93" s="231" t="str">
        <f t="shared" si="1"/>
        <v>95</v>
      </c>
      <c r="H93" s="614">
        <v>149</v>
      </c>
      <c r="I93" s="607" t="s">
        <v>27</v>
      </c>
      <c r="K93" s="613">
        <f>H94*256+H93</f>
        <v>8085</v>
      </c>
    </row>
    <row r="94" spans="1:11">
      <c r="A94" s="612">
        <v>219</v>
      </c>
      <c r="B94" s="612" t="s">
        <v>24</v>
      </c>
      <c r="C94" s="751"/>
      <c r="D94" s="754"/>
      <c r="E94" s="619" t="s">
        <v>26</v>
      </c>
      <c r="F94" s="608"/>
      <c r="G94" s="231" t="str">
        <f t="shared" si="1"/>
        <v>1F</v>
      </c>
      <c r="H94" s="614">
        <v>31</v>
      </c>
      <c r="I94" s="607" t="s">
        <v>27</v>
      </c>
    </row>
    <row r="95" spans="1:11">
      <c r="A95" s="612">
        <v>220</v>
      </c>
      <c r="B95" s="612" t="s">
        <v>24</v>
      </c>
      <c r="C95" s="828" t="s">
        <v>1099</v>
      </c>
      <c r="D95" s="754"/>
      <c r="E95" s="619" t="s">
        <v>26</v>
      </c>
      <c r="F95" s="608"/>
      <c r="G95" s="231" t="str">
        <f t="shared" si="1"/>
        <v>D0</v>
      </c>
      <c r="H95" s="614">
        <v>208</v>
      </c>
      <c r="I95" s="607" t="s">
        <v>27</v>
      </c>
      <c r="K95" s="613">
        <f>H96*256+H95</f>
        <v>9680</v>
      </c>
    </row>
    <row r="96" spans="1:11">
      <c r="A96" s="612">
        <v>221</v>
      </c>
      <c r="B96" s="612" t="s">
        <v>24</v>
      </c>
      <c r="C96" s="751"/>
      <c r="D96" s="754"/>
      <c r="E96" s="619" t="s">
        <v>26</v>
      </c>
      <c r="F96" s="608"/>
      <c r="G96" s="231" t="str">
        <f t="shared" si="1"/>
        <v>25</v>
      </c>
      <c r="H96" s="614">
        <v>37</v>
      </c>
      <c r="I96" s="607" t="s">
        <v>27</v>
      </c>
    </row>
    <row r="97" spans="1:11">
      <c r="A97" s="612">
        <v>222</v>
      </c>
      <c r="B97" s="612" t="s">
        <v>24</v>
      </c>
      <c r="C97" s="828" t="s">
        <v>1100</v>
      </c>
      <c r="D97" s="754"/>
      <c r="E97" s="619" t="s">
        <v>26</v>
      </c>
      <c r="F97" s="608"/>
      <c r="G97" s="231" t="str">
        <f t="shared" si="1"/>
        <v>80</v>
      </c>
      <c r="H97" s="614">
        <v>128</v>
      </c>
      <c r="I97" s="607" t="s">
        <v>27</v>
      </c>
      <c r="K97" s="613">
        <f>H98*256+H97</f>
        <v>19072</v>
      </c>
    </row>
    <row r="98" spans="1:11">
      <c r="A98" s="612">
        <v>223</v>
      </c>
      <c r="B98" s="612" t="s">
        <v>24</v>
      </c>
      <c r="C98" s="751"/>
      <c r="D98" s="751"/>
      <c r="E98" s="619" t="s">
        <v>26</v>
      </c>
      <c r="F98" s="608"/>
      <c r="G98" s="231" t="str">
        <f t="shared" si="1"/>
        <v>4A</v>
      </c>
      <c r="H98" s="614">
        <v>74</v>
      </c>
      <c r="I98" s="607" t="s">
        <v>27</v>
      </c>
    </row>
    <row r="99" spans="1:11">
      <c r="A99" s="612">
        <v>224</v>
      </c>
      <c r="B99" s="612" t="s">
        <v>24</v>
      </c>
      <c r="C99" s="828" t="s">
        <v>1101</v>
      </c>
      <c r="D99" s="956"/>
      <c r="E99" s="619" t="s">
        <v>26</v>
      </c>
      <c r="F99" s="608"/>
      <c r="G99" s="231" t="str">
        <f t="shared" si="1"/>
        <v>70</v>
      </c>
      <c r="H99" s="617">
        <v>112</v>
      </c>
      <c r="I99" s="607" t="s">
        <v>27</v>
      </c>
      <c r="K99" s="613">
        <f>H100*256+H99</f>
        <v>112</v>
      </c>
    </row>
    <row r="100" spans="1:11">
      <c r="A100" s="612">
        <v>225</v>
      </c>
      <c r="B100" s="612" t="s">
        <v>24</v>
      </c>
      <c r="C100" s="751"/>
      <c r="D100" s="754"/>
      <c r="E100" s="619" t="s">
        <v>26</v>
      </c>
      <c r="F100" s="608"/>
      <c r="G100" s="231" t="str">
        <f t="shared" si="1"/>
        <v>0</v>
      </c>
      <c r="H100" s="617">
        <v>0</v>
      </c>
      <c r="I100" s="607" t="s">
        <v>27</v>
      </c>
      <c r="K100" s="613"/>
    </row>
    <row r="101" spans="1:11">
      <c r="A101" s="612">
        <v>226</v>
      </c>
      <c r="B101" s="612" t="s">
        <v>24</v>
      </c>
      <c r="C101" s="828" t="s">
        <v>1102</v>
      </c>
      <c r="D101" s="754"/>
      <c r="E101" s="619" t="s">
        <v>26</v>
      </c>
      <c r="F101" s="608"/>
      <c r="G101" s="231" t="str">
        <f t="shared" si="1"/>
        <v>AA</v>
      </c>
      <c r="H101" s="617">
        <v>170</v>
      </c>
      <c r="I101" s="607" t="s">
        <v>27</v>
      </c>
      <c r="K101" s="613">
        <f>H102*256+H101</f>
        <v>1706</v>
      </c>
    </row>
    <row r="102" spans="1:11">
      <c r="A102" s="612">
        <v>227</v>
      </c>
      <c r="B102" s="612" t="s">
        <v>24</v>
      </c>
      <c r="C102" s="751"/>
      <c r="D102" s="754"/>
      <c r="E102" s="619" t="s">
        <v>26</v>
      </c>
      <c r="F102" s="608"/>
      <c r="G102" s="231" t="str">
        <f t="shared" si="1"/>
        <v>6</v>
      </c>
      <c r="H102" s="617">
        <v>6</v>
      </c>
      <c r="I102" s="607" t="s">
        <v>27</v>
      </c>
      <c r="K102" s="613"/>
    </row>
    <row r="103" spans="1:11">
      <c r="A103" s="612">
        <v>228</v>
      </c>
      <c r="B103" s="612" t="s">
        <v>24</v>
      </c>
      <c r="C103" s="828" t="s">
        <v>1103</v>
      </c>
      <c r="D103" s="754"/>
      <c r="E103" s="619" t="s">
        <v>26</v>
      </c>
      <c r="F103" s="608"/>
      <c r="G103" s="231" t="str">
        <f t="shared" si="1"/>
        <v>E5</v>
      </c>
      <c r="H103" s="617">
        <v>229</v>
      </c>
      <c r="I103" s="607" t="s">
        <v>27</v>
      </c>
      <c r="K103" s="613">
        <f>H104*256+H103</f>
        <v>3301</v>
      </c>
    </row>
    <row r="104" spans="1:11">
      <c r="A104" s="612">
        <v>229</v>
      </c>
      <c r="B104" s="612" t="s">
        <v>24</v>
      </c>
      <c r="C104" s="751"/>
      <c r="D104" s="754"/>
      <c r="E104" s="619" t="s">
        <v>26</v>
      </c>
      <c r="F104" s="608"/>
      <c r="G104" s="231" t="str">
        <f t="shared" si="1"/>
        <v>C</v>
      </c>
      <c r="H104" s="617">
        <v>12</v>
      </c>
      <c r="I104" s="607" t="s">
        <v>27</v>
      </c>
      <c r="K104" s="613"/>
    </row>
    <row r="105" spans="1:11">
      <c r="A105" s="612">
        <v>230</v>
      </c>
      <c r="B105" s="612" t="s">
        <v>24</v>
      </c>
      <c r="C105" s="828" t="s">
        <v>1104</v>
      </c>
      <c r="D105" s="754"/>
      <c r="E105" s="619" t="s">
        <v>26</v>
      </c>
      <c r="F105" s="608"/>
      <c r="G105" s="231" t="str">
        <f t="shared" si="1"/>
        <v>20</v>
      </c>
      <c r="H105" s="617">
        <v>32</v>
      </c>
      <c r="I105" s="607" t="s">
        <v>27</v>
      </c>
      <c r="K105" s="613">
        <f>H106*256+H105</f>
        <v>4896</v>
      </c>
    </row>
    <row r="106" spans="1:11">
      <c r="A106" s="612">
        <v>231</v>
      </c>
      <c r="B106" s="612" t="s">
        <v>24</v>
      </c>
      <c r="C106" s="751"/>
      <c r="D106" s="754"/>
      <c r="E106" s="619" t="s">
        <v>26</v>
      </c>
      <c r="F106" s="608"/>
      <c r="G106" s="231" t="str">
        <f t="shared" si="1"/>
        <v>13</v>
      </c>
      <c r="H106" s="617">
        <v>19</v>
      </c>
      <c r="I106" s="607" t="s">
        <v>27</v>
      </c>
    </row>
    <row r="107" spans="1:11">
      <c r="A107" s="612">
        <v>232</v>
      </c>
      <c r="B107" s="612" t="s">
        <v>24</v>
      </c>
      <c r="C107" s="828" t="s">
        <v>1105</v>
      </c>
      <c r="D107" s="754"/>
      <c r="E107" s="619" t="s">
        <v>26</v>
      </c>
      <c r="F107" s="608"/>
      <c r="G107" s="231" t="str">
        <f t="shared" si="1"/>
        <v>5A</v>
      </c>
      <c r="H107" s="614">
        <v>90</v>
      </c>
      <c r="I107" s="607" t="s">
        <v>27</v>
      </c>
      <c r="K107" s="613">
        <f>H108*256+H107</f>
        <v>6490</v>
      </c>
    </row>
    <row r="108" spans="1:11">
      <c r="A108" s="612">
        <v>233</v>
      </c>
      <c r="B108" s="612" t="s">
        <v>24</v>
      </c>
      <c r="C108" s="751"/>
      <c r="D108" s="754"/>
      <c r="E108" s="619" t="s">
        <v>26</v>
      </c>
      <c r="F108" s="608"/>
      <c r="G108" s="231" t="str">
        <f t="shared" si="1"/>
        <v>19</v>
      </c>
      <c r="H108" s="614">
        <v>25</v>
      </c>
      <c r="I108" s="607" t="s">
        <v>27</v>
      </c>
    </row>
    <row r="109" spans="1:11">
      <c r="A109" s="612">
        <v>234</v>
      </c>
      <c r="B109" s="612" t="s">
        <v>24</v>
      </c>
      <c r="C109" s="828" t="s">
        <v>1106</v>
      </c>
      <c r="D109" s="754"/>
      <c r="E109" s="619" t="s">
        <v>26</v>
      </c>
      <c r="F109" s="608"/>
      <c r="G109" s="231" t="str">
        <f t="shared" si="1"/>
        <v>95</v>
      </c>
      <c r="H109" s="614">
        <v>149</v>
      </c>
      <c r="I109" s="607" t="s">
        <v>27</v>
      </c>
      <c r="K109" s="613">
        <f>H110*256+H109</f>
        <v>8085</v>
      </c>
    </row>
    <row r="110" spans="1:11">
      <c r="A110" s="612">
        <v>235</v>
      </c>
      <c r="B110" s="612" t="s">
        <v>24</v>
      </c>
      <c r="C110" s="751"/>
      <c r="D110" s="754"/>
      <c r="E110" s="619" t="s">
        <v>26</v>
      </c>
      <c r="F110" s="608"/>
      <c r="G110" s="231" t="str">
        <f t="shared" si="1"/>
        <v>1F</v>
      </c>
      <c r="H110" s="614">
        <v>31</v>
      </c>
      <c r="I110" s="607" t="s">
        <v>27</v>
      </c>
    </row>
    <row r="111" spans="1:11">
      <c r="A111" s="612">
        <v>236</v>
      </c>
      <c r="B111" s="612" t="s">
        <v>24</v>
      </c>
      <c r="C111" s="828" t="s">
        <v>1107</v>
      </c>
      <c r="D111" s="754"/>
      <c r="E111" s="619" t="s">
        <v>26</v>
      </c>
      <c r="F111" s="608"/>
      <c r="G111" s="231" t="str">
        <f t="shared" si="1"/>
        <v>D0</v>
      </c>
      <c r="H111" s="614">
        <v>208</v>
      </c>
      <c r="I111" s="607" t="s">
        <v>27</v>
      </c>
      <c r="K111" s="613">
        <f>H112*256+H111</f>
        <v>9680</v>
      </c>
    </row>
    <row r="112" spans="1:11">
      <c r="A112" s="612">
        <v>237</v>
      </c>
      <c r="B112" s="612" t="s">
        <v>24</v>
      </c>
      <c r="C112" s="751"/>
      <c r="D112" s="754"/>
      <c r="E112" s="619" t="s">
        <v>26</v>
      </c>
      <c r="F112" s="608"/>
      <c r="G112" s="231" t="str">
        <f t="shared" si="1"/>
        <v>25</v>
      </c>
      <c r="H112" s="614">
        <v>37</v>
      </c>
      <c r="I112" s="607" t="s">
        <v>27</v>
      </c>
    </row>
    <row r="113" spans="1:11">
      <c r="A113" s="612">
        <v>238</v>
      </c>
      <c r="B113" s="612" t="s">
        <v>24</v>
      </c>
      <c r="C113" s="828" t="s">
        <v>1108</v>
      </c>
      <c r="D113" s="754"/>
      <c r="E113" s="619" t="s">
        <v>26</v>
      </c>
      <c r="F113" s="608"/>
      <c r="G113" s="231" t="str">
        <f t="shared" si="1"/>
        <v>80</v>
      </c>
      <c r="H113" s="614">
        <v>128</v>
      </c>
      <c r="I113" s="607" t="s">
        <v>27</v>
      </c>
      <c r="K113" s="613">
        <f>H114*256+H113</f>
        <v>19072</v>
      </c>
    </row>
    <row r="114" spans="1:11">
      <c r="A114" s="612">
        <v>239</v>
      </c>
      <c r="B114" s="612" t="s">
        <v>24</v>
      </c>
      <c r="C114" s="751"/>
      <c r="D114" s="751"/>
      <c r="E114" s="619" t="s">
        <v>26</v>
      </c>
      <c r="F114" s="608"/>
      <c r="G114" s="231" t="str">
        <f t="shared" si="1"/>
        <v>4A</v>
      </c>
      <c r="H114" s="614">
        <v>74</v>
      </c>
      <c r="I114" s="607" t="s">
        <v>27</v>
      </c>
    </row>
    <row r="115" spans="1:11">
      <c r="A115" s="608">
        <v>240</v>
      </c>
      <c r="B115" s="236" t="s">
        <v>24</v>
      </c>
      <c r="C115" s="828" t="s">
        <v>1109</v>
      </c>
      <c r="D115" s="956"/>
      <c r="E115" s="619" t="s">
        <v>26</v>
      </c>
      <c r="F115" s="608"/>
      <c r="G115" s="231" t="str">
        <f t="shared" si="1"/>
        <v>70</v>
      </c>
      <c r="H115" s="617">
        <v>112</v>
      </c>
      <c r="I115" s="607" t="s">
        <v>27</v>
      </c>
      <c r="K115" s="613">
        <f>H116*256+H115</f>
        <v>112</v>
      </c>
    </row>
    <row r="116" spans="1:11">
      <c r="A116" s="608">
        <v>241</v>
      </c>
      <c r="B116" s="236" t="s">
        <v>24</v>
      </c>
      <c r="C116" s="751"/>
      <c r="D116" s="754"/>
      <c r="E116" s="619" t="s">
        <v>26</v>
      </c>
      <c r="F116" s="608"/>
      <c r="G116" s="231" t="str">
        <f t="shared" si="1"/>
        <v>0</v>
      </c>
      <c r="H116" s="617">
        <v>0</v>
      </c>
      <c r="I116" s="607" t="s">
        <v>27</v>
      </c>
      <c r="K116" s="613"/>
    </row>
    <row r="117" spans="1:11">
      <c r="A117" s="608">
        <v>242</v>
      </c>
      <c r="B117" s="236" t="s">
        <v>24</v>
      </c>
      <c r="C117" s="828" t="s">
        <v>1110</v>
      </c>
      <c r="D117" s="754"/>
      <c r="E117" s="619" t="s">
        <v>26</v>
      </c>
      <c r="F117" s="608"/>
      <c r="G117" s="231" t="str">
        <f t="shared" si="1"/>
        <v>AA</v>
      </c>
      <c r="H117" s="617">
        <v>170</v>
      </c>
      <c r="I117" s="607" t="s">
        <v>27</v>
      </c>
      <c r="K117" s="613">
        <f>H118*256+H117</f>
        <v>1706</v>
      </c>
    </row>
    <row r="118" spans="1:11">
      <c r="A118" s="608">
        <v>243</v>
      </c>
      <c r="B118" s="236" t="s">
        <v>24</v>
      </c>
      <c r="C118" s="751"/>
      <c r="D118" s="754"/>
      <c r="E118" s="619" t="s">
        <v>26</v>
      </c>
      <c r="F118" s="608"/>
      <c r="G118" s="231" t="str">
        <f t="shared" si="1"/>
        <v>6</v>
      </c>
      <c r="H118" s="617">
        <v>6</v>
      </c>
      <c r="I118" s="607" t="s">
        <v>27</v>
      </c>
      <c r="K118" s="613"/>
    </row>
    <row r="119" spans="1:11">
      <c r="A119" s="608">
        <v>244</v>
      </c>
      <c r="B119" s="236" t="s">
        <v>24</v>
      </c>
      <c r="C119" s="828" t="s">
        <v>1111</v>
      </c>
      <c r="D119" s="754"/>
      <c r="E119" s="619" t="s">
        <v>26</v>
      </c>
      <c r="F119" s="608"/>
      <c r="G119" s="231" t="str">
        <f t="shared" si="1"/>
        <v>E5</v>
      </c>
      <c r="H119" s="617">
        <v>229</v>
      </c>
      <c r="I119" s="607" t="s">
        <v>27</v>
      </c>
      <c r="K119" s="613">
        <f>H120*256+H119</f>
        <v>3301</v>
      </c>
    </row>
    <row r="120" spans="1:11">
      <c r="A120" s="608">
        <v>245</v>
      </c>
      <c r="B120" s="236" t="s">
        <v>24</v>
      </c>
      <c r="C120" s="751"/>
      <c r="D120" s="754"/>
      <c r="E120" s="619" t="s">
        <v>26</v>
      </c>
      <c r="F120" s="608"/>
      <c r="G120" s="231" t="str">
        <f t="shared" si="1"/>
        <v>C</v>
      </c>
      <c r="H120" s="617">
        <v>12</v>
      </c>
      <c r="I120" s="607" t="s">
        <v>27</v>
      </c>
      <c r="K120" s="613"/>
    </row>
    <row r="121" spans="1:11">
      <c r="A121" s="608">
        <v>246</v>
      </c>
      <c r="B121" s="236" t="s">
        <v>24</v>
      </c>
      <c r="C121" s="828" t="s">
        <v>1112</v>
      </c>
      <c r="D121" s="754"/>
      <c r="E121" s="619" t="s">
        <v>26</v>
      </c>
      <c r="F121" s="608"/>
      <c r="G121" s="231" t="str">
        <f t="shared" si="1"/>
        <v>20</v>
      </c>
      <c r="H121" s="617">
        <v>32</v>
      </c>
      <c r="I121" s="607" t="s">
        <v>27</v>
      </c>
      <c r="K121" s="613">
        <f>H122*256+H121</f>
        <v>4896</v>
      </c>
    </row>
    <row r="122" spans="1:11">
      <c r="A122" s="608">
        <v>247</v>
      </c>
      <c r="B122" s="236" t="s">
        <v>24</v>
      </c>
      <c r="C122" s="751"/>
      <c r="D122" s="754"/>
      <c r="E122" s="619" t="s">
        <v>26</v>
      </c>
      <c r="F122" s="608"/>
      <c r="G122" s="231" t="str">
        <f t="shared" si="1"/>
        <v>13</v>
      </c>
      <c r="H122" s="617">
        <v>19</v>
      </c>
      <c r="I122" s="607" t="s">
        <v>27</v>
      </c>
    </row>
    <row r="123" spans="1:11">
      <c r="A123" s="608">
        <v>248</v>
      </c>
      <c r="B123" s="236" t="s">
        <v>24</v>
      </c>
      <c r="C123" s="828" t="s">
        <v>1113</v>
      </c>
      <c r="D123" s="754"/>
      <c r="E123" s="619" t="s">
        <v>26</v>
      </c>
      <c r="F123" s="608"/>
      <c r="G123" s="231" t="str">
        <f t="shared" si="1"/>
        <v>5A</v>
      </c>
      <c r="H123" s="614">
        <v>90</v>
      </c>
      <c r="I123" s="607" t="s">
        <v>27</v>
      </c>
      <c r="K123" s="613">
        <f>H124*256+H123</f>
        <v>6490</v>
      </c>
    </row>
    <row r="124" spans="1:11">
      <c r="A124" s="608">
        <v>249</v>
      </c>
      <c r="B124" s="236" t="s">
        <v>24</v>
      </c>
      <c r="C124" s="751"/>
      <c r="D124" s="754"/>
      <c r="E124" s="619" t="s">
        <v>26</v>
      </c>
      <c r="F124" s="608"/>
      <c r="G124" s="231" t="str">
        <f t="shared" si="1"/>
        <v>19</v>
      </c>
      <c r="H124" s="614">
        <v>25</v>
      </c>
      <c r="I124" s="607" t="s">
        <v>27</v>
      </c>
    </row>
    <row r="125" spans="1:11">
      <c r="A125" s="608">
        <v>250</v>
      </c>
      <c r="B125" s="236" t="s">
        <v>24</v>
      </c>
      <c r="C125" s="828" t="s">
        <v>1114</v>
      </c>
      <c r="D125" s="754"/>
      <c r="E125" s="619" t="s">
        <v>26</v>
      </c>
      <c r="F125" s="608"/>
      <c r="G125" s="231" t="str">
        <f t="shared" si="1"/>
        <v>95</v>
      </c>
      <c r="H125" s="614">
        <v>149</v>
      </c>
      <c r="I125" s="607" t="s">
        <v>27</v>
      </c>
      <c r="K125" s="613">
        <f>H126*256+H125</f>
        <v>8085</v>
      </c>
    </row>
    <row r="126" spans="1:11">
      <c r="A126" s="608">
        <v>251</v>
      </c>
      <c r="B126" s="236" t="s">
        <v>24</v>
      </c>
      <c r="C126" s="751"/>
      <c r="D126" s="754"/>
      <c r="E126" s="619" t="s">
        <v>26</v>
      </c>
      <c r="F126" s="608"/>
      <c r="G126" s="231" t="str">
        <f t="shared" si="1"/>
        <v>1F</v>
      </c>
      <c r="H126" s="614">
        <v>31</v>
      </c>
      <c r="I126" s="607" t="s">
        <v>27</v>
      </c>
    </row>
    <row r="127" spans="1:11">
      <c r="A127" s="608">
        <v>252</v>
      </c>
      <c r="B127" s="236" t="s">
        <v>24</v>
      </c>
      <c r="C127" s="828" t="s">
        <v>1115</v>
      </c>
      <c r="D127" s="754"/>
      <c r="E127" s="619" t="s">
        <v>26</v>
      </c>
      <c r="F127" s="608"/>
      <c r="G127" s="231" t="str">
        <f t="shared" si="1"/>
        <v>D0</v>
      </c>
      <c r="H127" s="614">
        <v>208</v>
      </c>
      <c r="I127" s="607" t="s">
        <v>27</v>
      </c>
      <c r="K127" s="613">
        <f>H128*256+H127</f>
        <v>9680</v>
      </c>
    </row>
    <row r="128" spans="1:11">
      <c r="A128" s="608">
        <v>253</v>
      </c>
      <c r="B128" s="236" t="s">
        <v>24</v>
      </c>
      <c r="C128" s="751"/>
      <c r="D128" s="754"/>
      <c r="E128" s="619" t="s">
        <v>26</v>
      </c>
      <c r="F128" s="608"/>
      <c r="G128" s="231" t="str">
        <f t="shared" si="1"/>
        <v>25</v>
      </c>
      <c r="H128" s="614">
        <v>37</v>
      </c>
      <c r="I128" s="607" t="s">
        <v>27</v>
      </c>
    </row>
    <row r="129" spans="1:11">
      <c r="A129" s="608">
        <v>254</v>
      </c>
      <c r="B129" s="236" t="s">
        <v>24</v>
      </c>
      <c r="C129" s="828" t="s">
        <v>1116</v>
      </c>
      <c r="D129" s="754"/>
      <c r="E129" s="619" t="s">
        <v>26</v>
      </c>
      <c r="F129" s="608"/>
      <c r="G129" s="231" t="str">
        <f t="shared" si="1"/>
        <v>80</v>
      </c>
      <c r="H129" s="614">
        <v>128</v>
      </c>
      <c r="I129" s="607" t="s">
        <v>27</v>
      </c>
      <c r="K129" s="613">
        <f>H130*256+H129</f>
        <v>19072</v>
      </c>
    </row>
    <row r="130" spans="1:11">
      <c r="A130" s="608">
        <v>255</v>
      </c>
      <c r="B130" s="236" t="s">
        <v>24</v>
      </c>
      <c r="C130" s="751"/>
      <c r="D130" s="751"/>
      <c r="E130" s="619" t="s">
        <v>26</v>
      </c>
      <c r="F130" s="608"/>
      <c r="G130" s="231" t="str">
        <f t="shared" si="1"/>
        <v>4A</v>
      </c>
      <c r="H130" s="614">
        <v>74</v>
      </c>
      <c r="I130" s="607" t="s">
        <v>27</v>
      </c>
    </row>
  </sheetData>
  <mergeCells count="73">
    <mergeCell ref="C115:C116"/>
    <mergeCell ref="D115:D130"/>
    <mergeCell ref="C117:C118"/>
    <mergeCell ref="C119:C120"/>
    <mergeCell ref="C121:C122"/>
    <mergeCell ref="C123:C124"/>
    <mergeCell ref="C125:C126"/>
    <mergeCell ref="C127:C128"/>
    <mergeCell ref="C129:C130"/>
    <mergeCell ref="C99:C100"/>
    <mergeCell ref="D99:D114"/>
    <mergeCell ref="C101:C102"/>
    <mergeCell ref="C103:C104"/>
    <mergeCell ref="C105:C106"/>
    <mergeCell ref="C107:C108"/>
    <mergeCell ref="C109:C110"/>
    <mergeCell ref="C111:C112"/>
    <mergeCell ref="C113:C114"/>
    <mergeCell ref="C83:C84"/>
    <mergeCell ref="D83:D98"/>
    <mergeCell ref="C85:C86"/>
    <mergeCell ref="C87:C88"/>
    <mergeCell ref="C89:C90"/>
    <mergeCell ref="C91:C92"/>
    <mergeCell ref="C93:C94"/>
    <mergeCell ref="C95:C96"/>
    <mergeCell ref="C97:C98"/>
    <mergeCell ref="C67:C68"/>
    <mergeCell ref="D67:D82"/>
    <mergeCell ref="C69:C70"/>
    <mergeCell ref="C71:C72"/>
    <mergeCell ref="C73:C74"/>
    <mergeCell ref="C75:C76"/>
    <mergeCell ref="C77:C78"/>
    <mergeCell ref="C79:C80"/>
    <mergeCell ref="C81:C82"/>
    <mergeCell ref="C51:C52"/>
    <mergeCell ref="D51:D66"/>
    <mergeCell ref="C53:C54"/>
    <mergeCell ref="C55:C56"/>
    <mergeCell ref="C57:C58"/>
    <mergeCell ref="C59:C60"/>
    <mergeCell ref="C61:C62"/>
    <mergeCell ref="C63:C64"/>
    <mergeCell ref="C65:C66"/>
    <mergeCell ref="C35:C36"/>
    <mergeCell ref="D35:D50"/>
    <mergeCell ref="C37:C38"/>
    <mergeCell ref="C39:C40"/>
    <mergeCell ref="C41:C42"/>
    <mergeCell ref="C43:C44"/>
    <mergeCell ref="C45:C46"/>
    <mergeCell ref="C47:C48"/>
    <mergeCell ref="C49:C50"/>
    <mergeCell ref="C19:C20"/>
    <mergeCell ref="D19:D34"/>
    <mergeCell ref="C21:C22"/>
    <mergeCell ref="C23:C24"/>
    <mergeCell ref="C25:C26"/>
    <mergeCell ref="C27:C28"/>
    <mergeCell ref="C29:C30"/>
    <mergeCell ref="C31:C32"/>
    <mergeCell ref="C33:C34"/>
    <mergeCell ref="A1:H1"/>
    <mergeCell ref="C3:C4"/>
    <mergeCell ref="D3:D18"/>
    <mergeCell ref="C5:C6"/>
    <mergeCell ref="C7:C8"/>
    <mergeCell ref="C9:C10"/>
    <mergeCell ref="C11:C12"/>
    <mergeCell ref="C13:C14"/>
    <mergeCell ref="C15:C16"/>
    <mergeCell ref="C17:C1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12605-2A2F-4F09-91CB-CFB9402297D3}">
  <dimension ref="A1:P130"/>
  <sheetViews>
    <sheetView zoomScale="85" zoomScaleNormal="85" workbookViewId="0">
      <selection activeCell="O4" sqref="O4"/>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8" width="9" style="284"/>
    <col min="9" max="9" width="9" style="404"/>
    <col min="10" max="10" width="9" style="284"/>
    <col min="11" max="11" width="15.109375" style="284" customWidth="1"/>
    <col min="12" max="12" width="10.109375" style="284" customWidth="1"/>
    <col min="13" max="13" width="9.6640625" style="284" customWidth="1"/>
    <col min="14" max="16384" width="9" style="284"/>
  </cols>
  <sheetData>
    <row r="1" spans="1:16" ht="17.25" customHeight="1">
      <c r="A1" s="756" t="s">
        <v>4654</v>
      </c>
      <c r="B1" s="757"/>
      <c r="C1" s="757"/>
      <c r="D1" s="757"/>
      <c r="E1" s="757"/>
      <c r="F1" s="757"/>
      <c r="G1" s="757"/>
      <c r="H1" s="757"/>
      <c r="I1" s="215"/>
    </row>
    <row r="2" spans="1:16"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6" s="421" customFormat="1">
      <c r="A3" s="622">
        <v>128</v>
      </c>
      <c r="B3" s="621" t="s">
        <v>24</v>
      </c>
      <c r="C3" s="953" t="s">
        <v>1118</v>
      </c>
      <c r="D3" s="957" t="s">
        <v>4413</v>
      </c>
      <c r="E3" s="620" t="s">
        <v>26</v>
      </c>
      <c r="F3" s="616"/>
      <c r="G3" s="576" t="str">
        <f t="shared" ref="G3:G66" si="0">DEC2HEX(H3)</f>
        <v>0</v>
      </c>
      <c r="H3" s="617">
        <v>0</v>
      </c>
      <c r="I3" s="618" t="s">
        <v>27</v>
      </c>
      <c r="J3" s="284"/>
      <c r="K3" s="421">
        <f>H4*256+H3</f>
        <v>0</v>
      </c>
      <c r="L3" s="421">
        <f>K3*0.0001</f>
        <v>0</v>
      </c>
      <c r="M3" s="421" t="e">
        <f>10*LOG10(L3)</f>
        <v>#NUM!</v>
      </c>
      <c r="O3" s="577">
        <v>0</v>
      </c>
      <c r="P3" s="604">
        <f>_xlfn.BITAND(O3,255)</f>
        <v>0</v>
      </c>
    </row>
    <row r="4" spans="1:16" s="421" customFormat="1">
      <c r="A4" s="622">
        <v>129</v>
      </c>
      <c r="B4" s="621" t="s">
        <v>24</v>
      </c>
      <c r="C4" s="751"/>
      <c r="D4" s="754"/>
      <c r="E4" s="620" t="s">
        <v>26</v>
      </c>
      <c r="F4" s="616"/>
      <c r="G4" s="576" t="str">
        <f t="shared" si="0"/>
        <v>0</v>
      </c>
      <c r="H4" s="617">
        <v>0</v>
      </c>
      <c r="I4" s="618" t="s">
        <v>27</v>
      </c>
      <c r="J4" s="284"/>
      <c r="O4" s="577"/>
      <c r="P4" s="604">
        <f>_xlfn.BITRSHIFT(O3,8)</f>
        <v>0</v>
      </c>
    </row>
    <row r="5" spans="1:16" s="421" customFormat="1">
      <c r="A5" s="622">
        <v>130</v>
      </c>
      <c r="B5" s="621" t="s">
        <v>24</v>
      </c>
      <c r="C5" s="953" t="s">
        <v>1119</v>
      </c>
      <c r="D5" s="754"/>
      <c r="E5" s="620" t="s">
        <v>26</v>
      </c>
      <c r="F5" s="616"/>
      <c r="G5" s="576" t="str">
        <f t="shared" si="0"/>
        <v>A1</v>
      </c>
      <c r="H5" s="617">
        <v>161</v>
      </c>
      <c r="I5" s="618" t="s">
        <v>27</v>
      </c>
      <c r="K5" s="421">
        <f>H6*256+H5</f>
        <v>3489</v>
      </c>
      <c r="L5" s="421">
        <f>K5*0.001</f>
        <v>3.4889999999999999</v>
      </c>
      <c r="M5" s="421">
        <f>10*LOG10(L5)</f>
        <v>5.427009694481109</v>
      </c>
      <c r="O5" s="577">
        <v>3489</v>
      </c>
      <c r="P5" s="604">
        <f t="shared" ref="P5" si="1">_xlfn.BITAND(O5,255)</f>
        <v>161</v>
      </c>
    </row>
    <row r="6" spans="1:16" s="421" customFormat="1">
      <c r="A6" s="622">
        <v>131</v>
      </c>
      <c r="B6" s="621" t="s">
        <v>24</v>
      </c>
      <c r="C6" s="751"/>
      <c r="D6" s="754"/>
      <c r="E6" s="620" t="s">
        <v>26</v>
      </c>
      <c r="F6" s="616"/>
      <c r="G6" s="576" t="str">
        <f t="shared" si="0"/>
        <v>D</v>
      </c>
      <c r="H6" s="617">
        <v>13</v>
      </c>
      <c r="I6" s="618" t="s">
        <v>27</v>
      </c>
      <c r="O6" s="577"/>
      <c r="P6" s="604">
        <f t="shared" ref="P6" si="2">_xlfn.BITRSHIFT(O5,8)</f>
        <v>13</v>
      </c>
    </row>
    <row r="7" spans="1:16" s="421" customFormat="1">
      <c r="A7" s="622">
        <v>132</v>
      </c>
      <c r="B7" s="621" t="s">
        <v>24</v>
      </c>
      <c r="C7" s="953" t="s">
        <v>1120</v>
      </c>
      <c r="D7" s="754"/>
      <c r="E7" s="620" t="s">
        <v>26</v>
      </c>
      <c r="F7" s="616"/>
      <c r="G7" s="576" t="str">
        <f t="shared" si="0"/>
        <v>42</v>
      </c>
      <c r="H7" s="617">
        <v>66</v>
      </c>
      <c r="I7" s="618" t="s">
        <v>27</v>
      </c>
      <c r="K7" s="421">
        <f>H8*256+H7</f>
        <v>6978</v>
      </c>
      <c r="L7" s="421">
        <f>K7*0.001</f>
        <v>6.9779999999999998</v>
      </c>
      <c r="M7" s="421">
        <f>10*LOG10(L7)</f>
        <v>8.4373096511209198</v>
      </c>
      <c r="O7" s="577">
        <v>6978</v>
      </c>
      <c r="P7" s="604">
        <f t="shared" ref="P7" si="3">_xlfn.BITAND(O7,255)</f>
        <v>66</v>
      </c>
    </row>
    <row r="8" spans="1:16" s="421" customFormat="1">
      <c r="A8" s="622">
        <v>133</v>
      </c>
      <c r="B8" s="621" t="s">
        <v>24</v>
      </c>
      <c r="C8" s="751"/>
      <c r="D8" s="754"/>
      <c r="E8" s="620" t="s">
        <v>26</v>
      </c>
      <c r="F8" s="616"/>
      <c r="G8" s="576" t="str">
        <f t="shared" si="0"/>
        <v>1B</v>
      </c>
      <c r="H8" s="617">
        <v>27</v>
      </c>
      <c r="I8" s="618" t="s">
        <v>27</v>
      </c>
      <c r="O8" s="577"/>
      <c r="P8" s="604">
        <f t="shared" ref="P8" si="4">_xlfn.BITRSHIFT(O7,8)</f>
        <v>27</v>
      </c>
    </row>
    <row r="9" spans="1:16" s="421" customFormat="1">
      <c r="A9" s="622">
        <v>134</v>
      </c>
      <c r="B9" s="621" t="s">
        <v>24</v>
      </c>
      <c r="C9" s="953" t="s">
        <v>1121</v>
      </c>
      <c r="D9" s="754"/>
      <c r="E9" s="620" t="s">
        <v>26</v>
      </c>
      <c r="F9" s="616"/>
      <c r="G9" s="576" t="str">
        <f t="shared" si="0"/>
        <v>E4</v>
      </c>
      <c r="H9" s="617">
        <v>228</v>
      </c>
      <c r="I9" s="618" t="s">
        <v>27</v>
      </c>
      <c r="K9" s="421">
        <f>H10*256+H9</f>
        <v>10468</v>
      </c>
      <c r="L9" s="421">
        <f>K9*0.001</f>
        <v>10.468</v>
      </c>
      <c r="M9" s="421">
        <f>10*LOG10(L9)</f>
        <v>10.198637139678432</v>
      </c>
      <c r="O9" s="577">
        <v>10468</v>
      </c>
      <c r="P9" s="604">
        <f t="shared" ref="P9" si="5">_xlfn.BITAND(O9,255)</f>
        <v>228</v>
      </c>
    </row>
    <row r="10" spans="1:16" s="421" customFormat="1">
      <c r="A10" s="622">
        <v>135</v>
      </c>
      <c r="B10" s="621" t="s">
        <v>24</v>
      </c>
      <c r="C10" s="751"/>
      <c r="D10" s="754"/>
      <c r="E10" s="620" t="s">
        <v>26</v>
      </c>
      <c r="F10" s="616"/>
      <c r="G10" s="576" t="str">
        <f t="shared" si="0"/>
        <v>28</v>
      </c>
      <c r="H10" s="617">
        <v>40</v>
      </c>
      <c r="I10" s="618" t="s">
        <v>27</v>
      </c>
      <c r="K10" s="284"/>
      <c r="O10" s="577"/>
      <c r="P10" s="604">
        <f t="shared" ref="P10" si="6">_xlfn.BITRSHIFT(O9,8)</f>
        <v>40</v>
      </c>
    </row>
    <row r="11" spans="1:16">
      <c r="A11" s="622">
        <v>136</v>
      </c>
      <c r="B11" s="610" t="s">
        <v>24</v>
      </c>
      <c r="C11" s="953" t="s">
        <v>1122</v>
      </c>
      <c r="D11" s="754"/>
      <c r="E11" s="620" t="s">
        <v>26</v>
      </c>
      <c r="F11" s="609"/>
      <c r="G11" s="576" t="str">
        <f t="shared" si="0"/>
        <v>85</v>
      </c>
      <c r="H11" s="614">
        <v>133</v>
      </c>
      <c r="I11" s="618" t="s">
        <v>27</v>
      </c>
      <c r="K11" s="421">
        <f>H12*256+H11</f>
        <v>13957</v>
      </c>
      <c r="L11" s="421">
        <f>K11*0.001</f>
        <v>13.957000000000001</v>
      </c>
      <c r="M11" s="421">
        <f>10*LOG10(L11)</f>
        <v>11.447920784977148</v>
      </c>
      <c r="O11" s="575">
        <v>13957</v>
      </c>
      <c r="P11" s="604">
        <f t="shared" ref="P11" si="7">_xlfn.BITAND(O11,255)</f>
        <v>133</v>
      </c>
    </row>
    <row r="12" spans="1:16">
      <c r="A12" s="622">
        <v>137</v>
      </c>
      <c r="B12" s="610" t="s">
        <v>24</v>
      </c>
      <c r="C12" s="751"/>
      <c r="D12" s="754"/>
      <c r="E12" s="620" t="s">
        <v>26</v>
      </c>
      <c r="F12" s="609"/>
      <c r="G12" s="576" t="str">
        <f t="shared" si="0"/>
        <v>36</v>
      </c>
      <c r="H12" s="614">
        <v>54</v>
      </c>
      <c r="I12" s="618" t="s">
        <v>27</v>
      </c>
      <c r="O12" s="575"/>
      <c r="P12" s="604">
        <f t="shared" ref="P12" si="8">_xlfn.BITRSHIFT(O11,8)</f>
        <v>54</v>
      </c>
    </row>
    <row r="13" spans="1:16">
      <c r="A13" s="622">
        <v>138</v>
      </c>
      <c r="B13" s="610" t="s">
        <v>24</v>
      </c>
      <c r="C13" s="953" t="s">
        <v>1123</v>
      </c>
      <c r="D13" s="754"/>
      <c r="E13" s="620" t="s">
        <v>26</v>
      </c>
      <c r="F13" s="609"/>
      <c r="G13" s="576" t="str">
        <f t="shared" si="0"/>
        <v>26</v>
      </c>
      <c r="H13" s="614">
        <v>38</v>
      </c>
      <c r="I13" s="618" t="s">
        <v>27</v>
      </c>
      <c r="K13" s="421">
        <f>H14*256+H13</f>
        <v>17446</v>
      </c>
      <c r="L13" s="421">
        <f>K13*0.001</f>
        <v>17.446000000000002</v>
      </c>
      <c r="M13" s="421">
        <f>10*LOG10(L13)</f>
        <v>12.4169586813981</v>
      </c>
      <c r="O13" s="575">
        <v>17446</v>
      </c>
      <c r="P13" s="604">
        <f t="shared" ref="P13" si="9">_xlfn.BITAND(O13,255)</f>
        <v>38</v>
      </c>
    </row>
    <row r="14" spans="1:16">
      <c r="A14" s="622">
        <v>139</v>
      </c>
      <c r="B14" s="610" t="s">
        <v>24</v>
      </c>
      <c r="C14" s="751"/>
      <c r="D14" s="754"/>
      <c r="E14" s="620" t="s">
        <v>26</v>
      </c>
      <c r="F14" s="609"/>
      <c r="G14" s="576" t="str">
        <f t="shared" si="0"/>
        <v>44</v>
      </c>
      <c r="H14" s="614">
        <v>68</v>
      </c>
      <c r="I14" s="618" t="s">
        <v>27</v>
      </c>
      <c r="O14" s="575"/>
      <c r="P14" s="604">
        <f t="shared" ref="P14" si="10">_xlfn.BITRSHIFT(O13,8)</f>
        <v>68</v>
      </c>
    </row>
    <row r="15" spans="1:16">
      <c r="A15" s="622">
        <v>140</v>
      </c>
      <c r="B15" s="610" t="s">
        <v>24</v>
      </c>
      <c r="C15" s="953" t="s">
        <v>1124</v>
      </c>
      <c r="D15" s="754"/>
      <c r="E15" s="620" t="s">
        <v>26</v>
      </c>
      <c r="F15" s="609"/>
      <c r="G15" s="576" t="str">
        <f t="shared" si="0"/>
        <v>C8</v>
      </c>
      <c r="H15" s="614">
        <v>200</v>
      </c>
      <c r="I15" s="618" t="s">
        <v>27</v>
      </c>
      <c r="K15" s="421">
        <f>H16*256+H15</f>
        <v>20936</v>
      </c>
      <c r="L15" s="421">
        <f>K15*0.001</f>
        <v>20.936</v>
      </c>
      <c r="M15" s="421">
        <f>10*LOG10(L15)</f>
        <v>13.208937096318245</v>
      </c>
      <c r="O15" s="575">
        <v>20936</v>
      </c>
      <c r="P15" s="604">
        <f t="shared" ref="P15" si="11">_xlfn.BITAND(O15,255)</f>
        <v>200</v>
      </c>
    </row>
    <row r="16" spans="1:16">
      <c r="A16" s="622">
        <v>141</v>
      </c>
      <c r="B16" s="610" t="s">
        <v>24</v>
      </c>
      <c r="C16" s="751"/>
      <c r="D16" s="754"/>
      <c r="E16" s="620" t="s">
        <v>26</v>
      </c>
      <c r="F16" s="609"/>
      <c r="G16" s="576" t="str">
        <f t="shared" si="0"/>
        <v>51</v>
      </c>
      <c r="H16" s="614">
        <v>81</v>
      </c>
      <c r="I16" s="618" t="s">
        <v>27</v>
      </c>
      <c r="O16" s="575"/>
      <c r="P16" s="604">
        <f t="shared" ref="P16" si="12">_xlfn.BITRSHIFT(O15,8)</f>
        <v>81</v>
      </c>
    </row>
    <row r="17" spans="1:16">
      <c r="A17" s="622">
        <v>142</v>
      </c>
      <c r="B17" s="610" t="s">
        <v>24</v>
      </c>
      <c r="C17" s="953" t="s">
        <v>1125</v>
      </c>
      <c r="D17" s="754"/>
      <c r="E17" s="620" t="s">
        <v>26</v>
      </c>
      <c r="F17" s="609"/>
      <c r="G17" s="576" t="str">
        <f t="shared" si="0"/>
        <v>2B</v>
      </c>
      <c r="H17" s="614">
        <v>43</v>
      </c>
      <c r="I17" s="618" t="s">
        <v>27</v>
      </c>
      <c r="K17" s="421">
        <f>H18*256+H17</f>
        <v>41515</v>
      </c>
      <c r="L17" s="421">
        <f>K17*0.001</f>
        <v>41.515000000000001</v>
      </c>
      <c r="M17" s="421">
        <f>10*LOG10(L17)</f>
        <v>16.182050422592695</v>
      </c>
      <c r="O17" s="575">
        <v>41515</v>
      </c>
      <c r="P17" s="604">
        <f t="shared" ref="P17" si="13">_xlfn.BITAND(O17,255)</f>
        <v>43</v>
      </c>
    </row>
    <row r="18" spans="1:16">
      <c r="A18" s="622">
        <v>143</v>
      </c>
      <c r="B18" s="610" t="s">
        <v>24</v>
      </c>
      <c r="C18" s="751"/>
      <c r="D18" s="751"/>
      <c r="E18" s="620" t="s">
        <v>26</v>
      </c>
      <c r="F18" s="609"/>
      <c r="G18" s="576" t="str">
        <f t="shared" si="0"/>
        <v>A2</v>
      </c>
      <c r="H18" s="614">
        <v>162</v>
      </c>
      <c r="I18" s="618" t="s">
        <v>27</v>
      </c>
      <c r="O18" s="575"/>
      <c r="P18" s="604">
        <f t="shared" ref="P18" si="14">_xlfn.BITRSHIFT(O17,8)</f>
        <v>162</v>
      </c>
    </row>
    <row r="19" spans="1:16">
      <c r="A19" s="622">
        <v>144</v>
      </c>
      <c r="B19" s="610" t="s">
        <v>24</v>
      </c>
      <c r="C19" s="953" t="s">
        <v>1126</v>
      </c>
      <c r="D19" s="957"/>
      <c r="E19" s="620" t="s">
        <v>26</v>
      </c>
      <c r="F19" s="609"/>
      <c r="G19" s="576" t="str">
        <f t="shared" si="0"/>
        <v>0</v>
      </c>
      <c r="H19" s="617">
        <v>0</v>
      </c>
      <c r="I19" s="618" t="s">
        <v>27</v>
      </c>
      <c r="K19" s="421">
        <f>H20*256+H19</f>
        <v>0</v>
      </c>
      <c r="L19" s="421">
        <f>K19*0.0001</f>
        <v>0</v>
      </c>
      <c r="M19" s="421" t="e">
        <f>10*LOG10(L19)</f>
        <v>#NUM!</v>
      </c>
      <c r="O19" s="577">
        <v>0</v>
      </c>
      <c r="P19" s="604">
        <f>_xlfn.BITAND(O19,255)</f>
        <v>0</v>
      </c>
    </row>
    <row r="20" spans="1:16">
      <c r="A20" s="622">
        <v>145</v>
      </c>
      <c r="B20" s="610" t="s">
        <v>24</v>
      </c>
      <c r="C20" s="751"/>
      <c r="D20" s="754"/>
      <c r="E20" s="620" t="s">
        <v>26</v>
      </c>
      <c r="F20" s="609"/>
      <c r="G20" s="576" t="str">
        <f t="shared" si="0"/>
        <v>0</v>
      </c>
      <c r="H20" s="617">
        <v>0</v>
      </c>
      <c r="I20" s="618" t="s">
        <v>27</v>
      </c>
      <c r="K20" s="421"/>
      <c r="L20" s="421"/>
      <c r="M20" s="421"/>
      <c r="O20" s="577"/>
      <c r="P20" s="604">
        <f>_xlfn.BITRSHIFT(O19,8)</f>
        <v>0</v>
      </c>
    </row>
    <row r="21" spans="1:16">
      <c r="A21" s="622">
        <v>146</v>
      </c>
      <c r="B21" s="610" t="s">
        <v>24</v>
      </c>
      <c r="C21" s="953" t="s">
        <v>1127</v>
      </c>
      <c r="D21" s="754"/>
      <c r="E21" s="620" t="s">
        <v>26</v>
      </c>
      <c r="F21" s="609"/>
      <c r="G21" s="576" t="str">
        <f t="shared" si="0"/>
        <v>A1</v>
      </c>
      <c r="H21" s="617">
        <v>161</v>
      </c>
      <c r="I21" s="618" t="s">
        <v>27</v>
      </c>
      <c r="K21" s="421">
        <f>H22*256+H21</f>
        <v>3489</v>
      </c>
      <c r="L21" s="421">
        <f>K21*0.001</f>
        <v>3.4889999999999999</v>
      </c>
      <c r="M21" s="421">
        <f>10*LOG10(L21)</f>
        <v>5.427009694481109</v>
      </c>
      <c r="O21" s="577">
        <v>3489</v>
      </c>
      <c r="P21" s="604">
        <f t="shared" ref="P21" si="15">_xlfn.BITAND(O21,255)</f>
        <v>161</v>
      </c>
    </row>
    <row r="22" spans="1:16">
      <c r="A22" s="622">
        <v>147</v>
      </c>
      <c r="B22" s="610" t="s">
        <v>24</v>
      </c>
      <c r="C22" s="751"/>
      <c r="D22" s="754"/>
      <c r="E22" s="620" t="s">
        <v>26</v>
      </c>
      <c r="F22" s="609"/>
      <c r="G22" s="576" t="str">
        <f t="shared" si="0"/>
        <v>D</v>
      </c>
      <c r="H22" s="617">
        <v>13</v>
      </c>
      <c r="I22" s="618" t="s">
        <v>27</v>
      </c>
      <c r="K22" s="421"/>
      <c r="L22" s="421"/>
      <c r="M22" s="421"/>
      <c r="O22" s="577"/>
      <c r="P22" s="604">
        <f t="shared" ref="P22" si="16">_xlfn.BITRSHIFT(O21,8)</f>
        <v>13</v>
      </c>
    </row>
    <row r="23" spans="1:16">
      <c r="A23" s="622">
        <v>148</v>
      </c>
      <c r="B23" s="610" t="s">
        <v>24</v>
      </c>
      <c r="C23" s="953" t="s">
        <v>1128</v>
      </c>
      <c r="D23" s="754"/>
      <c r="E23" s="620" t="s">
        <v>26</v>
      </c>
      <c r="F23" s="609"/>
      <c r="G23" s="576" t="str">
        <f t="shared" si="0"/>
        <v>42</v>
      </c>
      <c r="H23" s="617">
        <v>66</v>
      </c>
      <c r="I23" s="618" t="s">
        <v>27</v>
      </c>
      <c r="K23" s="421">
        <f>H24*256+H23</f>
        <v>6978</v>
      </c>
      <c r="L23" s="421">
        <f>K23*0.001</f>
        <v>6.9779999999999998</v>
      </c>
      <c r="M23" s="421">
        <f>10*LOG10(L23)</f>
        <v>8.4373096511209198</v>
      </c>
      <c r="O23" s="577">
        <v>6978</v>
      </c>
      <c r="P23" s="604">
        <f t="shared" ref="P23" si="17">_xlfn.BITAND(O23,255)</f>
        <v>66</v>
      </c>
    </row>
    <row r="24" spans="1:16">
      <c r="A24" s="622">
        <v>149</v>
      </c>
      <c r="B24" s="610" t="s">
        <v>24</v>
      </c>
      <c r="C24" s="751"/>
      <c r="D24" s="754"/>
      <c r="E24" s="620" t="s">
        <v>26</v>
      </c>
      <c r="F24" s="609"/>
      <c r="G24" s="576" t="str">
        <f t="shared" si="0"/>
        <v>1B</v>
      </c>
      <c r="H24" s="617">
        <v>27</v>
      </c>
      <c r="I24" s="618" t="s">
        <v>27</v>
      </c>
      <c r="K24" s="421"/>
      <c r="L24" s="421"/>
      <c r="M24" s="421"/>
      <c r="O24" s="577"/>
      <c r="P24" s="604">
        <f t="shared" ref="P24" si="18">_xlfn.BITRSHIFT(O23,8)</f>
        <v>27</v>
      </c>
    </row>
    <row r="25" spans="1:16">
      <c r="A25" s="622">
        <v>150</v>
      </c>
      <c r="B25" s="610" t="s">
        <v>24</v>
      </c>
      <c r="C25" s="953" t="s">
        <v>1129</v>
      </c>
      <c r="D25" s="754"/>
      <c r="E25" s="620" t="s">
        <v>26</v>
      </c>
      <c r="F25" s="609"/>
      <c r="G25" s="576" t="str">
        <f t="shared" si="0"/>
        <v>E4</v>
      </c>
      <c r="H25" s="617">
        <v>228</v>
      </c>
      <c r="I25" s="618" t="s">
        <v>27</v>
      </c>
      <c r="K25" s="421">
        <f>H26*256+H25</f>
        <v>10468</v>
      </c>
      <c r="L25" s="421">
        <f>K25*0.001</f>
        <v>10.468</v>
      </c>
      <c r="M25" s="421">
        <f>10*LOG10(L25)</f>
        <v>10.198637139678432</v>
      </c>
      <c r="O25" s="577">
        <v>10468</v>
      </c>
      <c r="P25" s="604">
        <f t="shared" ref="P25" si="19">_xlfn.BITAND(O25,255)</f>
        <v>228</v>
      </c>
    </row>
    <row r="26" spans="1:16">
      <c r="A26" s="622">
        <v>151</v>
      </c>
      <c r="B26" s="610" t="s">
        <v>24</v>
      </c>
      <c r="C26" s="751"/>
      <c r="D26" s="754"/>
      <c r="E26" s="620" t="s">
        <v>26</v>
      </c>
      <c r="F26" s="609"/>
      <c r="G26" s="576" t="str">
        <f t="shared" si="0"/>
        <v>28</v>
      </c>
      <c r="H26" s="617">
        <v>40</v>
      </c>
      <c r="I26" s="618" t="s">
        <v>27</v>
      </c>
      <c r="L26" s="421"/>
      <c r="M26" s="421"/>
      <c r="O26" s="577"/>
      <c r="P26" s="604">
        <f t="shared" ref="P26" si="20">_xlfn.BITRSHIFT(O25,8)</f>
        <v>40</v>
      </c>
    </row>
    <row r="27" spans="1:16">
      <c r="A27" s="622">
        <v>152</v>
      </c>
      <c r="B27" s="610" t="s">
        <v>24</v>
      </c>
      <c r="C27" s="953" t="s">
        <v>1130</v>
      </c>
      <c r="D27" s="754"/>
      <c r="E27" s="620" t="s">
        <v>26</v>
      </c>
      <c r="F27" s="609"/>
      <c r="G27" s="576" t="str">
        <f t="shared" si="0"/>
        <v>85</v>
      </c>
      <c r="H27" s="614">
        <v>133</v>
      </c>
      <c r="I27" s="618" t="s">
        <v>27</v>
      </c>
      <c r="K27" s="421">
        <f>H28*256+H27</f>
        <v>13957</v>
      </c>
      <c r="L27" s="421">
        <f>K27*0.001</f>
        <v>13.957000000000001</v>
      </c>
      <c r="M27" s="421">
        <f>10*LOG10(L27)</f>
        <v>11.447920784977148</v>
      </c>
      <c r="O27" s="575">
        <v>13957</v>
      </c>
      <c r="P27" s="604">
        <f t="shared" ref="P27" si="21">_xlfn.BITAND(O27,255)</f>
        <v>133</v>
      </c>
    </row>
    <row r="28" spans="1:16">
      <c r="A28" s="622">
        <v>153</v>
      </c>
      <c r="B28" s="610" t="s">
        <v>24</v>
      </c>
      <c r="C28" s="751"/>
      <c r="D28" s="754"/>
      <c r="E28" s="620" t="s">
        <v>26</v>
      </c>
      <c r="F28" s="609"/>
      <c r="G28" s="576" t="str">
        <f t="shared" si="0"/>
        <v>36</v>
      </c>
      <c r="H28" s="614">
        <v>54</v>
      </c>
      <c r="I28" s="618" t="s">
        <v>27</v>
      </c>
      <c r="O28" s="575"/>
      <c r="P28" s="604">
        <f t="shared" ref="P28" si="22">_xlfn.BITRSHIFT(O27,8)</f>
        <v>54</v>
      </c>
    </row>
    <row r="29" spans="1:16">
      <c r="A29" s="622">
        <v>154</v>
      </c>
      <c r="B29" s="610" t="s">
        <v>24</v>
      </c>
      <c r="C29" s="953" t="s">
        <v>1131</v>
      </c>
      <c r="D29" s="754"/>
      <c r="E29" s="620" t="s">
        <v>26</v>
      </c>
      <c r="F29" s="609"/>
      <c r="G29" s="576" t="str">
        <f t="shared" si="0"/>
        <v>26</v>
      </c>
      <c r="H29" s="614">
        <v>38</v>
      </c>
      <c r="I29" s="618" t="s">
        <v>27</v>
      </c>
      <c r="K29" s="421">
        <f>H30*256+H29</f>
        <v>17446</v>
      </c>
      <c r="L29" s="421">
        <f>K29*0.001</f>
        <v>17.446000000000002</v>
      </c>
      <c r="M29" s="421">
        <f>10*LOG10(L29)</f>
        <v>12.4169586813981</v>
      </c>
      <c r="O29" s="575">
        <v>17446</v>
      </c>
      <c r="P29" s="604">
        <f t="shared" ref="P29" si="23">_xlfn.BITAND(O29,255)</f>
        <v>38</v>
      </c>
    </row>
    <row r="30" spans="1:16">
      <c r="A30" s="622">
        <v>155</v>
      </c>
      <c r="B30" s="610" t="s">
        <v>24</v>
      </c>
      <c r="C30" s="751"/>
      <c r="D30" s="754"/>
      <c r="E30" s="620" t="s">
        <v>26</v>
      </c>
      <c r="F30" s="609"/>
      <c r="G30" s="576" t="str">
        <f t="shared" si="0"/>
        <v>44</v>
      </c>
      <c r="H30" s="614">
        <v>68</v>
      </c>
      <c r="I30" s="618" t="s">
        <v>27</v>
      </c>
      <c r="O30" s="575"/>
      <c r="P30" s="604">
        <f t="shared" ref="P30" si="24">_xlfn.BITRSHIFT(O29,8)</f>
        <v>68</v>
      </c>
    </row>
    <row r="31" spans="1:16">
      <c r="A31" s="622">
        <v>156</v>
      </c>
      <c r="B31" s="610" t="s">
        <v>24</v>
      </c>
      <c r="C31" s="953" t="s">
        <v>1132</v>
      </c>
      <c r="D31" s="754"/>
      <c r="E31" s="620" t="s">
        <v>26</v>
      </c>
      <c r="F31" s="609"/>
      <c r="G31" s="576" t="str">
        <f t="shared" si="0"/>
        <v>C8</v>
      </c>
      <c r="H31" s="614">
        <v>200</v>
      </c>
      <c r="I31" s="618" t="s">
        <v>27</v>
      </c>
      <c r="K31" s="421">
        <f>H32*256+H31</f>
        <v>20936</v>
      </c>
      <c r="L31" s="421">
        <f>K31*0.001</f>
        <v>20.936</v>
      </c>
      <c r="M31" s="421">
        <f>10*LOG10(L31)</f>
        <v>13.208937096318245</v>
      </c>
      <c r="O31" s="575">
        <v>20936</v>
      </c>
      <c r="P31" s="604">
        <f t="shared" ref="P31" si="25">_xlfn.BITAND(O31,255)</f>
        <v>200</v>
      </c>
    </row>
    <row r="32" spans="1:16">
      <c r="A32" s="622">
        <v>157</v>
      </c>
      <c r="B32" s="610" t="s">
        <v>24</v>
      </c>
      <c r="C32" s="751"/>
      <c r="D32" s="754"/>
      <c r="E32" s="620" t="s">
        <v>26</v>
      </c>
      <c r="F32" s="609"/>
      <c r="G32" s="576" t="str">
        <f t="shared" si="0"/>
        <v>51</v>
      </c>
      <c r="H32" s="614">
        <v>81</v>
      </c>
      <c r="I32" s="618" t="s">
        <v>27</v>
      </c>
      <c r="O32" s="575"/>
      <c r="P32" s="604">
        <f t="shared" ref="P32" si="26">_xlfn.BITRSHIFT(O31,8)</f>
        <v>81</v>
      </c>
    </row>
    <row r="33" spans="1:16">
      <c r="A33" s="622">
        <v>158</v>
      </c>
      <c r="B33" s="610" t="s">
        <v>24</v>
      </c>
      <c r="C33" s="953" t="s">
        <v>1133</v>
      </c>
      <c r="D33" s="754"/>
      <c r="E33" s="620" t="s">
        <v>26</v>
      </c>
      <c r="F33" s="609"/>
      <c r="G33" s="576" t="str">
        <f t="shared" si="0"/>
        <v>2B</v>
      </c>
      <c r="H33" s="614">
        <v>43</v>
      </c>
      <c r="I33" s="618" t="s">
        <v>27</v>
      </c>
      <c r="K33" s="421">
        <f>H34*256+H33</f>
        <v>41515</v>
      </c>
      <c r="L33" s="421">
        <f>K33*0.001</f>
        <v>41.515000000000001</v>
      </c>
      <c r="M33" s="421">
        <f>10*LOG10(L33)</f>
        <v>16.182050422592695</v>
      </c>
      <c r="O33" s="575">
        <v>41515</v>
      </c>
      <c r="P33" s="604">
        <f t="shared" ref="P33" si="27">_xlfn.BITAND(O33,255)</f>
        <v>43</v>
      </c>
    </row>
    <row r="34" spans="1:16">
      <c r="A34" s="622">
        <v>159</v>
      </c>
      <c r="B34" s="610" t="s">
        <v>24</v>
      </c>
      <c r="C34" s="751"/>
      <c r="D34" s="751"/>
      <c r="E34" s="620" t="s">
        <v>26</v>
      </c>
      <c r="F34" s="609"/>
      <c r="G34" s="576" t="str">
        <f t="shared" si="0"/>
        <v>A2</v>
      </c>
      <c r="H34" s="614">
        <v>162</v>
      </c>
      <c r="I34" s="618" t="s">
        <v>27</v>
      </c>
      <c r="O34" s="575"/>
      <c r="P34" s="604">
        <f t="shared" ref="P34" si="28">_xlfn.BITRSHIFT(O33,8)</f>
        <v>162</v>
      </c>
    </row>
    <row r="35" spans="1:16">
      <c r="A35" s="622">
        <v>160</v>
      </c>
      <c r="B35" s="610" t="s">
        <v>24</v>
      </c>
      <c r="C35" s="953" t="s">
        <v>1134</v>
      </c>
      <c r="D35" s="954"/>
      <c r="E35" s="620" t="s">
        <v>26</v>
      </c>
      <c r="F35" s="609"/>
      <c r="G35" s="576" t="str">
        <f t="shared" si="0"/>
        <v>0</v>
      </c>
      <c r="H35" s="617">
        <v>0</v>
      </c>
      <c r="I35" s="618" t="s">
        <v>27</v>
      </c>
      <c r="K35" s="421">
        <f>H36*256+H35</f>
        <v>0</v>
      </c>
      <c r="L35" s="421">
        <f>K35*0.0001</f>
        <v>0</v>
      </c>
      <c r="M35" s="421" t="e">
        <f>10*LOG10(L35)</f>
        <v>#NUM!</v>
      </c>
      <c r="O35" s="577">
        <v>0</v>
      </c>
      <c r="P35" s="604">
        <f>_xlfn.BITAND(O35,255)</f>
        <v>0</v>
      </c>
    </row>
    <row r="36" spans="1:16">
      <c r="A36" s="622">
        <v>161</v>
      </c>
      <c r="B36" s="610" t="s">
        <v>24</v>
      </c>
      <c r="C36" s="751"/>
      <c r="D36" s="751"/>
      <c r="E36" s="620" t="s">
        <v>26</v>
      </c>
      <c r="F36" s="609"/>
      <c r="G36" s="576" t="str">
        <f t="shared" si="0"/>
        <v>0</v>
      </c>
      <c r="H36" s="617">
        <v>0</v>
      </c>
      <c r="I36" s="618" t="s">
        <v>27</v>
      </c>
      <c r="K36" s="421"/>
      <c r="L36" s="421"/>
      <c r="M36" s="421"/>
      <c r="O36" s="577"/>
      <c r="P36" s="604">
        <f>_xlfn.BITRSHIFT(O35,8)</f>
        <v>0</v>
      </c>
    </row>
    <row r="37" spans="1:16">
      <c r="A37" s="622">
        <v>162</v>
      </c>
      <c r="B37" s="610" t="s">
        <v>24</v>
      </c>
      <c r="C37" s="953" t="s">
        <v>1135</v>
      </c>
      <c r="D37" s="954"/>
      <c r="E37" s="620" t="s">
        <v>26</v>
      </c>
      <c r="F37" s="609"/>
      <c r="G37" s="576" t="str">
        <f t="shared" si="0"/>
        <v>A1</v>
      </c>
      <c r="H37" s="617">
        <v>161</v>
      </c>
      <c r="I37" s="618" t="s">
        <v>27</v>
      </c>
      <c r="K37" s="421">
        <f>H38*256+H37</f>
        <v>3489</v>
      </c>
      <c r="L37" s="421">
        <f>K37*0.001</f>
        <v>3.4889999999999999</v>
      </c>
      <c r="M37" s="421">
        <f>10*LOG10(L37)</f>
        <v>5.427009694481109</v>
      </c>
      <c r="O37" s="577">
        <v>3489</v>
      </c>
      <c r="P37" s="604">
        <f t="shared" ref="P37" si="29">_xlfn.BITAND(O37,255)</f>
        <v>161</v>
      </c>
    </row>
    <row r="38" spans="1:16">
      <c r="A38" s="622">
        <v>163</v>
      </c>
      <c r="B38" s="610" t="s">
        <v>24</v>
      </c>
      <c r="C38" s="751"/>
      <c r="D38" s="751"/>
      <c r="E38" s="620" t="s">
        <v>26</v>
      </c>
      <c r="F38" s="609"/>
      <c r="G38" s="576" t="str">
        <f t="shared" si="0"/>
        <v>D</v>
      </c>
      <c r="H38" s="617">
        <v>13</v>
      </c>
      <c r="I38" s="618" t="s">
        <v>27</v>
      </c>
      <c r="K38" s="421"/>
      <c r="L38" s="421"/>
      <c r="M38" s="421"/>
      <c r="O38" s="577"/>
      <c r="P38" s="604">
        <f t="shared" ref="P38" si="30">_xlfn.BITRSHIFT(O37,8)</f>
        <v>13</v>
      </c>
    </row>
    <row r="39" spans="1:16">
      <c r="A39" s="622">
        <v>164</v>
      </c>
      <c r="B39" s="610" t="s">
        <v>24</v>
      </c>
      <c r="C39" s="953" t="s">
        <v>1136</v>
      </c>
      <c r="D39" s="954"/>
      <c r="E39" s="620" t="s">
        <v>26</v>
      </c>
      <c r="F39" s="609"/>
      <c r="G39" s="576" t="str">
        <f t="shared" si="0"/>
        <v>42</v>
      </c>
      <c r="H39" s="617">
        <v>66</v>
      </c>
      <c r="I39" s="618" t="s">
        <v>27</v>
      </c>
      <c r="K39" s="421">
        <f>H40*256+H39</f>
        <v>6978</v>
      </c>
      <c r="L39" s="421">
        <f>K39*0.001</f>
        <v>6.9779999999999998</v>
      </c>
      <c r="M39" s="421">
        <f>10*LOG10(L39)</f>
        <v>8.4373096511209198</v>
      </c>
      <c r="O39" s="577">
        <v>6978</v>
      </c>
      <c r="P39" s="604">
        <f t="shared" ref="P39" si="31">_xlfn.BITAND(O39,255)</f>
        <v>66</v>
      </c>
    </row>
    <row r="40" spans="1:16">
      <c r="A40" s="622">
        <v>165</v>
      </c>
      <c r="B40" s="610" t="s">
        <v>24</v>
      </c>
      <c r="C40" s="751"/>
      <c r="D40" s="751"/>
      <c r="E40" s="620" t="s">
        <v>26</v>
      </c>
      <c r="F40" s="609"/>
      <c r="G40" s="576" t="str">
        <f t="shared" si="0"/>
        <v>1B</v>
      </c>
      <c r="H40" s="617">
        <v>27</v>
      </c>
      <c r="I40" s="618" t="s">
        <v>27</v>
      </c>
      <c r="K40" s="421"/>
      <c r="L40" s="421"/>
      <c r="M40" s="421"/>
      <c r="O40" s="577"/>
      <c r="P40" s="604">
        <f t="shared" ref="P40" si="32">_xlfn.BITRSHIFT(O39,8)</f>
        <v>27</v>
      </c>
    </row>
    <row r="41" spans="1:16">
      <c r="A41" s="622">
        <v>166</v>
      </c>
      <c r="B41" s="610" t="s">
        <v>24</v>
      </c>
      <c r="C41" s="953" t="s">
        <v>1137</v>
      </c>
      <c r="D41" s="954"/>
      <c r="E41" s="620" t="s">
        <v>26</v>
      </c>
      <c r="F41" s="609"/>
      <c r="G41" s="576" t="str">
        <f t="shared" si="0"/>
        <v>E4</v>
      </c>
      <c r="H41" s="617">
        <v>228</v>
      </c>
      <c r="I41" s="618" t="s">
        <v>27</v>
      </c>
      <c r="K41" s="421">
        <f>H42*256+H41</f>
        <v>10468</v>
      </c>
      <c r="L41" s="421">
        <f>K41*0.001</f>
        <v>10.468</v>
      </c>
      <c r="M41" s="421">
        <f>10*LOG10(L41)</f>
        <v>10.198637139678432</v>
      </c>
      <c r="O41" s="577">
        <v>10468</v>
      </c>
      <c r="P41" s="604">
        <f t="shared" ref="P41" si="33">_xlfn.BITAND(O41,255)</f>
        <v>228</v>
      </c>
    </row>
    <row r="42" spans="1:16">
      <c r="A42" s="622">
        <v>167</v>
      </c>
      <c r="B42" s="610" t="s">
        <v>24</v>
      </c>
      <c r="C42" s="751"/>
      <c r="D42" s="751"/>
      <c r="E42" s="620" t="s">
        <v>26</v>
      </c>
      <c r="F42" s="609"/>
      <c r="G42" s="576" t="str">
        <f t="shared" si="0"/>
        <v>28</v>
      </c>
      <c r="H42" s="617">
        <v>40</v>
      </c>
      <c r="I42" s="618" t="s">
        <v>27</v>
      </c>
      <c r="L42" s="421"/>
      <c r="M42" s="421"/>
      <c r="O42" s="577"/>
      <c r="P42" s="604">
        <f t="shared" ref="P42" si="34">_xlfn.BITRSHIFT(O41,8)</f>
        <v>40</v>
      </c>
    </row>
    <row r="43" spans="1:16">
      <c r="A43" s="622">
        <v>168</v>
      </c>
      <c r="B43" s="610" t="s">
        <v>24</v>
      </c>
      <c r="C43" s="953" t="s">
        <v>1138</v>
      </c>
      <c r="D43" s="954"/>
      <c r="E43" s="620" t="s">
        <v>26</v>
      </c>
      <c r="F43" s="609"/>
      <c r="G43" s="576" t="str">
        <f t="shared" si="0"/>
        <v>85</v>
      </c>
      <c r="H43" s="614">
        <v>133</v>
      </c>
      <c r="I43" s="618" t="s">
        <v>27</v>
      </c>
      <c r="K43" s="421">
        <f>H44*256+H43</f>
        <v>13957</v>
      </c>
      <c r="L43" s="421">
        <f>K43*0.001</f>
        <v>13.957000000000001</v>
      </c>
      <c r="M43" s="421">
        <f>10*LOG10(L43)</f>
        <v>11.447920784977148</v>
      </c>
      <c r="O43" s="575">
        <v>13957</v>
      </c>
      <c r="P43" s="604">
        <f t="shared" ref="P43" si="35">_xlfn.BITAND(O43,255)</f>
        <v>133</v>
      </c>
    </row>
    <row r="44" spans="1:16">
      <c r="A44" s="622">
        <v>169</v>
      </c>
      <c r="B44" s="610" t="s">
        <v>24</v>
      </c>
      <c r="C44" s="751"/>
      <c r="D44" s="751"/>
      <c r="E44" s="620" t="s">
        <v>26</v>
      </c>
      <c r="F44" s="609"/>
      <c r="G44" s="576" t="str">
        <f t="shared" si="0"/>
        <v>36</v>
      </c>
      <c r="H44" s="614">
        <v>54</v>
      </c>
      <c r="I44" s="618" t="s">
        <v>27</v>
      </c>
      <c r="O44" s="575"/>
      <c r="P44" s="604">
        <f t="shared" ref="P44" si="36">_xlfn.BITRSHIFT(O43,8)</f>
        <v>54</v>
      </c>
    </row>
    <row r="45" spans="1:16">
      <c r="A45" s="622">
        <v>170</v>
      </c>
      <c r="B45" s="610" t="s">
        <v>24</v>
      </c>
      <c r="C45" s="953" t="s">
        <v>1139</v>
      </c>
      <c r="D45" s="954"/>
      <c r="E45" s="620" t="s">
        <v>26</v>
      </c>
      <c r="F45" s="609"/>
      <c r="G45" s="576" t="str">
        <f t="shared" si="0"/>
        <v>26</v>
      </c>
      <c r="H45" s="614">
        <v>38</v>
      </c>
      <c r="I45" s="618" t="s">
        <v>27</v>
      </c>
      <c r="K45" s="421">
        <f>H46*256+H45</f>
        <v>17446</v>
      </c>
      <c r="L45" s="421">
        <f>K45*0.001</f>
        <v>17.446000000000002</v>
      </c>
      <c r="M45" s="421">
        <f>10*LOG10(L45)</f>
        <v>12.4169586813981</v>
      </c>
      <c r="O45" s="575">
        <v>17446</v>
      </c>
      <c r="P45" s="604">
        <f t="shared" ref="P45" si="37">_xlfn.BITAND(O45,255)</f>
        <v>38</v>
      </c>
    </row>
    <row r="46" spans="1:16">
      <c r="A46" s="622">
        <v>171</v>
      </c>
      <c r="B46" s="610" t="s">
        <v>24</v>
      </c>
      <c r="C46" s="751"/>
      <c r="D46" s="751"/>
      <c r="E46" s="620" t="s">
        <v>26</v>
      </c>
      <c r="F46" s="609"/>
      <c r="G46" s="576" t="str">
        <f t="shared" si="0"/>
        <v>44</v>
      </c>
      <c r="H46" s="614">
        <v>68</v>
      </c>
      <c r="I46" s="618" t="s">
        <v>27</v>
      </c>
      <c r="O46" s="575"/>
      <c r="P46" s="604">
        <f t="shared" ref="P46" si="38">_xlfn.BITRSHIFT(O45,8)</f>
        <v>68</v>
      </c>
    </row>
    <row r="47" spans="1:16">
      <c r="A47" s="622">
        <v>172</v>
      </c>
      <c r="B47" s="610" t="s">
        <v>24</v>
      </c>
      <c r="C47" s="953" t="s">
        <v>1140</v>
      </c>
      <c r="D47" s="954"/>
      <c r="E47" s="620" t="s">
        <v>26</v>
      </c>
      <c r="F47" s="609"/>
      <c r="G47" s="576" t="str">
        <f t="shared" si="0"/>
        <v>C8</v>
      </c>
      <c r="H47" s="614">
        <v>200</v>
      </c>
      <c r="I47" s="618" t="s">
        <v>27</v>
      </c>
      <c r="K47" s="421">
        <f>H48*256+H47</f>
        <v>20936</v>
      </c>
      <c r="L47" s="421">
        <f>K47*0.001</f>
        <v>20.936</v>
      </c>
      <c r="M47" s="421">
        <f>10*LOG10(L47)</f>
        <v>13.208937096318245</v>
      </c>
      <c r="O47" s="575">
        <v>20936</v>
      </c>
      <c r="P47" s="604">
        <f t="shared" ref="P47" si="39">_xlfn.BITAND(O47,255)</f>
        <v>200</v>
      </c>
    </row>
    <row r="48" spans="1:16">
      <c r="A48" s="622">
        <v>173</v>
      </c>
      <c r="B48" s="610" t="s">
        <v>24</v>
      </c>
      <c r="C48" s="751"/>
      <c r="D48" s="751"/>
      <c r="E48" s="620" t="s">
        <v>26</v>
      </c>
      <c r="F48" s="609"/>
      <c r="G48" s="576" t="str">
        <f t="shared" si="0"/>
        <v>51</v>
      </c>
      <c r="H48" s="614">
        <v>81</v>
      </c>
      <c r="I48" s="618" t="s">
        <v>27</v>
      </c>
      <c r="O48" s="575"/>
      <c r="P48" s="604">
        <f t="shared" ref="P48" si="40">_xlfn.BITRSHIFT(O47,8)</f>
        <v>81</v>
      </c>
    </row>
    <row r="49" spans="1:16">
      <c r="A49" s="622">
        <v>174</v>
      </c>
      <c r="B49" s="610" t="s">
        <v>24</v>
      </c>
      <c r="C49" s="953" t="s">
        <v>1141</v>
      </c>
      <c r="D49" s="954"/>
      <c r="E49" s="620" t="s">
        <v>26</v>
      </c>
      <c r="F49" s="609"/>
      <c r="G49" s="576" t="str">
        <f t="shared" si="0"/>
        <v>2B</v>
      </c>
      <c r="H49" s="614">
        <v>43</v>
      </c>
      <c r="I49" s="618" t="s">
        <v>27</v>
      </c>
      <c r="K49" s="421">
        <f>H50*256+H49</f>
        <v>41515</v>
      </c>
      <c r="L49" s="421">
        <f>K49*0.001</f>
        <v>41.515000000000001</v>
      </c>
      <c r="M49" s="421">
        <f>10*LOG10(L49)</f>
        <v>16.182050422592695</v>
      </c>
      <c r="O49" s="575">
        <v>41515</v>
      </c>
      <c r="P49" s="604">
        <f t="shared" ref="P49" si="41">_xlfn.BITAND(O49,255)</f>
        <v>43</v>
      </c>
    </row>
    <row r="50" spans="1:16">
      <c r="A50" s="622">
        <v>175</v>
      </c>
      <c r="B50" s="610" t="s">
        <v>24</v>
      </c>
      <c r="C50" s="751"/>
      <c r="D50" s="751"/>
      <c r="E50" s="620" t="s">
        <v>26</v>
      </c>
      <c r="F50" s="609"/>
      <c r="G50" s="576" t="str">
        <f t="shared" si="0"/>
        <v>A2</v>
      </c>
      <c r="H50" s="614">
        <v>162</v>
      </c>
      <c r="I50" s="618" t="s">
        <v>27</v>
      </c>
      <c r="O50" s="575"/>
      <c r="P50" s="604">
        <f t="shared" ref="P50" si="42">_xlfn.BITRSHIFT(O49,8)</f>
        <v>162</v>
      </c>
    </row>
    <row r="51" spans="1:16">
      <c r="A51" s="622">
        <v>176</v>
      </c>
      <c r="B51" s="610" t="s">
        <v>24</v>
      </c>
      <c r="C51" s="953" t="s">
        <v>1142</v>
      </c>
      <c r="D51" s="954"/>
      <c r="E51" s="620" t="s">
        <v>26</v>
      </c>
      <c r="F51" s="609"/>
      <c r="G51" s="576" t="str">
        <f t="shared" si="0"/>
        <v>0</v>
      </c>
      <c r="H51" s="617">
        <v>0</v>
      </c>
      <c r="I51" s="618" t="s">
        <v>27</v>
      </c>
      <c r="K51" s="421">
        <f>H52*256+H51</f>
        <v>0</v>
      </c>
      <c r="L51" s="421">
        <f>K51*0.0001</f>
        <v>0</v>
      </c>
      <c r="M51" s="421" t="e">
        <f>10*LOG10(L51)</f>
        <v>#NUM!</v>
      </c>
      <c r="O51" s="577">
        <v>0</v>
      </c>
      <c r="P51" s="604">
        <f>_xlfn.BITAND(O51,255)</f>
        <v>0</v>
      </c>
    </row>
    <row r="52" spans="1:16">
      <c r="A52" s="622">
        <v>177</v>
      </c>
      <c r="B52" s="610" t="s">
        <v>24</v>
      </c>
      <c r="C52" s="751"/>
      <c r="D52" s="751"/>
      <c r="E52" s="620" t="s">
        <v>26</v>
      </c>
      <c r="F52" s="609"/>
      <c r="G52" s="576" t="str">
        <f t="shared" si="0"/>
        <v>0</v>
      </c>
      <c r="H52" s="617">
        <v>0</v>
      </c>
      <c r="I52" s="618" t="s">
        <v>27</v>
      </c>
      <c r="K52" s="421"/>
      <c r="L52" s="421"/>
      <c r="M52" s="421"/>
      <c r="O52" s="577"/>
      <c r="P52" s="604">
        <f>_xlfn.BITRSHIFT(O51,8)</f>
        <v>0</v>
      </c>
    </row>
    <row r="53" spans="1:16">
      <c r="A53" s="622">
        <v>178</v>
      </c>
      <c r="B53" s="610" t="s">
        <v>24</v>
      </c>
      <c r="C53" s="953" t="s">
        <v>1143</v>
      </c>
      <c r="D53" s="954"/>
      <c r="E53" s="620" t="s">
        <v>26</v>
      </c>
      <c r="F53" s="609"/>
      <c r="G53" s="576" t="str">
        <f t="shared" si="0"/>
        <v>A1</v>
      </c>
      <c r="H53" s="617">
        <v>161</v>
      </c>
      <c r="I53" s="618" t="s">
        <v>27</v>
      </c>
      <c r="K53" s="421">
        <f>H54*256+H53</f>
        <v>3489</v>
      </c>
      <c r="L53" s="421">
        <f>K53*0.001</f>
        <v>3.4889999999999999</v>
      </c>
      <c r="M53" s="421">
        <f>10*LOG10(L53)</f>
        <v>5.427009694481109</v>
      </c>
      <c r="O53" s="577">
        <v>3489</v>
      </c>
      <c r="P53" s="604">
        <f t="shared" ref="P53" si="43">_xlfn.BITAND(O53,255)</f>
        <v>161</v>
      </c>
    </row>
    <row r="54" spans="1:16">
      <c r="A54" s="622">
        <v>179</v>
      </c>
      <c r="B54" s="610" t="s">
        <v>24</v>
      </c>
      <c r="C54" s="751"/>
      <c r="D54" s="751"/>
      <c r="E54" s="620" t="s">
        <v>26</v>
      </c>
      <c r="F54" s="609"/>
      <c r="G54" s="576" t="str">
        <f t="shared" si="0"/>
        <v>D</v>
      </c>
      <c r="H54" s="617">
        <v>13</v>
      </c>
      <c r="I54" s="618" t="s">
        <v>27</v>
      </c>
      <c r="K54" s="421"/>
      <c r="L54" s="421"/>
      <c r="M54" s="421"/>
      <c r="O54" s="577"/>
      <c r="P54" s="604">
        <f t="shared" ref="P54" si="44">_xlfn.BITRSHIFT(O53,8)</f>
        <v>13</v>
      </c>
    </row>
    <row r="55" spans="1:16">
      <c r="A55" s="622">
        <v>180</v>
      </c>
      <c r="B55" s="610" t="s">
        <v>24</v>
      </c>
      <c r="C55" s="953" t="s">
        <v>1144</v>
      </c>
      <c r="D55" s="954"/>
      <c r="E55" s="620" t="s">
        <v>26</v>
      </c>
      <c r="F55" s="609"/>
      <c r="G55" s="576" t="str">
        <f t="shared" si="0"/>
        <v>42</v>
      </c>
      <c r="H55" s="617">
        <v>66</v>
      </c>
      <c r="I55" s="618" t="s">
        <v>27</v>
      </c>
      <c r="K55" s="421">
        <f>H56*256+H55</f>
        <v>6978</v>
      </c>
      <c r="L55" s="421">
        <f>K55*0.001</f>
        <v>6.9779999999999998</v>
      </c>
      <c r="M55" s="421">
        <f>10*LOG10(L55)</f>
        <v>8.4373096511209198</v>
      </c>
      <c r="O55" s="577">
        <v>6978</v>
      </c>
      <c r="P55" s="604">
        <f t="shared" ref="P55" si="45">_xlfn.BITAND(O55,255)</f>
        <v>66</v>
      </c>
    </row>
    <row r="56" spans="1:16">
      <c r="A56" s="622">
        <v>181</v>
      </c>
      <c r="B56" s="610" t="s">
        <v>24</v>
      </c>
      <c r="C56" s="751"/>
      <c r="D56" s="751"/>
      <c r="E56" s="620" t="s">
        <v>26</v>
      </c>
      <c r="F56" s="609"/>
      <c r="G56" s="576" t="str">
        <f t="shared" si="0"/>
        <v>1B</v>
      </c>
      <c r="H56" s="617">
        <v>27</v>
      </c>
      <c r="I56" s="618" t="s">
        <v>27</v>
      </c>
      <c r="K56" s="421"/>
      <c r="L56" s="421"/>
      <c r="M56" s="421"/>
      <c r="O56" s="577"/>
      <c r="P56" s="604">
        <f t="shared" ref="P56" si="46">_xlfn.BITRSHIFT(O55,8)</f>
        <v>27</v>
      </c>
    </row>
    <row r="57" spans="1:16">
      <c r="A57" s="622">
        <v>182</v>
      </c>
      <c r="B57" s="610" t="s">
        <v>24</v>
      </c>
      <c r="C57" s="953" t="s">
        <v>1145</v>
      </c>
      <c r="D57" s="954"/>
      <c r="E57" s="620" t="s">
        <v>26</v>
      </c>
      <c r="F57" s="609"/>
      <c r="G57" s="576" t="str">
        <f t="shared" si="0"/>
        <v>E4</v>
      </c>
      <c r="H57" s="617">
        <v>228</v>
      </c>
      <c r="I57" s="618" t="s">
        <v>27</v>
      </c>
      <c r="K57" s="421">
        <f>H58*256+H57</f>
        <v>10468</v>
      </c>
      <c r="L57" s="421">
        <f>K57*0.001</f>
        <v>10.468</v>
      </c>
      <c r="M57" s="421">
        <f>10*LOG10(L57)</f>
        <v>10.198637139678432</v>
      </c>
      <c r="O57" s="577">
        <v>10468</v>
      </c>
      <c r="P57" s="604">
        <f t="shared" ref="P57" si="47">_xlfn.BITAND(O57,255)</f>
        <v>228</v>
      </c>
    </row>
    <row r="58" spans="1:16">
      <c r="A58" s="622">
        <v>183</v>
      </c>
      <c r="B58" s="610" t="s">
        <v>24</v>
      </c>
      <c r="C58" s="751"/>
      <c r="D58" s="751"/>
      <c r="E58" s="620" t="s">
        <v>26</v>
      </c>
      <c r="F58" s="609"/>
      <c r="G58" s="576" t="str">
        <f t="shared" si="0"/>
        <v>28</v>
      </c>
      <c r="H58" s="617">
        <v>40</v>
      </c>
      <c r="I58" s="618" t="s">
        <v>27</v>
      </c>
      <c r="L58" s="421"/>
      <c r="M58" s="421"/>
      <c r="O58" s="577"/>
      <c r="P58" s="604">
        <f t="shared" ref="P58" si="48">_xlfn.BITRSHIFT(O57,8)</f>
        <v>40</v>
      </c>
    </row>
    <row r="59" spans="1:16">
      <c r="A59" s="622">
        <v>184</v>
      </c>
      <c r="B59" s="610" t="s">
        <v>24</v>
      </c>
      <c r="C59" s="953" t="s">
        <v>1146</v>
      </c>
      <c r="D59" s="954"/>
      <c r="E59" s="620" t="s">
        <v>26</v>
      </c>
      <c r="F59" s="609"/>
      <c r="G59" s="576" t="str">
        <f t="shared" si="0"/>
        <v>85</v>
      </c>
      <c r="H59" s="614">
        <v>133</v>
      </c>
      <c r="I59" s="618" t="s">
        <v>27</v>
      </c>
      <c r="K59" s="421">
        <f>H60*256+H59</f>
        <v>13957</v>
      </c>
      <c r="L59" s="421">
        <f>K59*0.001</f>
        <v>13.957000000000001</v>
      </c>
      <c r="M59" s="421">
        <f>10*LOG10(L59)</f>
        <v>11.447920784977148</v>
      </c>
      <c r="O59" s="575">
        <v>13957</v>
      </c>
      <c r="P59" s="604">
        <f t="shared" ref="P59" si="49">_xlfn.BITAND(O59,255)</f>
        <v>133</v>
      </c>
    </row>
    <row r="60" spans="1:16">
      <c r="A60" s="622">
        <v>185</v>
      </c>
      <c r="B60" s="610" t="s">
        <v>24</v>
      </c>
      <c r="C60" s="751"/>
      <c r="D60" s="751"/>
      <c r="E60" s="620" t="s">
        <v>26</v>
      </c>
      <c r="F60" s="609"/>
      <c r="G60" s="576" t="str">
        <f t="shared" si="0"/>
        <v>36</v>
      </c>
      <c r="H60" s="614">
        <v>54</v>
      </c>
      <c r="I60" s="618" t="s">
        <v>27</v>
      </c>
      <c r="O60" s="575"/>
      <c r="P60" s="604">
        <f t="shared" ref="P60" si="50">_xlfn.BITRSHIFT(O59,8)</f>
        <v>54</v>
      </c>
    </row>
    <row r="61" spans="1:16">
      <c r="A61" s="622">
        <v>186</v>
      </c>
      <c r="B61" s="610" t="s">
        <v>24</v>
      </c>
      <c r="C61" s="953" t="s">
        <v>1147</v>
      </c>
      <c r="D61" s="954"/>
      <c r="E61" s="620" t="s">
        <v>26</v>
      </c>
      <c r="F61" s="609"/>
      <c r="G61" s="576" t="str">
        <f t="shared" si="0"/>
        <v>26</v>
      </c>
      <c r="H61" s="614">
        <v>38</v>
      </c>
      <c r="I61" s="618" t="s">
        <v>27</v>
      </c>
      <c r="K61" s="421">
        <f>H62*256+H61</f>
        <v>17446</v>
      </c>
      <c r="L61" s="421">
        <f>K61*0.001</f>
        <v>17.446000000000002</v>
      </c>
      <c r="M61" s="421">
        <f>10*LOG10(L61)</f>
        <v>12.4169586813981</v>
      </c>
      <c r="O61" s="575">
        <v>17446</v>
      </c>
      <c r="P61" s="604">
        <f t="shared" ref="P61" si="51">_xlfn.BITAND(O61,255)</f>
        <v>38</v>
      </c>
    </row>
    <row r="62" spans="1:16">
      <c r="A62" s="622">
        <v>187</v>
      </c>
      <c r="B62" s="610" t="s">
        <v>24</v>
      </c>
      <c r="C62" s="751"/>
      <c r="D62" s="751"/>
      <c r="E62" s="620" t="s">
        <v>26</v>
      </c>
      <c r="F62" s="609"/>
      <c r="G62" s="576" t="str">
        <f t="shared" si="0"/>
        <v>44</v>
      </c>
      <c r="H62" s="614">
        <v>68</v>
      </c>
      <c r="I62" s="618" t="s">
        <v>27</v>
      </c>
      <c r="O62" s="575"/>
      <c r="P62" s="604">
        <f t="shared" ref="P62" si="52">_xlfn.BITRSHIFT(O61,8)</f>
        <v>68</v>
      </c>
    </row>
    <row r="63" spans="1:16">
      <c r="A63" s="622">
        <v>188</v>
      </c>
      <c r="B63" s="610" t="s">
        <v>24</v>
      </c>
      <c r="C63" s="953" t="s">
        <v>1148</v>
      </c>
      <c r="D63" s="954"/>
      <c r="E63" s="620" t="s">
        <v>26</v>
      </c>
      <c r="F63" s="609"/>
      <c r="G63" s="576" t="str">
        <f t="shared" si="0"/>
        <v>C8</v>
      </c>
      <c r="H63" s="614">
        <v>200</v>
      </c>
      <c r="I63" s="618" t="s">
        <v>27</v>
      </c>
      <c r="K63" s="421">
        <f>H64*256+H63</f>
        <v>20936</v>
      </c>
      <c r="L63" s="421">
        <f>K63*0.001</f>
        <v>20.936</v>
      </c>
      <c r="M63" s="421">
        <f>10*LOG10(L63)</f>
        <v>13.208937096318245</v>
      </c>
      <c r="O63" s="575">
        <v>20936</v>
      </c>
      <c r="P63" s="604">
        <f t="shared" ref="P63" si="53">_xlfn.BITAND(O63,255)</f>
        <v>200</v>
      </c>
    </row>
    <row r="64" spans="1:16">
      <c r="A64" s="622">
        <v>189</v>
      </c>
      <c r="B64" s="610" t="s">
        <v>24</v>
      </c>
      <c r="C64" s="751"/>
      <c r="D64" s="751"/>
      <c r="E64" s="620" t="s">
        <v>26</v>
      </c>
      <c r="F64" s="609"/>
      <c r="G64" s="576" t="str">
        <f t="shared" si="0"/>
        <v>51</v>
      </c>
      <c r="H64" s="614">
        <v>81</v>
      </c>
      <c r="I64" s="618" t="s">
        <v>27</v>
      </c>
      <c r="O64" s="575"/>
      <c r="P64" s="604">
        <f t="shared" ref="P64" si="54">_xlfn.BITRSHIFT(O63,8)</f>
        <v>81</v>
      </c>
    </row>
    <row r="65" spans="1:16">
      <c r="A65" s="622">
        <v>190</v>
      </c>
      <c r="B65" s="610" t="s">
        <v>24</v>
      </c>
      <c r="C65" s="953" t="s">
        <v>1149</v>
      </c>
      <c r="D65" s="954"/>
      <c r="E65" s="620" t="s">
        <v>26</v>
      </c>
      <c r="F65" s="609"/>
      <c r="G65" s="576" t="str">
        <f t="shared" si="0"/>
        <v>2B</v>
      </c>
      <c r="H65" s="614">
        <v>43</v>
      </c>
      <c r="I65" s="618" t="s">
        <v>27</v>
      </c>
      <c r="K65" s="421">
        <f>H66*256+H65</f>
        <v>41515</v>
      </c>
      <c r="L65" s="421">
        <f>K65*0.001</f>
        <v>41.515000000000001</v>
      </c>
      <c r="M65" s="421">
        <f>10*LOG10(L65)</f>
        <v>16.182050422592695</v>
      </c>
      <c r="O65" s="575">
        <v>41515</v>
      </c>
      <c r="P65" s="604">
        <f t="shared" ref="P65" si="55">_xlfn.BITAND(O65,255)</f>
        <v>43</v>
      </c>
    </row>
    <row r="66" spans="1:16">
      <c r="A66" s="622">
        <v>191</v>
      </c>
      <c r="B66" s="610" t="s">
        <v>24</v>
      </c>
      <c r="C66" s="751"/>
      <c r="D66" s="751"/>
      <c r="E66" s="620" t="s">
        <v>26</v>
      </c>
      <c r="F66" s="609"/>
      <c r="G66" s="576" t="str">
        <f t="shared" si="0"/>
        <v>A2</v>
      </c>
      <c r="H66" s="614">
        <v>162</v>
      </c>
      <c r="I66" s="618" t="s">
        <v>27</v>
      </c>
      <c r="O66" s="575"/>
      <c r="P66" s="604">
        <f t="shared" ref="P66" si="56">_xlfn.BITRSHIFT(O65,8)</f>
        <v>162</v>
      </c>
    </row>
    <row r="67" spans="1:16">
      <c r="A67" s="610">
        <v>192</v>
      </c>
      <c r="B67" s="610" t="s">
        <v>24</v>
      </c>
      <c r="C67" s="953" t="s">
        <v>1150</v>
      </c>
      <c r="D67" s="954"/>
      <c r="E67" s="620" t="s">
        <v>26</v>
      </c>
      <c r="F67" s="609"/>
      <c r="G67" s="576" t="str">
        <f t="shared" ref="G67:G130" si="57">DEC2HEX(H67)</f>
        <v>0</v>
      </c>
      <c r="H67" s="617">
        <v>0</v>
      </c>
      <c r="I67" s="618" t="s">
        <v>27</v>
      </c>
      <c r="K67" s="421">
        <f>H68*256+H67</f>
        <v>0</v>
      </c>
      <c r="L67" s="421">
        <f>K67*0.0001</f>
        <v>0</v>
      </c>
      <c r="M67" s="421" t="e">
        <f>10*LOG10(L67)</f>
        <v>#NUM!</v>
      </c>
      <c r="O67" s="577">
        <v>0</v>
      </c>
      <c r="P67" s="604">
        <f>_xlfn.BITAND(O67,255)</f>
        <v>0</v>
      </c>
    </row>
    <row r="68" spans="1:16">
      <c r="A68" s="610">
        <v>193</v>
      </c>
      <c r="B68" s="610" t="s">
        <v>24</v>
      </c>
      <c r="C68" s="751"/>
      <c r="D68" s="751"/>
      <c r="E68" s="620" t="s">
        <v>26</v>
      </c>
      <c r="F68" s="609"/>
      <c r="G68" s="576" t="str">
        <f t="shared" si="57"/>
        <v>0</v>
      </c>
      <c r="H68" s="617">
        <v>0</v>
      </c>
      <c r="I68" s="618" t="s">
        <v>27</v>
      </c>
      <c r="K68" s="421"/>
      <c r="L68" s="421"/>
      <c r="M68" s="421"/>
      <c r="O68" s="577"/>
      <c r="P68" s="604">
        <f>_xlfn.BITRSHIFT(O67,8)</f>
        <v>0</v>
      </c>
    </row>
    <row r="69" spans="1:16">
      <c r="A69" s="610">
        <v>194</v>
      </c>
      <c r="B69" s="610" t="s">
        <v>24</v>
      </c>
      <c r="C69" s="953" t="s">
        <v>1151</v>
      </c>
      <c r="D69" s="954"/>
      <c r="E69" s="620" t="s">
        <v>26</v>
      </c>
      <c r="F69" s="609"/>
      <c r="G69" s="576" t="str">
        <f t="shared" si="57"/>
        <v>A1</v>
      </c>
      <c r="H69" s="617">
        <v>161</v>
      </c>
      <c r="I69" s="618" t="s">
        <v>27</v>
      </c>
      <c r="K69" s="421">
        <f>H70*256+H69</f>
        <v>3489</v>
      </c>
      <c r="L69" s="421">
        <f>K69*0.001</f>
        <v>3.4889999999999999</v>
      </c>
      <c r="M69" s="421">
        <f>10*LOG10(L69)</f>
        <v>5.427009694481109</v>
      </c>
      <c r="O69" s="577">
        <v>3489</v>
      </c>
      <c r="P69" s="604">
        <f t="shared" ref="P69" si="58">_xlfn.BITAND(O69,255)</f>
        <v>161</v>
      </c>
    </row>
    <row r="70" spans="1:16">
      <c r="A70" s="610">
        <v>195</v>
      </c>
      <c r="B70" s="610" t="s">
        <v>24</v>
      </c>
      <c r="C70" s="751"/>
      <c r="D70" s="751"/>
      <c r="E70" s="620" t="s">
        <v>26</v>
      </c>
      <c r="F70" s="609"/>
      <c r="G70" s="576" t="str">
        <f t="shared" si="57"/>
        <v>D</v>
      </c>
      <c r="H70" s="617">
        <v>13</v>
      </c>
      <c r="I70" s="618" t="s">
        <v>27</v>
      </c>
      <c r="K70" s="421"/>
      <c r="L70" s="421"/>
      <c r="M70" s="421"/>
      <c r="O70" s="577"/>
      <c r="P70" s="604">
        <f t="shared" ref="P70" si="59">_xlfn.BITRSHIFT(O69,8)</f>
        <v>13</v>
      </c>
    </row>
    <row r="71" spans="1:16">
      <c r="A71" s="610">
        <v>196</v>
      </c>
      <c r="B71" s="610" t="s">
        <v>24</v>
      </c>
      <c r="C71" s="953" t="s">
        <v>1152</v>
      </c>
      <c r="D71" s="954"/>
      <c r="E71" s="620" t="s">
        <v>26</v>
      </c>
      <c r="F71" s="609"/>
      <c r="G71" s="576" t="str">
        <f t="shared" si="57"/>
        <v>42</v>
      </c>
      <c r="H71" s="617">
        <v>66</v>
      </c>
      <c r="I71" s="618" t="s">
        <v>27</v>
      </c>
      <c r="K71" s="421">
        <f>H72*256+H71</f>
        <v>6978</v>
      </c>
      <c r="L71" s="421">
        <f>K71*0.001</f>
        <v>6.9779999999999998</v>
      </c>
      <c r="M71" s="421">
        <f>10*LOG10(L71)</f>
        <v>8.4373096511209198</v>
      </c>
      <c r="O71" s="577">
        <v>6978</v>
      </c>
      <c r="P71" s="604">
        <f t="shared" ref="P71" si="60">_xlfn.BITAND(O71,255)</f>
        <v>66</v>
      </c>
    </row>
    <row r="72" spans="1:16">
      <c r="A72" s="610">
        <v>197</v>
      </c>
      <c r="B72" s="610" t="s">
        <v>24</v>
      </c>
      <c r="C72" s="751"/>
      <c r="D72" s="751"/>
      <c r="E72" s="620" t="s">
        <v>26</v>
      </c>
      <c r="F72" s="609"/>
      <c r="G72" s="576" t="str">
        <f t="shared" si="57"/>
        <v>1B</v>
      </c>
      <c r="H72" s="617">
        <v>27</v>
      </c>
      <c r="I72" s="618" t="s">
        <v>27</v>
      </c>
      <c r="K72" s="421"/>
      <c r="L72" s="421"/>
      <c r="M72" s="421"/>
      <c r="O72" s="577"/>
      <c r="P72" s="604">
        <f t="shared" ref="P72" si="61">_xlfn.BITRSHIFT(O71,8)</f>
        <v>27</v>
      </c>
    </row>
    <row r="73" spans="1:16">
      <c r="A73" s="610">
        <v>198</v>
      </c>
      <c r="B73" s="610" t="s">
        <v>24</v>
      </c>
      <c r="C73" s="953" t="s">
        <v>1153</v>
      </c>
      <c r="D73" s="954"/>
      <c r="E73" s="620" t="s">
        <v>26</v>
      </c>
      <c r="F73" s="609"/>
      <c r="G73" s="576" t="str">
        <f t="shared" si="57"/>
        <v>E4</v>
      </c>
      <c r="H73" s="617">
        <v>228</v>
      </c>
      <c r="I73" s="618" t="s">
        <v>27</v>
      </c>
      <c r="K73" s="421">
        <f>H74*256+H73</f>
        <v>10468</v>
      </c>
      <c r="L73" s="421">
        <f>K73*0.001</f>
        <v>10.468</v>
      </c>
      <c r="M73" s="421">
        <f>10*LOG10(L73)</f>
        <v>10.198637139678432</v>
      </c>
      <c r="O73" s="577">
        <v>10468</v>
      </c>
      <c r="P73" s="604">
        <f t="shared" ref="P73" si="62">_xlfn.BITAND(O73,255)</f>
        <v>228</v>
      </c>
    </row>
    <row r="74" spans="1:16">
      <c r="A74" s="610">
        <v>199</v>
      </c>
      <c r="B74" s="610" t="s">
        <v>24</v>
      </c>
      <c r="C74" s="751"/>
      <c r="D74" s="751"/>
      <c r="E74" s="620" t="s">
        <v>26</v>
      </c>
      <c r="F74" s="609"/>
      <c r="G74" s="576" t="str">
        <f t="shared" si="57"/>
        <v>28</v>
      </c>
      <c r="H74" s="617">
        <v>40</v>
      </c>
      <c r="I74" s="618" t="s">
        <v>27</v>
      </c>
      <c r="L74" s="421"/>
      <c r="M74" s="421"/>
      <c r="O74" s="577"/>
      <c r="P74" s="604">
        <f t="shared" ref="P74" si="63">_xlfn.BITRSHIFT(O73,8)</f>
        <v>40</v>
      </c>
    </row>
    <row r="75" spans="1:16">
      <c r="A75" s="610">
        <v>200</v>
      </c>
      <c r="B75" s="610" t="s">
        <v>24</v>
      </c>
      <c r="C75" s="953" t="s">
        <v>1154</v>
      </c>
      <c r="D75" s="954"/>
      <c r="E75" s="620" t="s">
        <v>26</v>
      </c>
      <c r="F75" s="609"/>
      <c r="G75" s="576" t="str">
        <f t="shared" si="57"/>
        <v>85</v>
      </c>
      <c r="H75" s="614">
        <v>133</v>
      </c>
      <c r="I75" s="618" t="s">
        <v>27</v>
      </c>
      <c r="K75" s="421">
        <f>H76*256+H75</f>
        <v>13957</v>
      </c>
      <c r="L75" s="421">
        <f>K75*0.001</f>
        <v>13.957000000000001</v>
      </c>
      <c r="M75" s="421">
        <f>10*LOG10(L75)</f>
        <v>11.447920784977148</v>
      </c>
      <c r="O75" s="575">
        <v>13957</v>
      </c>
      <c r="P75" s="604">
        <f t="shared" ref="P75" si="64">_xlfn.BITAND(O75,255)</f>
        <v>133</v>
      </c>
    </row>
    <row r="76" spans="1:16">
      <c r="A76" s="610">
        <v>201</v>
      </c>
      <c r="B76" s="610" t="s">
        <v>24</v>
      </c>
      <c r="C76" s="751"/>
      <c r="D76" s="751"/>
      <c r="E76" s="620" t="s">
        <v>26</v>
      </c>
      <c r="F76" s="609"/>
      <c r="G76" s="576" t="str">
        <f t="shared" si="57"/>
        <v>36</v>
      </c>
      <c r="H76" s="614">
        <v>54</v>
      </c>
      <c r="I76" s="618" t="s">
        <v>27</v>
      </c>
      <c r="O76" s="575"/>
      <c r="P76" s="604">
        <f t="shared" ref="P76" si="65">_xlfn.BITRSHIFT(O75,8)</f>
        <v>54</v>
      </c>
    </row>
    <row r="77" spans="1:16">
      <c r="A77" s="610">
        <v>202</v>
      </c>
      <c r="B77" s="610" t="s">
        <v>24</v>
      </c>
      <c r="C77" s="953" t="s">
        <v>1155</v>
      </c>
      <c r="D77" s="954"/>
      <c r="E77" s="620" t="s">
        <v>26</v>
      </c>
      <c r="F77" s="609"/>
      <c r="G77" s="576" t="str">
        <f t="shared" si="57"/>
        <v>26</v>
      </c>
      <c r="H77" s="614">
        <v>38</v>
      </c>
      <c r="I77" s="618" t="s">
        <v>27</v>
      </c>
      <c r="K77" s="421">
        <f>H78*256+H77</f>
        <v>17446</v>
      </c>
      <c r="L77" s="421">
        <f>K77*0.001</f>
        <v>17.446000000000002</v>
      </c>
      <c r="M77" s="421">
        <f>10*LOG10(L77)</f>
        <v>12.4169586813981</v>
      </c>
      <c r="O77" s="575">
        <v>17446</v>
      </c>
      <c r="P77" s="604">
        <f t="shared" ref="P77" si="66">_xlfn.BITAND(O77,255)</f>
        <v>38</v>
      </c>
    </row>
    <row r="78" spans="1:16">
      <c r="A78" s="610">
        <v>203</v>
      </c>
      <c r="B78" s="610" t="s">
        <v>24</v>
      </c>
      <c r="C78" s="751"/>
      <c r="D78" s="751"/>
      <c r="E78" s="620" t="s">
        <v>26</v>
      </c>
      <c r="F78" s="609"/>
      <c r="G78" s="576" t="str">
        <f t="shared" si="57"/>
        <v>44</v>
      </c>
      <c r="H78" s="614">
        <v>68</v>
      </c>
      <c r="I78" s="618" t="s">
        <v>27</v>
      </c>
      <c r="O78" s="575"/>
      <c r="P78" s="604">
        <f t="shared" ref="P78" si="67">_xlfn.BITRSHIFT(O77,8)</f>
        <v>68</v>
      </c>
    </row>
    <row r="79" spans="1:16">
      <c r="A79" s="610">
        <v>204</v>
      </c>
      <c r="B79" s="610" t="s">
        <v>24</v>
      </c>
      <c r="C79" s="953" t="s">
        <v>1156</v>
      </c>
      <c r="D79" s="954"/>
      <c r="E79" s="620" t="s">
        <v>26</v>
      </c>
      <c r="F79" s="609"/>
      <c r="G79" s="576" t="str">
        <f t="shared" si="57"/>
        <v>C8</v>
      </c>
      <c r="H79" s="614">
        <v>200</v>
      </c>
      <c r="I79" s="618" t="s">
        <v>27</v>
      </c>
      <c r="K79" s="421">
        <f>H80*256+H79</f>
        <v>20936</v>
      </c>
      <c r="L79" s="421">
        <f>K79*0.001</f>
        <v>20.936</v>
      </c>
      <c r="M79" s="421">
        <f>10*LOG10(L79)</f>
        <v>13.208937096318245</v>
      </c>
      <c r="O79" s="575">
        <v>20936</v>
      </c>
      <c r="P79" s="604">
        <f t="shared" ref="P79" si="68">_xlfn.BITAND(O79,255)</f>
        <v>200</v>
      </c>
    </row>
    <row r="80" spans="1:16">
      <c r="A80" s="610">
        <v>205</v>
      </c>
      <c r="B80" s="610" t="s">
        <v>24</v>
      </c>
      <c r="C80" s="751"/>
      <c r="D80" s="751"/>
      <c r="E80" s="620" t="s">
        <v>26</v>
      </c>
      <c r="F80" s="609"/>
      <c r="G80" s="576" t="str">
        <f t="shared" si="57"/>
        <v>51</v>
      </c>
      <c r="H80" s="614">
        <v>81</v>
      </c>
      <c r="I80" s="618" t="s">
        <v>27</v>
      </c>
      <c r="O80" s="575"/>
      <c r="P80" s="604">
        <f t="shared" ref="P80" si="69">_xlfn.BITRSHIFT(O79,8)</f>
        <v>81</v>
      </c>
    </row>
    <row r="81" spans="1:16">
      <c r="A81" s="610">
        <v>206</v>
      </c>
      <c r="B81" s="610" t="s">
        <v>24</v>
      </c>
      <c r="C81" s="953" t="s">
        <v>1157</v>
      </c>
      <c r="D81" s="954"/>
      <c r="E81" s="620" t="s">
        <v>26</v>
      </c>
      <c r="F81" s="609"/>
      <c r="G81" s="576" t="str">
        <f t="shared" si="57"/>
        <v>2B</v>
      </c>
      <c r="H81" s="614">
        <v>43</v>
      </c>
      <c r="I81" s="618" t="s">
        <v>27</v>
      </c>
      <c r="K81" s="421">
        <f>H82*256+H81</f>
        <v>41515</v>
      </c>
      <c r="L81" s="421">
        <f>K81*0.001</f>
        <v>41.515000000000001</v>
      </c>
      <c r="M81" s="421">
        <f>10*LOG10(L81)</f>
        <v>16.182050422592695</v>
      </c>
      <c r="O81" s="575">
        <v>41515</v>
      </c>
      <c r="P81" s="604">
        <f t="shared" ref="P81" si="70">_xlfn.BITAND(O81,255)</f>
        <v>43</v>
      </c>
    </row>
    <row r="82" spans="1:16">
      <c r="A82" s="610">
        <v>207</v>
      </c>
      <c r="B82" s="610" t="s">
        <v>24</v>
      </c>
      <c r="C82" s="751"/>
      <c r="D82" s="751"/>
      <c r="E82" s="620" t="s">
        <v>26</v>
      </c>
      <c r="F82" s="609"/>
      <c r="G82" s="576" t="str">
        <f t="shared" si="57"/>
        <v>A2</v>
      </c>
      <c r="H82" s="614">
        <v>162</v>
      </c>
      <c r="I82" s="618" t="s">
        <v>27</v>
      </c>
      <c r="O82" s="575"/>
      <c r="P82" s="604">
        <f t="shared" ref="P82" si="71">_xlfn.BITRSHIFT(O81,8)</f>
        <v>162</v>
      </c>
    </row>
    <row r="83" spans="1:16">
      <c r="A83" s="610">
        <v>208</v>
      </c>
      <c r="B83" s="610" t="s">
        <v>24</v>
      </c>
      <c r="C83" s="953" t="s">
        <v>1158</v>
      </c>
      <c r="D83" s="954"/>
      <c r="E83" s="620" t="s">
        <v>26</v>
      </c>
      <c r="F83" s="609"/>
      <c r="G83" s="576" t="str">
        <f t="shared" si="57"/>
        <v>0</v>
      </c>
      <c r="H83" s="617">
        <v>0</v>
      </c>
      <c r="I83" s="618" t="s">
        <v>27</v>
      </c>
      <c r="K83" s="421">
        <f>H84*256+H83</f>
        <v>0</v>
      </c>
      <c r="L83" s="421">
        <f>K83*0.0001</f>
        <v>0</v>
      </c>
      <c r="M83" s="421" t="e">
        <f>10*LOG10(L83)</f>
        <v>#NUM!</v>
      </c>
      <c r="O83" s="577">
        <v>0</v>
      </c>
      <c r="P83" s="604">
        <f>_xlfn.BITAND(O83,255)</f>
        <v>0</v>
      </c>
    </row>
    <row r="84" spans="1:16">
      <c r="A84" s="610">
        <v>209</v>
      </c>
      <c r="B84" s="610" t="s">
        <v>24</v>
      </c>
      <c r="C84" s="751"/>
      <c r="D84" s="751"/>
      <c r="E84" s="620" t="s">
        <v>26</v>
      </c>
      <c r="F84" s="609"/>
      <c r="G84" s="576" t="str">
        <f t="shared" si="57"/>
        <v>0</v>
      </c>
      <c r="H84" s="617">
        <v>0</v>
      </c>
      <c r="I84" s="618" t="s">
        <v>27</v>
      </c>
      <c r="K84" s="421"/>
      <c r="L84" s="421"/>
      <c r="M84" s="421"/>
      <c r="O84" s="577"/>
      <c r="P84" s="604">
        <f>_xlfn.BITRSHIFT(O83,8)</f>
        <v>0</v>
      </c>
    </row>
    <row r="85" spans="1:16">
      <c r="A85" s="610">
        <v>210</v>
      </c>
      <c r="B85" s="610" t="s">
        <v>24</v>
      </c>
      <c r="C85" s="953" t="s">
        <v>1159</v>
      </c>
      <c r="D85" s="954"/>
      <c r="E85" s="620" t="s">
        <v>26</v>
      </c>
      <c r="F85" s="609"/>
      <c r="G85" s="576" t="str">
        <f t="shared" si="57"/>
        <v>A1</v>
      </c>
      <c r="H85" s="617">
        <v>161</v>
      </c>
      <c r="I85" s="618" t="s">
        <v>27</v>
      </c>
      <c r="K85" s="421">
        <f>H86*256+H85</f>
        <v>3489</v>
      </c>
      <c r="L85" s="421">
        <f>K85*0.001</f>
        <v>3.4889999999999999</v>
      </c>
      <c r="M85" s="421">
        <f>10*LOG10(L85)</f>
        <v>5.427009694481109</v>
      </c>
      <c r="O85" s="577">
        <v>3489</v>
      </c>
      <c r="P85" s="604">
        <f t="shared" ref="P85" si="72">_xlfn.BITAND(O85,255)</f>
        <v>161</v>
      </c>
    </row>
    <row r="86" spans="1:16">
      <c r="A86" s="610">
        <v>211</v>
      </c>
      <c r="B86" s="610" t="s">
        <v>24</v>
      </c>
      <c r="C86" s="751"/>
      <c r="D86" s="751"/>
      <c r="E86" s="620" t="s">
        <v>26</v>
      </c>
      <c r="F86" s="609"/>
      <c r="G86" s="576" t="str">
        <f t="shared" si="57"/>
        <v>D</v>
      </c>
      <c r="H86" s="617">
        <v>13</v>
      </c>
      <c r="I86" s="618" t="s">
        <v>27</v>
      </c>
      <c r="K86" s="421"/>
      <c r="L86" s="421"/>
      <c r="M86" s="421"/>
      <c r="O86" s="577"/>
      <c r="P86" s="604">
        <f t="shared" ref="P86" si="73">_xlfn.BITRSHIFT(O85,8)</f>
        <v>13</v>
      </c>
    </row>
    <row r="87" spans="1:16">
      <c r="A87" s="610">
        <v>212</v>
      </c>
      <c r="B87" s="610" t="s">
        <v>24</v>
      </c>
      <c r="C87" s="953" t="s">
        <v>1160</v>
      </c>
      <c r="D87" s="954"/>
      <c r="E87" s="620" t="s">
        <v>26</v>
      </c>
      <c r="F87" s="609"/>
      <c r="G87" s="576" t="str">
        <f t="shared" si="57"/>
        <v>42</v>
      </c>
      <c r="H87" s="617">
        <v>66</v>
      </c>
      <c r="I87" s="618" t="s">
        <v>27</v>
      </c>
      <c r="K87" s="421">
        <f>H88*256+H87</f>
        <v>6978</v>
      </c>
      <c r="L87" s="421">
        <f>K87*0.001</f>
        <v>6.9779999999999998</v>
      </c>
      <c r="M87" s="421">
        <f>10*LOG10(L87)</f>
        <v>8.4373096511209198</v>
      </c>
      <c r="O87" s="577">
        <v>6978</v>
      </c>
      <c r="P87" s="604">
        <f t="shared" ref="P87" si="74">_xlfn.BITAND(O87,255)</f>
        <v>66</v>
      </c>
    </row>
    <row r="88" spans="1:16">
      <c r="A88" s="610">
        <v>213</v>
      </c>
      <c r="B88" s="610" t="s">
        <v>24</v>
      </c>
      <c r="C88" s="751"/>
      <c r="D88" s="751"/>
      <c r="E88" s="620" t="s">
        <v>26</v>
      </c>
      <c r="F88" s="609"/>
      <c r="G88" s="576" t="str">
        <f t="shared" si="57"/>
        <v>1B</v>
      </c>
      <c r="H88" s="617">
        <v>27</v>
      </c>
      <c r="I88" s="618" t="s">
        <v>27</v>
      </c>
      <c r="K88" s="421"/>
      <c r="L88" s="421"/>
      <c r="M88" s="421"/>
      <c r="O88" s="577"/>
      <c r="P88" s="604">
        <f t="shared" ref="P88" si="75">_xlfn.BITRSHIFT(O87,8)</f>
        <v>27</v>
      </c>
    </row>
    <row r="89" spans="1:16">
      <c r="A89" s="610">
        <v>214</v>
      </c>
      <c r="B89" s="610" t="s">
        <v>24</v>
      </c>
      <c r="C89" s="953" t="s">
        <v>1161</v>
      </c>
      <c r="D89" s="954"/>
      <c r="E89" s="620" t="s">
        <v>26</v>
      </c>
      <c r="F89" s="609"/>
      <c r="G89" s="576" t="str">
        <f t="shared" si="57"/>
        <v>E4</v>
      </c>
      <c r="H89" s="617">
        <v>228</v>
      </c>
      <c r="I89" s="618" t="s">
        <v>27</v>
      </c>
      <c r="K89" s="421">
        <f>H90*256+H89</f>
        <v>10468</v>
      </c>
      <c r="L89" s="421">
        <f>K89*0.001</f>
        <v>10.468</v>
      </c>
      <c r="M89" s="421">
        <f>10*LOG10(L89)</f>
        <v>10.198637139678432</v>
      </c>
      <c r="O89" s="577">
        <v>10468</v>
      </c>
      <c r="P89" s="604">
        <f t="shared" ref="P89" si="76">_xlfn.BITAND(O89,255)</f>
        <v>228</v>
      </c>
    </row>
    <row r="90" spans="1:16">
      <c r="A90" s="610">
        <v>215</v>
      </c>
      <c r="B90" s="610" t="s">
        <v>24</v>
      </c>
      <c r="C90" s="751"/>
      <c r="D90" s="751"/>
      <c r="E90" s="620" t="s">
        <v>26</v>
      </c>
      <c r="F90" s="609"/>
      <c r="G90" s="576" t="str">
        <f t="shared" si="57"/>
        <v>28</v>
      </c>
      <c r="H90" s="617">
        <v>40</v>
      </c>
      <c r="I90" s="618" t="s">
        <v>27</v>
      </c>
      <c r="L90" s="421"/>
      <c r="M90" s="421"/>
      <c r="O90" s="577"/>
      <c r="P90" s="604">
        <f t="shared" ref="P90" si="77">_xlfn.BITRSHIFT(O89,8)</f>
        <v>40</v>
      </c>
    </row>
    <row r="91" spans="1:16">
      <c r="A91" s="610">
        <v>216</v>
      </c>
      <c r="B91" s="610" t="s">
        <v>24</v>
      </c>
      <c r="C91" s="953" t="s">
        <v>1162</v>
      </c>
      <c r="D91" s="954"/>
      <c r="E91" s="620" t="s">
        <v>26</v>
      </c>
      <c r="F91" s="609"/>
      <c r="G91" s="576" t="str">
        <f t="shared" si="57"/>
        <v>85</v>
      </c>
      <c r="H91" s="614">
        <v>133</v>
      </c>
      <c r="I91" s="618" t="s">
        <v>27</v>
      </c>
      <c r="K91" s="421">
        <f>H92*256+H91</f>
        <v>13957</v>
      </c>
      <c r="L91" s="421">
        <f>K91*0.001</f>
        <v>13.957000000000001</v>
      </c>
      <c r="M91" s="421">
        <f>10*LOG10(L91)</f>
        <v>11.447920784977148</v>
      </c>
      <c r="O91" s="575">
        <v>13957</v>
      </c>
      <c r="P91" s="604">
        <f t="shared" ref="P91" si="78">_xlfn.BITAND(O91,255)</f>
        <v>133</v>
      </c>
    </row>
    <row r="92" spans="1:16">
      <c r="A92" s="610">
        <v>217</v>
      </c>
      <c r="B92" s="610" t="s">
        <v>24</v>
      </c>
      <c r="C92" s="751"/>
      <c r="D92" s="751"/>
      <c r="E92" s="620" t="s">
        <v>26</v>
      </c>
      <c r="F92" s="609"/>
      <c r="G92" s="576" t="str">
        <f t="shared" si="57"/>
        <v>36</v>
      </c>
      <c r="H92" s="614">
        <v>54</v>
      </c>
      <c r="I92" s="618" t="s">
        <v>27</v>
      </c>
      <c r="O92" s="575"/>
      <c r="P92" s="604">
        <f t="shared" ref="P92" si="79">_xlfn.BITRSHIFT(O91,8)</f>
        <v>54</v>
      </c>
    </row>
    <row r="93" spans="1:16">
      <c r="A93" s="610">
        <v>218</v>
      </c>
      <c r="B93" s="610" t="s">
        <v>24</v>
      </c>
      <c r="C93" s="953" t="s">
        <v>1163</v>
      </c>
      <c r="D93" s="954"/>
      <c r="E93" s="620" t="s">
        <v>26</v>
      </c>
      <c r="F93" s="609"/>
      <c r="G93" s="576" t="str">
        <f t="shared" si="57"/>
        <v>26</v>
      </c>
      <c r="H93" s="614">
        <v>38</v>
      </c>
      <c r="I93" s="618" t="s">
        <v>27</v>
      </c>
      <c r="K93" s="421">
        <f>H94*256+H93</f>
        <v>17446</v>
      </c>
      <c r="L93" s="421">
        <f>K93*0.001</f>
        <v>17.446000000000002</v>
      </c>
      <c r="M93" s="421">
        <f>10*LOG10(L93)</f>
        <v>12.4169586813981</v>
      </c>
      <c r="O93" s="575">
        <v>17446</v>
      </c>
      <c r="P93" s="604">
        <f t="shared" ref="P93" si="80">_xlfn.BITAND(O93,255)</f>
        <v>38</v>
      </c>
    </row>
    <row r="94" spans="1:16">
      <c r="A94" s="610">
        <v>219</v>
      </c>
      <c r="B94" s="610" t="s">
        <v>24</v>
      </c>
      <c r="C94" s="751"/>
      <c r="D94" s="751"/>
      <c r="E94" s="620" t="s">
        <v>26</v>
      </c>
      <c r="F94" s="609"/>
      <c r="G94" s="576" t="str">
        <f t="shared" si="57"/>
        <v>44</v>
      </c>
      <c r="H94" s="614">
        <v>68</v>
      </c>
      <c r="I94" s="618" t="s">
        <v>27</v>
      </c>
      <c r="O94" s="575"/>
      <c r="P94" s="604">
        <f t="shared" ref="P94" si="81">_xlfn.BITRSHIFT(O93,8)</f>
        <v>68</v>
      </c>
    </row>
    <row r="95" spans="1:16">
      <c r="A95" s="610">
        <v>220</v>
      </c>
      <c r="B95" s="610" t="s">
        <v>24</v>
      </c>
      <c r="C95" s="953" t="s">
        <v>1164</v>
      </c>
      <c r="D95" s="954"/>
      <c r="E95" s="620" t="s">
        <v>26</v>
      </c>
      <c r="F95" s="609"/>
      <c r="G95" s="576" t="str">
        <f t="shared" si="57"/>
        <v>C8</v>
      </c>
      <c r="H95" s="614">
        <v>200</v>
      </c>
      <c r="I95" s="618" t="s">
        <v>27</v>
      </c>
      <c r="K95" s="421">
        <f>H96*256+H95</f>
        <v>20936</v>
      </c>
      <c r="L95" s="421">
        <f>K95*0.001</f>
        <v>20.936</v>
      </c>
      <c r="M95" s="421">
        <f>10*LOG10(L95)</f>
        <v>13.208937096318245</v>
      </c>
      <c r="O95" s="575">
        <v>20936</v>
      </c>
      <c r="P95" s="604">
        <f t="shared" ref="P95" si="82">_xlfn.BITAND(O95,255)</f>
        <v>200</v>
      </c>
    </row>
    <row r="96" spans="1:16">
      <c r="A96" s="610">
        <v>221</v>
      </c>
      <c r="B96" s="610" t="s">
        <v>24</v>
      </c>
      <c r="C96" s="751"/>
      <c r="D96" s="751"/>
      <c r="E96" s="620" t="s">
        <v>26</v>
      </c>
      <c r="F96" s="609"/>
      <c r="G96" s="576" t="str">
        <f t="shared" si="57"/>
        <v>51</v>
      </c>
      <c r="H96" s="614">
        <v>81</v>
      </c>
      <c r="I96" s="618" t="s">
        <v>27</v>
      </c>
      <c r="O96" s="575"/>
      <c r="P96" s="604">
        <f t="shared" ref="P96" si="83">_xlfn.BITRSHIFT(O95,8)</f>
        <v>81</v>
      </c>
    </row>
    <row r="97" spans="1:16">
      <c r="A97" s="610">
        <v>222</v>
      </c>
      <c r="B97" s="610" t="s">
        <v>24</v>
      </c>
      <c r="C97" s="953" t="s">
        <v>1165</v>
      </c>
      <c r="D97" s="954"/>
      <c r="E97" s="620" t="s">
        <v>26</v>
      </c>
      <c r="F97" s="609"/>
      <c r="G97" s="576" t="str">
        <f t="shared" si="57"/>
        <v>2B</v>
      </c>
      <c r="H97" s="614">
        <v>43</v>
      </c>
      <c r="I97" s="618" t="s">
        <v>27</v>
      </c>
      <c r="K97" s="421">
        <f>H98*256+H97</f>
        <v>41515</v>
      </c>
      <c r="L97" s="421">
        <f>K97*0.001</f>
        <v>41.515000000000001</v>
      </c>
      <c r="M97" s="421">
        <f>10*LOG10(L97)</f>
        <v>16.182050422592695</v>
      </c>
      <c r="O97" s="575">
        <v>41515</v>
      </c>
      <c r="P97" s="604">
        <f t="shared" ref="P97" si="84">_xlfn.BITAND(O97,255)</f>
        <v>43</v>
      </c>
    </row>
    <row r="98" spans="1:16">
      <c r="A98" s="610">
        <v>223</v>
      </c>
      <c r="B98" s="610" t="s">
        <v>24</v>
      </c>
      <c r="C98" s="751"/>
      <c r="D98" s="751"/>
      <c r="E98" s="620" t="s">
        <v>26</v>
      </c>
      <c r="F98" s="609"/>
      <c r="G98" s="576" t="str">
        <f t="shared" si="57"/>
        <v>A2</v>
      </c>
      <c r="H98" s="614">
        <v>162</v>
      </c>
      <c r="I98" s="618" t="s">
        <v>27</v>
      </c>
      <c r="O98" s="575"/>
      <c r="P98" s="604">
        <f t="shared" ref="P98" si="85">_xlfn.BITRSHIFT(O97,8)</f>
        <v>162</v>
      </c>
    </row>
    <row r="99" spans="1:16">
      <c r="A99" s="610">
        <v>224</v>
      </c>
      <c r="B99" s="610" t="s">
        <v>24</v>
      </c>
      <c r="C99" s="953" t="s">
        <v>1166</v>
      </c>
      <c r="D99" s="954"/>
      <c r="E99" s="620" t="s">
        <v>26</v>
      </c>
      <c r="F99" s="609"/>
      <c r="G99" s="576" t="str">
        <f t="shared" si="57"/>
        <v>0</v>
      </c>
      <c r="H99" s="617">
        <v>0</v>
      </c>
      <c r="I99" s="618" t="s">
        <v>27</v>
      </c>
      <c r="K99" s="421">
        <f>H100*256+H99</f>
        <v>0</v>
      </c>
      <c r="L99" s="421">
        <f>K99*0.0001</f>
        <v>0</v>
      </c>
      <c r="M99" s="421" t="e">
        <f>10*LOG10(L99)</f>
        <v>#NUM!</v>
      </c>
      <c r="O99" s="577">
        <v>0</v>
      </c>
      <c r="P99" s="604">
        <f>_xlfn.BITAND(O99,255)</f>
        <v>0</v>
      </c>
    </row>
    <row r="100" spans="1:16">
      <c r="A100" s="610">
        <v>225</v>
      </c>
      <c r="B100" s="610" t="s">
        <v>24</v>
      </c>
      <c r="C100" s="751"/>
      <c r="D100" s="751"/>
      <c r="E100" s="620" t="s">
        <v>26</v>
      </c>
      <c r="F100" s="609"/>
      <c r="G100" s="576" t="str">
        <f t="shared" si="57"/>
        <v>0</v>
      </c>
      <c r="H100" s="617">
        <v>0</v>
      </c>
      <c r="I100" s="618" t="s">
        <v>27</v>
      </c>
      <c r="K100" s="421"/>
      <c r="L100" s="421"/>
      <c r="M100" s="421"/>
      <c r="O100" s="577"/>
      <c r="P100" s="604">
        <f>_xlfn.BITRSHIFT(O99,8)</f>
        <v>0</v>
      </c>
    </row>
    <row r="101" spans="1:16">
      <c r="A101" s="610">
        <v>226</v>
      </c>
      <c r="B101" s="610" t="s">
        <v>24</v>
      </c>
      <c r="C101" s="953" t="s">
        <v>1167</v>
      </c>
      <c r="D101" s="954"/>
      <c r="E101" s="620" t="s">
        <v>26</v>
      </c>
      <c r="F101" s="609"/>
      <c r="G101" s="576" t="str">
        <f t="shared" si="57"/>
        <v>A1</v>
      </c>
      <c r="H101" s="617">
        <v>161</v>
      </c>
      <c r="I101" s="618" t="s">
        <v>27</v>
      </c>
      <c r="K101" s="421">
        <f>H102*256+H101</f>
        <v>3489</v>
      </c>
      <c r="L101" s="421">
        <f>K101*0.001</f>
        <v>3.4889999999999999</v>
      </c>
      <c r="M101" s="421">
        <f>10*LOG10(L101)</f>
        <v>5.427009694481109</v>
      </c>
      <c r="O101" s="577">
        <v>3489</v>
      </c>
      <c r="P101" s="604">
        <f t="shared" ref="P101" si="86">_xlfn.BITAND(O101,255)</f>
        <v>161</v>
      </c>
    </row>
    <row r="102" spans="1:16">
      <c r="A102" s="610">
        <v>227</v>
      </c>
      <c r="B102" s="610" t="s">
        <v>24</v>
      </c>
      <c r="C102" s="751"/>
      <c r="D102" s="751"/>
      <c r="E102" s="620" t="s">
        <v>26</v>
      </c>
      <c r="F102" s="609"/>
      <c r="G102" s="576" t="str">
        <f t="shared" si="57"/>
        <v>D</v>
      </c>
      <c r="H102" s="617">
        <v>13</v>
      </c>
      <c r="I102" s="618" t="s">
        <v>27</v>
      </c>
      <c r="K102" s="421"/>
      <c r="L102" s="421"/>
      <c r="M102" s="421"/>
      <c r="O102" s="577"/>
      <c r="P102" s="604">
        <f t="shared" ref="P102" si="87">_xlfn.BITRSHIFT(O101,8)</f>
        <v>13</v>
      </c>
    </row>
    <row r="103" spans="1:16">
      <c r="A103" s="610">
        <v>228</v>
      </c>
      <c r="B103" s="610" t="s">
        <v>24</v>
      </c>
      <c r="C103" s="953" t="s">
        <v>1168</v>
      </c>
      <c r="D103" s="954"/>
      <c r="E103" s="620" t="s">
        <v>26</v>
      </c>
      <c r="F103" s="609"/>
      <c r="G103" s="576" t="str">
        <f t="shared" si="57"/>
        <v>42</v>
      </c>
      <c r="H103" s="617">
        <v>66</v>
      </c>
      <c r="I103" s="618" t="s">
        <v>27</v>
      </c>
      <c r="K103" s="421">
        <f>H104*256+H103</f>
        <v>6978</v>
      </c>
      <c r="L103" s="421">
        <f>K103*0.001</f>
        <v>6.9779999999999998</v>
      </c>
      <c r="M103" s="421">
        <f>10*LOG10(L103)</f>
        <v>8.4373096511209198</v>
      </c>
      <c r="O103" s="577">
        <v>6978</v>
      </c>
      <c r="P103" s="604">
        <f t="shared" ref="P103" si="88">_xlfn.BITAND(O103,255)</f>
        <v>66</v>
      </c>
    </row>
    <row r="104" spans="1:16">
      <c r="A104" s="610">
        <v>229</v>
      </c>
      <c r="B104" s="610" t="s">
        <v>24</v>
      </c>
      <c r="C104" s="751"/>
      <c r="D104" s="751"/>
      <c r="E104" s="620" t="s">
        <v>26</v>
      </c>
      <c r="F104" s="609"/>
      <c r="G104" s="576" t="str">
        <f t="shared" si="57"/>
        <v>1B</v>
      </c>
      <c r="H104" s="617">
        <v>27</v>
      </c>
      <c r="I104" s="618" t="s">
        <v>27</v>
      </c>
      <c r="K104" s="421"/>
      <c r="L104" s="421"/>
      <c r="M104" s="421"/>
      <c r="O104" s="577"/>
      <c r="P104" s="604">
        <f t="shared" ref="P104" si="89">_xlfn.BITRSHIFT(O103,8)</f>
        <v>27</v>
      </c>
    </row>
    <row r="105" spans="1:16">
      <c r="A105" s="610">
        <v>230</v>
      </c>
      <c r="B105" s="610" t="s">
        <v>24</v>
      </c>
      <c r="C105" s="953" t="s">
        <v>1169</v>
      </c>
      <c r="D105" s="954"/>
      <c r="E105" s="620" t="s">
        <v>26</v>
      </c>
      <c r="F105" s="609"/>
      <c r="G105" s="576" t="str">
        <f t="shared" si="57"/>
        <v>E4</v>
      </c>
      <c r="H105" s="617">
        <v>228</v>
      </c>
      <c r="I105" s="618" t="s">
        <v>27</v>
      </c>
      <c r="K105" s="421">
        <f>H106*256+H105</f>
        <v>10468</v>
      </c>
      <c r="L105" s="421">
        <f>K105*0.001</f>
        <v>10.468</v>
      </c>
      <c r="M105" s="421">
        <f>10*LOG10(L105)</f>
        <v>10.198637139678432</v>
      </c>
      <c r="O105" s="577">
        <v>10468</v>
      </c>
      <c r="P105" s="604">
        <f t="shared" ref="P105" si="90">_xlfn.BITAND(O105,255)</f>
        <v>228</v>
      </c>
    </row>
    <row r="106" spans="1:16">
      <c r="A106" s="610">
        <v>231</v>
      </c>
      <c r="B106" s="610" t="s">
        <v>24</v>
      </c>
      <c r="C106" s="751"/>
      <c r="D106" s="751"/>
      <c r="E106" s="620" t="s">
        <v>26</v>
      </c>
      <c r="F106" s="609"/>
      <c r="G106" s="576" t="str">
        <f t="shared" si="57"/>
        <v>28</v>
      </c>
      <c r="H106" s="617">
        <v>40</v>
      </c>
      <c r="I106" s="618" t="s">
        <v>27</v>
      </c>
      <c r="L106" s="421"/>
      <c r="M106" s="421"/>
      <c r="O106" s="577"/>
      <c r="P106" s="604">
        <f t="shared" ref="P106" si="91">_xlfn.BITRSHIFT(O105,8)</f>
        <v>40</v>
      </c>
    </row>
    <row r="107" spans="1:16">
      <c r="A107" s="610">
        <v>232</v>
      </c>
      <c r="B107" s="610" t="s">
        <v>24</v>
      </c>
      <c r="C107" s="953" t="s">
        <v>1170</v>
      </c>
      <c r="D107" s="954"/>
      <c r="E107" s="620" t="s">
        <v>26</v>
      </c>
      <c r="F107" s="609"/>
      <c r="G107" s="576" t="str">
        <f t="shared" si="57"/>
        <v>85</v>
      </c>
      <c r="H107" s="614">
        <v>133</v>
      </c>
      <c r="I107" s="618" t="s">
        <v>27</v>
      </c>
      <c r="K107" s="421">
        <f>H108*256+H107</f>
        <v>13957</v>
      </c>
      <c r="L107" s="421">
        <f>K107*0.001</f>
        <v>13.957000000000001</v>
      </c>
      <c r="M107" s="421">
        <f>10*LOG10(L107)</f>
        <v>11.447920784977148</v>
      </c>
      <c r="O107" s="575">
        <v>13957</v>
      </c>
      <c r="P107" s="604">
        <f t="shared" ref="P107" si="92">_xlfn.BITAND(O107,255)</f>
        <v>133</v>
      </c>
    </row>
    <row r="108" spans="1:16">
      <c r="A108" s="610">
        <v>233</v>
      </c>
      <c r="B108" s="610" t="s">
        <v>24</v>
      </c>
      <c r="C108" s="751"/>
      <c r="D108" s="751"/>
      <c r="E108" s="620" t="s">
        <v>26</v>
      </c>
      <c r="F108" s="609"/>
      <c r="G108" s="576" t="str">
        <f t="shared" si="57"/>
        <v>36</v>
      </c>
      <c r="H108" s="614">
        <v>54</v>
      </c>
      <c r="I108" s="618" t="s">
        <v>27</v>
      </c>
      <c r="O108" s="575"/>
      <c r="P108" s="604">
        <f t="shared" ref="P108" si="93">_xlfn.BITRSHIFT(O107,8)</f>
        <v>54</v>
      </c>
    </row>
    <row r="109" spans="1:16">
      <c r="A109" s="610">
        <v>234</v>
      </c>
      <c r="B109" s="610" t="s">
        <v>24</v>
      </c>
      <c r="C109" s="953" t="s">
        <v>1171</v>
      </c>
      <c r="D109" s="954"/>
      <c r="E109" s="620" t="s">
        <v>26</v>
      </c>
      <c r="F109" s="609"/>
      <c r="G109" s="576" t="str">
        <f t="shared" si="57"/>
        <v>26</v>
      </c>
      <c r="H109" s="614">
        <v>38</v>
      </c>
      <c r="I109" s="618" t="s">
        <v>27</v>
      </c>
      <c r="K109" s="421">
        <f>H110*256+H109</f>
        <v>17446</v>
      </c>
      <c r="L109" s="421">
        <f>K109*0.001</f>
        <v>17.446000000000002</v>
      </c>
      <c r="M109" s="421">
        <f>10*LOG10(L109)</f>
        <v>12.4169586813981</v>
      </c>
      <c r="O109" s="575">
        <v>17446</v>
      </c>
      <c r="P109" s="604">
        <f t="shared" ref="P109" si="94">_xlfn.BITAND(O109,255)</f>
        <v>38</v>
      </c>
    </row>
    <row r="110" spans="1:16">
      <c r="A110" s="610">
        <v>235</v>
      </c>
      <c r="B110" s="610" t="s">
        <v>24</v>
      </c>
      <c r="C110" s="751"/>
      <c r="D110" s="751"/>
      <c r="E110" s="620" t="s">
        <v>26</v>
      </c>
      <c r="F110" s="609"/>
      <c r="G110" s="576" t="str">
        <f t="shared" si="57"/>
        <v>44</v>
      </c>
      <c r="H110" s="614">
        <v>68</v>
      </c>
      <c r="I110" s="618" t="s">
        <v>27</v>
      </c>
      <c r="O110" s="575"/>
      <c r="P110" s="604">
        <f t="shared" ref="P110" si="95">_xlfn.BITRSHIFT(O109,8)</f>
        <v>68</v>
      </c>
    </row>
    <row r="111" spans="1:16">
      <c r="A111" s="610">
        <v>236</v>
      </c>
      <c r="B111" s="610" t="s">
        <v>24</v>
      </c>
      <c r="C111" s="953" t="s">
        <v>1172</v>
      </c>
      <c r="D111" s="954"/>
      <c r="E111" s="620" t="s">
        <v>26</v>
      </c>
      <c r="F111" s="609"/>
      <c r="G111" s="576" t="str">
        <f t="shared" si="57"/>
        <v>C8</v>
      </c>
      <c r="H111" s="614">
        <v>200</v>
      </c>
      <c r="I111" s="618" t="s">
        <v>27</v>
      </c>
      <c r="K111" s="421">
        <f>H112*256+H111</f>
        <v>20936</v>
      </c>
      <c r="L111" s="421">
        <f>K111*0.001</f>
        <v>20.936</v>
      </c>
      <c r="M111" s="421">
        <f>10*LOG10(L111)</f>
        <v>13.208937096318245</v>
      </c>
      <c r="O111" s="575">
        <v>20936</v>
      </c>
      <c r="P111" s="604">
        <f t="shared" ref="P111" si="96">_xlfn.BITAND(O111,255)</f>
        <v>200</v>
      </c>
    </row>
    <row r="112" spans="1:16">
      <c r="A112" s="610">
        <v>237</v>
      </c>
      <c r="B112" s="610" t="s">
        <v>24</v>
      </c>
      <c r="C112" s="751"/>
      <c r="D112" s="751"/>
      <c r="E112" s="620" t="s">
        <v>26</v>
      </c>
      <c r="F112" s="609"/>
      <c r="G112" s="576" t="str">
        <f t="shared" si="57"/>
        <v>51</v>
      </c>
      <c r="H112" s="614">
        <v>81</v>
      </c>
      <c r="I112" s="618" t="s">
        <v>27</v>
      </c>
      <c r="O112" s="575"/>
      <c r="P112" s="604">
        <f t="shared" ref="P112" si="97">_xlfn.BITRSHIFT(O111,8)</f>
        <v>81</v>
      </c>
    </row>
    <row r="113" spans="1:16">
      <c r="A113" s="610">
        <v>238</v>
      </c>
      <c r="B113" s="610" t="s">
        <v>24</v>
      </c>
      <c r="C113" s="953" t="s">
        <v>1173</v>
      </c>
      <c r="D113" s="954"/>
      <c r="E113" s="620" t="s">
        <v>26</v>
      </c>
      <c r="F113" s="609"/>
      <c r="G113" s="576" t="str">
        <f t="shared" si="57"/>
        <v>2B</v>
      </c>
      <c r="H113" s="614">
        <v>43</v>
      </c>
      <c r="I113" s="618" t="s">
        <v>27</v>
      </c>
      <c r="K113" s="421">
        <f>H114*256+H113</f>
        <v>41515</v>
      </c>
      <c r="L113" s="421">
        <f>K113*0.001</f>
        <v>41.515000000000001</v>
      </c>
      <c r="M113" s="421">
        <f>10*LOG10(L113)</f>
        <v>16.182050422592695</v>
      </c>
      <c r="O113" s="575">
        <v>41515</v>
      </c>
      <c r="P113" s="604">
        <f t="shared" ref="P113" si="98">_xlfn.BITAND(O113,255)</f>
        <v>43</v>
      </c>
    </row>
    <row r="114" spans="1:16">
      <c r="A114" s="610">
        <v>239</v>
      </c>
      <c r="B114" s="610" t="s">
        <v>24</v>
      </c>
      <c r="C114" s="751"/>
      <c r="D114" s="751"/>
      <c r="E114" s="620" t="s">
        <v>26</v>
      </c>
      <c r="F114" s="609"/>
      <c r="G114" s="576" t="str">
        <f t="shared" si="57"/>
        <v>A2</v>
      </c>
      <c r="H114" s="614">
        <v>162</v>
      </c>
      <c r="I114" s="618" t="s">
        <v>27</v>
      </c>
      <c r="O114" s="575"/>
      <c r="P114" s="604">
        <f t="shared" ref="P114" si="99">_xlfn.BITRSHIFT(O113,8)</f>
        <v>162</v>
      </c>
    </row>
    <row r="115" spans="1:16">
      <c r="A115" s="610">
        <v>240</v>
      </c>
      <c r="B115" s="403" t="s">
        <v>24</v>
      </c>
      <c r="C115" s="953" t="s">
        <v>1174</v>
      </c>
      <c r="D115" s="954"/>
      <c r="E115" s="620" t="s">
        <v>26</v>
      </c>
      <c r="F115" s="609"/>
      <c r="G115" s="576" t="str">
        <f t="shared" si="57"/>
        <v>0</v>
      </c>
      <c r="H115" s="617">
        <v>0</v>
      </c>
      <c r="I115" s="618" t="s">
        <v>27</v>
      </c>
      <c r="K115" s="421">
        <f>H116*256+H115</f>
        <v>0</v>
      </c>
      <c r="L115" s="421">
        <f>K115*0.0001</f>
        <v>0</v>
      </c>
      <c r="M115" s="421" t="e">
        <f>10*LOG10(L115)</f>
        <v>#NUM!</v>
      </c>
      <c r="O115" s="577">
        <v>0</v>
      </c>
      <c r="P115" s="604">
        <f>_xlfn.BITAND(O115,255)</f>
        <v>0</v>
      </c>
    </row>
    <row r="116" spans="1:16">
      <c r="A116" s="610">
        <v>241</v>
      </c>
      <c r="B116" s="403" t="s">
        <v>24</v>
      </c>
      <c r="C116" s="751"/>
      <c r="D116" s="751"/>
      <c r="E116" s="620" t="s">
        <v>26</v>
      </c>
      <c r="F116" s="609"/>
      <c r="G116" s="576" t="str">
        <f t="shared" si="57"/>
        <v>0</v>
      </c>
      <c r="H116" s="617">
        <v>0</v>
      </c>
      <c r="I116" s="618" t="s">
        <v>27</v>
      </c>
      <c r="K116" s="421"/>
      <c r="L116" s="421"/>
      <c r="M116" s="421"/>
      <c r="O116" s="577"/>
      <c r="P116" s="604">
        <f>_xlfn.BITRSHIFT(O115,8)</f>
        <v>0</v>
      </c>
    </row>
    <row r="117" spans="1:16">
      <c r="A117" s="610">
        <v>242</v>
      </c>
      <c r="B117" s="403" t="s">
        <v>24</v>
      </c>
      <c r="C117" s="953" t="s">
        <v>1175</v>
      </c>
      <c r="D117" s="954"/>
      <c r="E117" s="620" t="s">
        <v>26</v>
      </c>
      <c r="F117" s="609"/>
      <c r="G117" s="576" t="str">
        <f t="shared" si="57"/>
        <v>A1</v>
      </c>
      <c r="H117" s="617">
        <v>161</v>
      </c>
      <c r="I117" s="618" t="s">
        <v>27</v>
      </c>
      <c r="K117" s="421">
        <f>H118*256+H117</f>
        <v>3489</v>
      </c>
      <c r="L117" s="421">
        <f>K117*0.001</f>
        <v>3.4889999999999999</v>
      </c>
      <c r="M117" s="421">
        <f>10*LOG10(L117)</f>
        <v>5.427009694481109</v>
      </c>
      <c r="O117" s="577">
        <v>3489</v>
      </c>
      <c r="P117" s="604">
        <f t="shared" ref="P117" si="100">_xlfn.BITAND(O117,255)</f>
        <v>161</v>
      </c>
    </row>
    <row r="118" spans="1:16">
      <c r="A118" s="610">
        <v>243</v>
      </c>
      <c r="B118" s="403" t="s">
        <v>24</v>
      </c>
      <c r="C118" s="751"/>
      <c r="D118" s="751"/>
      <c r="E118" s="620" t="s">
        <v>26</v>
      </c>
      <c r="F118" s="609"/>
      <c r="G118" s="576" t="str">
        <f t="shared" si="57"/>
        <v>D</v>
      </c>
      <c r="H118" s="617">
        <v>13</v>
      </c>
      <c r="I118" s="618" t="s">
        <v>27</v>
      </c>
      <c r="K118" s="421"/>
      <c r="L118" s="421"/>
      <c r="M118" s="421"/>
      <c r="O118" s="577"/>
      <c r="P118" s="604">
        <f t="shared" ref="P118" si="101">_xlfn.BITRSHIFT(O117,8)</f>
        <v>13</v>
      </c>
    </row>
    <row r="119" spans="1:16">
      <c r="A119" s="610">
        <v>244</v>
      </c>
      <c r="B119" s="403" t="s">
        <v>24</v>
      </c>
      <c r="C119" s="953" t="s">
        <v>1176</v>
      </c>
      <c r="D119" s="954"/>
      <c r="E119" s="620" t="s">
        <v>26</v>
      </c>
      <c r="F119" s="609"/>
      <c r="G119" s="576" t="str">
        <f t="shared" si="57"/>
        <v>42</v>
      </c>
      <c r="H119" s="617">
        <v>66</v>
      </c>
      <c r="I119" s="618" t="s">
        <v>27</v>
      </c>
      <c r="K119" s="421">
        <f>H120*256+H119</f>
        <v>6978</v>
      </c>
      <c r="L119" s="421">
        <f>K119*0.001</f>
        <v>6.9779999999999998</v>
      </c>
      <c r="M119" s="421">
        <f>10*LOG10(L119)</f>
        <v>8.4373096511209198</v>
      </c>
      <c r="O119" s="577">
        <v>6978</v>
      </c>
      <c r="P119" s="604">
        <f t="shared" ref="P119" si="102">_xlfn.BITAND(O119,255)</f>
        <v>66</v>
      </c>
    </row>
    <row r="120" spans="1:16">
      <c r="A120" s="610">
        <v>245</v>
      </c>
      <c r="B120" s="403" t="s">
        <v>24</v>
      </c>
      <c r="C120" s="751"/>
      <c r="D120" s="751"/>
      <c r="E120" s="620" t="s">
        <v>26</v>
      </c>
      <c r="F120" s="609"/>
      <c r="G120" s="576" t="str">
        <f t="shared" si="57"/>
        <v>1B</v>
      </c>
      <c r="H120" s="617">
        <v>27</v>
      </c>
      <c r="I120" s="618" t="s">
        <v>27</v>
      </c>
      <c r="K120" s="421"/>
      <c r="L120" s="421"/>
      <c r="M120" s="421"/>
      <c r="O120" s="577"/>
      <c r="P120" s="604">
        <f t="shared" ref="P120" si="103">_xlfn.BITRSHIFT(O119,8)</f>
        <v>27</v>
      </c>
    </row>
    <row r="121" spans="1:16">
      <c r="A121" s="610">
        <v>246</v>
      </c>
      <c r="B121" s="403" t="s">
        <v>24</v>
      </c>
      <c r="C121" s="953" t="s">
        <v>1177</v>
      </c>
      <c r="D121" s="954"/>
      <c r="E121" s="620" t="s">
        <v>26</v>
      </c>
      <c r="F121" s="609"/>
      <c r="G121" s="576" t="str">
        <f t="shared" si="57"/>
        <v>E4</v>
      </c>
      <c r="H121" s="617">
        <v>228</v>
      </c>
      <c r="I121" s="618" t="s">
        <v>27</v>
      </c>
      <c r="K121" s="421">
        <f>H122*256+H121</f>
        <v>10468</v>
      </c>
      <c r="L121" s="421">
        <f>K121*0.001</f>
        <v>10.468</v>
      </c>
      <c r="M121" s="421">
        <f>10*LOG10(L121)</f>
        <v>10.198637139678432</v>
      </c>
      <c r="O121" s="577">
        <v>10468</v>
      </c>
      <c r="P121" s="604">
        <f t="shared" ref="P121" si="104">_xlfn.BITAND(O121,255)</f>
        <v>228</v>
      </c>
    </row>
    <row r="122" spans="1:16">
      <c r="A122" s="610">
        <v>247</v>
      </c>
      <c r="B122" s="403" t="s">
        <v>24</v>
      </c>
      <c r="C122" s="751"/>
      <c r="D122" s="751"/>
      <c r="E122" s="620" t="s">
        <v>26</v>
      </c>
      <c r="F122" s="609"/>
      <c r="G122" s="576" t="str">
        <f t="shared" si="57"/>
        <v>28</v>
      </c>
      <c r="H122" s="617">
        <v>40</v>
      </c>
      <c r="I122" s="618" t="s">
        <v>27</v>
      </c>
      <c r="L122" s="421"/>
      <c r="M122" s="421"/>
      <c r="O122" s="577"/>
      <c r="P122" s="604">
        <f t="shared" ref="P122" si="105">_xlfn.BITRSHIFT(O121,8)</f>
        <v>40</v>
      </c>
    </row>
    <row r="123" spans="1:16">
      <c r="A123" s="610">
        <v>248</v>
      </c>
      <c r="B123" s="403" t="s">
        <v>24</v>
      </c>
      <c r="C123" s="953" t="s">
        <v>1178</v>
      </c>
      <c r="D123" s="954"/>
      <c r="E123" s="620" t="s">
        <v>26</v>
      </c>
      <c r="F123" s="609"/>
      <c r="G123" s="576" t="str">
        <f t="shared" si="57"/>
        <v>85</v>
      </c>
      <c r="H123" s="614">
        <v>133</v>
      </c>
      <c r="I123" s="618" t="s">
        <v>27</v>
      </c>
      <c r="K123" s="421">
        <f>H124*256+H123</f>
        <v>13957</v>
      </c>
      <c r="L123" s="421">
        <f>K123*0.001</f>
        <v>13.957000000000001</v>
      </c>
      <c r="M123" s="421">
        <f>10*LOG10(L123)</f>
        <v>11.447920784977148</v>
      </c>
      <c r="O123" s="575">
        <v>13957</v>
      </c>
      <c r="P123" s="604">
        <f t="shared" ref="P123" si="106">_xlfn.BITAND(O123,255)</f>
        <v>133</v>
      </c>
    </row>
    <row r="124" spans="1:16">
      <c r="A124" s="610">
        <v>249</v>
      </c>
      <c r="B124" s="403" t="s">
        <v>24</v>
      </c>
      <c r="C124" s="751"/>
      <c r="D124" s="751"/>
      <c r="E124" s="620" t="s">
        <v>26</v>
      </c>
      <c r="F124" s="609"/>
      <c r="G124" s="576" t="str">
        <f t="shared" si="57"/>
        <v>36</v>
      </c>
      <c r="H124" s="614">
        <v>54</v>
      </c>
      <c r="I124" s="618" t="s">
        <v>27</v>
      </c>
      <c r="O124" s="575"/>
      <c r="P124" s="604">
        <f t="shared" ref="P124" si="107">_xlfn.BITRSHIFT(O123,8)</f>
        <v>54</v>
      </c>
    </row>
    <row r="125" spans="1:16">
      <c r="A125" s="610">
        <v>250</v>
      </c>
      <c r="B125" s="403" t="s">
        <v>24</v>
      </c>
      <c r="C125" s="953" t="s">
        <v>1179</v>
      </c>
      <c r="D125" s="954"/>
      <c r="E125" s="620" t="s">
        <v>26</v>
      </c>
      <c r="F125" s="609"/>
      <c r="G125" s="576" t="str">
        <f t="shared" si="57"/>
        <v>26</v>
      </c>
      <c r="H125" s="614">
        <v>38</v>
      </c>
      <c r="I125" s="618" t="s">
        <v>27</v>
      </c>
      <c r="K125" s="421">
        <f>H126*256+H125</f>
        <v>17446</v>
      </c>
      <c r="L125" s="421">
        <f>K125*0.001</f>
        <v>17.446000000000002</v>
      </c>
      <c r="M125" s="421">
        <f>10*LOG10(L125)</f>
        <v>12.4169586813981</v>
      </c>
      <c r="O125" s="575">
        <v>17446</v>
      </c>
      <c r="P125" s="604">
        <f t="shared" ref="P125" si="108">_xlfn.BITAND(O125,255)</f>
        <v>38</v>
      </c>
    </row>
    <row r="126" spans="1:16">
      <c r="A126" s="610">
        <v>251</v>
      </c>
      <c r="B126" s="403" t="s">
        <v>24</v>
      </c>
      <c r="C126" s="751"/>
      <c r="D126" s="751"/>
      <c r="E126" s="620" t="s">
        <v>26</v>
      </c>
      <c r="F126" s="609"/>
      <c r="G126" s="576" t="str">
        <f t="shared" si="57"/>
        <v>44</v>
      </c>
      <c r="H126" s="614">
        <v>68</v>
      </c>
      <c r="I126" s="618" t="s">
        <v>27</v>
      </c>
      <c r="O126" s="575"/>
      <c r="P126" s="604">
        <f t="shared" ref="P126" si="109">_xlfn.BITRSHIFT(O125,8)</f>
        <v>68</v>
      </c>
    </row>
    <row r="127" spans="1:16">
      <c r="A127" s="610">
        <v>252</v>
      </c>
      <c r="B127" s="403" t="s">
        <v>24</v>
      </c>
      <c r="C127" s="953" t="s">
        <v>1180</v>
      </c>
      <c r="D127" s="954"/>
      <c r="E127" s="620" t="s">
        <v>26</v>
      </c>
      <c r="F127" s="609"/>
      <c r="G127" s="576" t="str">
        <f t="shared" si="57"/>
        <v>C8</v>
      </c>
      <c r="H127" s="614">
        <v>200</v>
      </c>
      <c r="I127" s="618" t="s">
        <v>27</v>
      </c>
      <c r="K127" s="421">
        <f>H128*256+H127</f>
        <v>20936</v>
      </c>
      <c r="L127" s="421">
        <f>K127*0.001</f>
        <v>20.936</v>
      </c>
      <c r="M127" s="421">
        <f>10*LOG10(L127)</f>
        <v>13.208937096318245</v>
      </c>
      <c r="O127" s="575">
        <v>20936</v>
      </c>
      <c r="P127" s="604">
        <f t="shared" ref="P127" si="110">_xlfn.BITAND(O127,255)</f>
        <v>200</v>
      </c>
    </row>
    <row r="128" spans="1:16">
      <c r="A128" s="610">
        <v>253</v>
      </c>
      <c r="B128" s="403" t="s">
        <v>24</v>
      </c>
      <c r="C128" s="751"/>
      <c r="D128" s="751"/>
      <c r="E128" s="620" t="s">
        <v>26</v>
      </c>
      <c r="F128" s="609"/>
      <c r="G128" s="576" t="str">
        <f t="shared" si="57"/>
        <v>51</v>
      </c>
      <c r="H128" s="614">
        <v>81</v>
      </c>
      <c r="I128" s="618" t="s">
        <v>27</v>
      </c>
      <c r="O128" s="575"/>
      <c r="P128" s="604">
        <f t="shared" ref="P128" si="111">_xlfn.BITRSHIFT(O127,8)</f>
        <v>81</v>
      </c>
    </row>
    <row r="129" spans="1:16">
      <c r="A129" s="610">
        <v>254</v>
      </c>
      <c r="B129" s="403" t="s">
        <v>24</v>
      </c>
      <c r="C129" s="953" t="s">
        <v>1181</v>
      </c>
      <c r="D129" s="954"/>
      <c r="E129" s="620" t="s">
        <v>26</v>
      </c>
      <c r="F129" s="609"/>
      <c r="G129" s="576" t="str">
        <f t="shared" si="57"/>
        <v>2B</v>
      </c>
      <c r="H129" s="614">
        <v>43</v>
      </c>
      <c r="I129" s="618" t="s">
        <v>27</v>
      </c>
      <c r="K129" s="421">
        <f>H130*256+H129</f>
        <v>41515</v>
      </c>
      <c r="L129" s="421">
        <f>K129*0.001</f>
        <v>41.515000000000001</v>
      </c>
      <c r="M129" s="421">
        <f>10*LOG10(L129)</f>
        <v>16.182050422592695</v>
      </c>
      <c r="O129" s="575">
        <v>41515</v>
      </c>
      <c r="P129" s="604">
        <f t="shared" ref="P129" si="112">_xlfn.BITAND(O129,255)</f>
        <v>43</v>
      </c>
    </row>
    <row r="130" spans="1:16">
      <c r="A130" s="610">
        <v>255</v>
      </c>
      <c r="B130" s="403" t="s">
        <v>24</v>
      </c>
      <c r="C130" s="751"/>
      <c r="D130" s="751"/>
      <c r="E130" s="620" t="s">
        <v>26</v>
      </c>
      <c r="F130" s="609"/>
      <c r="G130" s="576" t="str">
        <f t="shared" si="57"/>
        <v>A2</v>
      </c>
      <c r="H130" s="614">
        <v>162</v>
      </c>
      <c r="I130" s="618" t="s">
        <v>27</v>
      </c>
      <c r="O130" s="575"/>
      <c r="P130" s="604">
        <f t="shared" ref="P130" si="113">_xlfn.BITRSHIFT(O129,8)</f>
        <v>162</v>
      </c>
    </row>
  </sheetData>
  <mergeCells count="115">
    <mergeCell ref="C125:C126"/>
    <mergeCell ref="D125:D126"/>
    <mergeCell ref="C127:C128"/>
    <mergeCell ref="D127:D128"/>
    <mergeCell ref="C129:C130"/>
    <mergeCell ref="D129:D130"/>
    <mergeCell ref="C119:C120"/>
    <mergeCell ref="D119:D120"/>
    <mergeCell ref="C121:C122"/>
    <mergeCell ref="D121:D122"/>
    <mergeCell ref="C123:C124"/>
    <mergeCell ref="D123:D124"/>
    <mergeCell ref="C113:C114"/>
    <mergeCell ref="D113:D114"/>
    <mergeCell ref="C115:C116"/>
    <mergeCell ref="D115:D116"/>
    <mergeCell ref="C117:C118"/>
    <mergeCell ref="D117:D118"/>
    <mergeCell ref="C107:C108"/>
    <mergeCell ref="D107:D108"/>
    <mergeCell ref="C109:C110"/>
    <mergeCell ref="D109:D110"/>
    <mergeCell ref="C111:C112"/>
    <mergeCell ref="D111:D112"/>
    <mergeCell ref="C101:C102"/>
    <mergeCell ref="D101:D102"/>
    <mergeCell ref="C103:C104"/>
    <mergeCell ref="D103:D104"/>
    <mergeCell ref="C105:C106"/>
    <mergeCell ref="D105:D106"/>
    <mergeCell ref="C95:C96"/>
    <mergeCell ref="D95:D96"/>
    <mergeCell ref="C97:C98"/>
    <mergeCell ref="D97:D98"/>
    <mergeCell ref="C99:C100"/>
    <mergeCell ref="D99:D100"/>
    <mergeCell ref="C89:C90"/>
    <mergeCell ref="D89:D90"/>
    <mergeCell ref="C91:C92"/>
    <mergeCell ref="D91:D92"/>
    <mergeCell ref="C93:C94"/>
    <mergeCell ref="D93:D94"/>
    <mergeCell ref="C83:C84"/>
    <mergeCell ref="D83:D84"/>
    <mergeCell ref="C85:C86"/>
    <mergeCell ref="D85:D86"/>
    <mergeCell ref="C87:C88"/>
    <mergeCell ref="D87:D88"/>
    <mergeCell ref="C77:C78"/>
    <mergeCell ref="D77:D78"/>
    <mergeCell ref="C79:C80"/>
    <mergeCell ref="D79:D80"/>
    <mergeCell ref="C81:C82"/>
    <mergeCell ref="D81:D82"/>
    <mergeCell ref="C71:C72"/>
    <mergeCell ref="D71:D72"/>
    <mergeCell ref="C73:C74"/>
    <mergeCell ref="D73:D74"/>
    <mergeCell ref="C75:C76"/>
    <mergeCell ref="D75:D76"/>
    <mergeCell ref="C65:C66"/>
    <mergeCell ref="D65:D66"/>
    <mergeCell ref="C67:C68"/>
    <mergeCell ref="D67:D68"/>
    <mergeCell ref="C69:C70"/>
    <mergeCell ref="D69:D70"/>
    <mergeCell ref="C59:C60"/>
    <mergeCell ref="D59:D60"/>
    <mergeCell ref="C61:C62"/>
    <mergeCell ref="D61:D62"/>
    <mergeCell ref="C63:C64"/>
    <mergeCell ref="D63:D64"/>
    <mergeCell ref="C53:C54"/>
    <mergeCell ref="D53:D54"/>
    <mergeCell ref="C55:C56"/>
    <mergeCell ref="D55:D56"/>
    <mergeCell ref="C57:C58"/>
    <mergeCell ref="D57:D58"/>
    <mergeCell ref="C47:C48"/>
    <mergeCell ref="D47:D48"/>
    <mergeCell ref="C49:C50"/>
    <mergeCell ref="D49:D50"/>
    <mergeCell ref="C51:C52"/>
    <mergeCell ref="D51:D52"/>
    <mergeCell ref="C41:C42"/>
    <mergeCell ref="D41:D42"/>
    <mergeCell ref="C43:C44"/>
    <mergeCell ref="D43:D44"/>
    <mergeCell ref="C45:C46"/>
    <mergeCell ref="D45:D46"/>
    <mergeCell ref="C35:C36"/>
    <mergeCell ref="D35:D36"/>
    <mergeCell ref="C37:C38"/>
    <mergeCell ref="D37:D38"/>
    <mergeCell ref="C39:C40"/>
    <mergeCell ref="D39:D40"/>
    <mergeCell ref="C19:C20"/>
    <mergeCell ref="D19:D34"/>
    <mergeCell ref="C21:C22"/>
    <mergeCell ref="C23:C24"/>
    <mergeCell ref="C25:C26"/>
    <mergeCell ref="C27:C28"/>
    <mergeCell ref="C29:C30"/>
    <mergeCell ref="C31:C32"/>
    <mergeCell ref="C33:C34"/>
    <mergeCell ref="A1:H1"/>
    <mergeCell ref="C3:C4"/>
    <mergeCell ref="D3:D18"/>
    <mergeCell ref="C5:C6"/>
    <mergeCell ref="C7:C8"/>
    <mergeCell ref="C9:C10"/>
    <mergeCell ref="C11:C12"/>
    <mergeCell ref="C13:C14"/>
    <mergeCell ref="C15:C16"/>
    <mergeCell ref="C17:C1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30"/>
  <sheetViews>
    <sheetView zoomScale="85" zoomScaleNormal="85" workbookViewId="0">
      <selection sqref="A1:H1"/>
    </sheetView>
  </sheetViews>
  <sheetFormatPr defaultColWidth="9" defaultRowHeight="14.4"/>
  <cols>
    <col min="1" max="2" width="9" style="235" customWidth="1"/>
    <col min="3" max="3" width="44.44140625" style="235" customWidth="1"/>
    <col min="4" max="4" width="45.21875" style="235" customWidth="1"/>
    <col min="5" max="5" width="9" style="235" customWidth="1"/>
    <col min="6" max="6" width="9" style="258" customWidth="1"/>
    <col min="7" max="7" width="9" style="235" customWidth="1"/>
    <col min="8" max="8" width="9" style="284"/>
    <col min="9" max="9" width="9" style="238"/>
    <col min="10" max="16384" width="9" style="235"/>
  </cols>
  <sheetData>
    <row r="1" spans="1:11" ht="17.25" customHeight="1">
      <c r="A1" s="756" t="s">
        <v>4651</v>
      </c>
      <c r="B1" s="757"/>
      <c r="C1" s="757"/>
      <c r="D1" s="757"/>
      <c r="E1" s="757"/>
      <c r="F1" s="757"/>
      <c r="G1" s="757"/>
      <c r="H1" s="757"/>
      <c r="I1" s="215"/>
    </row>
    <row r="2" spans="1:11" ht="63" customHeight="1">
      <c r="A2" s="177" t="s">
        <v>13</v>
      </c>
      <c r="B2" s="178" t="s">
        <v>14</v>
      </c>
      <c r="C2" s="179" t="s">
        <v>15</v>
      </c>
      <c r="D2" s="179" t="s">
        <v>16</v>
      </c>
      <c r="E2" s="179" t="s">
        <v>17</v>
      </c>
      <c r="F2" s="179" t="s">
        <v>18</v>
      </c>
      <c r="G2" s="179" t="s">
        <v>19</v>
      </c>
      <c r="H2" s="179" t="s">
        <v>2061</v>
      </c>
      <c r="I2" s="179" t="s">
        <v>2070</v>
      </c>
    </row>
    <row r="3" spans="1:11" s="242" customFormat="1">
      <c r="A3" s="241">
        <v>128</v>
      </c>
      <c r="B3" s="192" t="s">
        <v>24</v>
      </c>
      <c r="C3" s="828" t="s">
        <v>1053</v>
      </c>
      <c r="D3" s="956"/>
      <c r="E3" s="265" t="s">
        <v>26</v>
      </c>
      <c r="F3" s="249"/>
      <c r="G3" s="231" t="str">
        <f t="shared" ref="G3:G34" si="0">DEC2HEX(H3)</f>
        <v>70</v>
      </c>
      <c r="H3" s="446">
        <v>112</v>
      </c>
      <c r="I3" s="426" t="s">
        <v>27</v>
      </c>
      <c r="J3" s="235"/>
      <c r="K3" s="242">
        <f>H4*256+H3</f>
        <v>112</v>
      </c>
    </row>
    <row r="4" spans="1:11" s="242" customFormat="1">
      <c r="A4" s="241">
        <v>129</v>
      </c>
      <c r="B4" s="192" t="s">
        <v>24</v>
      </c>
      <c r="C4" s="751"/>
      <c r="D4" s="754"/>
      <c r="E4" s="265" t="s">
        <v>26</v>
      </c>
      <c r="F4" s="249"/>
      <c r="G4" s="231" t="str">
        <f t="shared" si="0"/>
        <v>0</v>
      </c>
      <c r="H4" s="446">
        <v>0</v>
      </c>
      <c r="I4" s="426" t="s">
        <v>27</v>
      </c>
      <c r="J4" s="235"/>
    </row>
    <row r="5" spans="1:11" s="242" customFormat="1">
      <c r="A5" s="241">
        <v>130</v>
      </c>
      <c r="B5" s="192" t="s">
        <v>24</v>
      </c>
      <c r="C5" s="828" t="s">
        <v>1054</v>
      </c>
      <c r="D5" s="754"/>
      <c r="E5" s="265" t="s">
        <v>26</v>
      </c>
      <c r="F5" s="249"/>
      <c r="G5" s="231" t="str">
        <f t="shared" si="0"/>
        <v>AA</v>
      </c>
      <c r="H5" s="446">
        <v>170</v>
      </c>
      <c r="I5" s="426" t="s">
        <v>27</v>
      </c>
      <c r="K5" s="242">
        <f>H6*256+H5</f>
        <v>1706</v>
      </c>
    </row>
    <row r="6" spans="1:11" s="242" customFormat="1">
      <c r="A6" s="241">
        <v>131</v>
      </c>
      <c r="B6" s="192" t="s">
        <v>24</v>
      </c>
      <c r="C6" s="751"/>
      <c r="D6" s="754"/>
      <c r="E6" s="265" t="s">
        <v>26</v>
      </c>
      <c r="F6" s="249"/>
      <c r="G6" s="231" t="str">
        <f t="shared" si="0"/>
        <v>6</v>
      </c>
      <c r="H6" s="446">
        <v>6</v>
      </c>
      <c r="I6" s="426" t="s">
        <v>27</v>
      </c>
    </row>
    <row r="7" spans="1:11" s="242" customFormat="1">
      <c r="A7" s="241">
        <v>132</v>
      </c>
      <c r="B7" s="192" t="s">
        <v>24</v>
      </c>
      <c r="C7" s="828" t="s">
        <v>1055</v>
      </c>
      <c r="D7" s="754"/>
      <c r="E7" s="265" t="s">
        <v>26</v>
      </c>
      <c r="F7" s="249"/>
      <c r="G7" s="231" t="str">
        <f t="shared" si="0"/>
        <v>E5</v>
      </c>
      <c r="H7" s="446">
        <v>229</v>
      </c>
      <c r="I7" s="426" t="s">
        <v>27</v>
      </c>
      <c r="K7" s="242">
        <f>H8*256+H7</f>
        <v>3301</v>
      </c>
    </row>
    <row r="8" spans="1:11" s="242" customFormat="1">
      <c r="A8" s="241">
        <v>133</v>
      </c>
      <c r="B8" s="192" t="s">
        <v>24</v>
      </c>
      <c r="C8" s="751"/>
      <c r="D8" s="754"/>
      <c r="E8" s="265" t="s">
        <v>26</v>
      </c>
      <c r="F8" s="249"/>
      <c r="G8" s="231" t="str">
        <f t="shared" si="0"/>
        <v>C</v>
      </c>
      <c r="H8" s="446">
        <v>12</v>
      </c>
      <c r="I8" s="426" t="s">
        <v>27</v>
      </c>
    </row>
    <row r="9" spans="1:11" s="242" customFormat="1">
      <c r="A9" s="241">
        <v>134</v>
      </c>
      <c r="B9" s="192" t="s">
        <v>24</v>
      </c>
      <c r="C9" s="828" t="s">
        <v>1056</v>
      </c>
      <c r="D9" s="754"/>
      <c r="E9" s="265" t="s">
        <v>26</v>
      </c>
      <c r="F9" s="249"/>
      <c r="G9" s="231" t="str">
        <f t="shared" si="0"/>
        <v>20</v>
      </c>
      <c r="H9" s="446">
        <v>32</v>
      </c>
      <c r="I9" s="426" t="s">
        <v>27</v>
      </c>
      <c r="K9" s="242">
        <f>H10*256+H9</f>
        <v>4896</v>
      </c>
    </row>
    <row r="10" spans="1:11" s="242" customFormat="1">
      <c r="A10" s="241">
        <v>135</v>
      </c>
      <c r="B10" s="192" t="s">
        <v>24</v>
      </c>
      <c r="C10" s="751"/>
      <c r="D10" s="754"/>
      <c r="E10" s="265" t="s">
        <v>26</v>
      </c>
      <c r="F10" s="249"/>
      <c r="G10" s="231" t="str">
        <f t="shared" si="0"/>
        <v>13</v>
      </c>
      <c r="H10" s="446">
        <v>19</v>
      </c>
      <c r="I10" s="426" t="s">
        <v>27</v>
      </c>
      <c r="K10" s="235"/>
    </row>
    <row r="11" spans="1:11">
      <c r="A11" s="241">
        <v>136</v>
      </c>
      <c r="B11" s="248" t="s">
        <v>24</v>
      </c>
      <c r="C11" s="828" t="s">
        <v>1057</v>
      </c>
      <c r="D11" s="754"/>
      <c r="E11" s="265" t="s">
        <v>26</v>
      </c>
      <c r="F11" s="247"/>
      <c r="G11" s="231" t="str">
        <f t="shared" si="0"/>
        <v>5A</v>
      </c>
      <c r="H11" s="431">
        <v>90</v>
      </c>
      <c r="I11" s="426" t="s">
        <v>27</v>
      </c>
      <c r="K11" s="242">
        <f>H12*256+H11</f>
        <v>6490</v>
      </c>
    </row>
    <row r="12" spans="1:11">
      <c r="A12" s="241">
        <v>137</v>
      </c>
      <c r="B12" s="248" t="s">
        <v>24</v>
      </c>
      <c r="C12" s="751"/>
      <c r="D12" s="754"/>
      <c r="E12" s="265" t="s">
        <v>26</v>
      </c>
      <c r="F12" s="247"/>
      <c r="G12" s="231" t="str">
        <f t="shared" si="0"/>
        <v>19</v>
      </c>
      <c r="H12" s="431">
        <v>25</v>
      </c>
      <c r="I12" s="426" t="s">
        <v>27</v>
      </c>
    </row>
    <row r="13" spans="1:11">
      <c r="A13" s="241">
        <v>138</v>
      </c>
      <c r="B13" s="248" t="s">
        <v>24</v>
      </c>
      <c r="C13" s="828" t="s">
        <v>1058</v>
      </c>
      <c r="D13" s="754"/>
      <c r="E13" s="265" t="s">
        <v>26</v>
      </c>
      <c r="F13" s="247"/>
      <c r="G13" s="231" t="str">
        <f t="shared" si="0"/>
        <v>95</v>
      </c>
      <c r="H13" s="431">
        <v>149</v>
      </c>
      <c r="I13" s="426" t="s">
        <v>27</v>
      </c>
      <c r="K13" s="242">
        <f>H14*256+H13</f>
        <v>8085</v>
      </c>
    </row>
    <row r="14" spans="1:11">
      <c r="A14" s="241">
        <v>139</v>
      </c>
      <c r="B14" s="248" t="s">
        <v>24</v>
      </c>
      <c r="C14" s="751"/>
      <c r="D14" s="754"/>
      <c r="E14" s="265" t="s">
        <v>26</v>
      </c>
      <c r="F14" s="247"/>
      <c r="G14" s="231" t="str">
        <f t="shared" si="0"/>
        <v>1F</v>
      </c>
      <c r="H14" s="431">
        <v>31</v>
      </c>
      <c r="I14" s="426" t="s">
        <v>27</v>
      </c>
    </row>
    <row r="15" spans="1:11">
      <c r="A15" s="241">
        <v>140</v>
      </c>
      <c r="B15" s="248" t="s">
        <v>24</v>
      </c>
      <c r="C15" s="828" t="s">
        <v>1059</v>
      </c>
      <c r="D15" s="754"/>
      <c r="E15" s="265" t="s">
        <v>26</v>
      </c>
      <c r="F15" s="247"/>
      <c r="G15" s="231" t="str">
        <f t="shared" si="0"/>
        <v>D0</v>
      </c>
      <c r="H15" s="431">
        <v>208</v>
      </c>
      <c r="I15" s="426" t="s">
        <v>27</v>
      </c>
      <c r="K15" s="242">
        <f>H16*256+H15</f>
        <v>9680</v>
      </c>
    </row>
    <row r="16" spans="1:11">
      <c r="A16" s="241">
        <v>141</v>
      </c>
      <c r="B16" s="248" t="s">
        <v>24</v>
      </c>
      <c r="C16" s="751"/>
      <c r="D16" s="754"/>
      <c r="E16" s="265" t="s">
        <v>26</v>
      </c>
      <c r="F16" s="247"/>
      <c r="G16" s="231" t="str">
        <f t="shared" si="0"/>
        <v>25</v>
      </c>
      <c r="H16" s="431">
        <v>37</v>
      </c>
      <c r="I16" s="426" t="s">
        <v>27</v>
      </c>
    </row>
    <row r="17" spans="1:11">
      <c r="A17" s="241">
        <v>142</v>
      </c>
      <c r="B17" s="248" t="s">
        <v>24</v>
      </c>
      <c r="C17" s="828" t="s">
        <v>1060</v>
      </c>
      <c r="D17" s="754"/>
      <c r="E17" s="265" t="s">
        <v>26</v>
      </c>
      <c r="F17" s="247"/>
      <c r="G17" s="231" t="str">
        <f t="shared" si="0"/>
        <v>80</v>
      </c>
      <c r="H17" s="431">
        <v>128</v>
      </c>
      <c r="I17" s="426" t="s">
        <v>27</v>
      </c>
      <c r="K17" s="242">
        <f>H18*256+H17</f>
        <v>19072</v>
      </c>
    </row>
    <row r="18" spans="1:11">
      <c r="A18" s="241">
        <v>143</v>
      </c>
      <c r="B18" s="248" t="s">
        <v>24</v>
      </c>
      <c r="C18" s="751"/>
      <c r="D18" s="751"/>
      <c r="E18" s="265" t="s">
        <v>26</v>
      </c>
      <c r="F18" s="247"/>
      <c r="G18" s="231" t="str">
        <f t="shared" si="0"/>
        <v>4A</v>
      </c>
      <c r="H18" s="431">
        <v>74</v>
      </c>
      <c r="I18" s="426" t="s">
        <v>27</v>
      </c>
    </row>
    <row r="19" spans="1:11">
      <c r="A19" s="241">
        <v>144</v>
      </c>
      <c r="B19" s="248" t="s">
        <v>24</v>
      </c>
      <c r="C19" s="828" t="s">
        <v>1061</v>
      </c>
      <c r="D19" s="956"/>
      <c r="E19" s="265" t="s">
        <v>26</v>
      </c>
      <c r="F19" s="247"/>
      <c r="G19" s="231" t="str">
        <f t="shared" si="0"/>
        <v>70</v>
      </c>
      <c r="H19" s="561">
        <v>112</v>
      </c>
      <c r="I19" s="426" t="s">
        <v>27</v>
      </c>
      <c r="K19" s="242">
        <f>H20*256+H19</f>
        <v>112</v>
      </c>
    </row>
    <row r="20" spans="1:11">
      <c r="A20" s="241">
        <v>145</v>
      </c>
      <c r="B20" s="248" t="s">
        <v>24</v>
      </c>
      <c r="C20" s="751"/>
      <c r="D20" s="754"/>
      <c r="E20" s="265" t="s">
        <v>26</v>
      </c>
      <c r="F20" s="247"/>
      <c r="G20" s="231" t="str">
        <f t="shared" si="0"/>
        <v>0</v>
      </c>
      <c r="H20" s="561">
        <v>0</v>
      </c>
      <c r="I20" s="426" t="s">
        <v>27</v>
      </c>
      <c r="K20" s="242"/>
    </row>
    <row r="21" spans="1:11">
      <c r="A21" s="241">
        <v>146</v>
      </c>
      <c r="B21" s="248" t="s">
        <v>24</v>
      </c>
      <c r="C21" s="828" t="s">
        <v>1062</v>
      </c>
      <c r="D21" s="754"/>
      <c r="E21" s="265" t="s">
        <v>26</v>
      </c>
      <c r="F21" s="247"/>
      <c r="G21" s="231" t="str">
        <f t="shared" si="0"/>
        <v>AA</v>
      </c>
      <c r="H21" s="561">
        <v>170</v>
      </c>
      <c r="I21" s="426" t="s">
        <v>27</v>
      </c>
      <c r="K21" s="242">
        <f>H22*256+H21</f>
        <v>1706</v>
      </c>
    </row>
    <row r="22" spans="1:11">
      <c r="A22" s="241">
        <v>147</v>
      </c>
      <c r="B22" s="248" t="s">
        <v>24</v>
      </c>
      <c r="C22" s="751"/>
      <c r="D22" s="754"/>
      <c r="E22" s="265" t="s">
        <v>26</v>
      </c>
      <c r="F22" s="247"/>
      <c r="G22" s="231" t="str">
        <f t="shared" si="0"/>
        <v>6</v>
      </c>
      <c r="H22" s="561">
        <v>6</v>
      </c>
      <c r="I22" s="426" t="s">
        <v>27</v>
      </c>
      <c r="K22" s="242"/>
    </row>
    <row r="23" spans="1:11">
      <c r="A23" s="241">
        <v>148</v>
      </c>
      <c r="B23" s="248" t="s">
        <v>24</v>
      </c>
      <c r="C23" s="828" t="s">
        <v>1063</v>
      </c>
      <c r="D23" s="754"/>
      <c r="E23" s="265" t="s">
        <v>26</v>
      </c>
      <c r="F23" s="247"/>
      <c r="G23" s="231" t="str">
        <f t="shared" si="0"/>
        <v>E5</v>
      </c>
      <c r="H23" s="561">
        <v>229</v>
      </c>
      <c r="I23" s="426" t="s">
        <v>27</v>
      </c>
      <c r="K23" s="242">
        <f>H24*256+H23</f>
        <v>3301</v>
      </c>
    </row>
    <row r="24" spans="1:11">
      <c r="A24" s="241">
        <v>149</v>
      </c>
      <c r="B24" s="248" t="s">
        <v>24</v>
      </c>
      <c r="C24" s="751"/>
      <c r="D24" s="754"/>
      <c r="E24" s="265" t="s">
        <v>26</v>
      </c>
      <c r="F24" s="247"/>
      <c r="G24" s="231" t="str">
        <f t="shared" si="0"/>
        <v>C</v>
      </c>
      <c r="H24" s="561">
        <v>12</v>
      </c>
      <c r="I24" s="426" t="s">
        <v>27</v>
      </c>
      <c r="K24" s="242"/>
    </row>
    <row r="25" spans="1:11">
      <c r="A25" s="241">
        <v>150</v>
      </c>
      <c r="B25" s="248" t="s">
        <v>24</v>
      </c>
      <c r="C25" s="828" t="s">
        <v>1064</v>
      </c>
      <c r="D25" s="754"/>
      <c r="E25" s="265" t="s">
        <v>26</v>
      </c>
      <c r="F25" s="247"/>
      <c r="G25" s="231" t="str">
        <f t="shared" si="0"/>
        <v>20</v>
      </c>
      <c r="H25" s="561">
        <v>32</v>
      </c>
      <c r="I25" s="426" t="s">
        <v>27</v>
      </c>
      <c r="K25" s="242">
        <f>H26*256+H25</f>
        <v>4896</v>
      </c>
    </row>
    <row r="26" spans="1:11">
      <c r="A26" s="241">
        <v>151</v>
      </c>
      <c r="B26" s="248" t="s">
        <v>24</v>
      </c>
      <c r="C26" s="751"/>
      <c r="D26" s="754"/>
      <c r="E26" s="265" t="s">
        <v>26</v>
      </c>
      <c r="F26" s="247"/>
      <c r="G26" s="231" t="str">
        <f t="shared" si="0"/>
        <v>13</v>
      </c>
      <c r="H26" s="561">
        <v>19</v>
      </c>
      <c r="I26" s="426" t="s">
        <v>27</v>
      </c>
    </row>
    <row r="27" spans="1:11">
      <c r="A27" s="241">
        <v>152</v>
      </c>
      <c r="B27" s="248" t="s">
        <v>24</v>
      </c>
      <c r="C27" s="828" t="s">
        <v>1065</v>
      </c>
      <c r="D27" s="754"/>
      <c r="E27" s="265" t="s">
        <v>26</v>
      </c>
      <c r="F27" s="247"/>
      <c r="G27" s="231" t="str">
        <f t="shared" si="0"/>
        <v>5A</v>
      </c>
      <c r="H27" s="558">
        <v>90</v>
      </c>
      <c r="I27" s="426" t="s">
        <v>27</v>
      </c>
      <c r="K27" s="242">
        <f>H28*256+H27</f>
        <v>6490</v>
      </c>
    </row>
    <row r="28" spans="1:11">
      <c r="A28" s="241">
        <v>153</v>
      </c>
      <c r="B28" s="248" t="s">
        <v>24</v>
      </c>
      <c r="C28" s="751"/>
      <c r="D28" s="754"/>
      <c r="E28" s="265" t="s">
        <v>26</v>
      </c>
      <c r="F28" s="247"/>
      <c r="G28" s="231" t="str">
        <f t="shared" si="0"/>
        <v>19</v>
      </c>
      <c r="H28" s="558">
        <v>25</v>
      </c>
      <c r="I28" s="426" t="s">
        <v>27</v>
      </c>
    </row>
    <row r="29" spans="1:11">
      <c r="A29" s="241">
        <v>154</v>
      </c>
      <c r="B29" s="248" t="s">
        <v>24</v>
      </c>
      <c r="C29" s="828" t="s">
        <v>1066</v>
      </c>
      <c r="D29" s="754"/>
      <c r="E29" s="265" t="s">
        <v>26</v>
      </c>
      <c r="F29" s="247"/>
      <c r="G29" s="231" t="str">
        <f t="shared" si="0"/>
        <v>95</v>
      </c>
      <c r="H29" s="558">
        <v>149</v>
      </c>
      <c r="I29" s="426" t="s">
        <v>27</v>
      </c>
      <c r="K29" s="242">
        <f>H30*256+H29</f>
        <v>8085</v>
      </c>
    </row>
    <row r="30" spans="1:11">
      <c r="A30" s="241">
        <v>155</v>
      </c>
      <c r="B30" s="248" t="s">
        <v>24</v>
      </c>
      <c r="C30" s="751"/>
      <c r="D30" s="754"/>
      <c r="E30" s="265" t="s">
        <v>26</v>
      </c>
      <c r="F30" s="247"/>
      <c r="G30" s="231" t="str">
        <f t="shared" si="0"/>
        <v>1F</v>
      </c>
      <c r="H30" s="558">
        <v>31</v>
      </c>
      <c r="I30" s="426" t="s">
        <v>27</v>
      </c>
    </row>
    <row r="31" spans="1:11">
      <c r="A31" s="241">
        <v>156</v>
      </c>
      <c r="B31" s="248" t="s">
        <v>24</v>
      </c>
      <c r="C31" s="828" t="s">
        <v>1067</v>
      </c>
      <c r="D31" s="754"/>
      <c r="E31" s="265" t="s">
        <v>26</v>
      </c>
      <c r="F31" s="247"/>
      <c r="G31" s="231" t="str">
        <f t="shared" si="0"/>
        <v>D0</v>
      </c>
      <c r="H31" s="558">
        <v>208</v>
      </c>
      <c r="I31" s="426" t="s">
        <v>27</v>
      </c>
      <c r="K31" s="242">
        <f>H32*256+H31</f>
        <v>9680</v>
      </c>
    </row>
    <row r="32" spans="1:11">
      <c r="A32" s="241">
        <v>157</v>
      </c>
      <c r="B32" s="248" t="s">
        <v>24</v>
      </c>
      <c r="C32" s="751"/>
      <c r="D32" s="754"/>
      <c r="E32" s="265" t="s">
        <v>26</v>
      </c>
      <c r="F32" s="247"/>
      <c r="G32" s="231" t="str">
        <f t="shared" si="0"/>
        <v>25</v>
      </c>
      <c r="H32" s="558">
        <v>37</v>
      </c>
      <c r="I32" s="426" t="s">
        <v>27</v>
      </c>
    </row>
    <row r="33" spans="1:11">
      <c r="A33" s="241">
        <v>158</v>
      </c>
      <c r="B33" s="248" t="s">
        <v>24</v>
      </c>
      <c r="C33" s="828" t="s">
        <v>1068</v>
      </c>
      <c r="D33" s="754"/>
      <c r="E33" s="265" t="s">
        <v>26</v>
      </c>
      <c r="F33" s="247"/>
      <c r="G33" s="231" t="str">
        <f t="shared" si="0"/>
        <v>80</v>
      </c>
      <c r="H33" s="558">
        <v>128</v>
      </c>
      <c r="I33" s="426" t="s">
        <v>27</v>
      </c>
      <c r="K33" s="242">
        <f>H34*256+H33</f>
        <v>19072</v>
      </c>
    </row>
    <row r="34" spans="1:11">
      <c r="A34" s="241">
        <v>159</v>
      </c>
      <c r="B34" s="248" t="s">
        <v>24</v>
      </c>
      <c r="C34" s="751"/>
      <c r="D34" s="751"/>
      <c r="E34" s="265" t="s">
        <v>26</v>
      </c>
      <c r="F34" s="247"/>
      <c r="G34" s="231" t="str">
        <f t="shared" si="0"/>
        <v>4A</v>
      </c>
      <c r="H34" s="558">
        <v>74</v>
      </c>
      <c r="I34" s="426" t="s">
        <v>27</v>
      </c>
    </row>
    <row r="35" spans="1:11">
      <c r="A35" s="241">
        <v>160</v>
      </c>
      <c r="B35" s="248" t="s">
        <v>24</v>
      </c>
      <c r="C35" s="828" t="s">
        <v>1069</v>
      </c>
      <c r="D35" s="956"/>
      <c r="E35" s="265" t="s">
        <v>26</v>
      </c>
      <c r="F35" s="247"/>
      <c r="G35" s="231" t="str">
        <f t="shared" ref="G35:G66" si="1">DEC2HEX(H35)</f>
        <v>70</v>
      </c>
      <c r="H35" s="561">
        <v>112</v>
      </c>
      <c r="I35" s="426" t="s">
        <v>27</v>
      </c>
      <c r="K35" s="242">
        <f>H36*256+H35</f>
        <v>112</v>
      </c>
    </row>
    <row r="36" spans="1:11">
      <c r="A36" s="241">
        <v>161</v>
      </c>
      <c r="B36" s="248" t="s">
        <v>24</v>
      </c>
      <c r="C36" s="751"/>
      <c r="D36" s="754"/>
      <c r="E36" s="265" t="s">
        <v>26</v>
      </c>
      <c r="F36" s="247"/>
      <c r="G36" s="231" t="str">
        <f t="shared" si="1"/>
        <v>0</v>
      </c>
      <c r="H36" s="561">
        <v>0</v>
      </c>
      <c r="I36" s="426" t="s">
        <v>27</v>
      </c>
      <c r="K36" s="242"/>
    </row>
    <row r="37" spans="1:11">
      <c r="A37" s="241">
        <v>162</v>
      </c>
      <c r="B37" s="248" t="s">
        <v>24</v>
      </c>
      <c r="C37" s="828" t="s">
        <v>1070</v>
      </c>
      <c r="D37" s="754"/>
      <c r="E37" s="265" t="s">
        <v>26</v>
      </c>
      <c r="F37" s="247"/>
      <c r="G37" s="231" t="str">
        <f t="shared" si="1"/>
        <v>AA</v>
      </c>
      <c r="H37" s="561">
        <v>170</v>
      </c>
      <c r="I37" s="426" t="s">
        <v>27</v>
      </c>
      <c r="K37" s="242">
        <f>H38*256+H37</f>
        <v>1706</v>
      </c>
    </row>
    <row r="38" spans="1:11">
      <c r="A38" s="241">
        <v>163</v>
      </c>
      <c r="B38" s="248" t="s">
        <v>24</v>
      </c>
      <c r="C38" s="751"/>
      <c r="D38" s="754"/>
      <c r="E38" s="265" t="s">
        <v>26</v>
      </c>
      <c r="F38" s="247"/>
      <c r="G38" s="231" t="str">
        <f t="shared" si="1"/>
        <v>6</v>
      </c>
      <c r="H38" s="561">
        <v>6</v>
      </c>
      <c r="I38" s="426" t="s">
        <v>27</v>
      </c>
      <c r="K38" s="242"/>
    </row>
    <row r="39" spans="1:11">
      <c r="A39" s="241">
        <v>164</v>
      </c>
      <c r="B39" s="248" t="s">
        <v>24</v>
      </c>
      <c r="C39" s="828" t="s">
        <v>1071</v>
      </c>
      <c r="D39" s="754"/>
      <c r="E39" s="265" t="s">
        <v>26</v>
      </c>
      <c r="F39" s="247"/>
      <c r="G39" s="231" t="str">
        <f t="shared" si="1"/>
        <v>E5</v>
      </c>
      <c r="H39" s="561">
        <v>229</v>
      </c>
      <c r="I39" s="426" t="s">
        <v>27</v>
      </c>
      <c r="K39" s="242">
        <f>H40*256+H39</f>
        <v>3301</v>
      </c>
    </row>
    <row r="40" spans="1:11">
      <c r="A40" s="241">
        <v>165</v>
      </c>
      <c r="B40" s="248" t="s">
        <v>24</v>
      </c>
      <c r="C40" s="751"/>
      <c r="D40" s="754"/>
      <c r="E40" s="265" t="s">
        <v>26</v>
      </c>
      <c r="F40" s="247"/>
      <c r="G40" s="231" t="str">
        <f t="shared" si="1"/>
        <v>C</v>
      </c>
      <c r="H40" s="561">
        <v>12</v>
      </c>
      <c r="I40" s="426" t="s">
        <v>27</v>
      </c>
      <c r="K40" s="242"/>
    </row>
    <row r="41" spans="1:11">
      <c r="A41" s="241">
        <v>166</v>
      </c>
      <c r="B41" s="248" t="s">
        <v>24</v>
      </c>
      <c r="C41" s="828" t="s">
        <v>1072</v>
      </c>
      <c r="D41" s="754"/>
      <c r="E41" s="265" t="s">
        <v>26</v>
      </c>
      <c r="F41" s="247"/>
      <c r="G41" s="231" t="str">
        <f t="shared" si="1"/>
        <v>20</v>
      </c>
      <c r="H41" s="561">
        <v>32</v>
      </c>
      <c r="I41" s="426" t="s">
        <v>27</v>
      </c>
      <c r="K41" s="242">
        <f>H42*256+H41</f>
        <v>4896</v>
      </c>
    </row>
    <row r="42" spans="1:11">
      <c r="A42" s="241">
        <v>167</v>
      </c>
      <c r="B42" s="248" t="s">
        <v>24</v>
      </c>
      <c r="C42" s="751"/>
      <c r="D42" s="754"/>
      <c r="E42" s="265" t="s">
        <v>26</v>
      </c>
      <c r="F42" s="247"/>
      <c r="G42" s="231" t="str">
        <f t="shared" si="1"/>
        <v>13</v>
      </c>
      <c r="H42" s="561">
        <v>19</v>
      </c>
      <c r="I42" s="426" t="s">
        <v>27</v>
      </c>
    </row>
    <row r="43" spans="1:11">
      <c r="A43" s="241">
        <v>168</v>
      </c>
      <c r="B43" s="248" t="s">
        <v>24</v>
      </c>
      <c r="C43" s="828" t="s">
        <v>1073</v>
      </c>
      <c r="D43" s="754"/>
      <c r="E43" s="265" t="s">
        <v>26</v>
      </c>
      <c r="F43" s="247"/>
      <c r="G43" s="231" t="str">
        <f t="shared" si="1"/>
        <v>5A</v>
      </c>
      <c r="H43" s="558">
        <v>90</v>
      </c>
      <c r="I43" s="426" t="s">
        <v>27</v>
      </c>
      <c r="K43" s="242">
        <f>H44*256+H43</f>
        <v>6490</v>
      </c>
    </row>
    <row r="44" spans="1:11">
      <c r="A44" s="241">
        <v>169</v>
      </c>
      <c r="B44" s="248" t="s">
        <v>24</v>
      </c>
      <c r="C44" s="751"/>
      <c r="D44" s="754"/>
      <c r="E44" s="265" t="s">
        <v>26</v>
      </c>
      <c r="F44" s="247"/>
      <c r="G44" s="231" t="str">
        <f t="shared" si="1"/>
        <v>19</v>
      </c>
      <c r="H44" s="558">
        <v>25</v>
      </c>
      <c r="I44" s="426" t="s">
        <v>27</v>
      </c>
    </row>
    <row r="45" spans="1:11">
      <c r="A45" s="241">
        <v>170</v>
      </c>
      <c r="B45" s="248" t="s">
        <v>24</v>
      </c>
      <c r="C45" s="828" t="s">
        <v>1074</v>
      </c>
      <c r="D45" s="754"/>
      <c r="E45" s="265" t="s">
        <v>26</v>
      </c>
      <c r="F45" s="247"/>
      <c r="G45" s="231" t="str">
        <f t="shared" si="1"/>
        <v>95</v>
      </c>
      <c r="H45" s="558">
        <v>149</v>
      </c>
      <c r="I45" s="426" t="s">
        <v>27</v>
      </c>
      <c r="K45" s="242">
        <f>H46*256+H45</f>
        <v>8085</v>
      </c>
    </row>
    <row r="46" spans="1:11">
      <c r="A46" s="241">
        <v>171</v>
      </c>
      <c r="B46" s="248" t="s">
        <v>24</v>
      </c>
      <c r="C46" s="751"/>
      <c r="D46" s="754"/>
      <c r="E46" s="265" t="s">
        <v>26</v>
      </c>
      <c r="F46" s="247"/>
      <c r="G46" s="231" t="str">
        <f t="shared" si="1"/>
        <v>1F</v>
      </c>
      <c r="H46" s="558">
        <v>31</v>
      </c>
      <c r="I46" s="426" t="s">
        <v>27</v>
      </c>
    </row>
    <row r="47" spans="1:11">
      <c r="A47" s="241">
        <v>172</v>
      </c>
      <c r="B47" s="248" t="s">
        <v>24</v>
      </c>
      <c r="C47" s="828" t="s">
        <v>1075</v>
      </c>
      <c r="D47" s="754"/>
      <c r="E47" s="265" t="s">
        <v>26</v>
      </c>
      <c r="F47" s="247"/>
      <c r="G47" s="231" t="str">
        <f t="shared" si="1"/>
        <v>D0</v>
      </c>
      <c r="H47" s="558">
        <v>208</v>
      </c>
      <c r="I47" s="426" t="s">
        <v>27</v>
      </c>
      <c r="K47" s="242">
        <f>H48*256+H47</f>
        <v>9680</v>
      </c>
    </row>
    <row r="48" spans="1:11">
      <c r="A48" s="241">
        <v>173</v>
      </c>
      <c r="B48" s="248" t="s">
        <v>24</v>
      </c>
      <c r="C48" s="751"/>
      <c r="D48" s="754"/>
      <c r="E48" s="265" t="s">
        <v>26</v>
      </c>
      <c r="F48" s="247"/>
      <c r="G48" s="231" t="str">
        <f t="shared" si="1"/>
        <v>25</v>
      </c>
      <c r="H48" s="558">
        <v>37</v>
      </c>
      <c r="I48" s="426" t="s">
        <v>27</v>
      </c>
    </row>
    <row r="49" spans="1:11">
      <c r="A49" s="241">
        <v>174</v>
      </c>
      <c r="B49" s="248" t="s">
        <v>24</v>
      </c>
      <c r="C49" s="828" t="s">
        <v>1076</v>
      </c>
      <c r="D49" s="754"/>
      <c r="E49" s="265" t="s">
        <v>26</v>
      </c>
      <c r="F49" s="247"/>
      <c r="G49" s="231" t="str">
        <f t="shared" si="1"/>
        <v>80</v>
      </c>
      <c r="H49" s="558">
        <v>128</v>
      </c>
      <c r="I49" s="426" t="s">
        <v>27</v>
      </c>
      <c r="K49" s="242">
        <f>H50*256+H49</f>
        <v>19072</v>
      </c>
    </row>
    <row r="50" spans="1:11">
      <c r="A50" s="241">
        <v>175</v>
      </c>
      <c r="B50" s="248" t="s">
        <v>24</v>
      </c>
      <c r="C50" s="751"/>
      <c r="D50" s="751"/>
      <c r="E50" s="265" t="s">
        <v>26</v>
      </c>
      <c r="F50" s="247"/>
      <c r="G50" s="231" t="str">
        <f t="shared" si="1"/>
        <v>4A</v>
      </c>
      <c r="H50" s="558">
        <v>74</v>
      </c>
      <c r="I50" s="426" t="s">
        <v>27</v>
      </c>
    </row>
    <row r="51" spans="1:11">
      <c r="A51" s="241">
        <v>176</v>
      </c>
      <c r="B51" s="248" t="s">
        <v>24</v>
      </c>
      <c r="C51" s="828" t="s">
        <v>1077</v>
      </c>
      <c r="D51" s="956"/>
      <c r="E51" s="265" t="s">
        <v>26</v>
      </c>
      <c r="F51" s="247"/>
      <c r="G51" s="231" t="str">
        <f t="shared" si="1"/>
        <v>70</v>
      </c>
      <c r="H51" s="561">
        <v>112</v>
      </c>
      <c r="I51" s="426" t="s">
        <v>27</v>
      </c>
      <c r="K51" s="242">
        <f>H52*256+H51</f>
        <v>112</v>
      </c>
    </row>
    <row r="52" spans="1:11">
      <c r="A52" s="241">
        <v>177</v>
      </c>
      <c r="B52" s="248" t="s">
        <v>24</v>
      </c>
      <c r="C52" s="751"/>
      <c r="D52" s="754"/>
      <c r="E52" s="265" t="s">
        <v>26</v>
      </c>
      <c r="F52" s="247"/>
      <c r="G52" s="231" t="str">
        <f t="shared" si="1"/>
        <v>0</v>
      </c>
      <c r="H52" s="561">
        <v>0</v>
      </c>
      <c r="I52" s="426" t="s">
        <v>27</v>
      </c>
      <c r="K52" s="242"/>
    </row>
    <row r="53" spans="1:11">
      <c r="A53" s="241">
        <v>178</v>
      </c>
      <c r="B53" s="248" t="s">
        <v>24</v>
      </c>
      <c r="C53" s="828" t="s">
        <v>1078</v>
      </c>
      <c r="D53" s="754"/>
      <c r="E53" s="265" t="s">
        <v>26</v>
      </c>
      <c r="F53" s="247"/>
      <c r="G53" s="231" t="str">
        <f t="shared" si="1"/>
        <v>AA</v>
      </c>
      <c r="H53" s="561">
        <v>170</v>
      </c>
      <c r="I53" s="426" t="s">
        <v>27</v>
      </c>
      <c r="K53" s="242">
        <f>H54*256+H53</f>
        <v>1706</v>
      </c>
    </row>
    <row r="54" spans="1:11">
      <c r="A54" s="241">
        <v>179</v>
      </c>
      <c r="B54" s="248" t="s">
        <v>24</v>
      </c>
      <c r="C54" s="751"/>
      <c r="D54" s="754"/>
      <c r="E54" s="265" t="s">
        <v>26</v>
      </c>
      <c r="F54" s="247"/>
      <c r="G54" s="231" t="str">
        <f t="shared" si="1"/>
        <v>6</v>
      </c>
      <c r="H54" s="561">
        <v>6</v>
      </c>
      <c r="I54" s="426" t="s">
        <v>27</v>
      </c>
      <c r="K54" s="242"/>
    </row>
    <row r="55" spans="1:11">
      <c r="A55" s="241">
        <v>180</v>
      </c>
      <c r="B55" s="248" t="s">
        <v>24</v>
      </c>
      <c r="C55" s="828" t="s">
        <v>1079</v>
      </c>
      <c r="D55" s="754"/>
      <c r="E55" s="265" t="s">
        <v>26</v>
      </c>
      <c r="F55" s="247"/>
      <c r="G55" s="231" t="str">
        <f t="shared" si="1"/>
        <v>E5</v>
      </c>
      <c r="H55" s="561">
        <v>229</v>
      </c>
      <c r="I55" s="426" t="s">
        <v>27</v>
      </c>
      <c r="K55" s="242">
        <f>H56*256+H55</f>
        <v>3301</v>
      </c>
    </row>
    <row r="56" spans="1:11">
      <c r="A56" s="241">
        <v>181</v>
      </c>
      <c r="B56" s="248" t="s">
        <v>24</v>
      </c>
      <c r="C56" s="751"/>
      <c r="D56" s="754"/>
      <c r="E56" s="265" t="s">
        <v>26</v>
      </c>
      <c r="F56" s="247"/>
      <c r="G56" s="231" t="str">
        <f t="shared" si="1"/>
        <v>C</v>
      </c>
      <c r="H56" s="561">
        <v>12</v>
      </c>
      <c r="I56" s="426" t="s">
        <v>27</v>
      </c>
      <c r="K56" s="242"/>
    </row>
    <row r="57" spans="1:11">
      <c r="A57" s="241">
        <v>182</v>
      </c>
      <c r="B57" s="248" t="s">
        <v>24</v>
      </c>
      <c r="C57" s="828" t="s">
        <v>1080</v>
      </c>
      <c r="D57" s="754"/>
      <c r="E57" s="265" t="s">
        <v>26</v>
      </c>
      <c r="F57" s="247"/>
      <c r="G57" s="231" t="str">
        <f t="shared" si="1"/>
        <v>20</v>
      </c>
      <c r="H57" s="561">
        <v>32</v>
      </c>
      <c r="I57" s="426" t="s">
        <v>27</v>
      </c>
      <c r="K57" s="242">
        <f>H58*256+H57</f>
        <v>4896</v>
      </c>
    </row>
    <row r="58" spans="1:11">
      <c r="A58" s="241">
        <v>183</v>
      </c>
      <c r="B58" s="248" t="s">
        <v>24</v>
      </c>
      <c r="C58" s="751"/>
      <c r="D58" s="754"/>
      <c r="E58" s="265" t="s">
        <v>26</v>
      </c>
      <c r="F58" s="247"/>
      <c r="G58" s="231" t="str">
        <f t="shared" si="1"/>
        <v>13</v>
      </c>
      <c r="H58" s="561">
        <v>19</v>
      </c>
      <c r="I58" s="426" t="s">
        <v>27</v>
      </c>
    </row>
    <row r="59" spans="1:11">
      <c r="A59" s="241">
        <v>184</v>
      </c>
      <c r="B59" s="248" t="s">
        <v>24</v>
      </c>
      <c r="C59" s="828" t="s">
        <v>1081</v>
      </c>
      <c r="D59" s="754"/>
      <c r="E59" s="265" t="s">
        <v>26</v>
      </c>
      <c r="F59" s="247"/>
      <c r="G59" s="231" t="str">
        <f t="shared" si="1"/>
        <v>5A</v>
      </c>
      <c r="H59" s="558">
        <v>90</v>
      </c>
      <c r="I59" s="426" t="s">
        <v>27</v>
      </c>
      <c r="K59" s="242">
        <f>H60*256+H59</f>
        <v>6490</v>
      </c>
    </row>
    <row r="60" spans="1:11">
      <c r="A60" s="241">
        <v>185</v>
      </c>
      <c r="B60" s="248" t="s">
        <v>24</v>
      </c>
      <c r="C60" s="751"/>
      <c r="D60" s="754"/>
      <c r="E60" s="265" t="s">
        <v>26</v>
      </c>
      <c r="F60" s="247"/>
      <c r="G60" s="231" t="str">
        <f t="shared" si="1"/>
        <v>19</v>
      </c>
      <c r="H60" s="558">
        <v>25</v>
      </c>
      <c r="I60" s="426" t="s">
        <v>27</v>
      </c>
    </row>
    <row r="61" spans="1:11">
      <c r="A61" s="241">
        <v>186</v>
      </c>
      <c r="B61" s="248" t="s">
        <v>24</v>
      </c>
      <c r="C61" s="828" t="s">
        <v>1082</v>
      </c>
      <c r="D61" s="754"/>
      <c r="E61" s="265" t="s">
        <v>26</v>
      </c>
      <c r="F61" s="247"/>
      <c r="G61" s="231" t="str">
        <f t="shared" si="1"/>
        <v>95</v>
      </c>
      <c r="H61" s="558">
        <v>149</v>
      </c>
      <c r="I61" s="426" t="s">
        <v>27</v>
      </c>
      <c r="K61" s="242">
        <f>H62*256+H61</f>
        <v>8085</v>
      </c>
    </row>
    <row r="62" spans="1:11">
      <c r="A62" s="241">
        <v>187</v>
      </c>
      <c r="B62" s="248" t="s">
        <v>24</v>
      </c>
      <c r="C62" s="751"/>
      <c r="D62" s="754"/>
      <c r="E62" s="265" t="s">
        <v>26</v>
      </c>
      <c r="F62" s="247"/>
      <c r="G62" s="231" t="str">
        <f t="shared" si="1"/>
        <v>1F</v>
      </c>
      <c r="H62" s="558">
        <v>31</v>
      </c>
      <c r="I62" s="426" t="s">
        <v>27</v>
      </c>
    </row>
    <row r="63" spans="1:11">
      <c r="A63" s="241">
        <v>188</v>
      </c>
      <c r="B63" s="248" t="s">
        <v>24</v>
      </c>
      <c r="C63" s="828" t="s">
        <v>1083</v>
      </c>
      <c r="D63" s="754"/>
      <c r="E63" s="265" t="s">
        <v>26</v>
      </c>
      <c r="F63" s="247"/>
      <c r="G63" s="231" t="str">
        <f t="shared" si="1"/>
        <v>D0</v>
      </c>
      <c r="H63" s="558">
        <v>208</v>
      </c>
      <c r="I63" s="426" t="s">
        <v>27</v>
      </c>
      <c r="K63" s="242">
        <f>H64*256+H63</f>
        <v>9680</v>
      </c>
    </row>
    <row r="64" spans="1:11">
      <c r="A64" s="241">
        <v>189</v>
      </c>
      <c r="B64" s="248" t="s">
        <v>24</v>
      </c>
      <c r="C64" s="751"/>
      <c r="D64" s="754"/>
      <c r="E64" s="265" t="s">
        <v>26</v>
      </c>
      <c r="F64" s="247"/>
      <c r="G64" s="231" t="str">
        <f t="shared" si="1"/>
        <v>25</v>
      </c>
      <c r="H64" s="558">
        <v>37</v>
      </c>
      <c r="I64" s="426" t="s">
        <v>27</v>
      </c>
    </row>
    <row r="65" spans="1:11">
      <c r="A65" s="241">
        <v>190</v>
      </c>
      <c r="B65" s="248" t="s">
        <v>24</v>
      </c>
      <c r="C65" s="828" t="s">
        <v>1084</v>
      </c>
      <c r="D65" s="754"/>
      <c r="E65" s="265" t="s">
        <v>26</v>
      </c>
      <c r="F65" s="247"/>
      <c r="G65" s="231" t="str">
        <f t="shared" si="1"/>
        <v>80</v>
      </c>
      <c r="H65" s="558">
        <v>128</v>
      </c>
      <c r="I65" s="426" t="s">
        <v>27</v>
      </c>
      <c r="K65" s="242">
        <f>H66*256+H65</f>
        <v>19072</v>
      </c>
    </row>
    <row r="66" spans="1:11">
      <c r="A66" s="241">
        <v>191</v>
      </c>
      <c r="B66" s="248" t="s">
        <v>24</v>
      </c>
      <c r="C66" s="751"/>
      <c r="D66" s="751"/>
      <c r="E66" s="265" t="s">
        <v>26</v>
      </c>
      <c r="F66" s="247"/>
      <c r="G66" s="231" t="str">
        <f t="shared" si="1"/>
        <v>4A</v>
      </c>
      <c r="H66" s="558">
        <v>74</v>
      </c>
      <c r="I66" s="426" t="s">
        <v>27</v>
      </c>
    </row>
    <row r="67" spans="1:11">
      <c r="A67" s="248">
        <v>192</v>
      </c>
      <c r="B67" s="248" t="s">
        <v>24</v>
      </c>
      <c r="C67" s="828" t="s">
        <v>1085</v>
      </c>
      <c r="D67" s="956"/>
      <c r="E67" s="265" t="s">
        <v>26</v>
      </c>
      <c r="F67" s="247"/>
      <c r="G67" s="231" t="str">
        <f t="shared" ref="G67:G98" si="2">DEC2HEX(H67)</f>
        <v>70</v>
      </c>
      <c r="H67" s="561">
        <v>112</v>
      </c>
      <c r="I67" s="426" t="s">
        <v>27</v>
      </c>
      <c r="K67" s="242">
        <f>H68*256+H67</f>
        <v>112</v>
      </c>
    </row>
    <row r="68" spans="1:11">
      <c r="A68" s="248">
        <v>193</v>
      </c>
      <c r="B68" s="248" t="s">
        <v>24</v>
      </c>
      <c r="C68" s="751"/>
      <c r="D68" s="754"/>
      <c r="E68" s="265" t="s">
        <v>26</v>
      </c>
      <c r="F68" s="247"/>
      <c r="G68" s="231" t="str">
        <f t="shared" si="2"/>
        <v>0</v>
      </c>
      <c r="H68" s="561">
        <v>0</v>
      </c>
      <c r="I68" s="426" t="s">
        <v>27</v>
      </c>
      <c r="K68" s="242"/>
    </row>
    <row r="69" spans="1:11">
      <c r="A69" s="248">
        <v>194</v>
      </c>
      <c r="B69" s="248" t="s">
        <v>24</v>
      </c>
      <c r="C69" s="828" t="s">
        <v>1086</v>
      </c>
      <c r="D69" s="754"/>
      <c r="E69" s="265" t="s">
        <v>26</v>
      </c>
      <c r="F69" s="247"/>
      <c r="G69" s="231" t="str">
        <f t="shared" si="2"/>
        <v>AA</v>
      </c>
      <c r="H69" s="561">
        <v>170</v>
      </c>
      <c r="I69" s="426" t="s">
        <v>27</v>
      </c>
      <c r="K69" s="242">
        <f>H70*256+H69</f>
        <v>1706</v>
      </c>
    </row>
    <row r="70" spans="1:11">
      <c r="A70" s="248">
        <v>195</v>
      </c>
      <c r="B70" s="248" t="s">
        <v>24</v>
      </c>
      <c r="C70" s="751"/>
      <c r="D70" s="754"/>
      <c r="E70" s="265" t="s">
        <v>26</v>
      </c>
      <c r="F70" s="247"/>
      <c r="G70" s="231" t="str">
        <f t="shared" si="2"/>
        <v>6</v>
      </c>
      <c r="H70" s="561">
        <v>6</v>
      </c>
      <c r="I70" s="426" t="s">
        <v>27</v>
      </c>
      <c r="K70" s="242"/>
    </row>
    <row r="71" spans="1:11">
      <c r="A71" s="248">
        <v>196</v>
      </c>
      <c r="B71" s="248" t="s">
        <v>24</v>
      </c>
      <c r="C71" s="828" t="s">
        <v>1087</v>
      </c>
      <c r="D71" s="754"/>
      <c r="E71" s="265" t="s">
        <v>26</v>
      </c>
      <c r="F71" s="247"/>
      <c r="G71" s="231" t="str">
        <f t="shared" si="2"/>
        <v>E5</v>
      </c>
      <c r="H71" s="561">
        <v>229</v>
      </c>
      <c r="I71" s="426" t="s">
        <v>27</v>
      </c>
      <c r="K71" s="242">
        <f>H72*256+H71</f>
        <v>3301</v>
      </c>
    </row>
    <row r="72" spans="1:11">
      <c r="A72" s="248">
        <v>197</v>
      </c>
      <c r="B72" s="248" t="s">
        <v>24</v>
      </c>
      <c r="C72" s="751"/>
      <c r="D72" s="754"/>
      <c r="E72" s="265" t="s">
        <v>26</v>
      </c>
      <c r="F72" s="247"/>
      <c r="G72" s="231" t="str">
        <f t="shared" si="2"/>
        <v>C</v>
      </c>
      <c r="H72" s="561">
        <v>12</v>
      </c>
      <c r="I72" s="426" t="s">
        <v>27</v>
      </c>
      <c r="K72" s="242"/>
    </row>
    <row r="73" spans="1:11">
      <c r="A73" s="248">
        <v>198</v>
      </c>
      <c r="B73" s="248" t="s">
        <v>24</v>
      </c>
      <c r="C73" s="828" t="s">
        <v>1088</v>
      </c>
      <c r="D73" s="754"/>
      <c r="E73" s="265" t="s">
        <v>26</v>
      </c>
      <c r="F73" s="247"/>
      <c r="G73" s="231" t="str">
        <f t="shared" si="2"/>
        <v>20</v>
      </c>
      <c r="H73" s="561">
        <v>32</v>
      </c>
      <c r="I73" s="426" t="s">
        <v>27</v>
      </c>
      <c r="K73" s="242">
        <f>H74*256+H73</f>
        <v>4896</v>
      </c>
    </row>
    <row r="74" spans="1:11">
      <c r="A74" s="248">
        <v>199</v>
      </c>
      <c r="B74" s="248" t="s">
        <v>24</v>
      </c>
      <c r="C74" s="751"/>
      <c r="D74" s="754"/>
      <c r="E74" s="265" t="s">
        <v>26</v>
      </c>
      <c r="F74" s="247"/>
      <c r="G74" s="231" t="str">
        <f t="shared" si="2"/>
        <v>13</v>
      </c>
      <c r="H74" s="561">
        <v>19</v>
      </c>
      <c r="I74" s="426" t="s">
        <v>27</v>
      </c>
    </row>
    <row r="75" spans="1:11">
      <c r="A75" s="248">
        <v>200</v>
      </c>
      <c r="B75" s="248" t="s">
        <v>24</v>
      </c>
      <c r="C75" s="828" t="s">
        <v>1089</v>
      </c>
      <c r="D75" s="754"/>
      <c r="E75" s="265" t="s">
        <v>26</v>
      </c>
      <c r="F75" s="247"/>
      <c r="G75" s="231" t="str">
        <f t="shared" si="2"/>
        <v>5A</v>
      </c>
      <c r="H75" s="558">
        <v>90</v>
      </c>
      <c r="I75" s="426" t="s">
        <v>27</v>
      </c>
      <c r="K75" s="242">
        <f>H76*256+H75</f>
        <v>6490</v>
      </c>
    </row>
    <row r="76" spans="1:11">
      <c r="A76" s="248">
        <v>201</v>
      </c>
      <c r="B76" s="248" t="s">
        <v>24</v>
      </c>
      <c r="C76" s="751"/>
      <c r="D76" s="754"/>
      <c r="E76" s="265" t="s">
        <v>26</v>
      </c>
      <c r="F76" s="247"/>
      <c r="G76" s="231" t="str">
        <f t="shared" si="2"/>
        <v>19</v>
      </c>
      <c r="H76" s="558">
        <v>25</v>
      </c>
      <c r="I76" s="426" t="s">
        <v>27</v>
      </c>
    </row>
    <row r="77" spans="1:11">
      <c r="A77" s="248">
        <v>202</v>
      </c>
      <c r="B77" s="248" t="s">
        <v>24</v>
      </c>
      <c r="C77" s="828" t="s">
        <v>1090</v>
      </c>
      <c r="D77" s="754"/>
      <c r="E77" s="265" t="s">
        <v>26</v>
      </c>
      <c r="F77" s="247"/>
      <c r="G77" s="231" t="str">
        <f t="shared" si="2"/>
        <v>95</v>
      </c>
      <c r="H77" s="558">
        <v>149</v>
      </c>
      <c r="I77" s="426" t="s">
        <v>27</v>
      </c>
      <c r="K77" s="242">
        <f>H78*256+H77</f>
        <v>8085</v>
      </c>
    </row>
    <row r="78" spans="1:11">
      <c r="A78" s="248">
        <v>203</v>
      </c>
      <c r="B78" s="248" t="s">
        <v>24</v>
      </c>
      <c r="C78" s="751"/>
      <c r="D78" s="754"/>
      <c r="E78" s="265" t="s">
        <v>26</v>
      </c>
      <c r="F78" s="247"/>
      <c r="G78" s="231" t="str">
        <f t="shared" si="2"/>
        <v>1F</v>
      </c>
      <c r="H78" s="558">
        <v>31</v>
      </c>
      <c r="I78" s="426" t="s">
        <v>27</v>
      </c>
    </row>
    <row r="79" spans="1:11">
      <c r="A79" s="248">
        <v>204</v>
      </c>
      <c r="B79" s="248" t="s">
        <v>24</v>
      </c>
      <c r="C79" s="828" t="s">
        <v>1091</v>
      </c>
      <c r="D79" s="754"/>
      <c r="E79" s="265" t="s">
        <v>26</v>
      </c>
      <c r="F79" s="247"/>
      <c r="G79" s="231" t="str">
        <f t="shared" si="2"/>
        <v>D0</v>
      </c>
      <c r="H79" s="558">
        <v>208</v>
      </c>
      <c r="I79" s="426" t="s">
        <v>27</v>
      </c>
      <c r="K79" s="242">
        <f>H80*256+H79</f>
        <v>9680</v>
      </c>
    </row>
    <row r="80" spans="1:11">
      <c r="A80" s="248">
        <v>205</v>
      </c>
      <c r="B80" s="248" t="s">
        <v>24</v>
      </c>
      <c r="C80" s="751"/>
      <c r="D80" s="754"/>
      <c r="E80" s="265" t="s">
        <v>26</v>
      </c>
      <c r="F80" s="247"/>
      <c r="G80" s="231" t="str">
        <f t="shared" si="2"/>
        <v>25</v>
      </c>
      <c r="H80" s="558">
        <v>37</v>
      </c>
      <c r="I80" s="426" t="s">
        <v>27</v>
      </c>
    </row>
    <row r="81" spans="1:11">
      <c r="A81" s="248">
        <v>206</v>
      </c>
      <c r="B81" s="248" t="s">
        <v>24</v>
      </c>
      <c r="C81" s="828" t="s">
        <v>1092</v>
      </c>
      <c r="D81" s="754"/>
      <c r="E81" s="265" t="s">
        <v>26</v>
      </c>
      <c r="F81" s="247"/>
      <c r="G81" s="231" t="str">
        <f t="shared" si="2"/>
        <v>80</v>
      </c>
      <c r="H81" s="558">
        <v>128</v>
      </c>
      <c r="I81" s="426" t="s">
        <v>27</v>
      </c>
      <c r="K81" s="242">
        <f>H82*256+H81</f>
        <v>19072</v>
      </c>
    </row>
    <row r="82" spans="1:11">
      <c r="A82" s="248">
        <v>207</v>
      </c>
      <c r="B82" s="248" t="s">
        <v>24</v>
      </c>
      <c r="C82" s="751"/>
      <c r="D82" s="751"/>
      <c r="E82" s="265" t="s">
        <v>26</v>
      </c>
      <c r="F82" s="247"/>
      <c r="G82" s="231" t="str">
        <f t="shared" si="2"/>
        <v>4A</v>
      </c>
      <c r="H82" s="558">
        <v>74</v>
      </c>
      <c r="I82" s="426" t="s">
        <v>27</v>
      </c>
    </row>
    <row r="83" spans="1:11">
      <c r="A83" s="248">
        <v>208</v>
      </c>
      <c r="B83" s="248" t="s">
        <v>24</v>
      </c>
      <c r="C83" s="828" t="s">
        <v>1093</v>
      </c>
      <c r="D83" s="956"/>
      <c r="E83" s="265" t="s">
        <v>26</v>
      </c>
      <c r="F83" s="247"/>
      <c r="G83" s="231" t="str">
        <f t="shared" si="2"/>
        <v>70</v>
      </c>
      <c r="H83" s="561">
        <v>112</v>
      </c>
      <c r="I83" s="426" t="s">
        <v>27</v>
      </c>
      <c r="K83" s="242">
        <f>H84*256+H83</f>
        <v>112</v>
      </c>
    </row>
    <row r="84" spans="1:11">
      <c r="A84" s="248">
        <v>209</v>
      </c>
      <c r="B84" s="248" t="s">
        <v>24</v>
      </c>
      <c r="C84" s="751"/>
      <c r="D84" s="754"/>
      <c r="E84" s="265" t="s">
        <v>26</v>
      </c>
      <c r="F84" s="247"/>
      <c r="G84" s="231" t="str">
        <f t="shared" si="2"/>
        <v>0</v>
      </c>
      <c r="H84" s="561">
        <v>0</v>
      </c>
      <c r="I84" s="426" t="s">
        <v>27</v>
      </c>
      <c r="K84" s="242"/>
    </row>
    <row r="85" spans="1:11">
      <c r="A85" s="248">
        <v>210</v>
      </c>
      <c r="B85" s="248" t="s">
        <v>24</v>
      </c>
      <c r="C85" s="828" t="s">
        <v>1094</v>
      </c>
      <c r="D85" s="754"/>
      <c r="E85" s="265" t="s">
        <v>26</v>
      </c>
      <c r="F85" s="247"/>
      <c r="G85" s="231" t="str">
        <f t="shared" si="2"/>
        <v>AA</v>
      </c>
      <c r="H85" s="561">
        <v>170</v>
      </c>
      <c r="I85" s="426" t="s">
        <v>27</v>
      </c>
      <c r="K85" s="242">
        <f>H86*256+H85</f>
        <v>1706</v>
      </c>
    </row>
    <row r="86" spans="1:11">
      <c r="A86" s="248">
        <v>211</v>
      </c>
      <c r="B86" s="248" t="s">
        <v>24</v>
      </c>
      <c r="C86" s="751"/>
      <c r="D86" s="754"/>
      <c r="E86" s="265" t="s">
        <v>26</v>
      </c>
      <c r="F86" s="247"/>
      <c r="G86" s="231" t="str">
        <f t="shared" si="2"/>
        <v>6</v>
      </c>
      <c r="H86" s="561">
        <v>6</v>
      </c>
      <c r="I86" s="426" t="s">
        <v>27</v>
      </c>
      <c r="K86" s="242"/>
    </row>
    <row r="87" spans="1:11">
      <c r="A87" s="248">
        <v>212</v>
      </c>
      <c r="B87" s="248" t="s">
        <v>24</v>
      </c>
      <c r="C87" s="828" t="s">
        <v>1095</v>
      </c>
      <c r="D87" s="754"/>
      <c r="E87" s="265" t="s">
        <v>26</v>
      </c>
      <c r="F87" s="247"/>
      <c r="G87" s="231" t="str">
        <f t="shared" si="2"/>
        <v>E5</v>
      </c>
      <c r="H87" s="561">
        <v>229</v>
      </c>
      <c r="I87" s="426" t="s">
        <v>27</v>
      </c>
      <c r="K87" s="242">
        <f>H88*256+H87</f>
        <v>3301</v>
      </c>
    </row>
    <row r="88" spans="1:11">
      <c r="A88" s="248">
        <v>213</v>
      </c>
      <c r="B88" s="248" t="s">
        <v>24</v>
      </c>
      <c r="C88" s="751"/>
      <c r="D88" s="754"/>
      <c r="E88" s="265" t="s">
        <v>26</v>
      </c>
      <c r="F88" s="247"/>
      <c r="G88" s="231" t="str">
        <f t="shared" si="2"/>
        <v>C</v>
      </c>
      <c r="H88" s="561">
        <v>12</v>
      </c>
      <c r="I88" s="426" t="s">
        <v>27</v>
      </c>
      <c r="K88" s="242"/>
    </row>
    <row r="89" spans="1:11">
      <c r="A89" s="248">
        <v>214</v>
      </c>
      <c r="B89" s="248" t="s">
        <v>24</v>
      </c>
      <c r="C89" s="828" t="s">
        <v>1096</v>
      </c>
      <c r="D89" s="754"/>
      <c r="E89" s="265" t="s">
        <v>26</v>
      </c>
      <c r="F89" s="247"/>
      <c r="G89" s="231" t="str">
        <f t="shared" si="2"/>
        <v>20</v>
      </c>
      <c r="H89" s="561">
        <v>32</v>
      </c>
      <c r="I89" s="426" t="s">
        <v>27</v>
      </c>
      <c r="K89" s="242">
        <f>H90*256+H89</f>
        <v>4896</v>
      </c>
    </row>
    <row r="90" spans="1:11">
      <c r="A90" s="248">
        <v>215</v>
      </c>
      <c r="B90" s="248" t="s">
        <v>24</v>
      </c>
      <c r="C90" s="751"/>
      <c r="D90" s="754"/>
      <c r="E90" s="265" t="s">
        <v>26</v>
      </c>
      <c r="F90" s="247"/>
      <c r="G90" s="231" t="str">
        <f t="shared" si="2"/>
        <v>13</v>
      </c>
      <c r="H90" s="561">
        <v>19</v>
      </c>
      <c r="I90" s="426" t="s">
        <v>27</v>
      </c>
    </row>
    <row r="91" spans="1:11">
      <c r="A91" s="248">
        <v>216</v>
      </c>
      <c r="B91" s="248" t="s">
        <v>24</v>
      </c>
      <c r="C91" s="828" t="s">
        <v>1097</v>
      </c>
      <c r="D91" s="754"/>
      <c r="E91" s="265" t="s">
        <v>26</v>
      </c>
      <c r="F91" s="247"/>
      <c r="G91" s="231" t="str">
        <f t="shared" si="2"/>
        <v>5A</v>
      </c>
      <c r="H91" s="558">
        <v>90</v>
      </c>
      <c r="I91" s="426" t="s">
        <v>27</v>
      </c>
      <c r="K91" s="242">
        <f>H92*256+H91</f>
        <v>6490</v>
      </c>
    </row>
    <row r="92" spans="1:11">
      <c r="A92" s="248">
        <v>217</v>
      </c>
      <c r="B92" s="248" t="s">
        <v>24</v>
      </c>
      <c r="C92" s="751"/>
      <c r="D92" s="754"/>
      <c r="E92" s="265" t="s">
        <v>26</v>
      </c>
      <c r="F92" s="247"/>
      <c r="G92" s="231" t="str">
        <f t="shared" si="2"/>
        <v>19</v>
      </c>
      <c r="H92" s="558">
        <v>25</v>
      </c>
      <c r="I92" s="426" t="s">
        <v>27</v>
      </c>
    </row>
    <row r="93" spans="1:11">
      <c r="A93" s="248">
        <v>218</v>
      </c>
      <c r="B93" s="248" t="s">
        <v>24</v>
      </c>
      <c r="C93" s="828" t="s">
        <v>1098</v>
      </c>
      <c r="D93" s="754"/>
      <c r="E93" s="265" t="s">
        <v>26</v>
      </c>
      <c r="F93" s="247"/>
      <c r="G93" s="231" t="str">
        <f t="shared" si="2"/>
        <v>95</v>
      </c>
      <c r="H93" s="558">
        <v>149</v>
      </c>
      <c r="I93" s="426" t="s">
        <v>27</v>
      </c>
      <c r="K93" s="242">
        <f>H94*256+H93</f>
        <v>8085</v>
      </c>
    </row>
    <row r="94" spans="1:11">
      <c r="A94" s="248">
        <v>219</v>
      </c>
      <c r="B94" s="248" t="s">
        <v>24</v>
      </c>
      <c r="C94" s="751"/>
      <c r="D94" s="754"/>
      <c r="E94" s="265" t="s">
        <v>26</v>
      </c>
      <c r="F94" s="247"/>
      <c r="G94" s="231" t="str">
        <f t="shared" si="2"/>
        <v>1F</v>
      </c>
      <c r="H94" s="558">
        <v>31</v>
      </c>
      <c r="I94" s="426" t="s">
        <v>27</v>
      </c>
    </row>
    <row r="95" spans="1:11">
      <c r="A95" s="248">
        <v>220</v>
      </c>
      <c r="B95" s="248" t="s">
        <v>24</v>
      </c>
      <c r="C95" s="828" t="s">
        <v>1099</v>
      </c>
      <c r="D95" s="754"/>
      <c r="E95" s="265" t="s">
        <v>26</v>
      </c>
      <c r="F95" s="247"/>
      <c r="G95" s="231" t="str">
        <f t="shared" si="2"/>
        <v>D0</v>
      </c>
      <c r="H95" s="558">
        <v>208</v>
      </c>
      <c r="I95" s="426" t="s">
        <v>27</v>
      </c>
      <c r="K95" s="242">
        <f>H96*256+H95</f>
        <v>9680</v>
      </c>
    </row>
    <row r="96" spans="1:11">
      <c r="A96" s="248">
        <v>221</v>
      </c>
      <c r="B96" s="248" t="s">
        <v>24</v>
      </c>
      <c r="C96" s="751"/>
      <c r="D96" s="754"/>
      <c r="E96" s="265" t="s">
        <v>26</v>
      </c>
      <c r="F96" s="247"/>
      <c r="G96" s="231" t="str">
        <f t="shared" si="2"/>
        <v>25</v>
      </c>
      <c r="H96" s="558">
        <v>37</v>
      </c>
      <c r="I96" s="426" t="s">
        <v>27</v>
      </c>
    </row>
    <row r="97" spans="1:11">
      <c r="A97" s="248">
        <v>222</v>
      </c>
      <c r="B97" s="248" t="s">
        <v>24</v>
      </c>
      <c r="C97" s="828" t="s">
        <v>1100</v>
      </c>
      <c r="D97" s="754"/>
      <c r="E97" s="265" t="s">
        <v>26</v>
      </c>
      <c r="F97" s="247"/>
      <c r="G97" s="231" t="str">
        <f t="shared" si="2"/>
        <v>80</v>
      </c>
      <c r="H97" s="558">
        <v>128</v>
      </c>
      <c r="I97" s="426" t="s">
        <v>27</v>
      </c>
      <c r="K97" s="242">
        <f>H98*256+H97</f>
        <v>19072</v>
      </c>
    </row>
    <row r="98" spans="1:11">
      <c r="A98" s="248">
        <v>223</v>
      </c>
      <c r="B98" s="248" t="s">
        <v>24</v>
      </c>
      <c r="C98" s="751"/>
      <c r="D98" s="751"/>
      <c r="E98" s="265" t="s">
        <v>26</v>
      </c>
      <c r="F98" s="247"/>
      <c r="G98" s="231" t="str">
        <f t="shared" si="2"/>
        <v>4A</v>
      </c>
      <c r="H98" s="558">
        <v>74</v>
      </c>
      <c r="I98" s="426" t="s">
        <v>27</v>
      </c>
    </row>
    <row r="99" spans="1:11">
      <c r="A99" s="248">
        <v>224</v>
      </c>
      <c r="B99" s="248" t="s">
        <v>24</v>
      </c>
      <c r="C99" s="828" t="s">
        <v>1101</v>
      </c>
      <c r="D99" s="956"/>
      <c r="E99" s="265" t="s">
        <v>26</v>
      </c>
      <c r="F99" s="247"/>
      <c r="G99" s="231" t="str">
        <f t="shared" ref="G99:G130" si="3">DEC2HEX(H99)</f>
        <v>70</v>
      </c>
      <c r="H99" s="561">
        <v>112</v>
      </c>
      <c r="I99" s="426" t="s">
        <v>27</v>
      </c>
      <c r="K99" s="242">
        <f>H100*256+H99</f>
        <v>112</v>
      </c>
    </row>
    <row r="100" spans="1:11">
      <c r="A100" s="248">
        <v>225</v>
      </c>
      <c r="B100" s="248" t="s">
        <v>24</v>
      </c>
      <c r="C100" s="751"/>
      <c r="D100" s="754"/>
      <c r="E100" s="265" t="s">
        <v>26</v>
      </c>
      <c r="F100" s="247"/>
      <c r="G100" s="231" t="str">
        <f t="shared" si="3"/>
        <v>0</v>
      </c>
      <c r="H100" s="561">
        <v>0</v>
      </c>
      <c r="I100" s="426" t="s">
        <v>27</v>
      </c>
      <c r="K100" s="242"/>
    </row>
    <row r="101" spans="1:11">
      <c r="A101" s="248">
        <v>226</v>
      </c>
      <c r="B101" s="248" t="s">
        <v>24</v>
      </c>
      <c r="C101" s="828" t="s">
        <v>1102</v>
      </c>
      <c r="D101" s="754"/>
      <c r="E101" s="265" t="s">
        <v>26</v>
      </c>
      <c r="F101" s="247"/>
      <c r="G101" s="231" t="str">
        <f t="shared" si="3"/>
        <v>AA</v>
      </c>
      <c r="H101" s="561">
        <v>170</v>
      </c>
      <c r="I101" s="426" t="s">
        <v>27</v>
      </c>
      <c r="K101" s="242">
        <f>H102*256+H101</f>
        <v>1706</v>
      </c>
    </row>
    <row r="102" spans="1:11">
      <c r="A102" s="248">
        <v>227</v>
      </c>
      <c r="B102" s="248" t="s">
        <v>24</v>
      </c>
      <c r="C102" s="751"/>
      <c r="D102" s="754"/>
      <c r="E102" s="265" t="s">
        <v>26</v>
      </c>
      <c r="F102" s="247"/>
      <c r="G102" s="231" t="str">
        <f t="shared" si="3"/>
        <v>6</v>
      </c>
      <c r="H102" s="561">
        <v>6</v>
      </c>
      <c r="I102" s="426" t="s">
        <v>27</v>
      </c>
      <c r="K102" s="242"/>
    </row>
    <row r="103" spans="1:11">
      <c r="A103" s="248">
        <v>228</v>
      </c>
      <c r="B103" s="248" t="s">
        <v>24</v>
      </c>
      <c r="C103" s="828" t="s">
        <v>1103</v>
      </c>
      <c r="D103" s="754"/>
      <c r="E103" s="265" t="s">
        <v>26</v>
      </c>
      <c r="F103" s="247"/>
      <c r="G103" s="231" t="str">
        <f t="shared" si="3"/>
        <v>E5</v>
      </c>
      <c r="H103" s="561">
        <v>229</v>
      </c>
      <c r="I103" s="426" t="s">
        <v>27</v>
      </c>
      <c r="K103" s="242">
        <f>H104*256+H103</f>
        <v>3301</v>
      </c>
    </row>
    <row r="104" spans="1:11">
      <c r="A104" s="248">
        <v>229</v>
      </c>
      <c r="B104" s="248" t="s">
        <v>24</v>
      </c>
      <c r="C104" s="751"/>
      <c r="D104" s="754"/>
      <c r="E104" s="265" t="s">
        <v>26</v>
      </c>
      <c r="F104" s="247"/>
      <c r="G104" s="231" t="str">
        <f t="shared" si="3"/>
        <v>C</v>
      </c>
      <c r="H104" s="561">
        <v>12</v>
      </c>
      <c r="I104" s="426" t="s">
        <v>27</v>
      </c>
      <c r="K104" s="242"/>
    </row>
    <row r="105" spans="1:11">
      <c r="A105" s="248">
        <v>230</v>
      </c>
      <c r="B105" s="248" t="s">
        <v>24</v>
      </c>
      <c r="C105" s="828" t="s">
        <v>1104</v>
      </c>
      <c r="D105" s="754"/>
      <c r="E105" s="265" t="s">
        <v>26</v>
      </c>
      <c r="F105" s="247"/>
      <c r="G105" s="231" t="str">
        <f t="shared" si="3"/>
        <v>20</v>
      </c>
      <c r="H105" s="561">
        <v>32</v>
      </c>
      <c r="I105" s="426" t="s">
        <v>27</v>
      </c>
      <c r="K105" s="242">
        <f>H106*256+H105</f>
        <v>4896</v>
      </c>
    </row>
    <row r="106" spans="1:11">
      <c r="A106" s="248">
        <v>231</v>
      </c>
      <c r="B106" s="248" t="s">
        <v>24</v>
      </c>
      <c r="C106" s="751"/>
      <c r="D106" s="754"/>
      <c r="E106" s="265" t="s">
        <v>26</v>
      </c>
      <c r="F106" s="247"/>
      <c r="G106" s="231" t="str">
        <f t="shared" si="3"/>
        <v>13</v>
      </c>
      <c r="H106" s="561">
        <v>19</v>
      </c>
      <c r="I106" s="426" t="s">
        <v>27</v>
      </c>
    </row>
    <row r="107" spans="1:11">
      <c r="A107" s="248">
        <v>232</v>
      </c>
      <c r="B107" s="248" t="s">
        <v>24</v>
      </c>
      <c r="C107" s="828" t="s">
        <v>1105</v>
      </c>
      <c r="D107" s="754"/>
      <c r="E107" s="265" t="s">
        <v>26</v>
      </c>
      <c r="F107" s="247"/>
      <c r="G107" s="231" t="str">
        <f t="shared" si="3"/>
        <v>5A</v>
      </c>
      <c r="H107" s="558">
        <v>90</v>
      </c>
      <c r="I107" s="426" t="s">
        <v>27</v>
      </c>
      <c r="K107" s="242">
        <f>H108*256+H107</f>
        <v>6490</v>
      </c>
    </row>
    <row r="108" spans="1:11">
      <c r="A108" s="248">
        <v>233</v>
      </c>
      <c r="B108" s="248" t="s">
        <v>24</v>
      </c>
      <c r="C108" s="751"/>
      <c r="D108" s="754"/>
      <c r="E108" s="265" t="s">
        <v>26</v>
      </c>
      <c r="F108" s="247"/>
      <c r="G108" s="231" t="str">
        <f t="shared" si="3"/>
        <v>19</v>
      </c>
      <c r="H108" s="558">
        <v>25</v>
      </c>
      <c r="I108" s="426" t="s">
        <v>27</v>
      </c>
    </row>
    <row r="109" spans="1:11">
      <c r="A109" s="248">
        <v>234</v>
      </c>
      <c r="B109" s="248" t="s">
        <v>24</v>
      </c>
      <c r="C109" s="828" t="s">
        <v>1106</v>
      </c>
      <c r="D109" s="754"/>
      <c r="E109" s="265" t="s">
        <v>26</v>
      </c>
      <c r="F109" s="247"/>
      <c r="G109" s="231" t="str">
        <f t="shared" si="3"/>
        <v>95</v>
      </c>
      <c r="H109" s="558">
        <v>149</v>
      </c>
      <c r="I109" s="426" t="s">
        <v>27</v>
      </c>
      <c r="K109" s="242">
        <f>H110*256+H109</f>
        <v>8085</v>
      </c>
    </row>
    <row r="110" spans="1:11">
      <c r="A110" s="248">
        <v>235</v>
      </c>
      <c r="B110" s="248" t="s">
        <v>24</v>
      </c>
      <c r="C110" s="751"/>
      <c r="D110" s="754"/>
      <c r="E110" s="265" t="s">
        <v>26</v>
      </c>
      <c r="F110" s="247"/>
      <c r="G110" s="231" t="str">
        <f t="shared" si="3"/>
        <v>1F</v>
      </c>
      <c r="H110" s="558">
        <v>31</v>
      </c>
      <c r="I110" s="426" t="s">
        <v>27</v>
      </c>
    </row>
    <row r="111" spans="1:11">
      <c r="A111" s="248">
        <v>236</v>
      </c>
      <c r="B111" s="248" t="s">
        <v>24</v>
      </c>
      <c r="C111" s="828" t="s">
        <v>1107</v>
      </c>
      <c r="D111" s="754"/>
      <c r="E111" s="265" t="s">
        <v>26</v>
      </c>
      <c r="F111" s="247"/>
      <c r="G111" s="231" t="str">
        <f t="shared" si="3"/>
        <v>D0</v>
      </c>
      <c r="H111" s="558">
        <v>208</v>
      </c>
      <c r="I111" s="426" t="s">
        <v>27</v>
      </c>
      <c r="K111" s="242">
        <f>H112*256+H111</f>
        <v>9680</v>
      </c>
    </row>
    <row r="112" spans="1:11">
      <c r="A112" s="248">
        <v>237</v>
      </c>
      <c r="B112" s="248" t="s">
        <v>24</v>
      </c>
      <c r="C112" s="751"/>
      <c r="D112" s="754"/>
      <c r="E112" s="265" t="s">
        <v>26</v>
      </c>
      <c r="F112" s="247"/>
      <c r="G112" s="231" t="str">
        <f t="shared" si="3"/>
        <v>25</v>
      </c>
      <c r="H112" s="558">
        <v>37</v>
      </c>
      <c r="I112" s="426" t="s">
        <v>27</v>
      </c>
    </row>
    <row r="113" spans="1:11">
      <c r="A113" s="248">
        <v>238</v>
      </c>
      <c r="B113" s="248" t="s">
        <v>24</v>
      </c>
      <c r="C113" s="828" t="s">
        <v>1108</v>
      </c>
      <c r="D113" s="754"/>
      <c r="E113" s="265" t="s">
        <v>26</v>
      </c>
      <c r="F113" s="247"/>
      <c r="G113" s="231" t="str">
        <f t="shared" si="3"/>
        <v>80</v>
      </c>
      <c r="H113" s="558">
        <v>128</v>
      </c>
      <c r="I113" s="426" t="s">
        <v>27</v>
      </c>
      <c r="K113" s="242">
        <f>H114*256+H113</f>
        <v>19072</v>
      </c>
    </row>
    <row r="114" spans="1:11">
      <c r="A114" s="248">
        <v>239</v>
      </c>
      <c r="B114" s="248" t="s">
        <v>24</v>
      </c>
      <c r="C114" s="751"/>
      <c r="D114" s="751"/>
      <c r="E114" s="265" t="s">
        <v>26</v>
      </c>
      <c r="F114" s="247"/>
      <c r="G114" s="231" t="str">
        <f t="shared" si="3"/>
        <v>4A</v>
      </c>
      <c r="H114" s="558">
        <v>74</v>
      </c>
      <c r="I114" s="426" t="s">
        <v>27</v>
      </c>
    </row>
    <row r="115" spans="1:11">
      <c r="A115" s="247">
        <v>240</v>
      </c>
      <c r="B115" s="236" t="s">
        <v>24</v>
      </c>
      <c r="C115" s="828" t="s">
        <v>1109</v>
      </c>
      <c r="D115" s="956"/>
      <c r="E115" s="265" t="s">
        <v>26</v>
      </c>
      <c r="F115" s="247"/>
      <c r="G115" s="231" t="str">
        <f t="shared" si="3"/>
        <v>70</v>
      </c>
      <c r="H115" s="561">
        <v>112</v>
      </c>
      <c r="I115" s="426" t="s">
        <v>27</v>
      </c>
      <c r="K115" s="242">
        <f>H116*256+H115</f>
        <v>112</v>
      </c>
    </row>
    <row r="116" spans="1:11">
      <c r="A116" s="247">
        <v>241</v>
      </c>
      <c r="B116" s="236" t="s">
        <v>24</v>
      </c>
      <c r="C116" s="751"/>
      <c r="D116" s="754"/>
      <c r="E116" s="265" t="s">
        <v>26</v>
      </c>
      <c r="F116" s="247"/>
      <c r="G116" s="231" t="str">
        <f t="shared" si="3"/>
        <v>0</v>
      </c>
      <c r="H116" s="561">
        <v>0</v>
      </c>
      <c r="I116" s="426" t="s">
        <v>27</v>
      </c>
      <c r="K116" s="242"/>
    </row>
    <row r="117" spans="1:11">
      <c r="A117" s="247">
        <v>242</v>
      </c>
      <c r="B117" s="236" t="s">
        <v>24</v>
      </c>
      <c r="C117" s="828" t="s">
        <v>1110</v>
      </c>
      <c r="D117" s="754"/>
      <c r="E117" s="265" t="s">
        <v>26</v>
      </c>
      <c r="F117" s="247"/>
      <c r="G117" s="231" t="str">
        <f t="shared" si="3"/>
        <v>AA</v>
      </c>
      <c r="H117" s="561">
        <v>170</v>
      </c>
      <c r="I117" s="426" t="s">
        <v>27</v>
      </c>
      <c r="K117" s="242">
        <f>H118*256+H117</f>
        <v>1706</v>
      </c>
    </row>
    <row r="118" spans="1:11">
      <c r="A118" s="247">
        <v>243</v>
      </c>
      <c r="B118" s="236" t="s">
        <v>24</v>
      </c>
      <c r="C118" s="751"/>
      <c r="D118" s="754"/>
      <c r="E118" s="265" t="s">
        <v>26</v>
      </c>
      <c r="F118" s="247"/>
      <c r="G118" s="231" t="str">
        <f t="shared" si="3"/>
        <v>6</v>
      </c>
      <c r="H118" s="561">
        <v>6</v>
      </c>
      <c r="I118" s="426" t="s">
        <v>27</v>
      </c>
      <c r="K118" s="242"/>
    </row>
    <row r="119" spans="1:11">
      <c r="A119" s="247">
        <v>244</v>
      </c>
      <c r="B119" s="236" t="s">
        <v>24</v>
      </c>
      <c r="C119" s="828" t="s">
        <v>1111</v>
      </c>
      <c r="D119" s="754"/>
      <c r="E119" s="265" t="s">
        <v>26</v>
      </c>
      <c r="F119" s="247"/>
      <c r="G119" s="231" t="str">
        <f t="shared" si="3"/>
        <v>E5</v>
      </c>
      <c r="H119" s="561">
        <v>229</v>
      </c>
      <c r="I119" s="426" t="s">
        <v>27</v>
      </c>
      <c r="K119" s="242">
        <f>H120*256+H119</f>
        <v>3301</v>
      </c>
    </row>
    <row r="120" spans="1:11">
      <c r="A120" s="247">
        <v>245</v>
      </c>
      <c r="B120" s="236" t="s">
        <v>24</v>
      </c>
      <c r="C120" s="751"/>
      <c r="D120" s="754"/>
      <c r="E120" s="265" t="s">
        <v>26</v>
      </c>
      <c r="F120" s="247"/>
      <c r="G120" s="231" t="str">
        <f t="shared" si="3"/>
        <v>C</v>
      </c>
      <c r="H120" s="561">
        <v>12</v>
      </c>
      <c r="I120" s="426" t="s">
        <v>27</v>
      </c>
      <c r="K120" s="242"/>
    </row>
    <row r="121" spans="1:11">
      <c r="A121" s="247">
        <v>246</v>
      </c>
      <c r="B121" s="236" t="s">
        <v>24</v>
      </c>
      <c r="C121" s="828" t="s">
        <v>1112</v>
      </c>
      <c r="D121" s="754"/>
      <c r="E121" s="265" t="s">
        <v>26</v>
      </c>
      <c r="F121" s="247"/>
      <c r="G121" s="231" t="str">
        <f t="shared" si="3"/>
        <v>20</v>
      </c>
      <c r="H121" s="561">
        <v>32</v>
      </c>
      <c r="I121" s="426" t="s">
        <v>27</v>
      </c>
      <c r="K121" s="242">
        <f>H122*256+H121</f>
        <v>4896</v>
      </c>
    </row>
    <row r="122" spans="1:11">
      <c r="A122" s="247">
        <v>247</v>
      </c>
      <c r="B122" s="236" t="s">
        <v>24</v>
      </c>
      <c r="C122" s="751"/>
      <c r="D122" s="754"/>
      <c r="E122" s="265" t="s">
        <v>26</v>
      </c>
      <c r="F122" s="247"/>
      <c r="G122" s="231" t="str">
        <f t="shared" si="3"/>
        <v>13</v>
      </c>
      <c r="H122" s="561">
        <v>19</v>
      </c>
      <c r="I122" s="426" t="s">
        <v>27</v>
      </c>
    </row>
    <row r="123" spans="1:11">
      <c r="A123" s="247">
        <v>248</v>
      </c>
      <c r="B123" s="236" t="s">
        <v>24</v>
      </c>
      <c r="C123" s="828" t="s">
        <v>1113</v>
      </c>
      <c r="D123" s="754"/>
      <c r="E123" s="265" t="s">
        <v>26</v>
      </c>
      <c r="F123" s="247"/>
      <c r="G123" s="231" t="str">
        <f t="shared" si="3"/>
        <v>5A</v>
      </c>
      <c r="H123" s="558">
        <v>90</v>
      </c>
      <c r="I123" s="426" t="s">
        <v>27</v>
      </c>
      <c r="K123" s="242">
        <f>H124*256+H123</f>
        <v>6490</v>
      </c>
    </row>
    <row r="124" spans="1:11">
      <c r="A124" s="247">
        <v>249</v>
      </c>
      <c r="B124" s="236" t="s">
        <v>24</v>
      </c>
      <c r="C124" s="751"/>
      <c r="D124" s="754"/>
      <c r="E124" s="265" t="s">
        <v>26</v>
      </c>
      <c r="F124" s="247"/>
      <c r="G124" s="231" t="str">
        <f t="shared" si="3"/>
        <v>19</v>
      </c>
      <c r="H124" s="558">
        <v>25</v>
      </c>
      <c r="I124" s="426" t="s">
        <v>27</v>
      </c>
    </row>
    <row r="125" spans="1:11">
      <c r="A125" s="247">
        <v>250</v>
      </c>
      <c r="B125" s="236" t="s">
        <v>24</v>
      </c>
      <c r="C125" s="828" t="s">
        <v>1114</v>
      </c>
      <c r="D125" s="754"/>
      <c r="E125" s="265" t="s">
        <v>26</v>
      </c>
      <c r="F125" s="247"/>
      <c r="G125" s="231" t="str">
        <f t="shared" si="3"/>
        <v>95</v>
      </c>
      <c r="H125" s="558">
        <v>149</v>
      </c>
      <c r="I125" s="426" t="s">
        <v>27</v>
      </c>
      <c r="K125" s="242">
        <f>H126*256+H125</f>
        <v>8085</v>
      </c>
    </row>
    <row r="126" spans="1:11">
      <c r="A126" s="247">
        <v>251</v>
      </c>
      <c r="B126" s="236" t="s">
        <v>24</v>
      </c>
      <c r="C126" s="751"/>
      <c r="D126" s="754"/>
      <c r="E126" s="265" t="s">
        <v>26</v>
      </c>
      <c r="F126" s="247"/>
      <c r="G126" s="231" t="str">
        <f t="shared" si="3"/>
        <v>1F</v>
      </c>
      <c r="H126" s="558">
        <v>31</v>
      </c>
      <c r="I126" s="426" t="s">
        <v>27</v>
      </c>
    </row>
    <row r="127" spans="1:11">
      <c r="A127" s="247">
        <v>252</v>
      </c>
      <c r="B127" s="236" t="s">
        <v>24</v>
      </c>
      <c r="C127" s="828" t="s">
        <v>1115</v>
      </c>
      <c r="D127" s="754"/>
      <c r="E127" s="265" t="s">
        <v>26</v>
      </c>
      <c r="F127" s="247"/>
      <c r="G127" s="231" t="str">
        <f t="shared" si="3"/>
        <v>D0</v>
      </c>
      <c r="H127" s="558">
        <v>208</v>
      </c>
      <c r="I127" s="426" t="s">
        <v>27</v>
      </c>
      <c r="K127" s="242">
        <f>H128*256+H127</f>
        <v>9680</v>
      </c>
    </row>
    <row r="128" spans="1:11">
      <c r="A128" s="247">
        <v>253</v>
      </c>
      <c r="B128" s="236" t="s">
        <v>24</v>
      </c>
      <c r="C128" s="751"/>
      <c r="D128" s="754"/>
      <c r="E128" s="265" t="s">
        <v>26</v>
      </c>
      <c r="F128" s="247"/>
      <c r="G128" s="231" t="str">
        <f t="shared" si="3"/>
        <v>25</v>
      </c>
      <c r="H128" s="558">
        <v>37</v>
      </c>
      <c r="I128" s="426" t="s">
        <v>27</v>
      </c>
    </row>
    <row r="129" spans="1:11">
      <c r="A129" s="247">
        <v>254</v>
      </c>
      <c r="B129" s="236" t="s">
        <v>24</v>
      </c>
      <c r="C129" s="828" t="s">
        <v>1116</v>
      </c>
      <c r="D129" s="754"/>
      <c r="E129" s="265" t="s">
        <v>26</v>
      </c>
      <c r="F129" s="247"/>
      <c r="G129" s="231" t="str">
        <f t="shared" si="3"/>
        <v>80</v>
      </c>
      <c r="H129" s="558">
        <v>128</v>
      </c>
      <c r="I129" s="426" t="s">
        <v>27</v>
      </c>
      <c r="K129" s="242">
        <f>H130*256+H129</f>
        <v>19072</v>
      </c>
    </row>
    <row r="130" spans="1:11">
      <c r="A130" s="247">
        <v>255</v>
      </c>
      <c r="B130" s="236" t="s">
        <v>24</v>
      </c>
      <c r="C130" s="751"/>
      <c r="D130" s="751"/>
      <c r="E130" s="265" t="s">
        <v>26</v>
      </c>
      <c r="F130" s="247"/>
      <c r="G130" s="231" t="str">
        <f t="shared" si="3"/>
        <v>4A</v>
      </c>
      <c r="H130" s="558">
        <v>74</v>
      </c>
      <c r="I130" s="426" t="s">
        <v>27</v>
      </c>
    </row>
  </sheetData>
  <mergeCells count="73">
    <mergeCell ref="D99:D114"/>
    <mergeCell ref="C115:C116"/>
    <mergeCell ref="C117:C118"/>
    <mergeCell ref="C119:C120"/>
    <mergeCell ref="C109:C110"/>
    <mergeCell ref="C111:C112"/>
    <mergeCell ref="C113:C114"/>
    <mergeCell ref="D115:D130"/>
    <mergeCell ref="C127:C128"/>
    <mergeCell ref="C129:C130"/>
    <mergeCell ref="C121:C122"/>
    <mergeCell ref="C123:C124"/>
    <mergeCell ref="C125:C126"/>
    <mergeCell ref="C103:C104"/>
    <mergeCell ref="C105:C106"/>
    <mergeCell ref="C107:C108"/>
    <mergeCell ref="C99:C100"/>
    <mergeCell ref="C101:C102"/>
    <mergeCell ref="C83:C84"/>
    <mergeCell ref="C73:C74"/>
    <mergeCell ref="C75:C76"/>
    <mergeCell ref="C77:C78"/>
    <mergeCell ref="D83:D98"/>
    <mergeCell ref="C91:C92"/>
    <mergeCell ref="C93:C94"/>
    <mergeCell ref="C95:C96"/>
    <mergeCell ref="C85:C86"/>
    <mergeCell ref="C87:C88"/>
    <mergeCell ref="C89:C90"/>
    <mergeCell ref="C97:C98"/>
    <mergeCell ref="D51:D66"/>
    <mergeCell ref="C67:C68"/>
    <mergeCell ref="C69:C70"/>
    <mergeCell ref="C71:C72"/>
    <mergeCell ref="C61:C62"/>
    <mergeCell ref="C63:C64"/>
    <mergeCell ref="C65:C66"/>
    <mergeCell ref="D67:D82"/>
    <mergeCell ref="C79:C80"/>
    <mergeCell ref="C81:C82"/>
    <mergeCell ref="C55:C56"/>
    <mergeCell ref="C57:C58"/>
    <mergeCell ref="C59:C60"/>
    <mergeCell ref="C49:C50"/>
    <mergeCell ref="C51:C52"/>
    <mergeCell ref="C53:C54"/>
    <mergeCell ref="D19:D34"/>
    <mergeCell ref="C31:C32"/>
    <mergeCell ref="C33:C34"/>
    <mergeCell ref="C35:C36"/>
    <mergeCell ref="C25:C26"/>
    <mergeCell ref="C27:C28"/>
    <mergeCell ref="C29:C30"/>
    <mergeCell ref="D35:D50"/>
    <mergeCell ref="C43:C44"/>
    <mergeCell ref="C45:C46"/>
    <mergeCell ref="C47:C48"/>
    <mergeCell ref="C37:C38"/>
    <mergeCell ref="C39:C40"/>
    <mergeCell ref="C41:C42"/>
    <mergeCell ref="C19:C20"/>
    <mergeCell ref="C21:C22"/>
    <mergeCell ref="C23:C24"/>
    <mergeCell ref="C11:C12"/>
    <mergeCell ref="C13:C14"/>
    <mergeCell ref="C15:C16"/>
    <mergeCell ref="C17:C18"/>
    <mergeCell ref="A1:H1"/>
    <mergeCell ref="C5:C6"/>
    <mergeCell ref="C7:C8"/>
    <mergeCell ref="C9:C10"/>
    <mergeCell ref="C3:C4"/>
    <mergeCell ref="D3:D18"/>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P130"/>
  <sheetViews>
    <sheetView topLeftCell="A96" zoomScale="85" zoomScaleNormal="85" workbookViewId="0">
      <selection sqref="A1:H1"/>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559" customWidth="1"/>
    <col min="7" max="7" width="9" style="284" customWidth="1"/>
    <col min="8" max="8" width="9" style="284"/>
    <col min="9" max="9" width="9" style="404"/>
    <col min="10" max="10" width="9" style="284"/>
    <col min="11" max="11" width="15.109375" style="284" customWidth="1"/>
    <col min="12" max="12" width="10.109375" style="284" customWidth="1"/>
    <col min="13" max="13" width="9.6640625" style="284" customWidth="1"/>
    <col min="14" max="16384" width="9" style="284"/>
  </cols>
  <sheetData>
    <row r="1" spans="1:16" ht="17.25" customHeight="1">
      <c r="A1" s="756" t="s">
        <v>4652</v>
      </c>
      <c r="B1" s="757"/>
      <c r="C1" s="757"/>
      <c r="D1" s="757"/>
      <c r="E1" s="757"/>
      <c r="F1" s="757"/>
      <c r="G1" s="757"/>
      <c r="H1" s="757"/>
      <c r="I1" s="215"/>
    </row>
    <row r="2" spans="1:16"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6" s="421" customFormat="1">
      <c r="A3" s="563">
        <v>128</v>
      </c>
      <c r="B3" s="292" t="s">
        <v>24</v>
      </c>
      <c r="C3" s="953" t="s">
        <v>1118</v>
      </c>
      <c r="D3" s="957" t="s">
        <v>4413</v>
      </c>
      <c r="E3" s="565" t="s">
        <v>26</v>
      </c>
      <c r="F3" s="560"/>
      <c r="G3" s="576" t="str">
        <f t="shared" ref="G3:G66" si="0">DEC2HEX(H3)</f>
        <v>0</v>
      </c>
      <c r="H3" s="561">
        <v>0</v>
      </c>
      <c r="I3" s="562" t="s">
        <v>27</v>
      </c>
      <c r="J3" s="284"/>
      <c r="K3" s="421">
        <f>H4*256+H3</f>
        <v>0</v>
      </c>
      <c r="L3" s="421">
        <f>K3*0.0001</f>
        <v>0</v>
      </c>
      <c r="M3" s="421" t="e">
        <f>10*LOG10(L3)</f>
        <v>#NUM!</v>
      </c>
      <c r="O3" s="577">
        <v>0</v>
      </c>
      <c r="P3" s="555">
        <f>_xlfn.BITAND(O3,255)</f>
        <v>0</v>
      </c>
    </row>
    <row r="4" spans="1:16" s="421" customFormat="1">
      <c r="A4" s="563">
        <v>129</v>
      </c>
      <c r="B4" s="292" t="s">
        <v>24</v>
      </c>
      <c r="C4" s="751"/>
      <c r="D4" s="754"/>
      <c r="E4" s="565" t="s">
        <v>26</v>
      </c>
      <c r="F4" s="560"/>
      <c r="G4" s="576" t="str">
        <f t="shared" si="0"/>
        <v>0</v>
      </c>
      <c r="H4" s="561">
        <v>0</v>
      </c>
      <c r="I4" s="562" t="s">
        <v>27</v>
      </c>
      <c r="J4" s="284"/>
      <c r="O4" s="577"/>
      <c r="P4" s="555">
        <f>_xlfn.BITRSHIFT(O3,8)</f>
        <v>0</v>
      </c>
    </row>
    <row r="5" spans="1:16" s="421" customFormat="1">
      <c r="A5" s="563">
        <v>130</v>
      </c>
      <c r="B5" s="292" t="s">
        <v>24</v>
      </c>
      <c r="C5" s="953" t="s">
        <v>1119</v>
      </c>
      <c r="D5" s="754"/>
      <c r="E5" s="565" t="s">
        <v>26</v>
      </c>
      <c r="F5" s="560"/>
      <c r="G5" s="576" t="str">
        <f t="shared" si="0"/>
        <v>A1</v>
      </c>
      <c r="H5" s="561">
        <v>161</v>
      </c>
      <c r="I5" s="562" t="s">
        <v>27</v>
      </c>
      <c r="K5" s="421">
        <f>H6*256+H5</f>
        <v>3489</v>
      </c>
      <c r="L5" s="421">
        <f>K5*0.001</f>
        <v>3.4889999999999999</v>
      </c>
      <c r="M5" s="421">
        <f>10*LOG10(L5)</f>
        <v>5.427009694481109</v>
      </c>
      <c r="O5" s="577">
        <v>3489</v>
      </c>
      <c r="P5" s="555">
        <f t="shared" ref="P5" si="1">_xlfn.BITAND(O5,255)</f>
        <v>161</v>
      </c>
    </row>
    <row r="6" spans="1:16" s="421" customFormat="1">
      <c r="A6" s="563">
        <v>131</v>
      </c>
      <c r="B6" s="292" t="s">
        <v>24</v>
      </c>
      <c r="C6" s="751"/>
      <c r="D6" s="754"/>
      <c r="E6" s="565" t="s">
        <v>26</v>
      </c>
      <c r="F6" s="560"/>
      <c r="G6" s="576" t="str">
        <f t="shared" si="0"/>
        <v>D</v>
      </c>
      <c r="H6" s="561">
        <v>13</v>
      </c>
      <c r="I6" s="562" t="s">
        <v>27</v>
      </c>
      <c r="O6" s="577"/>
      <c r="P6" s="555">
        <f t="shared" ref="P6" si="2">_xlfn.BITRSHIFT(O5,8)</f>
        <v>13</v>
      </c>
    </row>
    <row r="7" spans="1:16" s="421" customFormat="1">
      <c r="A7" s="563">
        <v>132</v>
      </c>
      <c r="B7" s="292" t="s">
        <v>24</v>
      </c>
      <c r="C7" s="953" t="s">
        <v>1120</v>
      </c>
      <c r="D7" s="754"/>
      <c r="E7" s="565" t="s">
        <v>26</v>
      </c>
      <c r="F7" s="560"/>
      <c r="G7" s="576" t="str">
        <f t="shared" si="0"/>
        <v>42</v>
      </c>
      <c r="H7" s="561">
        <v>66</v>
      </c>
      <c r="I7" s="562" t="s">
        <v>27</v>
      </c>
      <c r="K7" s="421">
        <f>H8*256+H7</f>
        <v>6978</v>
      </c>
      <c r="L7" s="421">
        <f>K7*0.001</f>
        <v>6.9779999999999998</v>
      </c>
      <c r="M7" s="421">
        <f>10*LOG10(L7)</f>
        <v>8.4373096511209198</v>
      </c>
      <c r="O7" s="577">
        <v>6978</v>
      </c>
      <c r="P7" s="555">
        <f t="shared" ref="P7" si="3">_xlfn.BITAND(O7,255)</f>
        <v>66</v>
      </c>
    </row>
    <row r="8" spans="1:16" s="421" customFormat="1">
      <c r="A8" s="563">
        <v>133</v>
      </c>
      <c r="B8" s="292" t="s">
        <v>24</v>
      </c>
      <c r="C8" s="751"/>
      <c r="D8" s="754"/>
      <c r="E8" s="565" t="s">
        <v>26</v>
      </c>
      <c r="F8" s="560"/>
      <c r="G8" s="576" t="str">
        <f t="shared" si="0"/>
        <v>1B</v>
      </c>
      <c r="H8" s="561">
        <v>27</v>
      </c>
      <c r="I8" s="562" t="s">
        <v>27</v>
      </c>
      <c r="O8" s="577"/>
      <c r="P8" s="555">
        <f t="shared" ref="P8" si="4">_xlfn.BITRSHIFT(O7,8)</f>
        <v>27</v>
      </c>
    </row>
    <row r="9" spans="1:16" s="421" customFormat="1">
      <c r="A9" s="563">
        <v>134</v>
      </c>
      <c r="B9" s="292" t="s">
        <v>24</v>
      </c>
      <c r="C9" s="953" t="s">
        <v>1121</v>
      </c>
      <c r="D9" s="754"/>
      <c r="E9" s="565" t="s">
        <v>26</v>
      </c>
      <c r="F9" s="560"/>
      <c r="G9" s="576" t="str">
        <f t="shared" si="0"/>
        <v>E4</v>
      </c>
      <c r="H9" s="561">
        <v>228</v>
      </c>
      <c r="I9" s="562" t="s">
        <v>27</v>
      </c>
      <c r="K9" s="421">
        <f>H10*256+H9</f>
        <v>10468</v>
      </c>
      <c r="L9" s="421">
        <f>K9*0.001</f>
        <v>10.468</v>
      </c>
      <c r="M9" s="421">
        <f>10*LOG10(L9)</f>
        <v>10.198637139678432</v>
      </c>
      <c r="O9" s="577">
        <v>10468</v>
      </c>
      <c r="P9" s="555">
        <f t="shared" ref="P9" si="5">_xlfn.BITAND(O9,255)</f>
        <v>228</v>
      </c>
    </row>
    <row r="10" spans="1:16" s="421" customFormat="1">
      <c r="A10" s="563">
        <v>135</v>
      </c>
      <c r="B10" s="292" t="s">
        <v>24</v>
      </c>
      <c r="C10" s="751"/>
      <c r="D10" s="754"/>
      <c r="E10" s="565" t="s">
        <v>26</v>
      </c>
      <c r="F10" s="560"/>
      <c r="G10" s="576" t="str">
        <f t="shared" si="0"/>
        <v>28</v>
      </c>
      <c r="H10" s="561">
        <v>40</v>
      </c>
      <c r="I10" s="562" t="s">
        <v>27</v>
      </c>
      <c r="K10" s="284"/>
      <c r="O10" s="577"/>
      <c r="P10" s="555">
        <f t="shared" ref="P10" si="6">_xlfn.BITRSHIFT(O9,8)</f>
        <v>40</v>
      </c>
    </row>
    <row r="11" spans="1:16">
      <c r="A11" s="563">
        <v>136</v>
      </c>
      <c r="B11" s="557" t="s">
        <v>24</v>
      </c>
      <c r="C11" s="953" t="s">
        <v>1122</v>
      </c>
      <c r="D11" s="754"/>
      <c r="E11" s="565" t="s">
        <v>26</v>
      </c>
      <c r="F11" s="556"/>
      <c r="G11" s="576" t="str">
        <f t="shared" si="0"/>
        <v>85</v>
      </c>
      <c r="H11" s="558">
        <v>133</v>
      </c>
      <c r="I11" s="562" t="s">
        <v>27</v>
      </c>
      <c r="K11" s="421">
        <f>H12*256+H11</f>
        <v>13957</v>
      </c>
      <c r="L11" s="421">
        <f>K11*0.001</f>
        <v>13.957000000000001</v>
      </c>
      <c r="M11" s="421">
        <f>10*LOG10(L11)</f>
        <v>11.447920784977148</v>
      </c>
      <c r="O11" s="575">
        <v>13957</v>
      </c>
      <c r="P11" s="555">
        <f t="shared" ref="P11" si="7">_xlfn.BITAND(O11,255)</f>
        <v>133</v>
      </c>
    </row>
    <row r="12" spans="1:16">
      <c r="A12" s="563">
        <v>137</v>
      </c>
      <c r="B12" s="557" t="s">
        <v>24</v>
      </c>
      <c r="C12" s="751"/>
      <c r="D12" s="754"/>
      <c r="E12" s="565" t="s">
        <v>26</v>
      </c>
      <c r="F12" s="556"/>
      <c r="G12" s="576" t="str">
        <f t="shared" si="0"/>
        <v>36</v>
      </c>
      <c r="H12" s="558">
        <v>54</v>
      </c>
      <c r="I12" s="562" t="s">
        <v>27</v>
      </c>
      <c r="O12" s="575"/>
      <c r="P12" s="555">
        <f t="shared" ref="P12" si="8">_xlfn.BITRSHIFT(O11,8)</f>
        <v>54</v>
      </c>
    </row>
    <row r="13" spans="1:16">
      <c r="A13" s="563">
        <v>138</v>
      </c>
      <c r="B13" s="557" t="s">
        <v>24</v>
      </c>
      <c r="C13" s="953" t="s">
        <v>1123</v>
      </c>
      <c r="D13" s="754"/>
      <c r="E13" s="565" t="s">
        <v>26</v>
      </c>
      <c r="F13" s="556"/>
      <c r="G13" s="576" t="str">
        <f t="shared" si="0"/>
        <v>26</v>
      </c>
      <c r="H13" s="558">
        <v>38</v>
      </c>
      <c r="I13" s="562" t="s">
        <v>27</v>
      </c>
      <c r="K13" s="421">
        <f>H14*256+H13</f>
        <v>17446</v>
      </c>
      <c r="L13" s="421">
        <f>K13*0.001</f>
        <v>17.446000000000002</v>
      </c>
      <c r="M13" s="421">
        <f>10*LOG10(L13)</f>
        <v>12.4169586813981</v>
      </c>
      <c r="O13" s="575">
        <v>17446</v>
      </c>
      <c r="P13" s="555">
        <f t="shared" ref="P13" si="9">_xlfn.BITAND(O13,255)</f>
        <v>38</v>
      </c>
    </row>
    <row r="14" spans="1:16">
      <c r="A14" s="563">
        <v>139</v>
      </c>
      <c r="B14" s="557" t="s">
        <v>24</v>
      </c>
      <c r="C14" s="751"/>
      <c r="D14" s="754"/>
      <c r="E14" s="565" t="s">
        <v>26</v>
      </c>
      <c r="F14" s="556"/>
      <c r="G14" s="576" t="str">
        <f t="shared" si="0"/>
        <v>44</v>
      </c>
      <c r="H14" s="558">
        <v>68</v>
      </c>
      <c r="I14" s="562" t="s">
        <v>27</v>
      </c>
      <c r="O14" s="575"/>
      <c r="P14" s="555">
        <f t="shared" ref="P14" si="10">_xlfn.BITRSHIFT(O13,8)</f>
        <v>68</v>
      </c>
    </row>
    <row r="15" spans="1:16">
      <c r="A15" s="563">
        <v>140</v>
      </c>
      <c r="B15" s="557" t="s">
        <v>24</v>
      </c>
      <c r="C15" s="953" t="s">
        <v>1124</v>
      </c>
      <c r="D15" s="754"/>
      <c r="E15" s="565" t="s">
        <v>26</v>
      </c>
      <c r="F15" s="556"/>
      <c r="G15" s="576" t="str">
        <f t="shared" si="0"/>
        <v>C8</v>
      </c>
      <c r="H15" s="558">
        <v>200</v>
      </c>
      <c r="I15" s="562" t="s">
        <v>27</v>
      </c>
      <c r="K15" s="421">
        <f>H16*256+H15</f>
        <v>20936</v>
      </c>
      <c r="L15" s="421">
        <f>K15*0.001</f>
        <v>20.936</v>
      </c>
      <c r="M15" s="421">
        <f>10*LOG10(L15)</f>
        <v>13.208937096318245</v>
      </c>
      <c r="O15" s="575">
        <v>20936</v>
      </c>
      <c r="P15" s="555">
        <f t="shared" ref="P15" si="11">_xlfn.BITAND(O15,255)</f>
        <v>200</v>
      </c>
    </row>
    <row r="16" spans="1:16">
      <c r="A16" s="563">
        <v>141</v>
      </c>
      <c r="B16" s="557" t="s">
        <v>24</v>
      </c>
      <c r="C16" s="751"/>
      <c r="D16" s="754"/>
      <c r="E16" s="565" t="s">
        <v>26</v>
      </c>
      <c r="F16" s="556"/>
      <c r="G16" s="576" t="str">
        <f t="shared" si="0"/>
        <v>51</v>
      </c>
      <c r="H16" s="558">
        <v>81</v>
      </c>
      <c r="I16" s="562" t="s">
        <v>27</v>
      </c>
      <c r="O16" s="575"/>
      <c r="P16" s="555">
        <f t="shared" ref="P16" si="12">_xlfn.BITRSHIFT(O15,8)</f>
        <v>81</v>
      </c>
    </row>
    <row r="17" spans="1:16">
      <c r="A17" s="563">
        <v>142</v>
      </c>
      <c r="B17" s="557" t="s">
        <v>24</v>
      </c>
      <c r="C17" s="953" t="s">
        <v>1125</v>
      </c>
      <c r="D17" s="754"/>
      <c r="E17" s="565" t="s">
        <v>26</v>
      </c>
      <c r="F17" s="556"/>
      <c r="G17" s="576" t="str">
        <f t="shared" si="0"/>
        <v>2B</v>
      </c>
      <c r="H17" s="558">
        <v>43</v>
      </c>
      <c r="I17" s="562" t="s">
        <v>27</v>
      </c>
      <c r="K17" s="421">
        <f>H18*256+H17</f>
        <v>41515</v>
      </c>
      <c r="L17" s="421">
        <f>K17*0.001</f>
        <v>41.515000000000001</v>
      </c>
      <c r="M17" s="421">
        <f>10*LOG10(L17)</f>
        <v>16.182050422592695</v>
      </c>
      <c r="O17" s="575">
        <v>41515</v>
      </c>
      <c r="P17" s="555">
        <f t="shared" ref="P17" si="13">_xlfn.BITAND(O17,255)</f>
        <v>43</v>
      </c>
    </row>
    <row r="18" spans="1:16">
      <c r="A18" s="563">
        <v>143</v>
      </c>
      <c r="B18" s="557" t="s">
        <v>24</v>
      </c>
      <c r="C18" s="751"/>
      <c r="D18" s="751"/>
      <c r="E18" s="565" t="s">
        <v>26</v>
      </c>
      <c r="F18" s="556"/>
      <c r="G18" s="576" t="str">
        <f t="shared" si="0"/>
        <v>A2</v>
      </c>
      <c r="H18" s="558">
        <v>162</v>
      </c>
      <c r="I18" s="562" t="s">
        <v>27</v>
      </c>
      <c r="O18" s="575"/>
      <c r="P18" s="555">
        <f t="shared" ref="P18" si="14">_xlfn.BITRSHIFT(O17,8)</f>
        <v>162</v>
      </c>
    </row>
    <row r="19" spans="1:16">
      <c r="A19" s="563">
        <v>144</v>
      </c>
      <c r="B19" s="557" t="s">
        <v>24</v>
      </c>
      <c r="C19" s="953" t="s">
        <v>1126</v>
      </c>
      <c r="D19" s="957"/>
      <c r="E19" s="565" t="s">
        <v>26</v>
      </c>
      <c r="F19" s="556"/>
      <c r="G19" s="576" t="str">
        <f t="shared" si="0"/>
        <v>0</v>
      </c>
      <c r="H19" s="561">
        <v>0</v>
      </c>
      <c r="I19" s="562" t="s">
        <v>27</v>
      </c>
      <c r="K19" s="421">
        <f>H20*256+H19</f>
        <v>0</v>
      </c>
      <c r="L19" s="421">
        <f>K19*0.0001</f>
        <v>0</v>
      </c>
      <c r="M19" s="421" t="e">
        <f>10*LOG10(L19)</f>
        <v>#NUM!</v>
      </c>
      <c r="O19" s="577">
        <v>0</v>
      </c>
      <c r="P19" s="555">
        <f>_xlfn.BITAND(O19,255)</f>
        <v>0</v>
      </c>
    </row>
    <row r="20" spans="1:16">
      <c r="A20" s="563">
        <v>145</v>
      </c>
      <c r="B20" s="557" t="s">
        <v>24</v>
      </c>
      <c r="C20" s="751"/>
      <c r="D20" s="754"/>
      <c r="E20" s="565" t="s">
        <v>26</v>
      </c>
      <c r="F20" s="556"/>
      <c r="G20" s="576" t="str">
        <f t="shared" si="0"/>
        <v>0</v>
      </c>
      <c r="H20" s="561">
        <v>0</v>
      </c>
      <c r="I20" s="562" t="s">
        <v>27</v>
      </c>
      <c r="K20" s="421"/>
      <c r="L20" s="421"/>
      <c r="M20" s="421"/>
      <c r="O20" s="577"/>
      <c r="P20" s="555">
        <f>_xlfn.BITRSHIFT(O19,8)</f>
        <v>0</v>
      </c>
    </row>
    <row r="21" spans="1:16">
      <c r="A21" s="563">
        <v>146</v>
      </c>
      <c r="B21" s="557" t="s">
        <v>24</v>
      </c>
      <c r="C21" s="953" t="s">
        <v>1127</v>
      </c>
      <c r="D21" s="754"/>
      <c r="E21" s="565" t="s">
        <v>26</v>
      </c>
      <c r="F21" s="556"/>
      <c r="G21" s="576" t="str">
        <f t="shared" si="0"/>
        <v>A1</v>
      </c>
      <c r="H21" s="561">
        <v>161</v>
      </c>
      <c r="I21" s="562" t="s">
        <v>27</v>
      </c>
      <c r="K21" s="421">
        <f>H22*256+H21</f>
        <v>3489</v>
      </c>
      <c r="L21" s="421">
        <f>K21*0.001</f>
        <v>3.4889999999999999</v>
      </c>
      <c r="M21" s="421">
        <f>10*LOG10(L21)</f>
        <v>5.427009694481109</v>
      </c>
      <c r="O21" s="577">
        <v>3489</v>
      </c>
      <c r="P21" s="555">
        <f t="shared" ref="P21" si="15">_xlfn.BITAND(O21,255)</f>
        <v>161</v>
      </c>
    </row>
    <row r="22" spans="1:16">
      <c r="A22" s="563">
        <v>147</v>
      </c>
      <c r="B22" s="557" t="s">
        <v>24</v>
      </c>
      <c r="C22" s="751"/>
      <c r="D22" s="754"/>
      <c r="E22" s="565" t="s">
        <v>26</v>
      </c>
      <c r="F22" s="556"/>
      <c r="G22" s="576" t="str">
        <f t="shared" si="0"/>
        <v>D</v>
      </c>
      <c r="H22" s="561">
        <v>13</v>
      </c>
      <c r="I22" s="562" t="s">
        <v>27</v>
      </c>
      <c r="K22" s="421"/>
      <c r="L22" s="421"/>
      <c r="M22" s="421"/>
      <c r="O22" s="577"/>
      <c r="P22" s="555">
        <f t="shared" ref="P22" si="16">_xlfn.BITRSHIFT(O21,8)</f>
        <v>13</v>
      </c>
    </row>
    <row r="23" spans="1:16">
      <c r="A23" s="563">
        <v>148</v>
      </c>
      <c r="B23" s="557" t="s">
        <v>24</v>
      </c>
      <c r="C23" s="953" t="s">
        <v>1128</v>
      </c>
      <c r="D23" s="754"/>
      <c r="E23" s="565" t="s">
        <v>26</v>
      </c>
      <c r="F23" s="556"/>
      <c r="G23" s="576" t="str">
        <f t="shared" si="0"/>
        <v>42</v>
      </c>
      <c r="H23" s="561">
        <v>66</v>
      </c>
      <c r="I23" s="562" t="s">
        <v>27</v>
      </c>
      <c r="K23" s="421">
        <f>H24*256+H23</f>
        <v>6978</v>
      </c>
      <c r="L23" s="421">
        <f>K23*0.001</f>
        <v>6.9779999999999998</v>
      </c>
      <c r="M23" s="421">
        <f>10*LOG10(L23)</f>
        <v>8.4373096511209198</v>
      </c>
      <c r="O23" s="577">
        <v>6978</v>
      </c>
      <c r="P23" s="555">
        <f t="shared" ref="P23" si="17">_xlfn.BITAND(O23,255)</f>
        <v>66</v>
      </c>
    </row>
    <row r="24" spans="1:16">
      <c r="A24" s="563">
        <v>149</v>
      </c>
      <c r="B24" s="557" t="s">
        <v>24</v>
      </c>
      <c r="C24" s="751"/>
      <c r="D24" s="754"/>
      <c r="E24" s="565" t="s">
        <v>26</v>
      </c>
      <c r="F24" s="556"/>
      <c r="G24" s="576" t="str">
        <f t="shared" si="0"/>
        <v>1B</v>
      </c>
      <c r="H24" s="561">
        <v>27</v>
      </c>
      <c r="I24" s="562" t="s">
        <v>27</v>
      </c>
      <c r="K24" s="421"/>
      <c r="L24" s="421"/>
      <c r="M24" s="421"/>
      <c r="O24" s="577"/>
      <c r="P24" s="555">
        <f t="shared" ref="P24" si="18">_xlfn.BITRSHIFT(O23,8)</f>
        <v>27</v>
      </c>
    </row>
    <row r="25" spans="1:16">
      <c r="A25" s="563">
        <v>150</v>
      </c>
      <c r="B25" s="557" t="s">
        <v>24</v>
      </c>
      <c r="C25" s="953" t="s">
        <v>1129</v>
      </c>
      <c r="D25" s="754"/>
      <c r="E25" s="565" t="s">
        <v>26</v>
      </c>
      <c r="F25" s="556"/>
      <c r="G25" s="576" t="str">
        <f t="shared" si="0"/>
        <v>E4</v>
      </c>
      <c r="H25" s="561">
        <v>228</v>
      </c>
      <c r="I25" s="562" t="s">
        <v>27</v>
      </c>
      <c r="K25" s="421">
        <f>H26*256+H25</f>
        <v>10468</v>
      </c>
      <c r="L25" s="421">
        <f>K25*0.001</f>
        <v>10.468</v>
      </c>
      <c r="M25" s="421">
        <f>10*LOG10(L25)</f>
        <v>10.198637139678432</v>
      </c>
      <c r="O25" s="577">
        <v>10468</v>
      </c>
      <c r="P25" s="555">
        <f t="shared" ref="P25" si="19">_xlfn.BITAND(O25,255)</f>
        <v>228</v>
      </c>
    </row>
    <row r="26" spans="1:16">
      <c r="A26" s="563">
        <v>151</v>
      </c>
      <c r="B26" s="557" t="s">
        <v>24</v>
      </c>
      <c r="C26" s="751"/>
      <c r="D26" s="754"/>
      <c r="E26" s="565" t="s">
        <v>26</v>
      </c>
      <c r="F26" s="556"/>
      <c r="G26" s="576" t="str">
        <f t="shared" si="0"/>
        <v>28</v>
      </c>
      <c r="H26" s="561">
        <v>40</v>
      </c>
      <c r="I26" s="562" t="s">
        <v>27</v>
      </c>
      <c r="L26" s="421"/>
      <c r="M26" s="421"/>
      <c r="O26" s="577"/>
      <c r="P26" s="555">
        <f t="shared" ref="P26" si="20">_xlfn.BITRSHIFT(O25,8)</f>
        <v>40</v>
      </c>
    </row>
    <row r="27" spans="1:16">
      <c r="A27" s="563">
        <v>152</v>
      </c>
      <c r="B27" s="557" t="s">
        <v>24</v>
      </c>
      <c r="C27" s="953" t="s">
        <v>1130</v>
      </c>
      <c r="D27" s="754"/>
      <c r="E27" s="565" t="s">
        <v>26</v>
      </c>
      <c r="F27" s="556"/>
      <c r="G27" s="576" t="str">
        <f t="shared" si="0"/>
        <v>85</v>
      </c>
      <c r="H27" s="558">
        <v>133</v>
      </c>
      <c r="I27" s="562" t="s">
        <v>27</v>
      </c>
      <c r="K27" s="421">
        <f>H28*256+H27</f>
        <v>13957</v>
      </c>
      <c r="L27" s="421">
        <f>K27*0.001</f>
        <v>13.957000000000001</v>
      </c>
      <c r="M27" s="421">
        <f>10*LOG10(L27)</f>
        <v>11.447920784977148</v>
      </c>
      <c r="O27" s="575">
        <v>13957</v>
      </c>
      <c r="P27" s="555">
        <f t="shared" ref="P27" si="21">_xlfn.BITAND(O27,255)</f>
        <v>133</v>
      </c>
    </row>
    <row r="28" spans="1:16">
      <c r="A28" s="563">
        <v>153</v>
      </c>
      <c r="B28" s="557" t="s">
        <v>24</v>
      </c>
      <c r="C28" s="751"/>
      <c r="D28" s="754"/>
      <c r="E28" s="565" t="s">
        <v>26</v>
      </c>
      <c r="F28" s="556"/>
      <c r="G28" s="576" t="str">
        <f t="shared" si="0"/>
        <v>36</v>
      </c>
      <c r="H28" s="558">
        <v>54</v>
      </c>
      <c r="I28" s="562" t="s">
        <v>27</v>
      </c>
      <c r="O28" s="575"/>
      <c r="P28" s="555">
        <f t="shared" ref="P28" si="22">_xlfn.BITRSHIFT(O27,8)</f>
        <v>54</v>
      </c>
    </row>
    <row r="29" spans="1:16">
      <c r="A29" s="563">
        <v>154</v>
      </c>
      <c r="B29" s="557" t="s">
        <v>24</v>
      </c>
      <c r="C29" s="953" t="s">
        <v>1131</v>
      </c>
      <c r="D29" s="754"/>
      <c r="E29" s="565" t="s">
        <v>26</v>
      </c>
      <c r="F29" s="556"/>
      <c r="G29" s="576" t="str">
        <f t="shared" si="0"/>
        <v>26</v>
      </c>
      <c r="H29" s="558">
        <v>38</v>
      </c>
      <c r="I29" s="562" t="s">
        <v>27</v>
      </c>
      <c r="K29" s="421">
        <f>H30*256+H29</f>
        <v>17446</v>
      </c>
      <c r="L29" s="421">
        <f>K29*0.001</f>
        <v>17.446000000000002</v>
      </c>
      <c r="M29" s="421">
        <f>10*LOG10(L29)</f>
        <v>12.4169586813981</v>
      </c>
      <c r="O29" s="575">
        <v>17446</v>
      </c>
      <c r="P29" s="555">
        <f t="shared" ref="P29" si="23">_xlfn.BITAND(O29,255)</f>
        <v>38</v>
      </c>
    </row>
    <row r="30" spans="1:16">
      <c r="A30" s="563">
        <v>155</v>
      </c>
      <c r="B30" s="557" t="s">
        <v>24</v>
      </c>
      <c r="C30" s="751"/>
      <c r="D30" s="754"/>
      <c r="E30" s="565" t="s">
        <v>26</v>
      </c>
      <c r="F30" s="556"/>
      <c r="G30" s="576" t="str">
        <f t="shared" si="0"/>
        <v>44</v>
      </c>
      <c r="H30" s="558">
        <v>68</v>
      </c>
      <c r="I30" s="562" t="s">
        <v>27</v>
      </c>
      <c r="O30" s="575"/>
      <c r="P30" s="555">
        <f t="shared" ref="P30" si="24">_xlfn.BITRSHIFT(O29,8)</f>
        <v>68</v>
      </c>
    </row>
    <row r="31" spans="1:16">
      <c r="A31" s="563">
        <v>156</v>
      </c>
      <c r="B31" s="557" t="s">
        <v>24</v>
      </c>
      <c r="C31" s="953" t="s">
        <v>1132</v>
      </c>
      <c r="D31" s="754"/>
      <c r="E31" s="565" t="s">
        <v>26</v>
      </c>
      <c r="F31" s="556"/>
      <c r="G31" s="576" t="str">
        <f t="shared" si="0"/>
        <v>C8</v>
      </c>
      <c r="H31" s="558">
        <v>200</v>
      </c>
      <c r="I31" s="562" t="s">
        <v>27</v>
      </c>
      <c r="K31" s="421">
        <f>H32*256+H31</f>
        <v>20936</v>
      </c>
      <c r="L31" s="421">
        <f>K31*0.001</f>
        <v>20.936</v>
      </c>
      <c r="M31" s="421">
        <f>10*LOG10(L31)</f>
        <v>13.208937096318245</v>
      </c>
      <c r="O31" s="575">
        <v>20936</v>
      </c>
      <c r="P31" s="555">
        <f t="shared" ref="P31" si="25">_xlfn.BITAND(O31,255)</f>
        <v>200</v>
      </c>
    </row>
    <row r="32" spans="1:16">
      <c r="A32" s="563">
        <v>157</v>
      </c>
      <c r="B32" s="557" t="s">
        <v>24</v>
      </c>
      <c r="C32" s="751"/>
      <c r="D32" s="754"/>
      <c r="E32" s="565" t="s">
        <v>26</v>
      </c>
      <c r="F32" s="556"/>
      <c r="G32" s="576" t="str">
        <f t="shared" si="0"/>
        <v>51</v>
      </c>
      <c r="H32" s="558">
        <v>81</v>
      </c>
      <c r="I32" s="562" t="s">
        <v>27</v>
      </c>
      <c r="O32" s="575"/>
      <c r="P32" s="555">
        <f t="shared" ref="P32" si="26">_xlfn.BITRSHIFT(O31,8)</f>
        <v>81</v>
      </c>
    </row>
    <row r="33" spans="1:16">
      <c r="A33" s="563">
        <v>158</v>
      </c>
      <c r="B33" s="557" t="s">
        <v>24</v>
      </c>
      <c r="C33" s="953" t="s">
        <v>1133</v>
      </c>
      <c r="D33" s="754"/>
      <c r="E33" s="565" t="s">
        <v>26</v>
      </c>
      <c r="F33" s="556"/>
      <c r="G33" s="576" t="str">
        <f t="shared" si="0"/>
        <v>2B</v>
      </c>
      <c r="H33" s="558">
        <v>43</v>
      </c>
      <c r="I33" s="562" t="s">
        <v>27</v>
      </c>
      <c r="K33" s="421">
        <f>H34*256+H33</f>
        <v>41515</v>
      </c>
      <c r="L33" s="421">
        <f>K33*0.001</f>
        <v>41.515000000000001</v>
      </c>
      <c r="M33" s="421">
        <f>10*LOG10(L33)</f>
        <v>16.182050422592695</v>
      </c>
      <c r="O33" s="575">
        <v>41515</v>
      </c>
      <c r="P33" s="555">
        <f t="shared" ref="P33" si="27">_xlfn.BITAND(O33,255)</f>
        <v>43</v>
      </c>
    </row>
    <row r="34" spans="1:16">
      <c r="A34" s="563">
        <v>159</v>
      </c>
      <c r="B34" s="557" t="s">
        <v>24</v>
      </c>
      <c r="C34" s="751"/>
      <c r="D34" s="751"/>
      <c r="E34" s="565" t="s">
        <v>26</v>
      </c>
      <c r="F34" s="556"/>
      <c r="G34" s="576" t="str">
        <f t="shared" si="0"/>
        <v>A2</v>
      </c>
      <c r="H34" s="558">
        <v>162</v>
      </c>
      <c r="I34" s="562" t="s">
        <v>27</v>
      </c>
      <c r="O34" s="575"/>
      <c r="P34" s="555">
        <f t="shared" ref="P34" si="28">_xlfn.BITRSHIFT(O33,8)</f>
        <v>162</v>
      </c>
    </row>
    <row r="35" spans="1:16">
      <c r="A35" s="563">
        <v>160</v>
      </c>
      <c r="B35" s="557" t="s">
        <v>24</v>
      </c>
      <c r="C35" s="953" t="s">
        <v>1134</v>
      </c>
      <c r="D35" s="954"/>
      <c r="E35" s="565" t="s">
        <v>26</v>
      </c>
      <c r="F35" s="556"/>
      <c r="G35" s="576" t="str">
        <f t="shared" si="0"/>
        <v>0</v>
      </c>
      <c r="H35" s="561">
        <v>0</v>
      </c>
      <c r="I35" s="562" t="s">
        <v>27</v>
      </c>
      <c r="K35" s="421">
        <f>H36*256+H35</f>
        <v>0</v>
      </c>
      <c r="L35" s="421">
        <f>K35*0.0001</f>
        <v>0</v>
      </c>
      <c r="M35" s="421" t="e">
        <f>10*LOG10(L35)</f>
        <v>#NUM!</v>
      </c>
      <c r="O35" s="577">
        <v>0</v>
      </c>
      <c r="P35" s="555">
        <f>_xlfn.BITAND(O35,255)</f>
        <v>0</v>
      </c>
    </row>
    <row r="36" spans="1:16">
      <c r="A36" s="563">
        <v>161</v>
      </c>
      <c r="B36" s="557" t="s">
        <v>24</v>
      </c>
      <c r="C36" s="751"/>
      <c r="D36" s="751"/>
      <c r="E36" s="565" t="s">
        <v>26</v>
      </c>
      <c r="F36" s="556"/>
      <c r="G36" s="576" t="str">
        <f t="shared" si="0"/>
        <v>0</v>
      </c>
      <c r="H36" s="561">
        <v>0</v>
      </c>
      <c r="I36" s="562" t="s">
        <v>27</v>
      </c>
      <c r="K36" s="421"/>
      <c r="L36" s="421"/>
      <c r="M36" s="421"/>
      <c r="O36" s="577"/>
      <c r="P36" s="555">
        <f>_xlfn.BITRSHIFT(O35,8)</f>
        <v>0</v>
      </c>
    </row>
    <row r="37" spans="1:16">
      <c r="A37" s="563">
        <v>162</v>
      </c>
      <c r="B37" s="557" t="s">
        <v>24</v>
      </c>
      <c r="C37" s="953" t="s">
        <v>1135</v>
      </c>
      <c r="D37" s="954"/>
      <c r="E37" s="565" t="s">
        <v>26</v>
      </c>
      <c r="F37" s="556"/>
      <c r="G37" s="576" t="str">
        <f t="shared" si="0"/>
        <v>A1</v>
      </c>
      <c r="H37" s="561">
        <v>161</v>
      </c>
      <c r="I37" s="562" t="s">
        <v>27</v>
      </c>
      <c r="K37" s="421">
        <f>H38*256+H37</f>
        <v>3489</v>
      </c>
      <c r="L37" s="421">
        <f>K37*0.001</f>
        <v>3.4889999999999999</v>
      </c>
      <c r="M37" s="421">
        <f>10*LOG10(L37)</f>
        <v>5.427009694481109</v>
      </c>
      <c r="O37" s="577">
        <v>3489</v>
      </c>
      <c r="P37" s="555">
        <f t="shared" ref="P37" si="29">_xlfn.BITAND(O37,255)</f>
        <v>161</v>
      </c>
    </row>
    <row r="38" spans="1:16">
      <c r="A38" s="563">
        <v>163</v>
      </c>
      <c r="B38" s="557" t="s">
        <v>24</v>
      </c>
      <c r="C38" s="751"/>
      <c r="D38" s="751"/>
      <c r="E38" s="565" t="s">
        <v>26</v>
      </c>
      <c r="F38" s="556"/>
      <c r="G38" s="576" t="str">
        <f t="shared" si="0"/>
        <v>D</v>
      </c>
      <c r="H38" s="561">
        <v>13</v>
      </c>
      <c r="I38" s="562" t="s">
        <v>27</v>
      </c>
      <c r="K38" s="421"/>
      <c r="L38" s="421"/>
      <c r="M38" s="421"/>
      <c r="O38" s="577"/>
      <c r="P38" s="555">
        <f t="shared" ref="P38" si="30">_xlfn.BITRSHIFT(O37,8)</f>
        <v>13</v>
      </c>
    </row>
    <row r="39" spans="1:16">
      <c r="A39" s="563">
        <v>164</v>
      </c>
      <c r="B39" s="557" t="s">
        <v>24</v>
      </c>
      <c r="C39" s="953" t="s">
        <v>1136</v>
      </c>
      <c r="D39" s="954"/>
      <c r="E39" s="565" t="s">
        <v>26</v>
      </c>
      <c r="F39" s="556"/>
      <c r="G39" s="576" t="str">
        <f t="shared" si="0"/>
        <v>42</v>
      </c>
      <c r="H39" s="561">
        <v>66</v>
      </c>
      <c r="I39" s="562" t="s">
        <v>27</v>
      </c>
      <c r="K39" s="421">
        <f>H40*256+H39</f>
        <v>6978</v>
      </c>
      <c r="L39" s="421">
        <f>K39*0.001</f>
        <v>6.9779999999999998</v>
      </c>
      <c r="M39" s="421">
        <f>10*LOG10(L39)</f>
        <v>8.4373096511209198</v>
      </c>
      <c r="O39" s="577">
        <v>6978</v>
      </c>
      <c r="P39" s="555">
        <f t="shared" ref="P39" si="31">_xlfn.BITAND(O39,255)</f>
        <v>66</v>
      </c>
    </row>
    <row r="40" spans="1:16">
      <c r="A40" s="563">
        <v>165</v>
      </c>
      <c r="B40" s="557" t="s">
        <v>24</v>
      </c>
      <c r="C40" s="751"/>
      <c r="D40" s="751"/>
      <c r="E40" s="565" t="s">
        <v>26</v>
      </c>
      <c r="F40" s="556"/>
      <c r="G40" s="576" t="str">
        <f t="shared" si="0"/>
        <v>1B</v>
      </c>
      <c r="H40" s="561">
        <v>27</v>
      </c>
      <c r="I40" s="562" t="s">
        <v>27</v>
      </c>
      <c r="K40" s="421"/>
      <c r="L40" s="421"/>
      <c r="M40" s="421"/>
      <c r="O40" s="577"/>
      <c r="P40" s="555">
        <f t="shared" ref="P40" si="32">_xlfn.BITRSHIFT(O39,8)</f>
        <v>27</v>
      </c>
    </row>
    <row r="41" spans="1:16">
      <c r="A41" s="563">
        <v>166</v>
      </c>
      <c r="B41" s="557" t="s">
        <v>24</v>
      </c>
      <c r="C41" s="953" t="s">
        <v>1137</v>
      </c>
      <c r="D41" s="954"/>
      <c r="E41" s="565" t="s">
        <v>26</v>
      </c>
      <c r="F41" s="556"/>
      <c r="G41" s="576" t="str">
        <f t="shared" si="0"/>
        <v>E4</v>
      </c>
      <c r="H41" s="561">
        <v>228</v>
      </c>
      <c r="I41" s="562" t="s">
        <v>27</v>
      </c>
      <c r="K41" s="421">
        <f>H42*256+H41</f>
        <v>10468</v>
      </c>
      <c r="L41" s="421">
        <f>K41*0.001</f>
        <v>10.468</v>
      </c>
      <c r="M41" s="421">
        <f>10*LOG10(L41)</f>
        <v>10.198637139678432</v>
      </c>
      <c r="O41" s="577">
        <v>10468</v>
      </c>
      <c r="P41" s="555">
        <f t="shared" ref="P41" si="33">_xlfn.BITAND(O41,255)</f>
        <v>228</v>
      </c>
    </row>
    <row r="42" spans="1:16">
      <c r="A42" s="563">
        <v>167</v>
      </c>
      <c r="B42" s="557" t="s">
        <v>24</v>
      </c>
      <c r="C42" s="751"/>
      <c r="D42" s="751"/>
      <c r="E42" s="565" t="s">
        <v>26</v>
      </c>
      <c r="F42" s="556"/>
      <c r="G42" s="576" t="str">
        <f t="shared" si="0"/>
        <v>28</v>
      </c>
      <c r="H42" s="561">
        <v>40</v>
      </c>
      <c r="I42" s="562" t="s">
        <v>27</v>
      </c>
      <c r="L42" s="421"/>
      <c r="M42" s="421"/>
      <c r="O42" s="577"/>
      <c r="P42" s="555">
        <f t="shared" ref="P42" si="34">_xlfn.BITRSHIFT(O41,8)</f>
        <v>40</v>
      </c>
    </row>
    <row r="43" spans="1:16">
      <c r="A43" s="563">
        <v>168</v>
      </c>
      <c r="B43" s="557" t="s">
        <v>24</v>
      </c>
      <c r="C43" s="953" t="s">
        <v>1138</v>
      </c>
      <c r="D43" s="954"/>
      <c r="E43" s="565" t="s">
        <v>26</v>
      </c>
      <c r="F43" s="556"/>
      <c r="G43" s="576" t="str">
        <f t="shared" si="0"/>
        <v>85</v>
      </c>
      <c r="H43" s="558">
        <v>133</v>
      </c>
      <c r="I43" s="562" t="s">
        <v>27</v>
      </c>
      <c r="K43" s="421">
        <f>H44*256+H43</f>
        <v>13957</v>
      </c>
      <c r="L43" s="421">
        <f>K43*0.001</f>
        <v>13.957000000000001</v>
      </c>
      <c r="M43" s="421">
        <f>10*LOG10(L43)</f>
        <v>11.447920784977148</v>
      </c>
      <c r="O43" s="575">
        <v>13957</v>
      </c>
      <c r="P43" s="555">
        <f t="shared" ref="P43" si="35">_xlfn.BITAND(O43,255)</f>
        <v>133</v>
      </c>
    </row>
    <row r="44" spans="1:16">
      <c r="A44" s="563">
        <v>169</v>
      </c>
      <c r="B44" s="557" t="s">
        <v>24</v>
      </c>
      <c r="C44" s="751"/>
      <c r="D44" s="751"/>
      <c r="E44" s="565" t="s">
        <v>26</v>
      </c>
      <c r="F44" s="556"/>
      <c r="G44" s="576" t="str">
        <f t="shared" si="0"/>
        <v>36</v>
      </c>
      <c r="H44" s="558">
        <v>54</v>
      </c>
      <c r="I44" s="562" t="s">
        <v>27</v>
      </c>
      <c r="O44" s="575"/>
      <c r="P44" s="555">
        <f t="shared" ref="P44" si="36">_xlfn.BITRSHIFT(O43,8)</f>
        <v>54</v>
      </c>
    </row>
    <row r="45" spans="1:16">
      <c r="A45" s="563">
        <v>170</v>
      </c>
      <c r="B45" s="557" t="s">
        <v>24</v>
      </c>
      <c r="C45" s="953" t="s">
        <v>1139</v>
      </c>
      <c r="D45" s="954"/>
      <c r="E45" s="565" t="s">
        <v>26</v>
      </c>
      <c r="F45" s="556"/>
      <c r="G45" s="576" t="str">
        <f t="shared" si="0"/>
        <v>26</v>
      </c>
      <c r="H45" s="558">
        <v>38</v>
      </c>
      <c r="I45" s="562" t="s">
        <v>27</v>
      </c>
      <c r="K45" s="421">
        <f>H46*256+H45</f>
        <v>17446</v>
      </c>
      <c r="L45" s="421">
        <f>K45*0.001</f>
        <v>17.446000000000002</v>
      </c>
      <c r="M45" s="421">
        <f>10*LOG10(L45)</f>
        <v>12.4169586813981</v>
      </c>
      <c r="O45" s="575">
        <v>17446</v>
      </c>
      <c r="P45" s="555">
        <f t="shared" ref="P45" si="37">_xlfn.BITAND(O45,255)</f>
        <v>38</v>
      </c>
    </row>
    <row r="46" spans="1:16">
      <c r="A46" s="563">
        <v>171</v>
      </c>
      <c r="B46" s="557" t="s">
        <v>24</v>
      </c>
      <c r="C46" s="751"/>
      <c r="D46" s="751"/>
      <c r="E46" s="565" t="s">
        <v>26</v>
      </c>
      <c r="F46" s="556"/>
      <c r="G46" s="576" t="str">
        <f t="shared" si="0"/>
        <v>44</v>
      </c>
      <c r="H46" s="558">
        <v>68</v>
      </c>
      <c r="I46" s="562" t="s">
        <v>27</v>
      </c>
      <c r="O46" s="575"/>
      <c r="P46" s="555">
        <f t="shared" ref="P46" si="38">_xlfn.BITRSHIFT(O45,8)</f>
        <v>68</v>
      </c>
    </row>
    <row r="47" spans="1:16">
      <c r="A47" s="563">
        <v>172</v>
      </c>
      <c r="B47" s="557" t="s">
        <v>24</v>
      </c>
      <c r="C47" s="953" t="s">
        <v>1140</v>
      </c>
      <c r="D47" s="954"/>
      <c r="E47" s="565" t="s">
        <v>26</v>
      </c>
      <c r="F47" s="556"/>
      <c r="G47" s="576" t="str">
        <f t="shared" si="0"/>
        <v>C8</v>
      </c>
      <c r="H47" s="558">
        <v>200</v>
      </c>
      <c r="I47" s="562" t="s">
        <v>27</v>
      </c>
      <c r="K47" s="421">
        <f>H48*256+H47</f>
        <v>20936</v>
      </c>
      <c r="L47" s="421">
        <f>K47*0.001</f>
        <v>20.936</v>
      </c>
      <c r="M47" s="421">
        <f>10*LOG10(L47)</f>
        <v>13.208937096318245</v>
      </c>
      <c r="O47" s="575">
        <v>20936</v>
      </c>
      <c r="P47" s="555">
        <f t="shared" ref="P47" si="39">_xlfn.BITAND(O47,255)</f>
        <v>200</v>
      </c>
    </row>
    <row r="48" spans="1:16">
      <c r="A48" s="563">
        <v>173</v>
      </c>
      <c r="B48" s="557" t="s">
        <v>24</v>
      </c>
      <c r="C48" s="751"/>
      <c r="D48" s="751"/>
      <c r="E48" s="565" t="s">
        <v>26</v>
      </c>
      <c r="F48" s="556"/>
      <c r="G48" s="576" t="str">
        <f t="shared" si="0"/>
        <v>51</v>
      </c>
      <c r="H48" s="558">
        <v>81</v>
      </c>
      <c r="I48" s="562" t="s">
        <v>27</v>
      </c>
      <c r="O48" s="575"/>
      <c r="P48" s="555">
        <f t="shared" ref="P48" si="40">_xlfn.BITRSHIFT(O47,8)</f>
        <v>81</v>
      </c>
    </row>
    <row r="49" spans="1:16">
      <c r="A49" s="563">
        <v>174</v>
      </c>
      <c r="B49" s="557" t="s">
        <v>24</v>
      </c>
      <c r="C49" s="953" t="s">
        <v>1141</v>
      </c>
      <c r="D49" s="954"/>
      <c r="E49" s="565" t="s">
        <v>26</v>
      </c>
      <c r="F49" s="556"/>
      <c r="G49" s="576" t="str">
        <f t="shared" si="0"/>
        <v>2B</v>
      </c>
      <c r="H49" s="558">
        <v>43</v>
      </c>
      <c r="I49" s="562" t="s">
        <v>27</v>
      </c>
      <c r="K49" s="421">
        <f>H50*256+H49</f>
        <v>41515</v>
      </c>
      <c r="L49" s="421">
        <f>K49*0.001</f>
        <v>41.515000000000001</v>
      </c>
      <c r="M49" s="421">
        <f>10*LOG10(L49)</f>
        <v>16.182050422592695</v>
      </c>
      <c r="O49" s="575">
        <v>41515</v>
      </c>
      <c r="P49" s="555">
        <f t="shared" ref="P49" si="41">_xlfn.BITAND(O49,255)</f>
        <v>43</v>
      </c>
    </row>
    <row r="50" spans="1:16">
      <c r="A50" s="563">
        <v>175</v>
      </c>
      <c r="B50" s="557" t="s">
        <v>24</v>
      </c>
      <c r="C50" s="751"/>
      <c r="D50" s="751"/>
      <c r="E50" s="565" t="s">
        <v>26</v>
      </c>
      <c r="F50" s="556"/>
      <c r="G50" s="576" t="str">
        <f t="shared" si="0"/>
        <v>A2</v>
      </c>
      <c r="H50" s="558">
        <v>162</v>
      </c>
      <c r="I50" s="562" t="s">
        <v>27</v>
      </c>
      <c r="O50" s="575"/>
      <c r="P50" s="555">
        <f t="shared" ref="P50" si="42">_xlfn.BITRSHIFT(O49,8)</f>
        <v>162</v>
      </c>
    </row>
    <row r="51" spans="1:16">
      <c r="A51" s="563">
        <v>176</v>
      </c>
      <c r="B51" s="557" t="s">
        <v>24</v>
      </c>
      <c r="C51" s="953" t="s">
        <v>1142</v>
      </c>
      <c r="D51" s="954"/>
      <c r="E51" s="565" t="s">
        <v>26</v>
      </c>
      <c r="F51" s="556"/>
      <c r="G51" s="576" t="str">
        <f t="shared" si="0"/>
        <v>0</v>
      </c>
      <c r="H51" s="561">
        <v>0</v>
      </c>
      <c r="I51" s="562" t="s">
        <v>27</v>
      </c>
      <c r="K51" s="421">
        <f>H52*256+H51</f>
        <v>0</v>
      </c>
      <c r="L51" s="421">
        <f>K51*0.0001</f>
        <v>0</v>
      </c>
      <c r="M51" s="421" t="e">
        <f>10*LOG10(L51)</f>
        <v>#NUM!</v>
      </c>
      <c r="O51" s="577">
        <v>0</v>
      </c>
      <c r="P51" s="555">
        <f>_xlfn.BITAND(O51,255)</f>
        <v>0</v>
      </c>
    </row>
    <row r="52" spans="1:16">
      <c r="A52" s="563">
        <v>177</v>
      </c>
      <c r="B52" s="557" t="s">
        <v>24</v>
      </c>
      <c r="C52" s="751"/>
      <c r="D52" s="751"/>
      <c r="E52" s="565" t="s">
        <v>26</v>
      </c>
      <c r="F52" s="556"/>
      <c r="G52" s="576" t="str">
        <f t="shared" si="0"/>
        <v>0</v>
      </c>
      <c r="H52" s="561">
        <v>0</v>
      </c>
      <c r="I52" s="562" t="s">
        <v>27</v>
      </c>
      <c r="K52" s="421"/>
      <c r="L52" s="421"/>
      <c r="M52" s="421"/>
      <c r="O52" s="577"/>
      <c r="P52" s="555">
        <f>_xlfn.BITRSHIFT(O51,8)</f>
        <v>0</v>
      </c>
    </row>
    <row r="53" spans="1:16">
      <c r="A53" s="563">
        <v>178</v>
      </c>
      <c r="B53" s="557" t="s">
        <v>24</v>
      </c>
      <c r="C53" s="953" t="s">
        <v>1143</v>
      </c>
      <c r="D53" s="954"/>
      <c r="E53" s="565" t="s">
        <v>26</v>
      </c>
      <c r="F53" s="556"/>
      <c r="G53" s="576" t="str">
        <f t="shared" si="0"/>
        <v>A1</v>
      </c>
      <c r="H53" s="561">
        <v>161</v>
      </c>
      <c r="I53" s="562" t="s">
        <v>27</v>
      </c>
      <c r="K53" s="421">
        <f>H54*256+H53</f>
        <v>3489</v>
      </c>
      <c r="L53" s="421">
        <f>K53*0.001</f>
        <v>3.4889999999999999</v>
      </c>
      <c r="M53" s="421">
        <f>10*LOG10(L53)</f>
        <v>5.427009694481109</v>
      </c>
      <c r="O53" s="577">
        <v>3489</v>
      </c>
      <c r="P53" s="555">
        <f t="shared" ref="P53" si="43">_xlfn.BITAND(O53,255)</f>
        <v>161</v>
      </c>
    </row>
    <row r="54" spans="1:16">
      <c r="A54" s="563">
        <v>179</v>
      </c>
      <c r="B54" s="557" t="s">
        <v>24</v>
      </c>
      <c r="C54" s="751"/>
      <c r="D54" s="751"/>
      <c r="E54" s="565" t="s">
        <v>26</v>
      </c>
      <c r="F54" s="556"/>
      <c r="G54" s="576" t="str">
        <f t="shared" si="0"/>
        <v>D</v>
      </c>
      <c r="H54" s="561">
        <v>13</v>
      </c>
      <c r="I54" s="562" t="s">
        <v>27</v>
      </c>
      <c r="K54" s="421"/>
      <c r="L54" s="421"/>
      <c r="M54" s="421"/>
      <c r="O54" s="577"/>
      <c r="P54" s="555">
        <f t="shared" ref="P54" si="44">_xlfn.BITRSHIFT(O53,8)</f>
        <v>13</v>
      </c>
    </row>
    <row r="55" spans="1:16">
      <c r="A55" s="563">
        <v>180</v>
      </c>
      <c r="B55" s="557" t="s">
        <v>24</v>
      </c>
      <c r="C55" s="953" t="s">
        <v>1144</v>
      </c>
      <c r="D55" s="954"/>
      <c r="E55" s="565" t="s">
        <v>26</v>
      </c>
      <c r="F55" s="556"/>
      <c r="G55" s="576" t="str">
        <f t="shared" si="0"/>
        <v>42</v>
      </c>
      <c r="H55" s="561">
        <v>66</v>
      </c>
      <c r="I55" s="562" t="s">
        <v>27</v>
      </c>
      <c r="K55" s="421">
        <f>H56*256+H55</f>
        <v>6978</v>
      </c>
      <c r="L55" s="421">
        <f>K55*0.001</f>
        <v>6.9779999999999998</v>
      </c>
      <c r="M55" s="421">
        <f>10*LOG10(L55)</f>
        <v>8.4373096511209198</v>
      </c>
      <c r="O55" s="577">
        <v>6978</v>
      </c>
      <c r="P55" s="555">
        <f t="shared" ref="P55" si="45">_xlfn.BITAND(O55,255)</f>
        <v>66</v>
      </c>
    </row>
    <row r="56" spans="1:16">
      <c r="A56" s="563">
        <v>181</v>
      </c>
      <c r="B56" s="557" t="s">
        <v>24</v>
      </c>
      <c r="C56" s="751"/>
      <c r="D56" s="751"/>
      <c r="E56" s="565" t="s">
        <v>26</v>
      </c>
      <c r="F56" s="556"/>
      <c r="G56" s="576" t="str">
        <f t="shared" si="0"/>
        <v>1B</v>
      </c>
      <c r="H56" s="561">
        <v>27</v>
      </c>
      <c r="I56" s="562" t="s">
        <v>27</v>
      </c>
      <c r="K56" s="421"/>
      <c r="L56" s="421"/>
      <c r="M56" s="421"/>
      <c r="O56" s="577"/>
      <c r="P56" s="555">
        <f t="shared" ref="P56" si="46">_xlfn.BITRSHIFT(O55,8)</f>
        <v>27</v>
      </c>
    </row>
    <row r="57" spans="1:16">
      <c r="A57" s="563">
        <v>182</v>
      </c>
      <c r="B57" s="557" t="s">
        <v>24</v>
      </c>
      <c r="C57" s="953" t="s">
        <v>1145</v>
      </c>
      <c r="D57" s="954"/>
      <c r="E57" s="565" t="s">
        <v>26</v>
      </c>
      <c r="F57" s="556"/>
      <c r="G57" s="576" t="str">
        <f t="shared" si="0"/>
        <v>E4</v>
      </c>
      <c r="H57" s="561">
        <v>228</v>
      </c>
      <c r="I57" s="562" t="s">
        <v>27</v>
      </c>
      <c r="K57" s="421">
        <f>H58*256+H57</f>
        <v>10468</v>
      </c>
      <c r="L57" s="421">
        <f>K57*0.001</f>
        <v>10.468</v>
      </c>
      <c r="M57" s="421">
        <f>10*LOG10(L57)</f>
        <v>10.198637139678432</v>
      </c>
      <c r="O57" s="577">
        <v>10468</v>
      </c>
      <c r="P57" s="555">
        <f t="shared" ref="P57" si="47">_xlfn.BITAND(O57,255)</f>
        <v>228</v>
      </c>
    </row>
    <row r="58" spans="1:16">
      <c r="A58" s="563">
        <v>183</v>
      </c>
      <c r="B58" s="557" t="s">
        <v>24</v>
      </c>
      <c r="C58" s="751"/>
      <c r="D58" s="751"/>
      <c r="E58" s="565" t="s">
        <v>26</v>
      </c>
      <c r="F58" s="556"/>
      <c r="G58" s="576" t="str">
        <f t="shared" si="0"/>
        <v>28</v>
      </c>
      <c r="H58" s="561">
        <v>40</v>
      </c>
      <c r="I58" s="562" t="s">
        <v>27</v>
      </c>
      <c r="L58" s="421"/>
      <c r="M58" s="421"/>
      <c r="O58" s="577"/>
      <c r="P58" s="555">
        <f t="shared" ref="P58" si="48">_xlfn.BITRSHIFT(O57,8)</f>
        <v>40</v>
      </c>
    </row>
    <row r="59" spans="1:16">
      <c r="A59" s="563">
        <v>184</v>
      </c>
      <c r="B59" s="557" t="s">
        <v>24</v>
      </c>
      <c r="C59" s="953" t="s">
        <v>1146</v>
      </c>
      <c r="D59" s="954"/>
      <c r="E59" s="565" t="s">
        <v>26</v>
      </c>
      <c r="F59" s="556"/>
      <c r="G59" s="576" t="str">
        <f t="shared" si="0"/>
        <v>85</v>
      </c>
      <c r="H59" s="558">
        <v>133</v>
      </c>
      <c r="I59" s="562" t="s">
        <v>27</v>
      </c>
      <c r="K59" s="421">
        <f>H60*256+H59</f>
        <v>13957</v>
      </c>
      <c r="L59" s="421">
        <f>K59*0.001</f>
        <v>13.957000000000001</v>
      </c>
      <c r="M59" s="421">
        <f>10*LOG10(L59)</f>
        <v>11.447920784977148</v>
      </c>
      <c r="O59" s="575">
        <v>13957</v>
      </c>
      <c r="P59" s="555">
        <f t="shared" ref="P59" si="49">_xlfn.BITAND(O59,255)</f>
        <v>133</v>
      </c>
    </row>
    <row r="60" spans="1:16">
      <c r="A60" s="563">
        <v>185</v>
      </c>
      <c r="B60" s="557" t="s">
        <v>24</v>
      </c>
      <c r="C60" s="751"/>
      <c r="D60" s="751"/>
      <c r="E60" s="565" t="s">
        <v>26</v>
      </c>
      <c r="F60" s="556"/>
      <c r="G60" s="576" t="str">
        <f t="shared" si="0"/>
        <v>36</v>
      </c>
      <c r="H60" s="558">
        <v>54</v>
      </c>
      <c r="I60" s="562" t="s">
        <v>27</v>
      </c>
      <c r="O60" s="575"/>
      <c r="P60" s="555">
        <f t="shared" ref="P60" si="50">_xlfn.BITRSHIFT(O59,8)</f>
        <v>54</v>
      </c>
    </row>
    <row r="61" spans="1:16">
      <c r="A61" s="563">
        <v>186</v>
      </c>
      <c r="B61" s="557" t="s">
        <v>24</v>
      </c>
      <c r="C61" s="953" t="s">
        <v>1147</v>
      </c>
      <c r="D61" s="954"/>
      <c r="E61" s="565" t="s">
        <v>26</v>
      </c>
      <c r="F61" s="556"/>
      <c r="G61" s="576" t="str">
        <f t="shared" si="0"/>
        <v>26</v>
      </c>
      <c r="H61" s="558">
        <v>38</v>
      </c>
      <c r="I61" s="562" t="s">
        <v>27</v>
      </c>
      <c r="K61" s="421">
        <f>H62*256+H61</f>
        <v>17446</v>
      </c>
      <c r="L61" s="421">
        <f>K61*0.001</f>
        <v>17.446000000000002</v>
      </c>
      <c r="M61" s="421">
        <f>10*LOG10(L61)</f>
        <v>12.4169586813981</v>
      </c>
      <c r="O61" s="575">
        <v>17446</v>
      </c>
      <c r="P61" s="555">
        <f t="shared" ref="P61" si="51">_xlfn.BITAND(O61,255)</f>
        <v>38</v>
      </c>
    </row>
    <row r="62" spans="1:16">
      <c r="A62" s="563">
        <v>187</v>
      </c>
      <c r="B62" s="557" t="s">
        <v>24</v>
      </c>
      <c r="C62" s="751"/>
      <c r="D62" s="751"/>
      <c r="E62" s="565" t="s">
        <v>26</v>
      </c>
      <c r="F62" s="556"/>
      <c r="G62" s="576" t="str">
        <f t="shared" si="0"/>
        <v>44</v>
      </c>
      <c r="H62" s="558">
        <v>68</v>
      </c>
      <c r="I62" s="562" t="s">
        <v>27</v>
      </c>
      <c r="O62" s="575"/>
      <c r="P62" s="555">
        <f t="shared" ref="P62" si="52">_xlfn.BITRSHIFT(O61,8)</f>
        <v>68</v>
      </c>
    </row>
    <row r="63" spans="1:16">
      <c r="A63" s="563">
        <v>188</v>
      </c>
      <c r="B63" s="557" t="s">
        <v>24</v>
      </c>
      <c r="C63" s="953" t="s">
        <v>1148</v>
      </c>
      <c r="D63" s="954"/>
      <c r="E63" s="565" t="s">
        <v>26</v>
      </c>
      <c r="F63" s="556"/>
      <c r="G63" s="576" t="str">
        <f t="shared" si="0"/>
        <v>C8</v>
      </c>
      <c r="H63" s="558">
        <v>200</v>
      </c>
      <c r="I63" s="562" t="s">
        <v>27</v>
      </c>
      <c r="K63" s="421">
        <f>H64*256+H63</f>
        <v>20936</v>
      </c>
      <c r="L63" s="421">
        <f>K63*0.001</f>
        <v>20.936</v>
      </c>
      <c r="M63" s="421">
        <f>10*LOG10(L63)</f>
        <v>13.208937096318245</v>
      </c>
      <c r="O63" s="575">
        <v>20936</v>
      </c>
      <c r="P63" s="555">
        <f t="shared" ref="P63" si="53">_xlfn.BITAND(O63,255)</f>
        <v>200</v>
      </c>
    </row>
    <row r="64" spans="1:16">
      <c r="A64" s="563">
        <v>189</v>
      </c>
      <c r="B64" s="557" t="s">
        <v>24</v>
      </c>
      <c r="C64" s="751"/>
      <c r="D64" s="751"/>
      <c r="E64" s="565" t="s">
        <v>26</v>
      </c>
      <c r="F64" s="556"/>
      <c r="G64" s="576" t="str">
        <f t="shared" si="0"/>
        <v>51</v>
      </c>
      <c r="H64" s="558">
        <v>81</v>
      </c>
      <c r="I64" s="562" t="s">
        <v>27</v>
      </c>
      <c r="O64" s="575"/>
      <c r="P64" s="555">
        <f t="shared" ref="P64" si="54">_xlfn.BITRSHIFT(O63,8)</f>
        <v>81</v>
      </c>
    </row>
    <row r="65" spans="1:16">
      <c r="A65" s="563">
        <v>190</v>
      </c>
      <c r="B65" s="557" t="s">
        <v>24</v>
      </c>
      <c r="C65" s="953" t="s">
        <v>1149</v>
      </c>
      <c r="D65" s="954"/>
      <c r="E65" s="565" t="s">
        <v>26</v>
      </c>
      <c r="F65" s="556"/>
      <c r="G65" s="576" t="str">
        <f t="shared" si="0"/>
        <v>2B</v>
      </c>
      <c r="H65" s="558">
        <v>43</v>
      </c>
      <c r="I65" s="562" t="s">
        <v>27</v>
      </c>
      <c r="K65" s="421">
        <f>H66*256+H65</f>
        <v>41515</v>
      </c>
      <c r="L65" s="421">
        <f>K65*0.001</f>
        <v>41.515000000000001</v>
      </c>
      <c r="M65" s="421">
        <f>10*LOG10(L65)</f>
        <v>16.182050422592695</v>
      </c>
      <c r="O65" s="575">
        <v>41515</v>
      </c>
      <c r="P65" s="555">
        <f t="shared" ref="P65" si="55">_xlfn.BITAND(O65,255)</f>
        <v>43</v>
      </c>
    </row>
    <row r="66" spans="1:16">
      <c r="A66" s="563">
        <v>191</v>
      </c>
      <c r="B66" s="557" t="s">
        <v>24</v>
      </c>
      <c r="C66" s="751"/>
      <c r="D66" s="751"/>
      <c r="E66" s="565" t="s">
        <v>26</v>
      </c>
      <c r="F66" s="556"/>
      <c r="G66" s="576" t="str">
        <f t="shared" si="0"/>
        <v>A2</v>
      </c>
      <c r="H66" s="558">
        <v>162</v>
      </c>
      <c r="I66" s="562" t="s">
        <v>27</v>
      </c>
      <c r="O66" s="575"/>
      <c r="P66" s="555">
        <f t="shared" ref="P66" si="56">_xlfn.BITRSHIFT(O65,8)</f>
        <v>162</v>
      </c>
    </row>
    <row r="67" spans="1:16">
      <c r="A67" s="557">
        <v>192</v>
      </c>
      <c r="B67" s="557" t="s">
        <v>24</v>
      </c>
      <c r="C67" s="953" t="s">
        <v>1150</v>
      </c>
      <c r="D67" s="954"/>
      <c r="E67" s="565" t="s">
        <v>26</v>
      </c>
      <c r="F67" s="556"/>
      <c r="G67" s="576" t="str">
        <f t="shared" ref="G67:G130" si="57">DEC2HEX(H67)</f>
        <v>0</v>
      </c>
      <c r="H67" s="561">
        <v>0</v>
      </c>
      <c r="I67" s="562" t="s">
        <v>27</v>
      </c>
      <c r="K67" s="421">
        <f>H68*256+H67</f>
        <v>0</v>
      </c>
      <c r="L67" s="421">
        <f>K67*0.0001</f>
        <v>0</v>
      </c>
      <c r="M67" s="421" t="e">
        <f>10*LOG10(L67)</f>
        <v>#NUM!</v>
      </c>
      <c r="O67" s="577">
        <v>0</v>
      </c>
      <c r="P67" s="555">
        <f>_xlfn.BITAND(O67,255)</f>
        <v>0</v>
      </c>
    </row>
    <row r="68" spans="1:16">
      <c r="A68" s="557">
        <v>193</v>
      </c>
      <c r="B68" s="557" t="s">
        <v>24</v>
      </c>
      <c r="C68" s="751"/>
      <c r="D68" s="751"/>
      <c r="E68" s="565" t="s">
        <v>26</v>
      </c>
      <c r="F68" s="556"/>
      <c r="G68" s="576" t="str">
        <f t="shared" si="57"/>
        <v>0</v>
      </c>
      <c r="H68" s="561">
        <v>0</v>
      </c>
      <c r="I68" s="562" t="s">
        <v>27</v>
      </c>
      <c r="K68" s="421"/>
      <c r="L68" s="421"/>
      <c r="M68" s="421"/>
      <c r="O68" s="577"/>
      <c r="P68" s="555">
        <f>_xlfn.BITRSHIFT(O67,8)</f>
        <v>0</v>
      </c>
    </row>
    <row r="69" spans="1:16">
      <c r="A69" s="557">
        <v>194</v>
      </c>
      <c r="B69" s="557" t="s">
        <v>24</v>
      </c>
      <c r="C69" s="953" t="s">
        <v>1151</v>
      </c>
      <c r="D69" s="954"/>
      <c r="E69" s="565" t="s">
        <v>26</v>
      </c>
      <c r="F69" s="556"/>
      <c r="G69" s="576" t="str">
        <f t="shared" si="57"/>
        <v>A1</v>
      </c>
      <c r="H69" s="561">
        <v>161</v>
      </c>
      <c r="I69" s="562" t="s">
        <v>27</v>
      </c>
      <c r="K69" s="421">
        <f>H70*256+H69</f>
        <v>3489</v>
      </c>
      <c r="L69" s="421">
        <f>K69*0.001</f>
        <v>3.4889999999999999</v>
      </c>
      <c r="M69" s="421">
        <f>10*LOG10(L69)</f>
        <v>5.427009694481109</v>
      </c>
      <c r="O69" s="577">
        <v>3489</v>
      </c>
      <c r="P69" s="555">
        <f t="shared" ref="P69" si="58">_xlfn.BITAND(O69,255)</f>
        <v>161</v>
      </c>
    </row>
    <row r="70" spans="1:16">
      <c r="A70" s="557">
        <v>195</v>
      </c>
      <c r="B70" s="557" t="s">
        <v>24</v>
      </c>
      <c r="C70" s="751"/>
      <c r="D70" s="751"/>
      <c r="E70" s="565" t="s">
        <v>26</v>
      </c>
      <c r="F70" s="556"/>
      <c r="G70" s="576" t="str">
        <f t="shared" si="57"/>
        <v>D</v>
      </c>
      <c r="H70" s="561">
        <v>13</v>
      </c>
      <c r="I70" s="562" t="s">
        <v>27</v>
      </c>
      <c r="K70" s="421"/>
      <c r="L70" s="421"/>
      <c r="M70" s="421"/>
      <c r="O70" s="577"/>
      <c r="P70" s="555">
        <f t="shared" ref="P70" si="59">_xlfn.BITRSHIFT(O69,8)</f>
        <v>13</v>
      </c>
    </row>
    <row r="71" spans="1:16">
      <c r="A71" s="557">
        <v>196</v>
      </c>
      <c r="B71" s="557" t="s">
        <v>24</v>
      </c>
      <c r="C71" s="953" t="s">
        <v>1152</v>
      </c>
      <c r="D71" s="954"/>
      <c r="E71" s="565" t="s">
        <v>26</v>
      </c>
      <c r="F71" s="556"/>
      <c r="G71" s="576" t="str">
        <f t="shared" si="57"/>
        <v>42</v>
      </c>
      <c r="H71" s="561">
        <v>66</v>
      </c>
      <c r="I71" s="562" t="s">
        <v>27</v>
      </c>
      <c r="K71" s="421">
        <f>H72*256+H71</f>
        <v>6978</v>
      </c>
      <c r="L71" s="421">
        <f>K71*0.001</f>
        <v>6.9779999999999998</v>
      </c>
      <c r="M71" s="421">
        <f>10*LOG10(L71)</f>
        <v>8.4373096511209198</v>
      </c>
      <c r="O71" s="577">
        <v>6978</v>
      </c>
      <c r="P71" s="555">
        <f t="shared" ref="P71" si="60">_xlfn.BITAND(O71,255)</f>
        <v>66</v>
      </c>
    </row>
    <row r="72" spans="1:16">
      <c r="A72" s="557">
        <v>197</v>
      </c>
      <c r="B72" s="557" t="s">
        <v>24</v>
      </c>
      <c r="C72" s="751"/>
      <c r="D72" s="751"/>
      <c r="E72" s="565" t="s">
        <v>26</v>
      </c>
      <c r="F72" s="556"/>
      <c r="G72" s="576" t="str">
        <f t="shared" si="57"/>
        <v>1B</v>
      </c>
      <c r="H72" s="561">
        <v>27</v>
      </c>
      <c r="I72" s="562" t="s">
        <v>27</v>
      </c>
      <c r="K72" s="421"/>
      <c r="L72" s="421"/>
      <c r="M72" s="421"/>
      <c r="O72" s="577"/>
      <c r="P72" s="555">
        <f t="shared" ref="P72" si="61">_xlfn.BITRSHIFT(O71,8)</f>
        <v>27</v>
      </c>
    </row>
    <row r="73" spans="1:16">
      <c r="A73" s="557">
        <v>198</v>
      </c>
      <c r="B73" s="557" t="s">
        <v>24</v>
      </c>
      <c r="C73" s="953" t="s">
        <v>1153</v>
      </c>
      <c r="D73" s="954"/>
      <c r="E73" s="565" t="s">
        <v>26</v>
      </c>
      <c r="F73" s="556"/>
      <c r="G73" s="576" t="str">
        <f t="shared" si="57"/>
        <v>E4</v>
      </c>
      <c r="H73" s="561">
        <v>228</v>
      </c>
      <c r="I73" s="562" t="s">
        <v>27</v>
      </c>
      <c r="K73" s="421">
        <f>H74*256+H73</f>
        <v>10468</v>
      </c>
      <c r="L73" s="421">
        <f>K73*0.001</f>
        <v>10.468</v>
      </c>
      <c r="M73" s="421">
        <f>10*LOG10(L73)</f>
        <v>10.198637139678432</v>
      </c>
      <c r="O73" s="577">
        <v>10468</v>
      </c>
      <c r="P73" s="555">
        <f t="shared" ref="P73" si="62">_xlfn.BITAND(O73,255)</f>
        <v>228</v>
      </c>
    </row>
    <row r="74" spans="1:16">
      <c r="A74" s="557">
        <v>199</v>
      </c>
      <c r="B74" s="557" t="s">
        <v>24</v>
      </c>
      <c r="C74" s="751"/>
      <c r="D74" s="751"/>
      <c r="E74" s="565" t="s">
        <v>26</v>
      </c>
      <c r="F74" s="556"/>
      <c r="G74" s="576" t="str">
        <f t="shared" si="57"/>
        <v>28</v>
      </c>
      <c r="H74" s="561">
        <v>40</v>
      </c>
      <c r="I74" s="562" t="s">
        <v>27</v>
      </c>
      <c r="L74" s="421"/>
      <c r="M74" s="421"/>
      <c r="O74" s="577"/>
      <c r="P74" s="555">
        <f t="shared" ref="P74" si="63">_xlfn.BITRSHIFT(O73,8)</f>
        <v>40</v>
      </c>
    </row>
    <row r="75" spans="1:16">
      <c r="A75" s="557">
        <v>200</v>
      </c>
      <c r="B75" s="557" t="s">
        <v>24</v>
      </c>
      <c r="C75" s="953" t="s">
        <v>1154</v>
      </c>
      <c r="D75" s="954"/>
      <c r="E75" s="565" t="s">
        <v>26</v>
      </c>
      <c r="F75" s="556"/>
      <c r="G75" s="576" t="str">
        <f t="shared" si="57"/>
        <v>85</v>
      </c>
      <c r="H75" s="558">
        <v>133</v>
      </c>
      <c r="I75" s="562" t="s">
        <v>27</v>
      </c>
      <c r="K75" s="421">
        <f>H76*256+H75</f>
        <v>13957</v>
      </c>
      <c r="L75" s="421">
        <f>K75*0.001</f>
        <v>13.957000000000001</v>
      </c>
      <c r="M75" s="421">
        <f>10*LOG10(L75)</f>
        <v>11.447920784977148</v>
      </c>
      <c r="O75" s="575">
        <v>13957</v>
      </c>
      <c r="P75" s="555">
        <f t="shared" ref="P75" si="64">_xlfn.BITAND(O75,255)</f>
        <v>133</v>
      </c>
    </row>
    <row r="76" spans="1:16">
      <c r="A76" s="557">
        <v>201</v>
      </c>
      <c r="B76" s="557" t="s">
        <v>24</v>
      </c>
      <c r="C76" s="751"/>
      <c r="D76" s="751"/>
      <c r="E76" s="565" t="s">
        <v>26</v>
      </c>
      <c r="F76" s="556"/>
      <c r="G76" s="576" t="str">
        <f t="shared" si="57"/>
        <v>36</v>
      </c>
      <c r="H76" s="558">
        <v>54</v>
      </c>
      <c r="I76" s="562" t="s">
        <v>27</v>
      </c>
      <c r="O76" s="575"/>
      <c r="P76" s="555">
        <f t="shared" ref="P76" si="65">_xlfn.BITRSHIFT(O75,8)</f>
        <v>54</v>
      </c>
    </row>
    <row r="77" spans="1:16">
      <c r="A77" s="557">
        <v>202</v>
      </c>
      <c r="B77" s="557" t="s">
        <v>24</v>
      </c>
      <c r="C77" s="953" t="s">
        <v>1155</v>
      </c>
      <c r="D77" s="954"/>
      <c r="E77" s="565" t="s">
        <v>26</v>
      </c>
      <c r="F77" s="556"/>
      <c r="G77" s="576" t="str">
        <f t="shared" si="57"/>
        <v>26</v>
      </c>
      <c r="H77" s="558">
        <v>38</v>
      </c>
      <c r="I77" s="562" t="s">
        <v>27</v>
      </c>
      <c r="K77" s="421">
        <f>H78*256+H77</f>
        <v>17446</v>
      </c>
      <c r="L77" s="421">
        <f>K77*0.001</f>
        <v>17.446000000000002</v>
      </c>
      <c r="M77" s="421">
        <f>10*LOG10(L77)</f>
        <v>12.4169586813981</v>
      </c>
      <c r="O77" s="575">
        <v>17446</v>
      </c>
      <c r="P77" s="555">
        <f t="shared" ref="P77" si="66">_xlfn.BITAND(O77,255)</f>
        <v>38</v>
      </c>
    </row>
    <row r="78" spans="1:16">
      <c r="A78" s="557">
        <v>203</v>
      </c>
      <c r="B78" s="557" t="s">
        <v>24</v>
      </c>
      <c r="C78" s="751"/>
      <c r="D78" s="751"/>
      <c r="E78" s="565" t="s">
        <v>26</v>
      </c>
      <c r="F78" s="556"/>
      <c r="G78" s="576" t="str">
        <f t="shared" si="57"/>
        <v>44</v>
      </c>
      <c r="H78" s="558">
        <v>68</v>
      </c>
      <c r="I78" s="562" t="s">
        <v>27</v>
      </c>
      <c r="O78" s="575"/>
      <c r="P78" s="555">
        <f t="shared" ref="P78" si="67">_xlfn.BITRSHIFT(O77,8)</f>
        <v>68</v>
      </c>
    </row>
    <row r="79" spans="1:16">
      <c r="A79" s="557">
        <v>204</v>
      </c>
      <c r="B79" s="557" t="s">
        <v>24</v>
      </c>
      <c r="C79" s="953" t="s">
        <v>1156</v>
      </c>
      <c r="D79" s="954"/>
      <c r="E79" s="565" t="s">
        <v>26</v>
      </c>
      <c r="F79" s="556"/>
      <c r="G79" s="576" t="str">
        <f t="shared" si="57"/>
        <v>C8</v>
      </c>
      <c r="H79" s="558">
        <v>200</v>
      </c>
      <c r="I79" s="562" t="s">
        <v>27</v>
      </c>
      <c r="K79" s="421">
        <f>H80*256+H79</f>
        <v>20936</v>
      </c>
      <c r="L79" s="421">
        <f>K79*0.001</f>
        <v>20.936</v>
      </c>
      <c r="M79" s="421">
        <f>10*LOG10(L79)</f>
        <v>13.208937096318245</v>
      </c>
      <c r="O79" s="575">
        <v>20936</v>
      </c>
      <c r="P79" s="555">
        <f t="shared" ref="P79" si="68">_xlfn.BITAND(O79,255)</f>
        <v>200</v>
      </c>
    </row>
    <row r="80" spans="1:16">
      <c r="A80" s="557">
        <v>205</v>
      </c>
      <c r="B80" s="557" t="s">
        <v>24</v>
      </c>
      <c r="C80" s="751"/>
      <c r="D80" s="751"/>
      <c r="E80" s="565" t="s">
        <v>26</v>
      </c>
      <c r="F80" s="556"/>
      <c r="G80" s="576" t="str">
        <f t="shared" si="57"/>
        <v>51</v>
      </c>
      <c r="H80" s="558">
        <v>81</v>
      </c>
      <c r="I80" s="562" t="s">
        <v>27</v>
      </c>
      <c r="O80" s="575"/>
      <c r="P80" s="555">
        <f t="shared" ref="P80" si="69">_xlfn.BITRSHIFT(O79,8)</f>
        <v>81</v>
      </c>
    </row>
    <row r="81" spans="1:16">
      <c r="A81" s="557">
        <v>206</v>
      </c>
      <c r="B81" s="557" t="s">
        <v>24</v>
      </c>
      <c r="C81" s="953" t="s">
        <v>1157</v>
      </c>
      <c r="D81" s="954"/>
      <c r="E81" s="565" t="s">
        <v>26</v>
      </c>
      <c r="F81" s="556"/>
      <c r="G81" s="576" t="str">
        <f t="shared" si="57"/>
        <v>2B</v>
      </c>
      <c r="H81" s="558">
        <v>43</v>
      </c>
      <c r="I81" s="562" t="s">
        <v>27</v>
      </c>
      <c r="K81" s="421">
        <f>H82*256+H81</f>
        <v>41515</v>
      </c>
      <c r="L81" s="421">
        <f>K81*0.001</f>
        <v>41.515000000000001</v>
      </c>
      <c r="M81" s="421">
        <f>10*LOG10(L81)</f>
        <v>16.182050422592695</v>
      </c>
      <c r="O81" s="575">
        <v>41515</v>
      </c>
      <c r="P81" s="555">
        <f t="shared" ref="P81" si="70">_xlfn.BITAND(O81,255)</f>
        <v>43</v>
      </c>
    </row>
    <row r="82" spans="1:16">
      <c r="A82" s="557">
        <v>207</v>
      </c>
      <c r="B82" s="557" t="s">
        <v>24</v>
      </c>
      <c r="C82" s="751"/>
      <c r="D82" s="751"/>
      <c r="E82" s="565" t="s">
        <v>26</v>
      </c>
      <c r="F82" s="556"/>
      <c r="G82" s="576" t="str">
        <f t="shared" si="57"/>
        <v>A2</v>
      </c>
      <c r="H82" s="558">
        <v>162</v>
      </c>
      <c r="I82" s="562" t="s">
        <v>27</v>
      </c>
      <c r="O82" s="575"/>
      <c r="P82" s="555">
        <f t="shared" ref="P82" si="71">_xlfn.BITRSHIFT(O81,8)</f>
        <v>162</v>
      </c>
    </row>
    <row r="83" spans="1:16">
      <c r="A83" s="557">
        <v>208</v>
      </c>
      <c r="B83" s="557" t="s">
        <v>24</v>
      </c>
      <c r="C83" s="953" t="s">
        <v>1158</v>
      </c>
      <c r="D83" s="954"/>
      <c r="E83" s="565" t="s">
        <v>26</v>
      </c>
      <c r="F83" s="556"/>
      <c r="G83" s="576" t="str">
        <f t="shared" si="57"/>
        <v>0</v>
      </c>
      <c r="H83" s="561">
        <v>0</v>
      </c>
      <c r="I83" s="562" t="s">
        <v>27</v>
      </c>
      <c r="K83" s="421">
        <f>H84*256+H83</f>
        <v>0</v>
      </c>
      <c r="L83" s="421">
        <f>K83*0.0001</f>
        <v>0</v>
      </c>
      <c r="M83" s="421" t="e">
        <f>10*LOG10(L83)</f>
        <v>#NUM!</v>
      </c>
      <c r="O83" s="577">
        <v>0</v>
      </c>
      <c r="P83" s="555">
        <f>_xlfn.BITAND(O83,255)</f>
        <v>0</v>
      </c>
    </row>
    <row r="84" spans="1:16">
      <c r="A84" s="557">
        <v>209</v>
      </c>
      <c r="B84" s="557" t="s">
        <v>24</v>
      </c>
      <c r="C84" s="751"/>
      <c r="D84" s="751"/>
      <c r="E84" s="565" t="s">
        <v>26</v>
      </c>
      <c r="F84" s="556"/>
      <c r="G84" s="576" t="str">
        <f t="shared" si="57"/>
        <v>0</v>
      </c>
      <c r="H84" s="561">
        <v>0</v>
      </c>
      <c r="I84" s="562" t="s">
        <v>27</v>
      </c>
      <c r="K84" s="421"/>
      <c r="L84" s="421"/>
      <c r="M84" s="421"/>
      <c r="O84" s="577"/>
      <c r="P84" s="555">
        <f>_xlfn.BITRSHIFT(O83,8)</f>
        <v>0</v>
      </c>
    </row>
    <row r="85" spans="1:16">
      <c r="A85" s="557">
        <v>210</v>
      </c>
      <c r="B85" s="557" t="s">
        <v>24</v>
      </c>
      <c r="C85" s="953" t="s">
        <v>1159</v>
      </c>
      <c r="D85" s="954"/>
      <c r="E85" s="565" t="s">
        <v>26</v>
      </c>
      <c r="F85" s="556"/>
      <c r="G85" s="576" t="str">
        <f t="shared" si="57"/>
        <v>A1</v>
      </c>
      <c r="H85" s="561">
        <v>161</v>
      </c>
      <c r="I85" s="562" t="s">
        <v>27</v>
      </c>
      <c r="K85" s="421">
        <f>H86*256+H85</f>
        <v>3489</v>
      </c>
      <c r="L85" s="421">
        <f>K85*0.001</f>
        <v>3.4889999999999999</v>
      </c>
      <c r="M85" s="421">
        <f>10*LOG10(L85)</f>
        <v>5.427009694481109</v>
      </c>
      <c r="O85" s="577">
        <v>3489</v>
      </c>
      <c r="P85" s="555">
        <f t="shared" ref="P85" si="72">_xlfn.BITAND(O85,255)</f>
        <v>161</v>
      </c>
    </row>
    <row r="86" spans="1:16">
      <c r="A86" s="557">
        <v>211</v>
      </c>
      <c r="B86" s="557" t="s">
        <v>24</v>
      </c>
      <c r="C86" s="751"/>
      <c r="D86" s="751"/>
      <c r="E86" s="565" t="s">
        <v>26</v>
      </c>
      <c r="F86" s="556"/>
      <c r="G86" s="576" t="str">
        <f t="shared" si="57"/>
        <v>D</v>
      </c>
      <c r="H86" s="561">
        <v>13</v>
      </c>
      <c r="I86" s="562" t="s">
        <v>27</v>
      </c>
      <c r="K86" s="421"/>
      <c r="L86" s="421"/>
      <c r="M86" s="421"/>
      <c r="O86" s="577"/>
      <c r="P86" s="555">
        <f t="shared" ref="P86" si="73">_xlfn.BITRSHIFT(O85,8)</f>
        <v>13</v>
      </c>
    </row>
    <row r="87" spans="1:16">
      <c r="A87" s="557">
        <v>212</v>
      </c>
      <c r="B87" s="557" t="s">
        <v>24</v>
      </c>
      <c r="C87" s="953" t="s">
        <v>1160</v>
      </c>
      <c r="D87" s="954"/>
      <c r="E87" s="565" t="s">
        <v>26</v>
      </c>
      <c r="F87" s="556"/>
      <c r="G87" s="576" t="str">
        <f t="shared" si="57"/>
        <v>42</v>
      </c>
      <c r="H87" s="561">
        <v>66</v>
      </c>
      <c r="I87" s="562" t="s">
        <v>27</v>
      </c>
      <c r="K87" s="421">
        <f>H88*256+H87</f>
        <v>6978</v>
      </c>
      <c r="L87" s="421">
        <f>K87*0.001</f>
        <v>6.9779999999999998</v>
      </c>
      <c r="M87" s="421">
        <f>10*LOG10(L87)</f>
        <v>8.4373096511209198</v>
      </c>
      <c r="O87" s="577">
        <v>6978</v>
      </c>
      <c r="P87" s="555">
        <f t="shared" ref="P87" si="74">_xlfn.BITAND(O87,255)</f>
        <v>66</v>
      </c>
    </row>
    <row r="88" spans="1:16">
      <c r="A88" s="557">
        <v>213</v>
      </c>
      <c r="B88" s="557" t="s">
        <v>24</v>
      </c>
      <c r="C88" s="751"/>
      <c r="D88" s="751"/>
      <c r="E88" s="565" t="s">
        <v>26</v>
      </c>
      <c r="F88" s="556"/>
      <c r="G88" s="576" t="str">
        <f t="shared" si="57"/>
        <v>1B</v>
      </c>
      <c r="H88" s="561">
        <v>27</v>
      </c>
      <c r="I88" s="562" t="s">
        <v>27</v>
      </c>
      <c r="K88" s="421"/>
      <c r="L88" s="421"/>
      <c r="M88" s="421"/>
      <c r="O88" s="577"/>
      <c r="P88" s="555">
        <f t="shared" ref="P88" si="75">_xlfn.BITRSHIFT(O87,8)</f>
        <v>27</v>
      </c>
    </row>
    <row r="89" spans="1:16">
      <c r="A89" s="557">
        <v>214</v>
      </c>
      <c r="B89" s="557" t="s">
        <v>24</v>
      </c>
      <c r="C89" s="953" t="s">
        <v>1161</v>
      </c>
      <c r="D89" s="954"/>
      <c r="E89" s="565" t="s">
        <v>26</v>
      </c>
      <c r="F89" s="556"/>
      <c r="G89" s="576" t="str">
        <f t="shared" si="57"/>
        <v>E4</v>
      </c>
      <c r="H89" s="561">
        <v>228</v>
      </c>
      <c r="I89" s="562" t="s">
        <v>27</v>
      </c>
      <c r="K89" s="421">
        <f>H90*256+H89</f>
        <v>10468</v>
      </c>
      <c r="L89" s="421">
        <f>K89*0.001</f>
        <v>10.468</v>
      </c>
      <c r="M89" s="421">
        <f>10*LOG10(L89)</f>
        <v>10.198637139678432</v>
      </c>
      <c r="O89" s="577">
        <v>10468</v>
      </c>
      <c r="P89" s="555">
        <f t="shared" ref="P89" si="76">_xlfn.BITAND(O89,255)</f>
        <v>228</v>
      </c>
    </row>
    <row r="90" spans="1:16">
      <c r="A90" s="557">
        <v>215</v>
      </c>
      <c r="B90" s="557" t="s">
        <v>24</v>
      </c>
      <c r="C90" s="751"/>
      <c r="D90" s="751"/>
      <c r="E90" s="565" t="s">
        <v>26</v>
      </c>
      <c r="F90" s="556"/>
      <c r="G90" s="576" t="str">
        <f t="shared" si="57"/>
        <v>28</v>
      </c>
      <c r="H90" s="561">
        <v>40</v>
      </c>
      <c r="I90" s="562" t="s">
        <v>27</v>
      </c>
      <c r="L90" s="421"/>
      <c r="M90" s="421"/>
      <c r="O90" s="577"/>
      <c r="P90" s="555">
        <f t="shared" ref="P90" si="77">_xlfn.BITRSHIFT(O89,8)</f>
        <v>40</v>
      </c>
    </row>
    <row r="91" spans="1:16">
      <c r="A91" s="557">
        <v>216</v>
      </c>
      <c r="B91" s="557" t="s">
        <v>24</v>
      </c>
      <c r="C91" s="953" t="s">
        <v>1162</v>
      </c>
      <c r="D91" s="954"/>
      <c r="E91" s="565" t="s">
        <v>26</v>
      </c>
      <c r="F91" s="556"/>
      <c r="G91" s="576" t="str">
        <f t="shared" si="57"/>
        <v>85</v>
      </c>
      <c r="H91" s="558">
        <v>133</v>
      </c>
      <c r="I91" s="562" t="s">
        <v>27</v>
      </c>
      <c r="K91" s="421">
        <f>H92*256+H91</f>
        <v>13957</v>
      </c>
      <c r="L91" s="421">
        <f>K91*0.001</f>
        <v>13.957000000000001</v>
      </c>
      <c r="M91" s="421">
        <f>10*LOG10(L91)</f>
        <v>11.447920784977148</v>
      </c>
      <c r="O91" s="575">
        <v>13957</v>
      </c>
      <c r="P91" s="555">
        <f t="shared" ref="P91" si="78">_xlfn.BITAND(O91,255)</f>
        <v>133</v>
      </c>
    </row>
    <row r="92" spans="1:16">
      <c r="A92" s="557">
        <v>217</v>
      </c>
      <c r="B92" s="557" t="s">
        <v>24</v>
      </c>
      <c r="C92" s="751"/>
      <c r="D92" s="751"/>
      <c r="E92" s="565" t="s">
        <v>26</v>
      </c>
      <c r="F92" s="556"/>
      <c r="G92" s="576" t="str">
        <f t="shared" si="57"/>
        <v>36</v>
      </c>
      <c r="H92" s="558">
        <v>54</v>
      </c>
      <c r="I92" s="562" t="s">
        <v>27</v>
      </c>
      <c r="O92" s="575"/>
      <c r="P92" s="555">
        <f t="shared" ref="P92" si="79">_xlfn.BITRSHIFT(O91,8)</f>
        <v>54</v>
      </c>
    </row>
    <row r="93" spans="1:16">
      <c r="A93" s="557">
        <v>218</v>
      </c>
      <c r="B93" s="557" t="s">
        <v>24</v>
      </c>
      <c r="C93" s="953" t="s">
        <v>1163</v>
      </c>
      <c r="D93" s="954"/>
      <c r="E93" s="565" t="s">
        <v>26</v>
      </c>
      <c r="F93" s="556"/>
      <c r="G93" s="576" t="str">
        <f t="shared" si="57"/>
        <v>26</v>
      </c>
      <c r="H93" s="558">
        <v>38</v>
      </c>
      <c r="I93" s="562" t="s">
        <v>27</v>
      </c>
      <c r="K93" s="421">
        <f>H94*256+H93</f>
        <v>17446</v>
      </c>
      <c r="L93" s="421">
        <f>K93*0.001</f>
        <v>17.446000000000002</v>
      </c>
      <c r="M93" s="421">
        <f>10*LOG10(L93)</f>
        <v>12.4169586813981</v>
      </c>
      <c r="O93" s="575">
        <v>17446</v>
      </c>
      <c r="P93" s="555">
        <f t="shared" ref="P93" si="80">_xlfn.BITAND(O93,255)</f>
        <v>38</v>
      </c>
    </row>
    <row r="94" spans="1:16">
      <c r="A94" s="557">
        <v>219</v>
      </c>
      <c r="B94" s="557" t="s">
        <v>24</v>
      </c>
      <c r="C94" s="751"/>
      <c r="D94" s="751"/>
      <c r="E94" s="565" t="s">
        <v>26</v>
      </c>
      <c r="F94" s="556"/>
      <c r="G94" s="576" t="str">
        <f t="shared" si="57"/>
        <v>44</v>
      </c>
      <c r="H94" s="558">
        <v>68</v>
      </c>
      <c r="I94" s="562" t="s">
        <v>27</v>
      </c>
      <c r="O94" s="575"/>
      <c r="P94" s="555">
        <f t="shared" ref="P94" si="81">_xlfn.BITRSHIFT(O93,8)</f>
        <v>68</v>
      </c>
    </row>
    <row r="95" spans="1:16">
      <c r="A95" s="557">
        <v>220</v>
      </c>
      <c r="B95" s="557" t="s">
        <v>24</v>
      </c>
      <c r="C95" s="953" t="s">
        <v>1164</v>
      </c>
      <c r="D95" s="954"/>
      <c r="E95" s="565" t="s">
        <v>26</v>
      </c>
      <c r="F95" s="556"/>
      <c r="G95" s="576" t="str">
        <f t="shared" si="57"/>
        <v>C8</v>
      </c>
      <c r="H95" s="558">
        <v>200</v>
      </c>
      <c r="I95" s="562" t="s">
        <v>27</v>
      </c>
      <c r="K95" s="421">
        <f>H96*256+H95</f>
        <v>20936</v>
      </c>
      <c r="L95" s="421">
        <f>K95*0.001</f>
        <v>20.936</v>
      </c>
      <c r="M95" s="421">
        <f>10*LOG10(L95)</f>
        <v>13.208937096318245</v>
      </c>
      <c r="O95" s="575">
        <v>20936</v>
      </c>
      <c r="P95" s="555">
        <f t="shared" ref="P95" si="82">_xlfn.BITAND(O95,255)</f>
        <v>200</v>
      </c>
    </row>
    <row r="96" spans="1:16">
      <c r="A96" s="557">
        <v>221</v>
      </c>
      <c r="B96" s="557" t="s">
        <v>24</v>
      </c>
      <c r="C96" s="751"/>
      <c r="D96" s="751"/>
      <c r="E96" s="565" t="s">
        <v>26</v>
      </c>
      <c r="F96" s="556"/>
      <c r="G96" s="576" t="str">
        <f t="shared" si="57"/>
        <v>51</v>
      </c>
      <c r="H96" s="558">
        <v>81</v>
      </c>
      <c r="I96" s="562" t="s">
        <v>27</v>
      </c>
      <c r="O96" s="575"/>
      <c r="P96" s="555">
        <f t="shared" ref="P96" si="83">_xlfn.BITRSHIFT(O95,8)</f>
        <v>81</v>
      </c>
    </row>
    <row r="97" spans="1:16">
      <c r="A97" s="557">
        <v>222</v>
      </c>
      <c r="B97" s="557" t="s">
        <v>24</v>
      </c>
      <c r="C97" s="953" t="s">
        <v>1165</v>
      </c>
      <c r="D97" s="954"/>
      <c r="E97" s="565" t="s">
        <v>26</v>
      </c>
      <c r="F97" s="556"/>
      <c r="G97" s="576" t="str">
        <f t="shared" si="57"/>
        <v>2B</v>
      </c>
      <c r="H97" s="558">
        <v>43</v>
      </c>
      <c r="I97" s="562" t="s">
        <v>27</v>
      </c>
      <c r="K97" s="421">
        <f>H98*256+H97</f>
        <v>41515</v>
      </c>
      <c r="L97" s="421">
        <f>K97*0.001</f>
        <v>41.515000000000001</v>
      </c>
      <c r="M97" s="421">
        <f>10*LOG10(L97)</f>
        <v>16.182050422592695</v>
      </c>
      <c r="O97" s="575">
        <v>41515</v>
      </c>
      <c r="P97" s="555">
        <f t="shared" ref="P97" si="84">_xlfn.BITAND(O97,255)</f>
        <v>43</v>
      </c>
    </row>
    <row r="98" spans="1:16">
      <c r="A98" s="557">
        <v>223</v>
      </c>
      <c r="B98" s="557" t="s">
        <v>24</v>
      </c>
      <c r="C98" s="751"/>
      <c r="D98" s="751"/>
      <c r="E98" s="565" t="s">
        <v>26</v>
      </c>
      <c r="F98" s="556"/>
      <c r="G98" s="576" t="str">
        <f t="shared" si="57"/>
        <v>A2</v>
      </c>
      <c r="H98" s="558">
        <v>162</v>
      </c>
      <c r="I98" s="562" t="s">
        <v>27</v>
      </c>
      <c r="O98" s="575"/>
      <c r="P98" s="555">
        <f t="shared" ref="P98" si="85">_xlfn.BITRSHIFT(O97,8)</f>
        <v>162</v>
      </c>
    </row>
    <row r="99" spans="1:16">
      <c r="A99" s="557">
        <v>224</v>
      </c>
      <c r="B99" s="557" t="s">
        <v>24</v>
      </c>
      <c r="C99" s="953" t="s">
        <v>1166</v>
      </c>
      <c r="D99" s="954"/>
      <c r="E99" s="565" t="s">
        <v>26</v>
      </c>
      <c r="F99" s="556"/>
      <c r="G99" s="576" t="str">
        <f t="shared" si="57"/>
        <v>0</v>
      </c>
      <c r="H99" s="561">
        <v>0</v>
      </c>
      <c r="I99" s="562" t="s">
        <v>27</v>
      </c>
      <c r="K99" s="421">
        <f>H100*256+H99</f>
        <v>0</v>
      </c>
      <c r="L99" s="421">
        <f>K99*0.0001</f>
        <v>0</v>
      </c>
      <c r="M99" s="421" t="e">
        <f>10*LOG10(L99)</f>
        <v>#NUM!</v>
      </c>
      <c r="O99" s="577">
        <v>0</v>
      </c>
      <c r="P99" s="555">
        <f>_xlfn.BITAND(O99,255)</f>
        <v>0</v>
      </c>
    </row>
    <row r="100" spans="1:16">
      <c r="A100" s="557">
        <v>225</v>
      </c>
      <c r="B100" s="557" t="s">
        <v>24</v>
      </c>
      <c r="C100" s="751"/>
      <c r="D100" s="751"/>
      <c r="E100" s="565" t="s">
        <v>26</v>
      </c>
      <c r="F100" s="556"/>
      <c r="G100" s="576" t="str">
        <f t="shared" si="57"/>
        <v>0</v>
      </c>
      <c r="H100" s="561">
        <v>0</v>
      </c>
      <c r="I100" s="562" t="s">
        <v>27</v>
      </c>
      <c r="K100" s="421"/>
      <c r="L100" s="421"/>
      <c r="M100" s="421"/>
      <c r="O100" s="577"/>
      <c r="P100" s="555">
        <f>_xlfn.BITRSHIFT(O99,8)</f>
        <v>0</v>
      </c>
    </row>
    <row r="101" spans="1:16">
      <c r="A101" s="557">
        <v>226</v>
      </c>
      <c r="B101" s="557" t="s">
        <v>24</v>
      </c>
      <c r="C101" s="953" t="s">
        <v>1167</v>
      </c>
      <c r="D101" s="954"/>
      <c r="E101" s="565" t="s">
        <v>26</v>
      </c>
      <c r="F101" s="556"/>
      <c r="G101" s="576" t="str">
        <f t="shared" si="57"/>
        <v>A1</v>
      </c>
      <c r="H101" s="561">
        <v>161</v>
      </c>
      <c r="I101" s="562" t="s">
        <v>27</v>
      </c>
      <c r="K101" s="421">
        <f>H102*256+H101</f>
        <v>3489</v>
      </c>
      <c r="L101" s="421">
        <f>K101*0.001</f>
        <v>3.4889999999999999</v>
      </c>
      <c r="M101" s="421">
        <f>10*LOG10(L101)</f>
        <v>5.427009694481109</v>
      </c>
      <c r="O101" s="577">
        <v>3489</v>
      </c>
      <c r="P101" s="555">
        <f t="shared" ref="P101" si="86">_xlfn.BITAND(O101,255)</f>
        <v>161</v>
      </c>
    </row>
    <row r="102" spans="1:16">
      <c r="A102" s="557">
        <v>227</v>
      </c>
      <c r="B102" s="557" t="s">
        <v>24</v>
      </c>
      <c r="C102" s="751"/>
      <c r="D102" s="751"/>
      <c r="E102" s="565" t="s">
        <v>26</v>
      </c>
      <c r="F102" s="556"/>
      <c r="G102" s="576" t="str">
        <f t="shared" si="57"/>
        <v>D</v>
      </c>
      <c r="H102" s="561">
        <v>13</v>
      </c>
      <c r="I102" s="562" t="s">
        <v>27</v>
      </c>
      <c r="K102" s="421"/>
      <c r="L102" s="421"/>
      <c r="M102" s="421"/>
      <c r="O102" s="577"/>
      <c r="P102" s="555">
        <f t="shared" ref="P102" si="87">_xlfn.BITRSHIFT(O101,8)</f>
        <v>13</v>
      </c>
    </row>
    <row r="103" spans="1:16">
      <c r="A103" s="557">
        <v>228</v>
      </c>
      <c r="B103" s="557" t="s">
        <v>24</v>
      </c>
      <c r="C103" s="953" t="s">
        <v>1168</v>
      </c>
      <c r="D103" s="954"/>
      <c r="E103" s="565" t="s">
        <v>26</v>
      </c>
      <c r="F103" s="556"/>
      <c r="G103" s="576" t="str">
        <f t="shared" si="57"/>
        <v>42</v>
      </c>
      <c r="H103" s="561">
        <v>66</v>
      </c>
      <c r="I103" s="562" t="s">
        <v>27</v>
      </c>
      <c r="K103" s="421">
        <f>H104*256+H103</f>
        <v>6978</v>
      </c>
      <c r="L103" s="421">
        <f>K103*0.001</f>
        <v>6.9779999999999998</v>
      </c>
      <c r="M103" s="421">
        <f>10*LOG10(L103)</f>
        <v>8.4373096511209198</v>
      </c>
      <c r="O103" s="577">
        <v>6978</v>
      </c>
      <c r="P103" s="555">
        <f t="shared" ref="P103" si="88">_xlfn.BITAND(O103,255)</f>
        <v>66</v>
      </c>
    </row>
    <row r="104" spans="1:16">
      <c r="A104" s="557">
        <v>229</v>
      </c>
      <c r="B104" s="557" t="s">
        <v>24</v>
      </c>
      <c r="C104" s="751"/>
      <c r="D104" s="751"/>
      <c r="E104" s="565" t="s">
        <v>26</v>
      </c>
      <c r="F104" s="556"/>
      <c r="G104" s="576" t="str">
        <f t="shared" si="57"/>
        <v>1B</v>
      </c>
      <c r="H104" s="561">
        <v>27</v>
      </c>
      <c r="I104" s="562" t="s">
        <v>27</v>
      </c>
      <c r="K104" s="421"/>
      <c r="L104" s="421"/>
      <c r="M104" s="421"/>
      <c r="O104" s="577"/>
      <c r="P104" s="555">
        <f t="shared" ref="P104" si="89">_xlfn.BITRSHIFT(O103,8)</f>
        <v>27</v>
      </c>
    </row>
    <row r="105" spans="1:16">
      <c r="A105" s="557">
        <v>230</v>
      </c>
      <c r="B105" s="557" t="s">
        <v>24</v>
      </c>
      <c r="C105" s="953" t="s">
        <v>1169</v>
      </c>
      <c r="D105" s="954"/>
      <c r="E105" s="565" t="s">
        <v>26</v>
      </c>
      <c r="F105" s="556"/>
      <c r="G105" s="576" t="str">
        <f t="shared" si="57"/>
        <v>E4</v>
      </c>
      <c r="H105" s="561">
        <v>228</v>
      </c>
      <c r="I105" s="562" t="s">
        <v>27</v>
      </c>
      <c r="K105" s="421">
        <f>H106*256+H105</f>
        <v>10468</v>
      </c>
      <c r="L105" s="421">
        <f>K105*0.001</f>
        <v>10.468</v>
      </c>
      <c r="M105" s="421">
        <f>10*LOG10(L105)</f>
        <v>10.198637139678432</v>
      </c>
      <c r="O105" s="577">
        <v>10468</v>
      </c>
      <c r="P105" s="555">
        <f t="shared" ref="P105" si="90">_xlfn.BITAND(O105,255)</f>
        <v>228</v>
      </c>
    </row>
    <row r="106" spans="1:16">
      <c r="A106" s="557">
        <v>231</v>
      </c>
      <c r="B106" s="557" t="s">
        <v>24</v>
      </c>
      <c r="C106" s="751"/>
      <c r="D106" s="751"/>
      <c r="E106" s="565" t="s">
        <v>26</v>
      </c>
      <c r="F106" s="556"/>
      <c r="G106" s="576" t="str">
        <f t="shared" si="57"/>
        <v>28</v>
      </c>
      <c r="H106" s="561">
        <v>40</v>
      </c>
      <c r="I106" s="562" t="s">
        <v>27</v>
      </c>
      <c r="L106" s="421"/>
      <c r="M106" s="421"/>
      <c r="O106" s="577"/>
      <c r="P106" s="555">
        <f t="shared" ref="P106" si="91">_xlfn.BITRSHIFT(O105,8)</f>
        <v>40</v>
      </c>
    </row>
    <row r="107" spans="1:16">
      <c r="A107" s="557">
        <v>232</v>
      </c>
      <c r="B107" s="557" t="s">
        <v>24</v>
      </c>
      <c r="C107" s="953" t="s">
        <v>1170</v>
      </c>
      <c r="D107" s="954"/>
      <c r="E107" s="565" t="s">
        <v>26</v>
      </c>
      <c r="F107" s="556"/>
      <c r="G107" s="576" t="str">
        <f t="shared" si="57"/>
        <v>85</v>
      </c>
      <c r="H107" s="558">
        <v>133</v>
      </c>
      <c r="I107" s="562" t="s">
        <v>27</v>
      </c>
      <c r="K107" s="421">
        <f>H108*256+H107</f>
        <v>13957</v>
      </c>
      <c r="L107" s="421">
        <f>K107*0.001</f>
        <v>13.957000000000001</v>
      </c>
      <c r="M107" s="421">
        <f>10*LOG10(L107)</f>
        <v>11.447920784977148</v>
      </c>
      <c r="O107" s="575">
        <v>13957</v>
      </c>
      <c r="P107" s="555">
        <f t="shared" ref="P107" si="92">_xlfn.BITAND(O107,255)</f>
        <v>133</v>
      </c>
    </row>
    <row r="108" spans="1:16">
      <c r="A108" s="557">
        <v>233</v>
      </c>
      <c r="B108" s="557" t="s">
        <v>24</v>
      </c>
      <c r="C108" s="751"/>
      <c r="D108" s="751"/>
      <c r="E108" s="565" t="s">
        <v>26</v>
      </c>
      <c r="F108" s="556"/>
      <c r="G108" s="576" t="str">
        <f t="shared" si="57"/>
        <v>36</v>
      </c>
      <c r="H108" s="558">
        <v>54</v>
      </c>
      <c r="I108" s="562" t="s">
        <v>27</v>
      </c>
      <c r="O108" s="575"/>
      <c r="P108" s="555">
        <f t="shared" ref="P108" si="93">_xlfn.BITRSHIFT(O107,8)</f>
        <v>54</v>
      </c>
    </row>
    <row r="109" spans="1:16">
      <c r="A109" s="557">
        <v>234</v>
      </c>
      <c r="B109" s="557" t="s">
        <v>24</v>
      </c>
      <c r="C109" s="953" t="s">
        <v>1171</v>
      </c>
      <c r="D109" s="954"/>
      <c r="E109" s="565" t="s">
        <v>26</v>
      </c>
      <c r="F109" s="556"/>
      <c r="G109" s="576" t="str">
        <f t="shared" si="57"/>
        <v>26</v>
      </c>
      <c r="H109" s="558">
        <v>38</v>
      </c>
      <c r="I109" s="562" t="s">
        <v>27</v>
      </c>
      <c r="K109" s="421">
        <f>H110*256+H109</f>
        <v>17446</v>
      </c>
      <c r="L109" s="421">
        <f>K109*0.001</f>
        <v>17.446000000000002</v>
      </c>
      <c r="M109" s="421">
        <f>10*LOG10(L109)</f>
        <v>12.4169586813981</v>
      </c>
      <c r="O109" s="575">
        <v>17446</v>
      </c>
      <c r="P109" s="555">
        <f t="shared" ref="P109" si="94">_xlfn.BITAND(O109,255)</f>
        <v>38</v>
      </c>
    </row>
    <row r="110" spans="1:16">
      <c r="A110" s="557">
        <v>235</v>
      </c>
      <c r="B110" s="557" t="s">
        <v>24</v>
      </c>
      <c r="C110" s="751"/>
      <c r="D110" s="751"/>
      <c r="E110" s="565" t="s">
        <v>26</v>
      </c>
      <c r="F110" s="556"/>
      <c r="G110" s="576" t="str">
        <f t="shared" si="57"/>
        <v>44</v>
      </c>
      <c r="H110" s="558">
        <v>68</v>
      </c>
      <c r="I110" s="562" t="s">
        <v>27</v>
      </c>
      <c r="O110" s="575"/>
      <c r="P110" s="555">
        <f t="shared" ref="P110" si="95">_xlfn.BITRSHIFT(O109,8)</f>
        <v>68</v>
      </c>
    </row>
    <row r="111" spans="1:16">
      <c r="A111" s="557">
        <v>236</v>
      </c>
      <c r="B111" s="557" t="s">
        <v>24</v>
      </c>
      <c r="C111" s="953" t="s">
        <v>1172</v>
      </c>
      <c r="D111" s="954"/>
      <c r="E111" s="565" t="s">
        <v>26</v>
      </c>
      <c r="F111" s="556"/>
      <c r="G111" s="576" t="str">
        <f t="shared" si="57"/>
        <v>C8</v>
      </c>
      <c r="H111" s="558">
        <v>200</v>
      </c>
      <c r="I111" s="562" t="s">
        <v>27</v>
      </c>
      <c r="K111" s="421">
        <f>H112*256+H111</f>
        <v>20936</v>
      </c>
      <c r="L111" s="421">
        <f>K111*0.001</f>
        <v>20.936</v>
      </c>
      <c r="M111" s="421">
        <f>10*LOG10(L111)</f>
        <v>13.208937096318245</v>
      </c>
      <c r="O111" s="575">
        <v>20936</v>
      </c>
      <c r="P111" s="555">
        <f t="shared" ref="P111" si="96">_xlfn.BITAND(O111,255)</f>
        <v>200</v>
      </c>
    </row>
    <row r="112" spans="1:16">
      <c r="A112" s="557">
        <v>237</v>
      </c>
      <c r="B112" s="557" t="s">
        <v>24</v>
      </c>
      <c r="C112" s="751"/>
      <c r="D112" s="751"/>
      <c r="E112" s="565" t="s">
        <v>26</v>
      </c>
      <c r="F112" s="556"/>
      <c r="G112" s="576" t="str">
        <f t="shared" si="57"/>
        <v>51</v>
      </c>
      <c r="H112" s="558">
        <v>81</v>
      </c>
      <c r="I112" s="562" t="s">
        <v>27</v>
      </c>
      <c r="O112" s="575"/>
      <c r="P112" s="555">
        <f t="shared" ref="P112" si="97">_xlfn.BITRSHIFT(O111,8)</f>
        <v>81</v>
      </c>
    </row>
    <row r="113" spans="1:16">
      <c r="A113" s="557">
        <v>238</v>
      </c>
      <c r="B113" s="557" t="s">
        <v>24</v>
      </c>
      <c r="C113" s="953" t="s">
        <v>1173</v>
      </c>
      <c r="D113" s="954"/>
      <c r="E113" s="565" t="s">
        <v>26</v>
      </c>
      <c r="F113" s="556"/>
      <c r="G113" s="576" t="str">
        <f t="shared" si="57"/>
        <v>2B</v>
      </c>
      <c r="H113" s="558">
        <v>43</v>
      </c>
      <c r="I113" s="562" t="s">
        <v>27</v>
      </c>
      <c r="K113" s="421">
        <f>H114*256+H113</f>
        <v>41515</v>
      </c>
      <c r="L113" s="421">
        <f>K113*0.001</f>
        <v>41.515000000000001</v>
      </c>
      <c r="M113" s="421">
        <f>10*LOG10(L113)</f>
        <v>16.182050422592695</v>
      </c>
      <c r="O113" s="575">
        <v>41515</v>
      </c>
      <c r="P113" s="555">
        <f t="shared" ref="P113" si="98">_xlfn.BITAND(O113,255)</f>
        <v>43</v>
      </c>
    </row>
    <row r="114" spans="1:16">
      <c r="A114" s="557">
        <v>239</v>
      </c>
      <c r="B114" s="557" t="s">
        <v>24</v>
      </c>
      <c r="C114" s="751"/>
      <c r="D114" s="751"/>
      <c r="E114" s="565" t="s">
        <v>26</v>
      </c>
      <c r="F114" s="556"/>
      <c r="G114" s="576" t="str">
        <f t="shared" si="57"/>
        <v>A2</v>
      </c>
      <c r="H114" s="558">
        <v>162</v>
      </c>
      <c r="I114" s="562" t="s">
        <v>27</v>
      </c>
      <c r="O114" s="575"/>
      <c r="P114" s="555">
        <f t="shared" ref="P114" si="99">_xlfn.BITRSHIFT(O113,8)</f>
        <v>162</v>
      </c>
    </row>
    <row r="115" spans="1:16">
      <c r="A115" s="557">
        <v>240</v>
      </c>
      <c r="B115" s="403" t="s">
        <v>24</v>
      </c>
      <c r="C115" s="953" t="s">
        <v>1174</v>
      </c>
      <c r="D115" s="954"/>
      <c r="E115" s="565" t="s">
        <v>26</v>
      </c>
      <c r="F115" s="556"/>
      <c r="G115" s="576" t="str">
        <f t="shared" si="57"/>
        <v>0</v>
      </c>
      <c r="H115" s="561">
        <v>0</v>
      </c>
      <c r="I115" s="562" t="s">
        <v>27</v>
      </c>
      <c r="K115" s="421">
        <f>H116*256+H115</f>
        <v>0</v>
      </c>
      <c r="L115" s="421">
        <f>K115*0.0001</f>
        <v>0</v>
      </c>
      <c r="M115" s="421" t="e">
        <f>10*LOG10(L115)</f>
        <v>#NUM!</v>
      </c>
      <c r="O115" s="577">
        <v>0</v>
      </c>
      <c r="P115" s="555">
        <f>_xlfn.BITAND(O115,255)</f>
        <v>0</v>
      </c>
    </row>
    <row r="116" spans="1:16">
      <c r="A116" s="557">
        <v>241</v>
      </c>
      <c r="B116" s="403" t="s">
        <v>24</v>
      </c>
      <c r="C116" s="751"/>
      <c r="D116" s="751"/>
      <c r="E116" s="565" t="s">
        <v>26</v>
      </c>
      <c r="F116" s="556"/>
      <c r="G116" s="576" t="str">
        <f t="shared" si="57"/>
        <v>0</v>
      </c>
      <c r="H116" s="561">
        <v>0</v>
      </c>
      <c r="I116" s="562" t="s">
        <v>27</v>
      </c>
      <c r="K116" s="421"/>
      <c r="L116" s="421"/>
      <c r="M116" s="421"/>
      <c r="O116" s="577"/>
      <c r="P116" s="555">
        <f>_xlfn.BITRSHIFT(O115,8)</f>
        <v>0</v>
      </c>
    </row>
    <row r="117" spans="1:16">
      <c r="A117" s="557">
        <v>242</v>
      </c>
      <c r="B117" s="403" t="s">
        <v>24</v>
      </c>
      <c r="C117" s="953" t="s">
        <v>1175</v>
      </c>
      <c r="D117" s="954"/>
      <c r="E117" s="565" t="s">
        <v>26</v>
      </c>
      <c r="F117" s="556"/>
      <c r="G117" s="576" t="str">
        <f t="shared" si="57"/>
        <v>A1</v>
      </c>
      <c r="H117" s="561">
        <v>161</v>
      </c>
      <c r="I117" s="562" t="s">
        <v>27</v>
      </c>
      <c r="K117" s="421">
        <f>H118*256+H117</f>
        <v>3489</v>
      </c>
      <c r="L117" s="421">
        <f>K117*0.001</f>
        <v>3.4889999999999999</v>
      </c>
      <c r="M117" s="421">
        <f>10*LOG10(L117)</f>
        <v>5.427009694481109</v>
      </c>
      <c r="O117" s="577">
        <v>3489</v>
      </c>
      <c r="P117" s="555">
        <f t="shared" ref="P117" si="100">_xlfn.BITAND(O117,255)</f>
        <v>161</v>
      </c>
    </row>
    <row r="118" spans="1:16">
      <c r="A118" s="557">
        <v>243</v>
      </c>
      <c r="B118" s="403" t="s">
        <v>24</v>
      </c>
      <c r="C118" s="751"/>
      <c r="D118" s="751"/>
      <c r="E118" s="565" t="s">
        <v>26</v>
      </c>
      <c r="F118" s="556"/>
      <c r="G118" s="576" t="str">
        <f t="shared" si="57"/>
        <v>D</v>
      </c>
      <c r="H118" s="561">
        <v>13</v>
      </c>
      <c r="I118" s="562" t="s">
        <v>27</v>
      </c>
      <c r="K118" s="421"/>
      <c r="L118" s="421"/>
      <c r="M118" s="421"/>
      <c r="O118" s="577"/>
      <c r="P118" s="555">
        <f t="shared" ref="P118" si="101">_xlfn.BITRSHIFT(O117,8)</f>
        <v>13</v>
      </c>
    </row>
    <row r="119" spans="1:16">
      <c r="A119" s="557">
        <v>244</v>
      </c>
      <c r="B119" s="403" t="s">
        <v>24</v>
      </c>
      <c r="C119" s="953" t="s">
        <v>1176</v>
      </c>
      <c r="D119" s="954"/>
      <c r="E119" s="565" t="s">
        <v>26</v>
      </c>
      <c r="F119" s="556"/>
      <c r="G119" s="576" t="str">
        <f t="shared" si="57"/>
        <v>42</v>
      </c>
      <c r="H119" s="561">
        <v>66</v>
      </c>
      <c r="I119" s="562" t="s">
        <v>27</v>
      </c>
      <c r="K119" s="421">
        <f>H120*256+H119</f>
        <v>6978</v>
      </c>
      <c r="L119" s="421">
        <f>K119*0.001</f>
        <v>6.9779999999999998</v>
      </c>
      <c r="M119" s="421">
        <f>10*LOG10(L119)</f>
        <v>8.4373096511209198</v>
      </c>
      <c r="O119" s="577">
        <v>6978</v>
      </c>
      <c r="P119" s="555">
        <f t="shared" ref="P119" si="102">_xlfn.BITAND(O119,255)</f>
        <v>66</v>
      </c>
    </row>
    <row r="120" spans="1:16">
      <c r="A120" s="557">
        <v>245</v>
      </c>
      <c r="B120" s="403" t="s">
        <v>24</v>
      </c>
      <c r="C120" s="751"/>
      <c r="D120" s="751"/>
      <c r="E120" s="565" t="s">
        <v>26</v>
      </c>
      <c r="F120" s="556"/>
      <c r="G120" s="576" t="str">
        <f t="shared" si="57"/>
        <v>1B</v>
      </c>
      <c r="H120" s="561">
        <v>27</v>
      </c>
      <c r="I120" s="562" t="s">
        <v>27</v>
      </c>
      <c r="K120" s="421"/>
      <c r="L120" s="421"/>
      <c r="M120" s="421"/>
      <c r="O120" s="577"/>
      <c r="P120" s="555">
        <f t="shared" ref="P120" si="103">_xlfn.BITRSHIFT(O119,8)</f>
        <v>27</v>
      </c>
    </row>
    <row r="121" spans="1:16">
      <c r="A121" s="557">
        <v>246</v>
      </c>
      <c r="B121" s="403" t="s">
        <v>24</v>
      </c>
      <c r="C121" s="953" t="s">
        <v>1177</v>
      </c>
      <c r="D121" s="954"/>
      <c r="E121" s="565" t="s">
        <v>26</v>
      </c>
      <c r="F121" s="556"/>
      <c r="G121" s="576" t="str">
        <f t="shared" si="57"/>
        <v>E4</v>
      </c>
      <c r="H121" s="561">
        <v>228</v>
      </c>
      <c r="I121" s="562" t="s">
        <v>27</v>
      </c>
      <c r="K121" s="421">
        <f>H122*256+H121</f>
        <v>10468</v>
      </c>
      <c r="L121" s="421">
        <f>K121*0.001</f>
        <v>10.468</v>
      </c>
      <c r="M121" s="421">
        <f>10*LOG10(L121)</f>
        <v>10.198637139678432</v>
      </c>
      <c r="O121" s="577">
        <v>10468</v>
      </c>
      <c r="P121" s="555">
        <f t="shared" ref="P121" si="104">_xlfn.BITAND(O121,255)</f>
        <v>228</v>
      </c>
    </row>
    <row r="122" spans="1:16">
      <c r="A122" s="557">
        <v>247</v>
      </c>
      <c r="B122" s="403" t="s">
        <v>24</v>
      </c>
      <c r="C122" s="751"/>
      <c r="D122" s="751"/>
      <c r="E122" s="565" t="s">
        <v>26</v>
      </c>
      <c r="F122" s="556"/>
      <c r="G122" s="576" t="str">
        <f t="shared" si="57"/>
        <v>28</v>
      </c>
      <c r="H122" s="561">
        <v>40</v>
      </c>
      <c r="I122" s="562" t="s">
        <v>27</v>
      </c>
      <c r="L122" s="421"/>
      <c r="M122" s="421"/>
      <c r="O122" s="577"/>
      <c r="P122" s="555">
        <f t="shared" ref="P122" si="105">_xlfn.BITRSHIFT(O121,8)</f>
        <v>40</v>
      </c>
    </row>
    <row r="123" spans="1:16">
      <c r="A123" s="557">
        <v>248</v>
      </c>
      <c r="B123" s="403" t="s">
        <v>24</v>
      </c>
      <c r="C123" s="953" t="s">
        <v>1178</v>
      </c>
      <c r="D123" s="954"/>
      <c r="E123" s="565" t="s">
        <v>26</v>
      </c>
      <c r="F123" s="556"/>
      <c r="G123" s="576" t="str">
        <f t="shared" si="57"/>
        <v>85</v>
      </c>
      <c r="H123" s="558">
        <v>133</v>
      </c>
      <c r="I123" s="562" t="s">
        <v>27</v>
      </c>
      <c r="K123" s="421">
        <f>H124*256+H123</f>
        <v>13957</v>
      </c>
      <c r="L123" s="421">
        <f>K123*0.001</f>
        <v>13.957000000000001</v>
      </c>
      <c r="M123" s="421">
        <f>10*LOG10(L123)</f>
        <v>11.447920784977148</v>
      </c>
      <c r="O123" s="575">
        <v>13957</v>
      </c>
      <c r="P123" s="555">
        <f t="shared" ref="P123" si="106">_xlfn.BITAND(O123,255)</f>
        <v>133</v>
      </c>
    </row>
    <row r="124" spans="1:16">
      <c r="A124" s="557">
        <v>249</v>
      </c>
      <c r="B124" s="403" t="s">
        <v>24</v>
      </c>
      <c r="C124" s="751"/>
      <c r="D124" s="751"/>
      <c r="E124" s="565" t="s">
        <v>26</v>
      </c>
      <c r="F124" s="556"/>
      <c r="G124" s="576" t="str">
        <f t="shared" si="57"/>
        <v>36</v>
      </c>
      <c r="H124" s="558">
        <v>54</v>
      </c>
      <c r="I124" s="562" t="s">
        <v>27</v>
      </c>
      <c r="O124" s="575"/>
      <c r="P124" s="555">
        <f t="shared" ref="P124" si="107">_xlfn.BITRSHIFT(O123,8)</f>
        <v>54</v>
      </c>
    </row>
    <row r="125" spans="1:16">
      <c r="A125" s="557">
        <v>250</v>
      </c>
      <c r="B125" s="403" t="s">
        <v>24</v>
      </c>
      <c r="C125" s="953" t="s">
        <v>1179</v>
      </c>
      <c r="D125" s="954"/>
      <c r="E125" s="565" t="s">
        <v>26</v>
      </c>
      <c r="F125" s="556"/>
      <c r="G125" s="576" t="str">
        <f t="shared" si="57"/>
        <v>26</v>
      </c>
      <c r="H125" s="558">
        <v>38</v>
      </c>
      <c r="I125" s="562" t="s">
        <v>27</v>
      </c>
      <c r="K125" s="421">
        <f>H126*256+H125</f>
        <v>17446</v>
      </c>
      <c r="L125" s="421">
        <f>K125*0.001</f>
        <v>17.446000000000002</v>
      </c>
      <c r="M125" s="421">
        <f>10*LOG10(L125)</f>
        <v>12.4169586813981</v>
      </c>
      <c r="O125" s="575">
        <v>17446</v>
      </c>
      <c r="P125" s="555">
        <f t="shared" ref="P125" si="108">_xlfn.BITAND(O125,255)</f>
        <v>38</v>
      </c>
    </row>
    <row r="126" spans="1:16">
      <c r="A126" s="557">
        <v>251</v>
      </c>
      <c r="B126" s="403" t="s">
        <v>24</v>
      </c>
      <c r="C126" s="751"/>
      <c r="D126" s="751"/>
      <c r="E126" s="565" t="s">
        <v>26</v>
      </c>
      <c r="F126" s="556"/>
      <c r="G126" s="576" t="str">
        <f t="shared" si="57"/>
        <v>44</v>
      </c>
      <c r="H126" s="558">
        <v>68</v>
      </c>
      <c r="I126" s="562" t="s">
        <v>27</v>
      </c>
      <c r="O126" s="575"/>
      <c r="P126" s="555">
        <f t="shared" ref="P126" si="109">_xlfn.BITRSHIFT(O125,8)</f>
        <v>68</v>
      </c>
    </row>
    <row r="127" spans="1:16">
      <c r="A127" s="557">
        <v>252</v>
      </c>
      <c r="B127" s="403" t="s">
        <v>24</v>
      </c>
      <c r="C127" s="953" t="s">
        <v>1180</v>
      </c>
      <c r="D127" s="954"/>
      <c r="E127" s="565" t="s">
        <v>26</v>
      </c>
      <c r="F127" s="556"/>
      <c r="G127" s="576" t="str">
        <f t="shared" si="57"/>
        <v>C8</v>
      </c>
      <c r="H127" s="558">
        <v>200</v>
      </c>
      <c r="I127" s="562" t="s">
        <v>27</v>
      </c>
      <c r="K127" s="421">
        <f>H128*256+H127</f>
        <v>20936</v>
      </c>
      <c r="L127" s="421">
        <f>K127*0.001</f>
        <v>20.936</v>
      </c>
      <c r="M127" s="421">
        <f>10*LOG10(L127)</f>
        <v>13.208937096318245</v>
      </c>
      <c r="O127" s="575">
        <v>20936</v>
      </c>
      <c r="P127" s="555">
        <f t="shared" ref="P127" si="110">_xlfn.BITAND(O127,255)</f>
        <v>200</v>
      </c>
    </row>
    <row r="128" spans="1:16">
      <c r="A128" s="557">
        <v>253</v>
      </c>
      <c r="B128" s="403" t="s">
        <v>24</v>
      </c>
      <c r="C128" s="751"/>
      <c r="D128" s="751"/>
      <c r="E128" s="565" t="s">
        <v>26</v>
      </c>
      <c r="F128" s="556"/>
      <c r="G128" s="576" t="str">
        <f t="shared" si="57"/>
        <v>51</v>
      </c>
      <c r="H128" s="558">
        <v>81</v>
      </c>
      <c r="I128" s="562" t="s">
        <v>27</v>
      </c>
      <c r="O128" s="575"/>
      <c r="P128" s="555">
        <f t="shared" ref="P128" si="111">_xlfn.BITRSHIFT(O127,8)</f>
        <v>81</v>
      </c>
    </row>
    <row r="129" spans="1:16">
      <c r="A129" s="557">
        <v>254</v>
      </c>
      <c r="B129" s="403" t="s">
        <v>24</v>
      </c>
      <c r="C129" s="953" t="s">
        <v>1181</v>
      </c>
      <c r="D129" s="954"/>
      <c r="E129" s="565" t="s">
        <v>26</v>
      </c>
      <c r="F129" s="556"/>
      <c r="G129" s="576" t="str">
        <f t="shared" si="57"/>
        <v>2B</v>
      </c>
      <c r="H129" s="558">
        <v>43</v>
      </c>
      <c r="I129" s="562" t="s">
        <v>27</v>
      </c>
      <c r="K129" s="421">
        <f>H130*256+H129</f>
        <v>41515</v>
      </c>
      <c r="L129" s="421">
        <f>K129*0.001</f>
        <v>41.515000000000001</v>
      </c>
      <c r="M129" s="421">
        <f>10*LOG10(L129)</f>
        <v>16.182050422592695</v>
      </c>
      <c r="O129" s="575">
        <v>41515</v>
      </c>
      <c r="P129" s="555">
        <f t="shared" ref="P129" si="112">_xlfn.BITAND(O129,255)</f>
        <v>43</v>
      </c>
    </row>
    <row r="130" spans="1:16">
      <c r="A130" s="557">
        <v>255</v>
      </c>
      <c r="B130" s="403" t="s">
        <v>24</v>
      </c>
      <c r="C130" s="751"/>
      <c r="D130" s="751"/>
      <c r="E130" s="565" t="s">
        <v>26</v>
      </c>
      <c r="F130" s="556"/>
      <c r="G130" s="576" t="str">
        <f t="shared" si="57"/>
        <v>A2</v>
      </c>
      <c r="H130" s="558">
        <v>162</v>
      </c>
      <c r="I130" s="562" t="s">
        <v>27</v>
      </c>
      <c r="O130" s="575"/>
      <c r="P130" s="555">
        <f t="shared" ref="P130" si="113">_xlfn.BITRSHIFT(O129,8)</f>
        <v>162</v>
      </c>
    </row>
  </sheetData>
  <mergeCells count="115">
    <mergeCell ref="C119:C120"/>
    <mergeCell ref="D119:D120"/>
    <mergeCell ref="C121:C122"/>
    <mergeCell ref="D121:D122"/>
    <mergeCell ref="C129:C130"/>
    <mergeCell ref="D129:D130"/>
    <mergeCell ref="C123:C124"/>
    <mergeCell ref="D123:D124"/>
    <mergeCell ref="C125:C126"/>
    <mergeCell ref="D125:D126"/>
    <mergeCell ref="C127:C128"/>
    <mergeCell ref="D127:D128"/>
    <mergeCell ref="C109:C110"/>
    <mergeCell ref="D109:D110"/>
    <mergeCell ref="C111:C112"/>
    <mergeCell ref="D111:D112"/>
    <mergeCell ref="C113:C114"/>
    <mergeCell ref="D113:D114"/>
    <mergeCell ref="C115:C116"/>
    <mergeCell ref="D115:D116"/>
    <mergeCell ref="C117:C118"/>
    <mergeCell ref="D117:D118"/>
    <mergeCell ref="C99:C100"/>
    <mergeCell ref="D99:D100"/>
    <mergeCell ref="C101:C102"/>
    <mergeCell ref="D101:D102"/>
    <mergeCell ref="C103:C104"/>
    <mergeCell ref="D103:D104"/>
    <mergeCell ref="C105:C106"/>
    <mergeCell ref="D105:D106"/>
    <mergeCell ref="C107:C108"/>
    <mergeCell ref="D107:D108"/>
    <mergeCell ref="C89:C90"/>
    <mergeCell ref="D89:D90"/>
    <mergeCell ref="C91:C92"/>
    <mergeCell ref="D91:D92"/>
    <mergeCell ref="C93:C94"/>
    <mergeCell ref="D93:D94"/>
    <mergeCell ref="C95:C96"/>
    <mergeCell ref="D95:D96"/>
    <mergeCell ref="C97:C98"/>
    <mergeCell ref="D97:D98"/>
    <mergeCell ref="C79:C80"/>
    <mergeCell ref="D79:D80"/>
    <mergeCell ref="C81:C82"/>
    <mergeCell ref="D81:D82"/>
    <mergeCell ref="C83:C84"/>
    <mergeCell ref="D83:D84"/>
    <mergeCell ref="C85:C86"/>
    <mergeCell ref="D85:D86"/>
    <mergeCell ref="C87:C88"/>
    <mergeCell ref="D87:D88"/>
    <mergeCell ref="C69:C70"/>
    <mergeCell ref="D69:D70"/>
    <mergeCell ref="C71:C72"/>
    <mergeCell ref="D71:D72"/>
    <mergeCell ref="C73:C74"/>
    <mergeCell ref="D73:D74"/>
    <mergeCell ref="C75:C76"/>
    <mergeCell ref="D75:D76"/>
    <mergeCell ref="C77:C78"/>
    <mergeCell ref="D77:D78"/>
    <mergeCell ref="C59:C60"/>
    <mergeCell ref="D59:D60"/>
    <mergeCell ref="C61:C62"/>
    <mergeCell ref="D61:D62"/>
    <mergeCell ref="C63:C64"/>
    <mergeCell ref="D63:D64"/>
    <mergeCell ref="C65:C66"/>
    <mergeCell ref="D65:D66"/>
    <mergeCell ref="C67:C68"/>
    <mergeCell ref="D67:D68"/>
    <mergeCell ref="C49:C50"/>
    <mergeCell ref="D49:D50"/>
    <mergeCell ref="C51:C52"/>
    <mergeCell ref="D51:D52"/>
    <mergeCell ref="C53:C54"/>
    <mergeCell ref="D53:D54"/>
    <mergeCell ref="C55:C56"/>
    <mergeCell ref="D55:D56"/>
    <mergeCell ref="C57:C58"/>
    <mergeCell ref="D57:D58"/>
    <mergeCell ref="C39:C40"/>
    <mergeCell ref="D39:D40"/>
    <mergeCell ref="C41:C42"/>
    <mergeCell ref="D41:D42"/>
    <mergeCell ref="C43:C44"/>
    <mergeCell ref="D43:D44"/>
    <mergeCell ref="C45:C46"/>
    <mergeCell ref="D45:D46"/>
    <mergeCell ref="C47:C48"/>
    <mergeCell ref="D47:D48"/>
    <mergeCell ref="C35:C36"/>
    <mergeCell ref="D35:D36"/>
    <mergeCell ref="C37:C38"/>
    <mergeCell ref="D37:D38"/>
    <mergeCell ref="A1:H1"/>
    <mergeCell ref="C3:C4"/>
    <mergeCell ref="C5:C6"/>
    <mergeCell ref="C7:C8"/>
    <mergeCell ref="D3:D18"/>
    <mergeCell ref="C21:C22"/>
    <mergeCell ref="C23:C24"/>
    <mergeCell ref="C25:C26"/>
    <mergeCell ref="D19:D34"/>
    <mergeCell ref="C15:C16"/>
    <mergeCell ref="C17:C18"/>
    <mergeCell ref="C19:C20"/>
    <mergeCell ref="C9:C10"/>
    <mergeCell ref="C11:C12"/>
    <mergeCell ref="C13:C14"/>
    <mergeCell ref="C27:C28"/>
    <mergeCell ref="C29:C30"/>
    <mergeCell ref="C31:C32"/>
    <mergeCell ref="C33:C34"/>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048CA-1E19-4785-88B7-7C4A43C2914D}">
  <dimension ref="A1:K130"/>
  <sheetViews>
    <sheetView zoomScale="85" zoomScaleNormal="85" workbookViewId="0">
      <selection activeCell="A2" sqref="A2"/>
    </sheetView>
  </sheetViews>
  <sheetFormatPr defaultColWidth="9" defaultRowHeight="14.4"/>
  <cols>
    <col min="1" max="2" width="9" style="283" customWidth="1"/>
    <col min="3" max="3" width="44.44140625" style="283" customWidth="1"/>
    <col min="4" max="4" width="45.21875" style="283" customWidth="1"/>
    <col min="5" max="5" width="9" style="283" customWidth="1"/>
    <col min="6" max="6" width="9" style="615" customWidth="1"/>
    <col min="7" max="7" width="9" style="283" customWidth="1"/>
    <col min="8" max="8" width="9" style="284"/>
    <col min="9" max="9" width="9" style="238"/>
    <col min="10" max="16384" width="9" style="283"/>
  </cols>
  <sheetData>
    <row r="1" spans="1:11" ht="17.25" customHeight="1">
      <c r="A1" s="756" t="s">
        <v>4655</v>
      </c>
      <c r="B1" s="757"/>
      <c r="C1" s="757"/>
      <c r="D1" s="757"/>
      <c r="E1" s="757"/>
      <c r="F1" s="757"/>
      <c r="G1" s="757"/>
      <c r="H1" s="757"/>
      <c r="I1" s="215"/>
    </row>
    <row r="2" spans="1:11" ht="63" customHeight="1">
      <c r="A2" s="177" t="s">
        <v>13</v>
      </c>
      <c r="B2" s="178" t="s">
        <v>14</v>
      </c>
      <c r="C2" s="179" t="s">
        <v>15</v>
      </c>
      <c r="D2" s="179" t="s">
        <v>16</v>
      </c>
      <c r="E2" s="179" t="s">
        <v>17</v>
      </c>
      <c r="F2" s="179" t="s">
        <v>18</v>
      </c>
      <c r="G2" s="179" t="s">
        <v>19</v>
      </c>
      <c r="H2" s="179" t="s">
        <v>2061</v>
      </c>
      <c r="I2" s="179" t="s">
        <v>2070</v>
      </c>
    </row>
    <row r="3" spans="1:11" s="613" customFormat="1">
      <c r="A3" s="605">
        <v>128</v>
      </c>
      <c r="B3" s="435" t="s">
        <v>24</v>
      </c>
      <c r="C3" s="828" t="s">
        <v>1053</v>
      </c>
      <c r="D3" s="956"/>
      <c r="E3" s="619" t="s">
        <v>26</v>
      </c>
      <c r="F3" s="611"/>
      <c r="G3" s="231" t="str">
        <f t="shared" ref="G3:G66" si="0">DEC2HEX(H3)</f>
        <v>70</v>
      </c>
      <c r="H3" s="617">
        <v>112</v>
      </c>
      <c r="I3" s="607" t="s">
        <v>27</v>
      </c>
      <c r="J3" s="283"/>
      <c r="K3" s="613">
        <f>H4*256+H3</f>
        <v>112</v>
      </c>
    </row>
    <row r="4" spans="1:11" s="613" customFormat="1">
      <c r="A4" s="605">
        <v>129</v>
      </c>
      <c r="B4" s="435" t="s">
        <v>24</v>
      </c>
      <c r="C4" s="751"/>
      <c r="D4" s="754"/>
      <c r="E4" s="619" t="s">
        <v>26</v>
      </c>
      <c r="F4" s="611"/>
      <c r="G4" s="231" t="str">
        <f t="shared" si="0"/>
        <v>0</v>
      </c>
      <c r="H4" s="617">
        <v>0</v>
      </c>
      <c r="I4" s="607" t="s">
        <v>27</v>
      </c>
      <c r="J4" s="283"/>
    </row>
    <row r="5" spans="1:11" s="613" customFormat="1">
      <c r="A5" s="605">
        <v>130</v>
      </c>
      <c r="B5" s="435" t="s">
        <v>24</v>
      </c>
      <c r="C5" s="828" t="s">
        <v>1054</v>
      </c>
      <c r="D5" s="754"/>
      <c r="E5" s="619" t="s">
        <v>26</v>
      </c>
      <c r="F5" s="611"/>
      <c r="G5" s="231" t="str">
        <f t="shared" si="0"/>
        <v>AA</v>
      </c>
      <c r="H5" s="617">
        <v>170</v>
      </c>
      <c r="I5" s="607" t="s">
        <v>27</v>
      </c>
      <c r="K5" s="613">
        <f>H6*256+H5</f>
        <v>1706</v>
      </c>
    </row>
    <row r="6" spans="1:11" s="613" customFormat="1">
      <c r="A6" s="605">
        <v>131</v>
      </c>
      <c r="B6" s="435" t="s">
        <v>24</v>
      </c>
      <c r="C6" s="751"/>
      <c r="D6" s="754"/>
      <c r="E6" s="619" t="s">
        <v>26</v>
      </c>
      <c r="F6" s="611"/>
      <c r="G6" s="231" t="str">
        <f t="shared" si="0"/>
        <v>6</v>
      </c>
      <c r="H6" s="617">
        <v>6</v>
      </c>
      <c r="I6" s="607" t="s">
        <v>27</v>
      </c>
    </row>
    <row r="7" spans="1:11" s="613" customFormat="1">
      <c r="A7" s="605">
        <v>132</v>
      </c>
      <c r="B7" s="435" t="s">
        <v>24</v>
      </c>
      <c r="C7" s="828" t="s">
        <v>1055</v>
      </c>
      <c r="D7" s="754"/>
      <c r="E7" s="619" t="s">
        <v>26</v>
      </c>
      <c r="F7" s="611"/>
      <c r="G7" s="231" t="str">
        <f t="shared" si="0"/>
        <v>E5</v>
      </c>
      <c r="H7" s="617">
        <v>229</v>
      </c>
      <c r="I7" s="607" t="s">
        <v>27</v>
      </c>
      <c r="K7" s="613">
        <f>H8*256+H7</f>
        <v>3301</v>
      </c>
    </row>
    <row r="8" spans="1:11" s="613" customFormat="1">
      <c r="A8" s="605">
        <v>133</v>
      </c>
      <c r="B8" s="435" t="s">
        <v>24</v>
      </c>
      <c r="C8" s="751"/>
      <c r="D8" s="754"/>
      <c r="E8" s="619" t="s">
        <v>26</v>
      </c>
      <c r="F8" s="611"/>
      <c r="G8" s="231" t="str">
        <f t="shared" si="0"/>
        <v>C</v>
      </c>
      <c r="H8" s="617">
        <v>12</v>
      </c>
      <c r="I8" s="607" t="s">
        <v>27</v>
      </c>
    </row>
    <row r="9" spans="1:11" s="613" customFormat="1">
      <c r="A9" s="605">
        <v>134</v>
      </c>
      <c r="B9" s="435" t="s">
        <v>24</v>
      </c>
      <c r="C9" s="828" t="s">
        <v>1056</v>
      </c>
      <c r="D9" s="754"/>
      <c r="E9" s="619" t="s">
        <v>26</v>
      </c>
      <c r="F9" s="611"/>
      <c r="G9" s="231" t="str">
        <f t="shared" si="0"/>
        <v>20</v>
      </c>
      <c r="H9" s="617">
        <v>32</v>
      </c>
      <c r="I9" s="607" t="s">
        <v>27</v>
      </c>
      <c r="K9" s="613">
        <f>H10*256+H9</f>
        <v>4896</v>
      </c>
    </row>
    <row r="10" spans="1:11" s="613" customFormat="1">
      <c r="A10" s="605">
        <v>135</v>
      </c>
      <c r="B10" s="435" t="s">
        <v>24</v>
      </c>
      <c r="C10" s="751"/>
      <c r="D10" s="754"/>
      <c r="E10" s="619" t="s">
        <v>26</v>
      </c>
      <c r="F10" s="611"/>
      <c r="G10" s="231" t="str">
        <f t="shared" si="0"/>
        <v>13</v>
      </c>
      <c r="H10" s="617">
        <v>19</v>
      </c>
      <c r="I10" s="607" t="s">
        <v>27</v>
      </c>
      <c r="K10" s="283"/>
    </row>
    <row r="11" spans="1:11">
      <c r="A11" s="605">
        <v>136</v>
      </c>
      <c r="B11" s="612" t="s">
        <v>24</v>
      </c>
      <c r="C11" s="828" t="s">
        <v>1057</v>
      </c>
      <c r="D11" s="754"/>
      <c r="E11" s="619" t="s">
        <v>26</v>
      </c>
      <c r="F11" s="608"/>
      <c r="G11" s="231" t="str">
        <f t="shared" si="0"/>
        <v>5A</v>
      </c>
      <c r="H11" s="614">
        <v>90</v>
      </c>
      <c r="I11" s="607" t="s">
        <v>27</v>
      </c>
      <c r="K11" s="613">
        <f>H12*256+H11</f>
        <v>6490</v>
      </c>
    </row>
    <row r="12" spans="1:11">
      <c r="A12" s="605">
        <v>137</v>
      </c>
      <c r="B12" s="612" t="s">
        <v>24</v>
      </c>
      <c r="C12" s="751"/>
      <c r="D12" s="754"/>
      <c r="E12" s="619" t="s">
        <v>26</v>
      </c>
      <c r="F12" s="608"/>
      <c r="G12" s="231" t="str">
        <f t="shared" si="0"/>
        <v>19</v>
      </c>
      <c r="H12" s="614">
        <v>25</v>
      </c>
      <c r="I12" s="607" t="s">
        <v>27</v>
      </c>
    </row>
    <row r="13" spans="1:11">
      <c r="A13" s="605">
        <v>138</v>
      </c>
      <c r="B13" s="612" t="s">
        <v>24</v>
      </c>
      <c r="C13" s="828" t="s">
        <v>1058</v>
      </c>
      <c r="D13" s="754"/>
      <c r="E13" s="619" t="s">
        <v>26</v>
      </c>
      <c r="F13" s="608"/>
      <c r="G13" s="231" t="str">
        <f t="shared" si="0"/>
        <v>95</v>
      </c>
      <c r="H13" s="614">
        <v>149</v>
      </c>
      <c r="I13" s="607" t="s">
        <v>27</v>
      </c>
      <c r="K13" s="613">
        <f>H14*256+H13</f>
        <v>8085</v>
      </c>
    </row>
    <row r="14" spans="1:11">
      <c r="A14" s="605">
        <v>139</v>
      </c>
      <c r="B14" s="612" t="s">
        <v>24</v>
      </c>
      <c r="C14" s="751"/>
      <c r="D14" s="754"/>
      <c r="E14" s="619" t="s">
        <v>26</v>
      </c>
      <c r="F14" s="608"/>
      <c r="G14" s="231" t="str">
        <f t="shared" si="0"/>
        <v>1F</v>
      </c>
      <c r="H14" s="614">
        <v>31</v>
      </c>
      <c r="I14" s="607" t="s">
        <v>27</v>
      </c>
    </row>
    <row r="15" spans="1:11">
      <c r="A15" s="605">
        <v>140</v>
      </c>
      <c r="B15" s="612" t="s">
        <v>24</v>
      </c>
      <c r="C15" s="828" t="s">
        <v>1059</v>
      </c>
      <c r="D15" s="754"/>
      <c r="E15" s="619" t="s">
        <v>26</v>
      </c>
      <c r="F15" s="608"/>
      <c r="G15" s="231" t="str">
        <f t="shared" si="0"/>
        <v>D0</v>
      </c>
      <c r="H15" s="614">
        <v>208</v>
      </c>
      <c r="I15" s="607" t="s">
        <v>27</v>
      </c>
      <c r="K15" s="613">
        <f>H16*256+H15</f>
        <v>9680</v>
      </c>
    </row>
    <row r="16" spans="1:11">
      <c r="A16" s="605">
        <v>141</v>
      </c>
      <c r="B16" s="612" t="s">
        <v>24</v>
      </c>
      <c r="C16" s="751"/>
      <c r="D16" s="754"/>
      <c r="E16" s="619" t="s">
        <v>26</v>
      </c>
      <c r="F16" s="608"/>
      <c r="G16" s="231" t="str">
        <f t="shared" si="0"/>
        <v>25</v>
      </c>
      <c r="H16" s="614">
        <v>37</v>
      </c>
      <c r="I16" s="607" t="s">
        <v>27</v>
      </c>
    </row>
    <row r="17" spans="1:11">
      <c r="A17" s="605">
        <v>142</v>
      </c>
      <c r="B17" s="612" t="s">
        <v>24</v>
      </c>
      <c r="C17" s="828" t="s">
        <v>1060</v>
      </c>
      <c r="D17" s="754"/>
      <c r="E17" s="619" t="s">
        <v>26</v>
      </c>
      <c r="F17" s="608"/>
      <c r="G17" s="231" t="str">
        <f t="shared" si="0"/>
        <v>80</v>
      </c>
      <c r="H17" s="614">
        <v>128</v>
      </c>
      <c r="I17" s="607" t="s">
        <v>27</v>
      </c>
      <c r="K17" s="613">
        <f>H18*256+H17</f>
        <v>19072</v>
      </c>
    </row>
    <row r="18" spans="1:11">
      <c r="A18" s="605">
        <v>143</v>
      </c>
      <c r="B18" s="612" t="s">
        <v>24</v>
      </c>
      <c r="C18" s="751"/>
      <c r="D18" s="751"/>
      <c r="E18" s="619" t="s">
        <v>26</v>
      </c>
      <c r="F18" s="608"/>
      <c r="G18" s="231" t="str">
        <f t="shared" si="0"/>
        <v>4A</v>
      </c>
      <c r="H18" s="614">
        <v>74</v>
      </c>
      <c r="I18" s="607" t="s">
        <v>27</v>
      </c>
    </row>
    <row r="19" spans="1:11">
      <c r="A19" s="605">
        <v>144</v>
      </c>
      <c r="B19" s="612" t="s">
        <v>24</v>
      </c>
      <c r="C19" s="828" t="s">
        <v>1061</v>
      </c>
      <c r="D19" s="956"/>
      <c r="E19" s="619" t="s">
        <v>26</v>
      </c>
      <c r="F19" s="608"/>
      <c r="G19" s="231" t="str">
        <f t="shared" si="0"/>
        <v>70</v>
      </c>
      <c r="H19" s="617">
        <v>112</v>
      </c>
      <c r="I19" s="607" t="s">
        <v>27</v>
      </c>
      <c r="K19" s="613">
        <f>H20*256+H19</f>
        <v>112</v>
      </c>
    </row>
    <row r="20" spans="1:11">
      <c r="A20" s="605">
        <v>145</v>
      </c>
      <c r="B20" s="612" t="s">
        <v>24</v>
      </c>
      <c r="C20" s="751"/>
      <c r="D20" s="754"/>
      <c r="E20" s="619" t="s">
        <v>26</v>
      </c>
      <c r="F20" s="608"/>
      <c r="G20" s="231" t="str">
        <f t="shared" si="0"/>
        <v>0</v>
      </c>
      <c r="H20" s="617">
        <v>0</v>
      </c>
      <c r="I20" s="607" t="s">
        <v>27</v>
      </c>
      <c r="K20" s="613"/>
    </row>
    <row r="21" spans="1:11">
      <c r="A21" s="605">
        <v>146</v>
      </c>
      <c r="B21" s="612" t="s">
        <v>24</v>
      </c>
      <c r="C21" s="828" t="s">
        <v>1062</v>
      </c>
      <c r="D21" s="754"/>
      <c r="E21" s="619" t="s">
        <v>26</v>
      </c>
      <c r="F21" s="608"/>
      <c r="G21" s="231" t="str">
        <f t="shared" si="0"/>
        <v>AA</v>
      </c>
      <c r="H21" s="617">
        <v>170</v>
      </c>
      <c r="I21" s="607" t="s">
        <v>27</v>
      </c>
      <c r="K21" s="613">
        <f>H22*256+H21</f>
        <v>1706</v>
      </c>
    </row>
    <row r="22" spans="1:11">
      <c r="A22" s="605">
        <v>147</v>
      </c>
      <c r="B22" s="612" t="s">
        <v>24</v>
      </c>
      <c r="C22" s="751"/>
      <c r="D22" s="754"/>
      <c r="E22" s="619" t="s">
        <v>26</v>
      </c>
      <c r="F22" s="608"/>
      <c r="G22" s="231" t="str">
        <f t="shared" si="0"/>
        <v>6</v>
      </c>
      <c r="H22" s="617">
        <v>6</v>
      </c>
      <c r="I22" s="607" t="s">
        <v>27</v>
      </c>
      <c r="K22" s="613"/>
    </row>
    <row r="23" spans="1:11">
      <c r="A23" s="605">
        <v>148</v>
      </c>
      <c r="B23" s="612" t="s">
        <v>24</v>
      </c>
      <c r="C23" s="828" t="s">
        <v>1063</v>
      </c>
      <c r="D23" s="754"/>
      <c r="E23" s="619" t="s">
        <v>26</v>
      </c>
      <c r="F23" s="608"/>
      <c r="G23" s="231" t="str">
        <f t="shared" si="0"/>
        <v>E5</v>
      </c>
      <c r="H23" s="617">
        <v>229</v>
      </c>
      <c r="I23" s="607" t="s">
        <v>27</v>
      </c>
      <c r="K23" s="613">
        <f>H24*256+H23</f>
        <v>3301</v>
      </c>
    </row>
    <row r="24" spans="1:11">
      <c r="A24" s="605">
        <v>149</v>
      </c>
      <c r="B24" s="612" t="s">
        <v>24</v>
      </c>
      <c r="C24" s="751"/>
      <c r="D24" s="754"/>
      <c r="E24" s="619" t="s">
        <v>26</v>
      </c>
      <c r="F24" s="608"/>
      <c r="G24" s="231" t="str">
        <f t="shared" si="0"/>
        <v>C</v>
      </c>
      <c r="H24" s="617">
        <v>12</v>
      </c>
      <c r="I24" s="607" t="s">
        <v>27</v>
      </c>
      <c r="K24" s="613"/>
    </row>
    <row r="25" spans="1:11">
      <c r="A25" s="605">
        <v>150</v>
      </c>
      <c r="B25" s="612" t="s">
        <v>24</v>
      </c>
      <c r="C25" s="828" t="s">
        <v>1064</v>
      </c>
      <c r="D25" s="754"/>
      <c r="E25" s="619" t="s">
        <v>26</v>
      </c>
      <c r="F25" s="608"/>
      <c r="G25" s="231" t="str">
        <f t="shared" si="0"/>
        <v>20</v>
      </c>
      <c r="H25" s="617">
        <v>32</v>
      </c>
      <c r="I25" s="607" t="s">
        <v>27</v>
      </c>
      <c r="K25" s="613">
        <f>H26*256+H25</f>
        <v>4896</v>
      </c>
    </row>
    <row r="26" spans="1:11">
      <c r="A26" s="605">
        <v>151</v>
      </c>
      <c r="B26" s="612" t="s">
        <v>24</v>
      </c>
      <c r="C26" s="751"/>
      <c r="D26" s="754"/>
      <c r="E26" s="619" t="s">
        <v>26</v>
      </c>
      <c r="F26" s="608"/>
      <c r="G26" s="231" t="str">
        <f t="shared" si="0"/>
        <v>13</v>
      </c>
      <c r="H26" s="617">
        <v>19</v>
      </c>
      <c r="I26" s="607" t="s">
        <v>27</v>
      </c>
    </row>
    <row r="27" spans="1:11">
      <c r="A27" s="605">
        <v>152</v>
      </c>
      <c r="B27" s="612" t="s">
        <v>24</v>
      </c>
      <c r="C27" s="828" t="s">
        <v>1065</v>
      </c>
      <c r="D27" s="754"/>
      <c r="E27" s="619" t="s">
        <v>26</v>
      </c>
      <c r="F27" s="608"/>
      <c r="G27" s="231" t="str">
        <f t="shared" si="0"/>
        <v>5A</v>
      </c>
      <c r="H27" s="614">
        <v>90</v>
      </c>
      <c r="I27" s="607" t="s">
        <v>27</v>
      </c>
      <c r="K27" s="613">
        <f>H28*256+H27</f>
        <v>6490</v>
      </c>
    </row>
    <row r="28" spans="1:11">
      <c r="A28" s="605">
        <v>153</v>
      </c>
      <c r="B28" s="612" t="s">
        <v>24</v>
      </c>
      <c r="C28" s="751"/>
      <c r="D28" s="754"/>
      <c r="E28" s="619" t="s">
        <v>26</v>
      </c>
      <c r="F28" s="608"/>
      <c r="G28" s="231" t="str">
        <f t="shared" si="0"/>
        <v>19</v>
      </c>
      <c r="H28" s="614">
        <v>25</v>
      </c>
      <c r="I28" s="607" t="s">
        <v>27</v>
      </c>
    </row>
    <row r="29" spans="1:11">
      <c r="A29" s="605">
        <v>154</v>
      </c>
      <c r="B29" s="612" t="s">
        <v>24</v>
      </c>
      <c r="C29" s="828" t="s">
        <v>1066</v>
      </c>
      <c r="D29" s="754"/>
      <c r="E29" s="619" t="s">
        <v>26</v>
      </c>
      <c r="F29" s="608"/>
      <c r="G29" s="231" t="str">
        <f t="shared" si="0"/>
        <v>95</v>
      </c>
      <c r="H29" s="614">
        <v>149</v>
      </c>
      <c r="I29" s="607" t="s">
        <v>27</v>
      </c>
      <c r="K29" s="613">
        <f>H30*256+H29</f>
        <v>8085</v>
      </c>
    </row>
    <row r="30" spans="1:11">
      <c r="A30" s="605">
        <v>155</v>
      </c>
      <c r="B30" s="612" t="s">
        <v>24</v>
      </c>
      <c r="C30" s="751"/>
      <c r="D30" s="754"/>
      <c r="E30" s="619" t="s">
        <v>26</v>
      </c>
      <c r="F30" s="608"/>
      <c r="G30" s="231" t="str">
        <f t="shared" si="0"/>
        <v>1F</v>
      </c>
      <c r="H30" s="614">
        <v>31</v>
      </c>
      <c r="I30" s="607" t="s">
        <v>27</v>
      </c>
    </row>
    <row r="31" spans="1:11">
      <c r="A31" s="605">
        <v>156</v>
      </c>
      <c r="B31" s="612" t="s">
        <v>24</v>
      </c>
      <c r="C31" s="828" t="s">
        <v>1067</v>
      </c>
      <c r="D31" s="754"/>
      <c r="E31" s="619" t="s">
        <v>26</v>
      </c>
      <c r="F31" s="608"/>
      <c r="G31" s="231" t="str">
        <f t="shared" si="0"/>
        <v>D0</v>
      </c>
      <c r="H31" s="614">
        <v>208</v>
      </c>
      <c r="I31" s="607" t="s">
        <v>27</v>
      </c>
      <c r="K31" s="613">
        <f>H32*256+H31</f>
        <v>9680</v>
      </c>
    </row>
    <row r="32" spans="1:11">
      <c r="A32" s="605">
        <v>157</v>
      </c>
      <c r="B32" s="612" t="s">
        <v>24</v>
      </c>
      <c r="C32" s="751"/>
      <c r="D32" s="754"/>
      <c r="E32" s="619" t="s">
        <v>26</v>
      </c>
      <c r="F32" s="608"/>
      <c r="G32" s="231" t="str">
        <f t="shared" si="0"/>
        <v>25</v>
      </c>
      <c r="H32" s="614">
        <v>37</v>
      </c>
      <c r="I32" s="607" t="s">
        <v>27</v>
      </c>
    </row>
    <row r="33" spans="1:11">
      <c r="A33" s="605">
        <v>158</v>
      </c>
      <c r="B33" s="612" t="s">
        <v>24</v>
      </c>
      <c r="C33" s="828" t="s">
        <v>1068</v>
      </c>
      <c r="D33" s="754"/>
      <c r="E33" s="619" t="s">
        <v>26</v>
      </c>
      <c r="F33" s="608"/>
      <c r="G33" s="231" t="str">
        <f t="shared" si="0"/>
        <v>80</v>
      </c>
      <c r="H33" s="614">
        <v>128</v>
      </c>
      <c r="I33" s="607" t="s">
        <v>27</v>
      </c>
      <c r="K33" s="613">
        <f>H34*256+H33</f>
        <v>19072</v>
      </c>
    </row>
    <row r="34" spans="1:11">
      <c r="A34" s="605">
        <v>159</v>
      </c>
      <c r="B34" s="612" t="s">
        <v>24</v>
      </c>
      <c r="C34" s="751"/>
      <c r="D34" s="751"/>
      <c r="E34" s="619" t="s">
        <v>26</v>
      </c>
      <c r="F34" s="608"/>
      <c r="G34" s="231" t="str">
        <f t="shared" si="0"/>
        <v>4A</v>
      </c>
      <c r="H34" s="614">
        <v>74</v>
      </c>
      <c r="I34" s="607" t="s">
        <v>27</v>
      </c>
    </row>
    <row r="35" spans="1:11">
      <c r="A35" s="605">
        <v>160</v>
      </c>
      <c r="B35" s="612" t="s">
        <v>24</v>
      </c>
      <c r="C35" s="828" t="s">
        <v>1069</v>
      </c>
      <c r="D35" s="956"/>
      <c r="E35" s="619" t="s">
        <v>26</v>
      </c>
      <c r="F35" s="608"/>
      <c r="G35" s="231" t="str">
        <f t="shared" si="0"/>
        <v>70</v>
      </c>
      <c r="H35" s="617">
        <v>112</v>
      </c>
      <c r="I35" s="607" t="s">
        <v>27</v>
      </c>
      <c r="K35" s="613">
        <f>H36*256+H35</f>
        <v>112</v>
      </c>
    </row>
    <row r="36" spans="1:11">
      <c r="A36" s="605">
        <v>161</v>
      </c>
      <c r="B36" s="612" t="s">
        <v>24</v>
      </c>
      <c r="C36" s="751"/>
      <c r="D36" s="754"/>
      <c r="E36" s="619" t="s">
        <v>26</v>
      </c>
      <c r="F36" s="608"/>
      <c r="G36" s="231" t="str">
        <f t="shared" si="0"/>
        <v>0</v>
      </c>
      <c r="H36" s="617">
        <v>0</v>
      </c>
      <c r="I36" s="607" t="s">
        <v>27</v>
      </c>
      <c r="K36" s="613"/>
    </row>
    <row r="37" spans="1:11">
      <c r="A37" s="605">
        <v>162</v>
      </c>
      <c r="B37" s="612" t="s">
        <v>24</v>
      </c>
      <c r="C37" s="828" t="s">
        <v>1070</v>
      </c>
      <c r="D37" s="754"/>
      <c r="E37" s="619" t="s">
        <v>26</v>
      </c>
      <c r="F37" s="608"/>
      <c r="G37" s="231" t="str">
        <f t="shared" si="0"/>
        <v>AA</v>
      </c>
      <c r="H37" s="617">
        <v>170</v>
      </c>
      <c r="I37" s="607" t="s">
        <v>27</v>
      </c>
      <c r="K37" s="613">
        <f>H38*256+H37</f>
        <v>1706</v>
      </c>
    </row>
    <row r="38" spans="1:11">
      <c r="A38" s="605">
        <v>163</v>
      </c>
      <c r="B38" s="612" t="s">
        <v>24</v>
      </c>
      <c r="C38" s="751"/>
      <c r="D38" s="754"/>
      <c r="E38" s="619" t="s">
        <v>26</v>
      </c>
      <c r="F38" s="608"/>
      <c r="G38" s="231" t="str">
        <f t="shared" si="0"/>
        <v>6</v>
      </c>
      <c r="H38" s="617">
        <v>6</v>
      </c>
      <c r="I38" s="607" t="s">
        <v>27</v>
      </c>
      <c r="K38" s="613"/>
    </row>
    <row r="39" spans="1:11">
      <c r="A39" s="605">
        <v>164</v>
      </c>
      <c r="B39" s="612" t="s">
        <v>24</v>
      </c>
      <c r="C39" s="828" t="s">
        <v>1071</v>
      </c>
      <c r="D39" s="754"/>
      <c r="E39" s="619" t="s">
        <v>26</v>
      </c>
      <c r="F39" s="608"/>
      <c r="G39" s="231" t="str">
        <f t="shared" si="0"/>
        <v>E5</v>
      </c>
      <c r="H39" s="617">
        <v>229</v>
      </c>
      <c r="I39" s="607" t="s">
        <v>27</v>
      </c>
      <c r="K39" s="613">
        <f>H40*256+H39</f>
        <v>3301</v>
      </c>
    </row>
    <row r="40" spans="1:11">
      <c r="A40" s="605">
        <v>165</v>
      </c>
      <c r="B40" s="612" t="s">
        <v>24</v>
      </c>
      <c r="C40" s="751"/>
      <c r="D40" s="754"/>
      <c r="E40" s="619" t="s">
        <v>26</v>
      </c>
      <c r="F40" s="608"/>
      <c r="G40" s="231" t="str">
        <f t="shared" si="0"/>
        <v>C</v>
      </c>
      <c r="H40" s="617">
        <v>12</v>
      </c>
      <c r="I40" s="607" t="s">
        <v>27</v>
      </c>
      <c r="K40" s="613"/>
    </row>
    <row r="41" spans="1:11">
      <c r="A41" s="605">
        <v>166</v>
      </c>
      <c r="B41" s="612" t="s">
        <v>24</v>
      </c>
      <c r="C41" s="828" t="s">
        <v>1072</v>
      </c>
      <c r="D41" s="754"/>
      <c r="E41" s="619" t="s">
        <v>26</v>
      </c>
      <c r="F41" s="608"/>
      <c r="G41" s="231" t="str">
        <f t="shared" si="0"/>
        <v>20</v>
      </c>
      <c r="H41" s="617">
        <v>32</v>
      </c>
      <c r="I41" s="607" t="s">
        <v>27</v>
      </c>
      <c r="K41" s="613">
        <f>H42*256+H41</f>
        <v>4896</v>
      </c>
    </row>
    <row r="42" spans="1:11">
      <c r="A42" s="605">
        <v>167</v>
      </c>
      <c r="B42" s="612" t="s">
        <v>24</v>
      </c>
      <c r="C42" s="751"/>
      <c r="D42" s="754"/>
      <c r="E42" s="619" t="s">
        <v>26</v>
      </c>
      <c r="F42" s="608"/>
      <c r="G42" s="231" t="str">
        <f t="shared" si="0"/>
        <v>13</v>
      </c>
      <c r="H42" s="617">
        <v>19</v>
      </c>
      <c r="I42" s="607" t="s">
        <v>27</v>
      </c>
    </row>
    <row r="43" spans="1:11">
      <c r="A43" s="605">
        <v>168</v>
      </c>
      <c r="B43" s="612" t="s">
        <v>24</v>
      </c>
      <c r="C43" s="828" t="s">
        <v>1073</v>
      </c>
      <c r="D43" s="754"/>
      <c r="E43" s="619" t="s">
        <v>26</v>
      </c>
      <c r="F43" s="608"/>
      <c r="G43" s="231" t="str">
        <f t="shared" si="0"/>
        <v>5A</v>
      </c>
      <c r="H43" s="614">
        <v>90</v>
      </c>
      <c r="I43" s="607" t="s">
        <v>27</v>
      </c>
      <c r="K43" s="613">
        <f>H44*256+H43</f>
        <v>6490</v>
      </c>
    </row>
    <row r="44" spans="1:11">
      <c r="A44" s="605">
        <v>169</v>
      </c>
      <c r="B44" s="612" t="s">
        <v>24</v>
      </c>
      <c r="C44" s="751"/>
      <c r="D44" s="754"/>
      <c r="E44" s="619" t="s">
        <v>26</v>
      </c>
      <c r="F44" s="608"/>
      <c r="G44" s="231" t="str">
        <f t="shared" si="0"/>
        <v>19</v>
      </c>
      <c r="H44" s="614">
        <v>25</v>
      </c>
      <c r="I44" s="607" t="s">
        <v>27</v>
      </c>
    </row>
    <row r="45" spans="1:11">
      <c r="A45" s="605">
        <v>170</v>
      </c>
      <c r="B45" s="612" t="s">
        <v>24</v>
      </c>
      <c r="C45" s="828" t="s">
        <v>1074</v>
      </c>
      <c r="D45" s="754"/>
      <c r="E45" s="619" t="s">
        <v>26</v>
      </c>
      <c r="F45" s="608"/>
      <c r="G45" s="231" t="str">
        <f t="shared" si="0"/>
        <v>95</v>
      </c>
      <c r="H45" s="614">
        <v>149</v>
      </c>
      <c r="I45" s="607" t="s">
        <v>27</v>
      </c>
      <c r="K45" s="613">
        <f>H46*256+H45</f>
        <v>8085</v>
      </c>
    </row>
    <row r="46" spans="1:11">
      <c r="A46" s="605">
        <v>171</v>
      </c>
      <c r="B46" s="612" t="s">
        <v>24</v>
      </c>
      <c r="C46" s="751"/>
      <c r="D46" s="754"/>
      <c r="E46" s="619" t="s">
        <v>26</v>
      </c>
      <c r="F46" s="608"/>
      <c r="G46" s="231" t="str">
        <f t="shared" si="0"/>
        <v>1F</v>
      </c>
      <c r="H46" s="614">
        <v>31</v>
      </c>
      <c r="I46" s="607" t="s">
        <v>27</v>
      </c>
    </row>
    <row r="47" spans="1:11">
      <c r="A47" s="605">
        <v>172</v>
      </c>
      <c r="B47" s="612" t="s">
        <v>24</v>
      </c>
      <c r="C47" s="828" t="s">
        <v>1075</v>
      </c>
      <c r="D47" s="754"/>
      <c r="E47" s="619" t="s">
        <v>26</v>
      </c>
      <c r="F47" s="608"/>
      <c r="G47" s="231" t="str">
        <f t="shared" si="0"/>
        <v>D0</v>
      </c>
      <c r="H47" s="614">
        <v>208</v>
      </c>
      <c r="I47" s="607" t="s">
        <v>27</v>
      </c>
      <c r="K47" s="613">
        <f>H48*256+H47</f>
        <v>9680</v>
      </c>
    </row>
    <row r="48" spans="1:11">
      <c r="A48" s="605">
        <v>173</v>
      </c>
      <c r="B48" s="612" t="s">
        <v>24</v>
      </c>
      <c r="C48" s="751"/>
      <c r="D48" s="754"/>
      <c r="E48" s="619" t="s">
        <v>26</v>
      </c>
      <c r="F48" s="608"/>
      <c r="G48" s="231" t="str">
        <f t="shared" si="0"/>
        <v>25</v>
      </c>
      <c r="H48" s="614">
        <v>37</v>
      </c>
      <c r="I48" s="607" t="s">
        <v>27</v>
      </c>
    </row>
    <row r="49" spans="1:11">
      <c r="A49" s="605">
        <v>174</v>
      </c>
      <c r="B49" s="612" t="s">
        <v>24</v>
      </c>
      <c r="C49" s="828" t="s">
        <v>1076</v>
      </c>
      <c r="D49" s="754"/>
      <c r="E49" s="619" t="s">
        <v>26</v>
      </c>
      <c r="F49" s="608"/>
      <c r="G49" s="231" t="str">
        <f t="shared" si="0"/>
        <v>80</v>
      </c>
      <c r="H49" s="614">
        <v>128</v>
      </c>
      <c r="I49" s="607" t="s">
        <v>27</v>
      </c>
      <c r="K49" s="613">
        <f>H50*256+H49</f>
        <v>19072</v>
      </c>
    </row>
    <row r="50" spans="1:11">
      <c r="A50" s="605">
        <v>175</v>
      </c>
      <c r="B50" s="612" t="s">
        <v>24</v>
      </c>
      <c r="C50" s="751"/>
      <c r="D50" s="751"/>
      <c r="E50" s="619" t="s">
        <v>26</v>
      </c>
      <c r="F50" s="608"/>
      <c r="G50" s="231" t="str">
        <f t="shared" si="0"/>
        <v>4A</v>
      </c>
      <c r="H50" s="614">
        <v>74</v>
      </c>
      <c r="I50" s="607" t="s">
        <v>27</v>
      </c>
    </row>
    <row r="51" spans="1:11">
      <c r="A51" s="605">
        <v>176</v>
      </c>
      <c r="B51" s="612" t="s">
        <v>24</v>
      </c>
      <c r="C51" s="828" t="s">
        <v>1077</v>
      </c>
      <c r="D51" s="956"/>
      <c r="E51" s="619" t="s">
        <v>26</v>
      </c>
      <c r="F51" s="608"/>
      <c r="G51" s="231" t="str">
        <f t="shared" si="0"/>
        <v>70</v>
      </c>
      <c r="H51" s="617">
        <v>112</v>
      </c>
      <c r="I51" s="607" t="s">
        <v>27</v>
      </c>
      <c r="K51" s="613">
        <f>H52*256+H51</f>
        <v>112</v>
      </c>
    </row>
    <row r="52" spans="1:11">
      <c r="A52" s="605">
        <v>177</v>
      </c>
      <c r="B52" s="612" t="s">
        <v>24</v>
      </c>
      <c r="C52" s="751"/>
      <c r="D52" s="754"/>
      <c r="E52" s="619" t="s">
        <v>26</v>
      </c>
      <c r="F52" s="608"/>
      <c r="G52" s="231" t="str">
        <f t="shared" si="0"/>
        <v>0</v>
      </c>
      <c r="H52" s="617">
        <v>0</v>
      </c>
      <c r="I52" s="607" t="s">
        <v>27</v>
      </c>
      <c r="K52" s="613"/>
    </row>
    <row r="53" spans="1:11">
      <c r="A53" s="605">
        <v>178</v>
      </c>
      <c r="B53" s="612" t="s">
        <v>24</v>
      </c>
      <c r="C53" s="828" t="s">
        <v>1078</v>
      </c>
      <c r="D53" s="754"/>
      <c r="E53" s="619" t="s">
        <v>26</v>
      </c>
      <c r="F53" s="608"/>
      <c r="G53" s="231" t="str">
        <f t="shared" si="0"/>
        <v>AA</v>
      </c>
      <c r="H53" s="617">
        <v>170</v>
      </c>
      <c r="I53" s="607" t="s">
        <v>27</v>
      </c>
      <c r="K53" s="613">
        <f>H54*256+H53</f>
        <v>1706</v>
      </c>
    </row>
    <row r="54" spans="1:11">
      <c r="A54" s="605">
        <v>179</v>
      </c>
      <c r="B54" s="612" t="s">
        <v>24</v>
      </c>
      <c r="C54" s="751"/>
      <c r="D54" s="754"/>
      <c r="E54" s="619" t="s">
        <v>26</v>
      </c>
      <c r="F54" s="608"/>
      <c r="G54" s="231" t="str">
        <f t="shared" si="0"/>
        <v>6</v>
      </c>
      <c r="H54" s="617">
        <v>6</v>
      </c>
      <c r="I54" s="607" t="s">
        <v>27</v>
      </c>
      <c r="K54" s="613"/>
    </row>
    <row r="55" spans="1:11">
      <c r="A55" s="605">
        <v>180</v>
      </c>
      <c r="B55" s="612" t="s">
        <v>24</v>
      </c>
      <c r="C55" s="828" t="s">
        <v>1079</v>
      </c>
      <c r="D55" s="754"/>
      <c r="E55" s="619" t="s">
        <v>26</v>
      </c>
      <c r="F55" s="608"/>
      <c r="G55" s="231" t="str">
        <f t="shared" si="0"/>
        <v>E5</v>
      </c>
      <c r="H55" s="617">
        <v>229</v>
      </c>
      <c r="I55" s="607" t="s">
        <v>27</v>
      </c>
      <c r="K55" s="613">
        <f>H56*256+H55</f>
        <v>3301</v>
      </c>
    </row>
    <row r="56" spans="1:11">
      <c r="A56" s="605">
        <v>181</v>
      </c>
      <c r="B56" s="612" t="s">
        <v>24</v>
      </c>
      <c r="C56" s="751"/>
      <c r="D56" s="754"/>
      <c r="E56" s="619" t="s">
        <v>26</v>
      </c>
      <c r="F56" s="608"/>
      <c r="G56" s="231" t="str">
        <f t="shared" si="0"/>
        <v>C</v>
      </c>
      <c r="H56" s="617">
        <v>12</v>
      </c>
      <c r="I56" s="607" t="s">
        <v>27</v>
      </c>
      <c r="K56" s="613"/>
    </row>
    <row r="57" spans="1:11">
      <c r="A57" s="605">
        <v>182</v>
      </c>
      <c r="B57" s="612" t="s">
        <v>24</v>
      </c>
      <c r="C57" s="828" t="s">
        <v>1080</v>
      </c>
      <c r="D57" s="754"/>
      <c r="E57" s="619" t="s">
        <v>26</v>
      </c>
      <c r="F57" s="608"/>
      <c r="G57" s="231" t="str">
        <f t="shared" si="0"/>
        <v>20</v>
      </c>
      <c r="H57" s="617">
        <v>32</v>
      </c>
      <c r="I57" s="607" t="s">
        <v>27</v>
      </c>
      <c r="K57" s="613">
        <f>H58*256+H57</f>
        <v>4896</v>
      </c>
    </row>
    <row r="58" spans="1:11">
      <c r="A58" s="605">
        <v>183</v>
      </c>
      <c r="B58" s="612" t="s">
        <v>24</v>
      </c>
      <c r="C58" s="751"/>
      <c r="D58" s="754"/>
      <c r="E58" s="619" t="s">
        <v>26</v>
      </c>
      <c r="F58" s="608"/>
      <c r="G58" s="231" t="str">
        <f t="shared" si="0"/>
        <v>13</v>
      </c>
      <c r="H58" s="617">
        <v>19</v>
      </c>
      <c r="I58" s="607" t="s">
        <v>27</v>
      </c>
    </row>
    <row r="59" spans="1:11">
      <c r="A59" s="605">
        <v>184</v>
      </c>
      <c r="B59" s="612" t="s">
        <v>24</v>
      </c>
      <c r="C59" s="828" t="s">
        <v>1081</v>
      </c>
      <c r="D59" s="754"/>
      <c r="E59" s="619" t="s">
        <v>26</v>
      </c>
      <c r="F59" s="608"/>
      <c r="G59" s="231" t="str">
        <f t="shared" si="0"/>
        <v>5A</v>
      </c>
      <c r="H59" s="614">
        <v>90</v>
      </c>
      <c r="I59" s="607" t="s">
        <v>27</v>
      </c>
      <c r="K59" s="613">
        <f>H60*256+H59</f>
        <v>6490</v>
      </c>
    </row>
    <row r="60" spans="1:11">
      <c r="A60" s="605">
        <v>185</v>
      </c>
      <c r="B60" s="612" t="s">
        <v>24</v>
      </c>
      <c r="C60" s="751"/>
      <c r="D60" s="754"/>
      <c r="E60" s="619" t="s">
        <v>26</v>
      </c>
      <c r="F60" s="608"/>
      <c r="G60" s="231" t="str">
        <f t="shared" si="0"/>
        <v>19</v>
      </c>
      <c r="H60" s="614">
        <v>25</v>
      </c>
      <c r="I60" s="607" t="s">
        <v>27</v>
      </c>
    </row>
    <row r="61" spans="1:11">
      <c r="A61" s="605">
        <v>186</v>
      </c>
      <c r="B61" s="612" t="s">
        <v>24</v>
      </c>
      <c r="C61" s="828" t="s">
        <v>1082</v>
      </c>
      <c r="D61" s="754"/>
      <c r="E61" s="619" t="s">
        <v>26</v>
      </c>
      <c r="F61" s="608"/>
      <c r="G61" s="231" t="str">
        <f t="shared" si="0"/>
        <v>95</v>
      </c>
      <c r="H61" s="614">
        <v>149</v>
      </c>
      <c r="I61" s="607" t="s">
        <v>27</v>
      </c>
      <c r="K61" s="613">
        <f>H62*256+H61</f>
        <v>8085</v>
      </c>
    </row>
    <row r="62" spans="1:11">
      <c r="A62" s="605">
        <v>187</v>
      </c>
      <c r="B62" s="612" t="s">
        <v>24</v>
      </c>
      <c r="C62" s="751"/>
      <c r="D62" s="754"/>
      <c r="E62" s="619" t="s">
        <v>26</v>
      </c>
      <c r="F62" s="608"/>
      <c r="G62" s="231" t="str">
        <f t="shared" si="0"/>
        <v>1F</v>
      </c>
      <c r="H62" s="614">
        <v>31</v>
      </c>
      <c r="I62" s="607" t="s">
        <v>27</v>
      </c>
    </row>
    <row r="63" spans="1:11">
      <c r="A63" s="605">
        <v>188</v>
      </c>
      <c r="B63" s="612" t="s">
        <v>24</v>
      </c>
      <c r="C63" s="828" t="s">
        <v>1083</v>
      </c>
      <c r="D63" s="754"/>
      <c r="E63" s="619" t="s">
        <v>26</v>
      </c>
      <c r="F63" s="608"/>
      <c r="G63" s="231" t="str">
        <f t="shared" si="0"/>
        <v>D0</v>
      </c>
      <c r="H63" s="614">
        <v>208</v>
      </c>
      <c r="I63" s="607" t="s">
        <v>27</v>
      </c>
      <c r="K63" s="613">
        <f>H64*256+H63</f>
        <v>9680</v>
      </c>
    </row>
    <row r="64" spans="1:11">
      <c r="A64" s="605">
        <v>189</v>
      </c>
      <c r="B64" s="612" t="s">
        <v>24</v>
      </c>
      <c r="C64" s="751"/>
      <c r="D64" s="754"/>
      <c r="E64" s="619" t="s">
        <v>26</v>
      </c>
      <c r="F64" s="608"/>
      <c r="G64" s="231" t="str">
        <f t="shared" si="0"/>
        <v>25</v>
      </c>
      <c r="H64" s="614">
        <v>37</v>
      </c>
      <c r="I64" s="607" t="s">
        <v>27</v>
      </c>
    </row>
    <row r="65" spans="1:11">
      <c r="A65" s="605">
        <v>190</v>
      </c>
      <c r="B65" s="612" t="s">
        <v>24</v>
      </c>
      <c r="C65" s="828" t="s">
        <v>1084</v>
      </c>
      <c r="D65" s="754"/>
      <c r="E65" s="619" t="s">
        <v>26</v>
      </c>
      <c r="F65" s="608"/>
      <c r="G65" s="231" t="str">
        <f t="shared" si="0"/>
        <v>80</v>
      </c>
      <c r="H65" s="614">
        <v>128</v>
      </c>
      <c r="I65" s="607" t="s">
        <v>27</v>
      </c>
      <c r="K65" s="613">
        <f>H66*256+H65</f>
        <v>19072</v>
      </c>
    </row>
    <row r="66" spans="1:11">
      <c r="A66" s="605">
        <v>191</v>
      </c>
      <c r="B66" s="612" t="s">
        <v>24</v>
      </c>
      <c r="C66" s="751"/>
      <c r="D66" s="751"/>
      <c r="E66" s="619" t="s">
        <v>26</v>
      </c>
      <c r="F66" s="608"/>
      <c r="G66" s="231" t="str">
        <f t="shared" si="0"/>
        <v>4A</v>
      </c>
      <c r="H66" s="614">
        <v>74</v>
      </c>
      <c r="I66" s="607" t="s">
        <v>27</v>
      </c>
    </row>
    <row r="67" spans="1:11">
      <c r="A67" s="612">
        <v>192</v>
      </c>
      <c r="B67" s="612" t="s">
        <v>24</v>
      </c>
      <c r="C67" s="828" t="s">
        <v>1085</v>
      </c>
      <c r="D67" s="956"/>
      <c r="E67" s="619" t="s">
        <v>26</v>
      </c>
      <c r="F67" s="608"/>
      <c r="G67" s="231" t="str">
        <f t="shared" ref="G67:G130" si="1">DEC2HEX(H67)</f>
        <v>70</v>
      </c>
      <c r="H67" s="617">
        <v>112</v>
      </c>
      <c r="I67" s="607" t="s">
        <v>27</v>
      </c>
      <c r="K67" s="613">
        <f>H68*256+H67</f>
        <v>112</v>
      </c>
    </row>
    <row r="68" spans="1:11">
      <c r="A68" s="612">
        <v>193</v>
      </c>
      <c r="B68" s="612" t="s">
        <v>24</v>
      </c>
      <c r="C68" s="751"/>
      <c r="D68" s="754"/>
      <c r="E68" s="619" t="s">
        <v>26</v>
      </c>
      <c r="F68" s="608"/>
      <c r="G68" s="231" t="str">
        <f t="shared" si="1"/>
        <v>0</v>
      </c>
      <c r="H68" s="617">
        <v>0</v>
      </c>
      <c r="I68" s="607" t="s">
        <v>27</v>
      </c>
      <c r="K68" s="613"/>
    </row>
    <row r="69" spans="1:11">
      <c r="A69" s="612">
        <v>194</v>
      </c>
      <c r="B69" s="612" t="s">
        <v>24</v>
      </c>
      <c r="C69" s="828" t="s">
        <v>1086</v>
      </c>
      <c r="D69" s="754"/>
      <c r="E69" s="619" t="s">
        <v>26</v>
      </c>
      <c r="F69" s="608"/>
      <c r="G69" s="231" t="str">
        <f t="shared" si="1"/>
        <v>AA</v>
      </c>
      <c r="H69" s="617">
        <v>170</v>
      </c>
      <c r="I69" s="607" t="s">
        <v>27</v>
      </c>
      <c r="K69" s="613">
        <f>H70*256+H69</f>
        <v>1706</v>
      </c>
    </row>
    <row r="70" spans="1:11">
      <c r="A70" s="612">
        <v>195</v>
      </c>
      <c r="B70" s="612" t="s">
        <v>24</v>
      </c>
      <c r="C70" s="751"/>
      <c r="D70" s="754"/>
      <c r="E70" s="619" t="s">
        <v>26</v>
      </c>
      <c r="F70" s="608"/>
      <c r="G70" s="231" t="str">
        <f t="shared" si="1"/>
        <v>6</v>
      </c>
      <c r="H70" s="617">
        <v>6</v>
      </c>
      <c r="I70" s="607" t="s">
        <v>27</v>
      </c>
      <c r="K70" s="613"/>
    </row>
    <row r="71" spans="1:11">
      <c r="A71" s="612">
        <v>196</v>
      </c>
      <c r="B71" s="612" t="s">
        <v>24</v>
      </c>
      <c r="C71" s="828" t="s">
        <v>1087</v>
      </c>
      <c r="D71" s="754"/>
      <c r="E71" s="619" t="s">
        <v>26</v>
      </c>
      <c r="F71" s="608"/>
      <c r="G71" s="231" t="str">
        <f t="shared" si="1"/>
        <v>E5</v>
      </c>
      <c r="H71" s="617">
        <v>229</v>
      </c>
      <c r="I71" s="607" t="s">
        <v>27</v>
      </c>
      <c r="K71" s="613">
        <f>H72*256+H71</f>
        <v>3301</v>
      </c>
    </row>
    <row r="72" spans="1:11">
      <c r="A72" s="612">
        <v>197</v>
      </c>
      <c r="B72" s="612" t="s">
        <v>24</v>
      </c>
      <c r="C72" s="751"/>
      <c r="D72" s="754"/>
      <c r="E72" s="619" t="s">
        <v>26</v>
      </c>
      <c r="F72" s="608"/>
      <c r="G72" s="231" t="str">
        <f t="shared" si="1"/>
        <v>C</v>
      </c>
      <c r="H72" s="617">
        <v>12</v>
      </c>
      <c r="I72" s="607" t="s">
        <v>27</v>
      </c>
      <c r="K72" s="613"/>
    </row>
    <row r="73" spans="1:11">
      <c r="A73" s="612">
        <v>198</v>
      </c>
      <c r="B73" s="612" t="s">
        <v>24</v>
      </c>
      <c r="C73" s="828" t="s">
        <v>1088</v>
      </c>
      <c r="D73" s="754"/>
      <c r="E73" s="619" t="s">
        <v>26</v>
      </c>
      <c r="F73" s="608"/>
      <c r="G73" s="231" t="str">
        <f t="shared" si="1"/>
        <v>20</v>
      </c>
      <c r="H73" s="617">
        <v>32</v>
      </c>
      <c r="I73" s="607" t="s">
        <v>27</v>
      </c>
      <c r="K73" s="613">
        <f>H74*256+H73</f>
        <v>4896</v>
      </c>
    </row>
    <row r="74" spans="1:11">
      <c r="A74" s="612">
        <v>199</v>
      </c>
      <c r="B74" s="612" t="s">
        <v>24</v>
      </c>
      <c r="C74" s="751"/>
      <c r="D74" s="754"/>
      <c r="E74" s="619" t="s">
        <v>26</v>
      </c>
      <c r="F74" s="608"/>
      <c r="G74" s="231" t="str">
        <f t="shared" si="1"/>
        <v>13</v>
      </c>
      <c r="H74" s="617">
        <v>19</v>
      </c>
      <c r="I74" s="607" t="s">
        <v>27</v>
      </c>
    </row>
    <row r="75" spans="1:11">
      <c r="A75" s="612">
        <v>200</v>
      </c>
      <c r="B75" s="612" t="s">
        <v>24</v>
      </c>
      <c r="C75" s="828" t="s">
        <v>1089</v>
      </c>
      <c r="D75" s="754"/>
      <c r="E75" s="619" t="s">
        <v>26</v>
      </c>
      <c r="F75" s="608"/>
      <c r="G75" s="231" t="str">
        <f t="shared" si="1"/>
        <v>5A</v>
      </c>
      <c r="H75" s="614">
        <v>90</v>
      </c>
      <c r="I75" s="607" t="s">
        <v>27</v>
      </c>
      <c r="K75" s="613">
        <f>H76*256+H75</f>
        <v>6490</v>
      </c>
    </row>
    <row r="76" spans="1:11">
      <c r="A76" s="612">
        <v>201</v>
      </c>
      <c r="B76" s="612" t="s">
        <v>24</v>
      </c>
      <c r="C76" s="751"/>
      <c r="D76" s="754"/>
      <c r="E76" s="619" t="s">
        <v>26</v>
      </c>
      <c r="F76" s="608"/>
      <c r="G76" s="231" t="str">
        <f t="shared" si="1"/>
        <v>19</v>
      </c>
      <c r="H76" s="614">
        <v>25</v>
      </c>
      <c r="I76" s="607" t="s">
        <v>27</v>
      </c>
    </row>
    <row r="77" spans="1:11">
      <c r="A77" s="612">
        <v>202</v>
      </c>
      <c r="B77" s="612" t="s">
        <v>24</v>
      </c>
      <c r="C77" s="828" t="s">
        <v>1090</v>
      </c>
      <c r="D77" s="754"/>
      <c r="E77" s="619" t="s">
        <v>26</v>
      </c>
      <c r="F77" s="608"/>
      <c r="G77" s="231" t="str">
        <f t="shared" si="1"/>
        <v>95</v>
      </c>
      <c r="H77" s="614">
        <v>149</v>
      </c>
      <c r="I77" s="607" t="s">
        <v>27</v>
      </c>
      <c r="K77" s="613">
        <f>H78*256+H77</f>
        <v>8085</v>
      </c>
    </row>
    <row r="78" spans="1:11">
      <c r="A78" s="612">
        <v>203</v>
      </c>
      <c r="B78" s="612" t="s">
        <v>24</v>
      </c>
      <c r="C78" s="751"/>
      <c r="D78" s="754"/>
      <c r="E78" s="619" t="s">
        <v>26</v>
      </c>
      <c r="F78" s="608"/>
      <c r="G78" s="231" t="str">
        <f t="shared" si="1"/>
        <v>1F</v>
      </c>
      <c r="H78" s="614">
        <v>31</v>
      </c>
      <c r="I78" s="607" t="s">
        <v>27</v>
      </c>
    </row>
    <row r="79" spans="1:11">
      <c r="A79" s="612">
        <v>204</v>
      </c>
      <c r="B79" s="612" t="s">
        <v>24</v>
      </c>
      <c r="C79" s="828" t="s">
        <v>1091</v>
      </c>
      <c r="D79" s="754"/>
      <c r="E79" s="619" t="s">
        <v>26</v>
      </c>
      <c r="F79" s="608"/>
      <c r="G79" s="231" t="str">
        <f t="shared" si="1"/>
        <v>D0</v>
      </c>
      <c r="H79" s="614">
        <v>208</v>
      </c>
      <c r="I79" s="607" t="s">
        <v>27</v>
      </c>
      <c r="K79" s="613">
        <f>H80*256+H79</f>
        <v>9680</v>
      </c>
    </row>
    <row r="80" spans="1:11">
      <c r="A80" s="612">
        <v>205</v>
      </c>
      <c r="B80" s="612" t="s">
        <v>24</v>
      </c>
      <c r="C80" s="751"/>
      <c r="D80" s="754"/>
      <c r="E80" s="619" t="s">
        <v>26</v>
      </c>
      <c r="F80" s="608"/>
      <c r="G80" s="231" t="str">
        <f t="shared" si="1"/>
        <v>25</v>
      </c>
      <c r="H80" s="614">
        <v>37</v>
      </c>
      <c r="I80" s="607" t="s">
        <v>27</v>
      </c>
    </row>
    <row r="81" spans="1:11">
      <c r="A81" s="612">
        <v>206</v>
      </c>
      <c r="B81" s="612" t="s">
        <v>24</v>
      </c>
      <c r="C81" s="828" t="s">
        <v>1092</v>
      </c>
      <c r="D81" s="754"/>
      <c r="E81" s="619" t="s">
        <v>26</v>
      </c>
      <c r="F81" s="608"/>
      <c r="G81" s="231" t="str">
        <f t="shared" si="1"/>
        <v>80</v>
      </c>
      <c r="H81" s="614">
        <v>128</v>
      </c>
      <c r="I81" s="607" t="s">
        <v>27</v>
      </c>
      <c r="K81" s="613">
        <f>H82*256+H81</f>
        <v>19072</v>
      </c>
    </row>
    <row r="82" spans="1:11">
      <c r="A82" s="612">
        <v>207</v>
      </c>
      <c r="B82" s="612" t="s">
        <v>24</v>
      </c>
      <c r="C82" s="751"/>
      <c r="D82" s="751"/>
      <c r="E82" s="619" t="s">
        <v>26</v>
      </c>
      <c r="F82" s="608"/>
      <c r="G82" s="231" t="str">
        <f t="shared" si="1"/>
        <v>4A</v>
      </c>
      <c r="H82" s="614">
        <v>74</v>
      </c>
      <c r="I82" s="607" t="s">
        <v>27</v>
      </c>
    </row>
    <row r="83" spans="1:11">
      <c r="A83" s="612">
        <v>208</v>
      </c>
      <c r="B83" s="612" t="s">
        <v>24</v>
      </c>
      <c r="C83" s="828" t="s">
        <v>1093</v>
      </c>
      <c r="D83" s="956"/>
      <c r="E83" s="619" t="s">
        <v>26</v>
      </c>
      <c r="F83" s="608"/>
      <c r="G83" s="231" t="str">
        <f t="shared" si="1"/>
        <v>70</v>
      </c>
      <c r="H83" s="617">
        <v>112</v>
      </c>
      <c r="I83" s="607" t="s">
        <v>27</v>
      </c>
      <c r="K83" s="613">
        <f>H84*256+H83</f>
        <v>112</v>
      </c>
    </row>
    <row r="84" spans="1:11">
      <c r="A84" s="612">
        <v>209</v>
      </c>
      <c r="B84" s="612" t="s">
        <v>24</v>
      </c>
      <c r="C84" s="751"/>
      <c r="D84" s="754"/>
      <c r="E84" s="619" t="s">
        <v>26</v>
      </c>
      <c r="F84" s="608"/>
      <c r="G84" s="231" t="str">
        <f t="shared" si="1"/>
        <v>0</v>
      </c>
      <c r="H84" s="617">
        <v>0</v>
      </c>
      <c r="I84" s="607" t="s">
        <v>27</v>
      </c>
      <c r="K84" s="613"/>
    </row>
    <row r="85" spans="1:11">
      <c r="A85" s="612">
        <v>210</v>
      </c>
      <c r="B85" s="612" t="s">
        <v>24</v>
      </c>
      <c r="C85" s="828" t="s">
        <v>1094</v>
      </c>
      <c r="D85" s="754"/>
      <c r="E85" s="619" t="s">
        <v>26</v>
      </c>
      <c r="F85" s="608"/>
      <c r="G85" s="231" t="str">
        <f t="shared" si="1"/>
        <v>AA</v>
      </c>
      <c r="H85" s="617">
        <v>170</v>
      </c>
      <c r="I85" s="607" t="s">
        <v>27</v>
      </c>
      <c r="K85" s="613">
        <f>H86*256+H85</f>
        <v>1706</v>
      </c>
    </row>
    <row r="86" spans="1:11">
      <c r="A86" s="612">
        <v>211</v>
      </c>
      <c r="B86" s="612" t="s">
        <v>24</v>
      </c>
      <c r="C86" s="751"/>
      <c r="D86" s="754"/>
      <c r="E86" s="619" t="s">
        <v>26</v>
      </c>
      <c r="F86" s="608"/>
      <c r="G86" s="231" t="str">
        <f t="shared" si="1"/>
        <v>6</v>
      </c>
      <c r="H86" s="617">
        <v>6</v>
      </c>
      <c r="I86" s="607" t="s">
        <v>27</v>
      </c>
      <c r="K86" s="613"/>
    </row>
    <row r="87" spans="1:11">
      <c r="A87" s="612">
        <v>212</v>
      </c>
      <c r="B87" s="612" t="s">
        <v>24</v>
      </c>
      <c r="C87" s="828" t="s">
        <v>1095</v>
      </c>
      <c r="D87" s="754"/>
      <c r="E87" s="619" t="s">
        <v>26</v>
      </c>
      <c r="F87" s="608"/>
      <c r="G87" s="231" t="str">
        <f t="shared" si="1"/>
        <v>E5</v>
      </c>
      <c r="H87" s="617">
        <v>229</v>
      </c>
      <c r="I87" s="607" t="s">
        <v>27</v>
      </c>
      <c r="K87" s="613">
        <f>H88*256+H87</f>
        <v>3301</v>
      </c>
    </row>
    <row r="88" spans="1:11">
      <c r="A88" s="612">
        <v>213</v>
      </c>
      <c r="B88" s="612" t="s">
        <v>24</v>
      </c>
      <c r="C88" s="751"/>
      <c r="D88" s="754"/>
      <c r="E88" s="619" t="s">
        <v>26</v>
      </c>
      <c r="F88" s="608"/>
      <c r="G88" s="231" t="str">
        <f t="shared" si="1"/>
        <v>C</v>
      </c>
      <c r="H88" s="617">
        <v>12</v>
      </c>
      <c r="I88" s="607" t="s">
        <v>27</v>
      </c>
      <c r="K88" s="613"/>
    </row>
    <row r="89" spans="1:11">
      <c r="A89" s="612">
        <v>214</v>
      </c>
      <c r="B89" s="612" t="s">
        <v>24</v>
      </c>
      <c r="C89" s="828" t="s">
        <v>1096</v>
      </c>
      <c r="D89" s="754"/>
      <c r="E89" s="619" t="s">
        <v>26</v>
      </c>
      <c r="F89" s="608"/>
      <c r="G89" s="231" t="str">
        <f t="shared" si="1"/>
        <v>20</v>
      </c>
      <c r="H89" s="617">
        <v>32</v>
      </c>
      <c r="I89" s="607" t="s">
        <v>27</v>
      </c>
      <c r="K89" s="613">
        <f>H90*256+H89</f>
        <v>4896</v>
      </c>
    </row>
    <row r="90" spans="1:11">
      <c r="A90" s="612">
        <v>215</v>
      </c>
      <c r="B90" s="612" t="s">
        <v>24</v>
      </c>
      <c r="C90" s="751"/>
      <c r="D90" s="754"/>
      <c r="E90" s="619" t="s">
        <v>26</v>
      </c>
      <c r="F90" s="608"/>
      <c r="G90" s="231" t="str">
        <f t="shared" si="1"/>
        <v>13</v>
      </c>
      <c r="H90" s="617">
        <v>19</v>
      </c>
      <c r="I90" s="607" t="s">
        <v>27</v>
      </c>
    </row>
    <row r="91" spans="1:11">
      <c r="A91" s="612">
        <v>216</v>
      </c>
      <c r="B91" s="612" t="s">
        <v>24</v>
      </c>
      <c r="C91" s="828" t="s">
        <v>1097</v>
      </c>
      <c r="D91" s="754"/>
      <c r="E91" s="619" t="s">
        <v>26</v>
      </c>
      <c r="F91" s="608"/>
      <c r="G91" s="231" t="str">
        <f t="shared" si="1"/>
        <v>5A</v>
      </c>
      <c r="H91" s="614">
        <v>90</v>
      </c>
      <c r="I91" s="607" t="s">
        <v>27</v>
      </c>
      <c r="K91" s="613">
        <f>H92*256+H91</f>
        <v>6490</v>
      </c>
    </row>
    <row r="92" spans="1:11">
      <c r="A92" s="612">
        <v>217</v>
      </c>
      <c r="B92" s="612" t="s">
        <v>24</v>
      </c>
      <c r="C92" s="751"/>
      <c r="D92" s="754"/>
      <c r="E92" s="619" t="s">
        <v>26</v>
      </c>
      <c r="F92" s="608"/>
      <c r="G92" s="231" t="str">
        <f t="shared" si="1"/>
        <v>19</v>
      </c>
      <c r="H92" s="614">
        <v>25</v>
      </c>
      <c r="I92" s="607" t="s">
        <v>27</v>
      </c>
    </row>
    <row r="93" spans="1:11">
      <c r="A93" s="612">
        <v>218</v>
      </c>
      <c r="B93" s="612" t="s">
        <v>24</v>
      </c>
      <c r="C93" s="828" t="s">
        <v>1098</v>
      </c>
      <c r="D93" s="754"/>
      <c r="E93" s="619" t="s">
        <v>26</v>
      </c>
      <c r="F93" s="608"/>
      <c r="G93" s="231" t="str">
        <f t="shared" si="1"/>
        <v>95</v>
      </c>
      <c r="H93" s="614">
        <v>149</v>
      </c>
      <c r="I93" s="607" t="s">
        <v>27</v>
      </c>
      <c r="K93" s="613">
        <f>H94*256+H93</f>
        <v>8085</v>
      </c>
    </row>
    <row r="94" spans="1:11">
      <c r="A94" s="612">
        <v>219</v>
      </c>
      <c r="B94" s="612" t="s">
        <v>24</v>
      </c>
      <c r="C94" s="751"/>
      <c r="D94" s="754"/>
      <c r="E94" s="619" t="s">
        <v>26</v>
      </c>
      <c r="F94" s="608"/>
      <c r="G94" s="231" t="str">
        <f t="shared" si="1"/>
        <v>1F</v>
      </c>
      <c r="H94" s="614">
        <v>31</v>
      </c>
      <c r="I94" s="607" t="s">
        <v>27</v>
      </c>
    </row>
    <row r="95" spans="1:11">
      <c r="A95" s="612">
        <v>220</v>
      </c>
      <c r="B95" s="612" t="s">
        <v>24</v>
      </c>
      <c r="C95" s="828" t="s">
        <v>1099</v>
      </c>
      <c r="D95" s="754"/>
      <c r="E95" s="619" t="s">
        <v>26</v>
      </c>
      <c r="F95" s="608"/>
      <c r="G95" s="231" t="str">
        <f t="shared" si="1"/>
        <v>D0</v>
      </c>
      <c r="H95" s="614">
        <v>208</v>
      </c>
      <c r="I95" s="607" t="s">
        <v>27</v>
      </c>
      <c r="K95" s="613">
        <f>H96*256+H95</f>
        <v>9680</v>
      </c>
    </row>
    <row r="96" spans="1:11">
      <c r="A96" s="612">
        <v>221</v>
      </c>
      <c r="B96" s="612" t="s">
        <v>24</v>
      </c>
      <c r="C96" s="751"/>
      <c r="D96" s="754"/>
      <c r="E96" s="619" t="s">
        <v>26</v>
      </c>
      <c r="F96" s="608"/>
      <c r="G96" s="231" t="str">
        <f t="shared" si="1"/>
        <v>25</v>
      </c>
      <c r="H96" s="614">
        <v>37</v>
      </c>
      <c r="I96" s="607" t="s">
        <v>27</v>
      </c>
    </row>
    <row r="97" spans="1:11">
      <c r="A97" s="612">
        <v>222</v>
      </c>
      <c r="B97" s="612" t="s">
        <v>24</v>
      </c>
      <c r="C97" s="828" t="s">
        <v>1100</v>
      </c>
      <c r="D97" s="754"/>
      <c r="E97" s="619" t="s">
        <v>26</v>
      </c>
      <c r="F97" s="608"/>
      <c r="G97" s="231" t="str">
        <f t="shared" si="1"/>
        <v>80</v>
      </c>
      <c r="H97" s="614">
        <v>128</v>
      </c>
      <c r="I97" s="607" t="s">
        <v>27</v>
      </c>
      <c r="K97" s="613">
        <f>H98*256+H97</f>
        <v>19072</v>
      </c>
    </row>
    <row r="98" spans="1:11">
      <c r="A98" s="612">
        <v>223</v>
      </c>
      <c r="B98" s="612" t="s">
        <v>24</v>
      </c>
      <c r="C98" s="751"/>
      <c r="D98" s="751"/>
      <c r="E98" s="619" t="s">
        <v>26</v>
      </c>
      <c r="F98" s="608"/>
      <c r="G98" s="231" t="str">
        <f t="shared" si="1"/>
        <v>4A</v>
      </c>
      <c r="H98" s="614">
        <v>74</v>
      </c>
      <c r="I98" s="607" t="s">
        <v>27</v>
      </c>
    </row>
    <row r="99" spans="1:11">
      <c r="A99" s="612">
        <v>224</v>
      </c>
      <c r="B99" s="612" t="s">
        <v>24</v>
      </c>
      <c r="C99" s="828" t="s">
        <v>1101</v>
      </c>
      <c r="D99" s="956"/>
      <c r="E99" s="619" t="s">
        <v>26</v>
      </c>
      <c r="F99" s="608"/>
      <c r="G99" s="231" t="str">
        <f t="shared" si="1"/>
        <v>70</v>
      </c>
      <c r="H99" s="617">
        <v>112</v>
      </c>
      <c r="I99" s="607" t="s">
        <v>27</v>
      </c>
      <c r="K99" s="613">
        <f>H100*256+H99</f>
        <v>112</v>
      </c>
    </row>
    <row r="100" spans="1:11">
      <c r="A100" s="612">
        <v>225</v>
      </c>
      <c r="B100" s="612" t="s">
        <v>24</v>
      </c>
      <c r="C100" s="751"/>
      <c r="D100" s="754"/>
      <c r="E100" s="619" t="s">
        <v>26</v>
      </c>
      <c r="F100" s="608"/>
      <c r="G100" s="231" t="str">
        <f t="shared" si="1"/>
        <v>0</v>
      </c>
      <c r="H100" s="617">
        <v>0</v>
      </c>
      <c r="I100" s="607" t="s">
        <v>27</v>
      </c>
      <c r="K100" s="613"/>
    </row>
    <row r="101" spans="1:11">
      <c r="A101" s="612">
        <v>226</v>
      </c>
      <c r="B101" s="612" t="s">
        <v>24</v>
      </c>
      <c r="C101" s="828" t="s">
        <v>1102</v>
      </c>
      <c r="D101" s="754"/>
      <c r="E101" s="619" t="s">
        <v>26</v>
      </c>
      <c r="F101" s="608"/>
      <c r="G101" s="231" t="str">
        <f t="shared" si="1"/>
        <v>AA</v>
      </c>
      <c r="H101" s="617">
        <v>170</v>
      </c>
      <c r="I101" s="607" t="s">
        <v>27</v>
      </c>
      <c r="K101" s="613">
        <f>H102*256+H101</f>
        <v>1706</v>
      </c>
    </row>
    <row r="102" spans="1:11">
      <c r="A102" s="612">
        <v>227</v>
      </c>
      <c r="B102" s="612" t="s">
        <v>24</v>
      </c>
      <c r="C102" s="751"/>
      <c r="D102" s="754"/>
      <c r="E102" s="619" t="s">
        <v>26</v>
      </c>
      <c r="F102" s="608"/>
      <c r="G102" s="231" t="str">
        <f t="shared" si="1"/>
        <v>6</v>
      </c>
      <c r="H102" s="617">
        <v>6</v>
      </c>
      <c r="I102" s="607" t="s">
        <v>27</v>
      </c>
      <c r="K102" s="613"/>
    </row>
    <row r="103" spans="1:11">
      <c r="A103" s="612">
        <v>228</v>
      </c>
      <c r="B103" s="612" t="s">
        <v>24</v>
      </c>
      <c r="C103" s="828" t="s">
        <v>1103</v>
      </c>
      <c r="D103" s="754"/>
      <c r="E103" s="619" t="s">
        <v>26</v>
      </c>
      <c r="F103" s="608"/>
      <c r="G103" s="231" t="str">
        <f t="shared" si="1"/>
        <v>E5</v>
      </c>
      <c r="H103" s="617">
        <v>229</v>
      </c>
      <c r="I103" s="607" t="s">
        <v>27</v>
      </c>
      <c r="K103" s="613">
        <f>H104*256+H103</f>
        <v>3301</v>
      </c>
    </row>
    <row r="104" spans="1:11">
      <c r="A104" s="612">
        <v>229</v>
      </c>
      <c r="B104" s="612" t="s">
        <v>24</v>
      </c>
      <c r="C104" s="751"/>
      <c r="D104" s="754"/>
      <c r="E104" s="619" t="s">
        <v>26</v>
      </c>
      <c r="F104" s="608"/>
      <c r="G104" s="231" t="str">
        <f t="shared" si="1"/>
        <v>C</v>
      </c>
      <c r="H104" s="617">
        <v>12</v>
      </c>
      <c r="I104" s="607" t="s">
        <v>27</v>
      </c>
      <c r="K104" s="613"/>
    </row>
    <row r="105" spans="1:11">
      <c r="A105" s="612">
        <v>230</v>
      </c>
      <c r="B105" s="612" t="s">
        <v>24</v>
      </c>
      <c r="C105" s="828" t="s">
        <v>1104</v>
      </c>
      <c r="D105" s="754"/>
      <c r="E105" s="619" t="s">
        <v>26</v>
      </c>
      <c r="F105" s="608"/>
      <c r="G105" s="231" t="str">
        <f t="shared" si="1"/>
        <v>20</v>
      </c>
      <c r="H105" s="617">
        <v>32</v>
      </c>
      <c r="I105" s="607" t="s">
        <v>27</v>
      </c>
      <c r="K105" s="613">
        <f>H106*256+H105</f>
        <v>4896</v>
      </c>
    </row>
    <row r="106" spans="1:11">
      <c r="A106" s="612">
        <v>231</v>
      </c>
      <c r="B106" s="612" t="s">
        <v>24</v>
      </c>
      <c r="C106" s="751"/>
      <c r="D106" s="754"/>
      <c r="E106" s="619" t="s">
        <v>26</v>
      </c>
      <c r="F106" s="608"/>
      <c r="G106" s="231" t="str">
        <f t="shared" si="1"/>
        <v>13</v>
      </c>
      <c r="H106" s="617">
        <v>19</v>
      </c>
      <c r="I106" s="607" t="s">
        <v>27</v>
      </c>
    </row>
    <row r="107" spans="1:11">
      <c r="A107" s="612">
        <v>232</v>
      </c>
      <c r="B107" s="612" t="s">
        <v>24</v>
      </c>
      <c r="C107" s="828" t="s">
        <v>1105</v>
      </c>
      <c r="D107" s="754"/>
      <c r="E107" s="619" t="s">
        <v>26</v>
      </c>
      <c r="F107" s="608"/>
      <c r="G107" s="231" t="str">
        <f t="shared" si="1"/>
        <v>5A</v>
      </c>
      <c r="H107" s="614">
        <v>90</v>
      </c>
      <c r="I107" s="607" t="s">
        <v>27</v>
      </c>
      <c r="K107" s="613">
        <f>H108*256+H107</f>
        <v>6490</v>
      </c>
    </row>
    <row r="108" spans="1:11">
      <c r="A108" s="612">
        <v>233</v>
      </c>
      <c r="B108" s="612" t="s">
        <v>24</v>
      </c>
      <c r="C108" s="751"/>
      <c r="D108" s="754"/>
      <c r="E108" s="619" t="s">
        <v>26</v>
      </c>
      <c r="F108" s="608"/>
      <c r="G108" s="231" t="str">
        <f t="shared" si="1"/>
        <v>19</v>
      </c>
      <c r="H108" s="614">
        <v>25</v>
      </c>
      <c r="I108" s="607" t="s">
        <v>27</v>
      </c>
    </row>
    <row r="109" spans="1:11">
      <c r="A109" s="612">
        <v>234</v>
      </c>
      <c r="B109" s="612" t="s">
        <v>24</v>
      </c>
      <c r="C109" s="828" t="s">
        <v>1106</v>
      </c>
      <c r="D109" s="754"/>
      <c r="E109" s="619" t="s">
        <v>26</v>
      </c>
      <c r="F109" s="608"/>
      <c r="G109" s="231" t="str">
        <f t="shared" si="1"/>
        <v>95</v>
      </c>
      <c r="H109" s="614">
        <v>149</v>
      </c>
      <c r="I109" s="607" t="s">
        <v>27</v>
      </c>
      <c r="K109" s="613">
        <f>H110*256+H109</f>
        <v>8085</v>
      </c>
    </row>
    <row r="110" spans="1:11">
      <c r="A110" s="612">
        <v>235</v>
      </c>
      <c r="B110" s="612" t="s">
        <v>24</v>
      </c>
      <c r="C110" s="751"/>
      <c r="D110" s="754"/>
      <c r="E110" s="619" t="s">
        <v>26</v>
      </c>
      <c r="F110" s="608"/>
      <c r="G110" s="231" t="str">
        <f t="shared" si="1"/>
        <v>1F</v>
      </c>
      <c r="H110" s="614">
        <v>31</v>
      </c>
      <c r="I110" s="607" t="s">
        <v>27</v>
      </c>
    </row>
    <row r="111" spans="1:11">
      <c r="A111" s="612">
        <v>236</v>
      </c>
      <c r="B111" s="612" t="s">
        <v>24</v>
      </c>
      <c r="C111" s="828" t="s">
        <v>1107</v>
      </c>
      <c r="D111" s="754"/>
      <c r="E111" s="619" t="s">
        <v>26</v>
      </c>
      <c r="F111" s="608"/>
      <c r="G111" s="231" t="str">
        <f t="shared" si="1"/>
        <v>D0</v>
      </c>
      <c r="H111" s="614">
        <v>208</v>
      </c>
      <c r="I111" s="607" t="s">
        <v>27</v>
      </c>
      <c r="K111" s="613">
        <f>H112*256+H111</f>
        <v>9680</v>
      </c>
    </row>
    <row r="112" spans="1:11">
      <c r="A112" s="612">
        <v>237</v>
      </c>
      <c r="B112" s="612" t="s">
        <v>24</v>
      </c>
      <c r="C112" s="751"/>
      <c r="D112" s="754"/>
      <c r="E112" s="619" t="s">
        <v>26</v>
      </c>
      <c r="F112" s="608"/>
      <c r="G112" s="231" t="str">
        <f t="shared" si="1"/>
        <v>25</v>
      </c>
      <c r="H112" s="614">
        <v>37</v>
      </c>
      <c r="I112" s="607" t="s">
        <v>27</v>
      </c>
    </row>
    <row r="113" spans="1:11">
      <c r="A113" s="612">
        <v>238</v>
      </c>
      <c r="B113" s="612" t="s">
        <v>24</v>
      </c>
      <c r="C113" s="828" t="s">
        <v>1108</v>
      </c>
      <c r="D113" s="754"/>
      <c r="E113" s="619" t="s">
        <v>26</v>
      </c>
      <c r="F113" s="608"/>
      <c r="G113" s="231" t="str">
        <f t="shared" si="1"/>
        <v>80</v>
      </c>
      <c r="H113" s="614">
        <v>128</v>
      </c>
      <c r="I113" s="607" t="s">
        <v>27</v>
      </c>
      <c r="K113" s="613">
        <f>H114*256+H113</f>
        <v>19072</v>
      </c>
    </row>
    <row r="114" spans="1:11">
      <c r="A114" s="612">
        <v>239</v>
      </c>
      <c r="B114" s="612" t="s">
        <v>24</v>
      </c>
      <c r="C114" s="751"/>
      <c r="D114" s="751"/>
      <c r="E114" s="619" t="s">
        <v>26</v>
      </c>
      <c r="F114" s="608"/>
      <c r="G114" s="231" t="str">
        <f t="shared" si="1"/>
        <v>4A</v>
      </c>
      <c r="H114" s="614">
        <v>74</v>
      </c>
      <c r="I114" s="607" t="s">
        <v>27</v>
      </c>
    </row>
    <row r="115" spans="1:11">
      <c r="A115" s="608">
        <v>240</v>
      </c>
      <c r="B115" s="236" t="s">
        <v>24</v>
      </c>
      <c r="C115" s="828" t="s">
        <v>1109</v>
      </c>
      <c r="D115" s="956"/>
      <c r="E115" s="619" t="s">
        <v>26</v>
      </c>
      <c r="F115" s="608"/>
      <c r="G115" s="231" t="str">
        <f t="shared" si="1"/>
        <v>70</v>
      </c>
      <c r="H115" s="617">
        <v>112</v>
      </c>
      <c r="I115" s="607" t="s">
        <v>27</v>
      </c>
      <c r="K115" s="613">
        <f>H116*256+H115</f>
        <v>112</v>
      </c>
    </row>
    <row r="116" spans="1:11">
      <c r="A116" s="608">
        <v>241</v>
      </c>
      <c r="B116" s="236" t="s">
        <v>24</v>
      </c>
      <c r="C116" s="751"/>
      <c r="D116" s="754"/>
      <c r="E116" s="619" t="s">
        <v>26</v>
      </c>
      <c r="F116" s="608"/>
      <c r="G116" s="231" t="str">
        <f t="shared" si="1"/>
        <v>0</v>
      </c>
      <c r="H116" s="617">
        <v>0</v>
      </c>
      <c r="I116" s="607" t="s">
        <v>27</v>
      </c>
      <c r="K116" s="613"/>
    </row>
    <row r="117" spans="1:11">
      <c r="A117" s="608">
        <v>242</v>
      </c>
      <c r="B117" s="236" t="s">
        <v>24</v>
      </c>
      <c r="C117" s="828" t="s">
        <v>1110</v>
      </c>
      <c r="D117" s="754"/>
      <c r="E117" s="619" t="s">
        <v>26</v>
      </c>
      <c r="F117" s="608"/>
      <c r="G117" s="231" t="str">
        <f t="shared" si="1"/>
        <v>AA</v>
      </c>
      <c r="H117" s="617">
        <v>170</v>
      </c>
      <c r="I117" s="607" t="s">
        <v>27</v>
      </c>
      <c r="K117" s="613">
        <f>H118*256+H117</f>
        <v>1706</v>
      </c>
    </row>
    <row r="118" spans="1:11">
      <c r="A118" s="608">
        <v>243</v>
      </c>
      <c r="B118" s="236" t="s">
        <v>24</v>
      </c>
      <c r="C118" s="751"/>
      <c r="D118" s="754"/>
      <c r="E118" s="619" t="s">
        <v>26</v>
      </c>
      <c r="F118" s="608"/>
      <c r="G118" s="231" t="str">
        <f t="shared" si="1"/>
        <v>6</v>
      </c>
      <c r="H118" s="617">
        <v>6</v>
      </c>
      <c r="I118" s="607" t="s">
        <v>27</v>
      </c>
      <c r="K118" s="613"/>
    </row>
    <row r="119" spans="1:11">
      <c r="A119" s="608">
        <v>244</v>
      </c>
      <c r="B119" s="236" t="s">
        <v>24</v>
      </c>
      <c r="C119" s="828" t="s">
        <v>1111</v>
      </c>
      <c r="D119" s="754"/>
      <c r="E119" s="619" t="s">
        <v>26</v>
      </c>
      <c r="F119" s="608"/>
      <c r="G119" s="231" t="str">
        <f t="shared" si="1"/>
        <v>E5</v>
      </c>
      <c r="H119" s="617">
        <v>229</v>
      </c>
      <c r="I119" s="607" t="s">
        <v>27</v>
      </c>
      <c r="K119" s="613">
        <f>H120*256+H119</f>
        <v>3301</v>
      </c>
    </row>
    <row r="120" spans="1:11">
      <c r="A120" s="608">
        <v>245</v>
      </c>
      <c r="B120" s="236" t="s">
        <v>24</v>
      </c>
      <c r="C120" s="751"/>
      <c r="D120" s="754"/>
      <c r="E120" s="619" t="s">
        <v>26</v>
      </c>
      <c r="F120" s="608"/>
      <c r="G120" s="231" t="str">
        <f t="shared" si="1"/>
        <v>C</v>
      </c>
      <c r="H120" s="617">
        <v>12</v>
      </c>
      <c r="I120" s="607" t="s">
        <v>27</v>
      </c>
      <c r="K120" s="613"/>
    </row>
    <row r="121" spans="1:11">
      <c r="A121" s="608">
        <v>246</v>
      </c>
      <c r="B121" s="236" t="s">
        <v>24</v>
      </c>
      <c r="C121" s="828" t="s">
        <v>1112</v>
      </c>
      <c r="D121" s="754"/>
      <c r="E121" s="619" t="s">
        <v>26</v>
      </c>
      <c r="F121" s="608"/>
      <c r="G121" s="231" t="str">
        <f t="shared" si="1"/>
        <v>20</v>
      </c>
      <c r="H121" s="617">
        <v>32</v>
      </c>
      <c r="I121" s="607" t="s">
        <v>27</v>
      </c>
      <c r="K121" s="613">
        <f>H122*256+H121</f>
        <v>4896</v>
      </c>
    </row>
    <row r="122" spans="1:11">
      <c r="A122" s="608">
        <v>247</v>
      </c>
      <c r="B122" s="236" t="s">
        <v>24</v>
      </c>
      <c r="C122" s="751"/>
      <c r="D122" s="754"/>
      <c r="E122" s="619" t="s">
        <v>26</v>
      </c>
      <c r="F122" s="608"/>
      <c r="G122" s="231" t="str">
        <f t="shared" si="1"/>
        <v>13</v>
      </c>
      <c r="H122" s="617">
        <v>19</v>
      </c>
      <c r="I122" s="607" t="s">
        <v>27</v>
      </c>
    </row>
    <row r="123" spans="1:11">
      <c r="A123" s="608">
        <v>248</v>
      </c>
      <c r="B123" s="236" t="s">
        <v>24</v>
      </c>
      <c r="C123" s="828" t="s">
        <v>1113</v>
      </c>
      <c r="D123" s="754"/>
      <c r="E123" s="619" t="s">
        <v>26</v>
      </c>
      <c r="F123" s="608"/>
      <c r="G123" s="231" t="str">
        <f t="shared" si="1"/>
        <v>5A</v>
      </c>
      <c r="H123" s="614">
        <v>90</v>
      </c>
      <c r="I123" s="607" t="s">
        <v>27</v>
      </c>
      <c r="K123" s="613">
        <f>H124*256+H123</f>
        <v>6490</v>
      </c>
    </row>
    <row r="124" spans="1:11">
      <c r="A124" s="608">
        <v>249</v>
      </c>
      <c r="B124" s="236" t="s">
        <v>24</v>
      </c>
      <c r="C124" s="751"/>
      <c r="D124" s="754"/>
      <c r="E124" s="619" t="s">
        <v>26</v>
      </c>
      <c r="F124" s="608"/>
      <c r="G124" s="231" t="str">
        <f t="shared" si="1"/>
        <v>19</v>
      </c>
      <c r="H124" s="614">
        <v>25</v>
      </c>
      <c r="I124" s="607" t="s">
        <v>27</v>
      </c>
    </row>
    <row r="125" spans="1:11">
      <c r="A125" s="608">
        <v>250</v>
      </c>
      <c r="B125" s="236" t="s">
        <v>24</v>
      </c>
      <c r="C125" s="828" t="s">
        <v>1114</v>
      </c>
      <c r="D125" s="754"/>
      <c r="E125" s="619" t="s">
        <v>26</v>
      </c>
      <c r="F125" s="608"/>
      <c r="G125" s="231" t="str">
        <f t="shared" si="1"/>
        <v>95</v>
      </c>
      <c r="H125" s="614">
        <v>149</v>
      </c>
      <c r="I125" s="607" t="s">
        <v>27</v>
      </c>
      <c r="K125" s="613">
        <f>H126*256+H125</f>
        <v>8085</v>
      </c>
    </row>
    <row r="126" spans="1:11">
      <c r="A126" s="608">
        <v>251</v>
      </c>
      <c r="B126" s="236" t="s">
        <v>24</v>
      </c>
      <c r="C126" s="751"/>
      <c r="D126" s="754"/>
      <c r="E126" s="619" t="s">
        <v>26</v>
      </c>
      <c r="F126" s="608"/>
      <c r="G126" s="231" t="str">
        <f t="shared" si="1"/>
        <v>1F</v>
      </c>
      <c r="H126" s="614">
        <v>31</v>
      </c>
      <c r="I126" s="607" t="s">
        <v>27</v>
      </c>
    </row>
    <row r="127" spans="1:11">
      <c r="A127" s="608">
        <v>252</v>
      </c>
      <c r="B127" s="236" t="s">
        <v>24</v>
      </c>
      <c r="C127" s="828" t="s">
        <v>1115</v>
      </c>
      <c r="D127" s="754"/>
      <c r="E127" s="619" t="s">
        <v>26</v>
      </c>
      <c r="F127" s="608"/>
      <c r="G127" s="231" t="str">
        <f t="shared" si="1"/>
        <v>D0</v>
      </c>
      <c r="H127" s="614">
        <v>208</v>
      </c>
      <c r="I127" s="607" t="s">
        <v>27</v>
      </c>
      <c r="K127" s="613">
        <f>H128*256+H127</f>
        <v>9680</v>
      </c>
    </row>
    <row r="128" spans="1:11">
      <c r="A128" s="608">
        <v>253</v>
      </c>
      <c r="B128" s="236" t="s">
        <v>24</v>
      </c>
      <c r="C128" s="751"/>
      <c r="D128" s="754"/>
      <c r="E128" s="619" t="s">
        <v>26</v>
      </c>
      <c r="F128" s="608"/>
      <c r="G128" s="231" t="str">
        <f t="shared" si="1"/>
        <v>25</v>
      </c>
      <c r="H128" s="614">
        <v>37</v>
      </c>
      <c r="I128" s="607" t="s">
        <v>27</v>
      </c>
    </row>
    <row r="129" spans="1:11">
      <c r="A129" s="608">
        <v>254</v>
      </c>
      <c r="B129" s="236" t="s">
        <v>24</v>
      </c>
      <c r="C129" s="828" t="s">
        <v>1116</v>
      </c>
      <c r="D129" s="754"/>
      <c r="E129" s="619" t="s">
        <v>26</v>
      </c>
      <c r="F129" s="608"/>
      <c r="G129" s="231" t="str">
        <f t="shared" si="1"/>
        <v>80</v>
      </c>
      <c r="H129" s="614">
        <v>128</v>
      </c>
      <c r="I129" s="607" t="s">
        <v>27</v>
      </c>
      <c r="K129" s="613">
        <f>H130*256+H129</f>
        <v>19072</v>
      </c>
    </row>
    <row r="130" spans="1:11">
      <c r="A130" s="608">
        <v>255</v>
      </c>
      <c r="B130" s="236" t="s">
        <v>24</v>
      </c>
      <c r="C130" s="751"/>
      <c r="D130" s="751"/>
      <c r="E130" s="619" t="s">
        <v>26</v>
      </c>
      <c r="F130" s="608"/>
      <c r="G130" s="231" t="str">
        <f t="shared" si="1"/>
        <v>4A</v>
      </c>
      <c r="H130" s="614">
        <v>74</v>
      </c>
      <c r="I130" s="607" t="s">
        <v>27</v>
      </c>
    </row>
  </sheetData>
  <mergeCells count="73">
    <mergeCell ref="C115:C116"/>
    <mergeCell ref="D115:D130"/>
    <mergeCell ref="C117:C118"/>
    <mergeCell ref="C119:C120"/>
    <mergeCell ref="C121:C122"/>
    <mergeCell ref="C123:C124"/>
    <mergeCell ref="C125:C126"/>
    <mergeCell ref="C127:C128"/>
    <mergeCell ref="C129:C130"/>
    <mergeCell ref="C99:C100"/>
    <mergeCell ref="D99:D114"/>
    <mergeCell ref="C101:C102"/>
    <mergeCell ref="C103:C104"/>
    <mergeCell ref="C105:C106"/>
    <mergeCell ref="C107:C108"/>
    <mergeCell ref="C109:C110"/>
    <mergeCell ref="C111:C112"/>
    <mergeCell ref="C113:C114"/>
    <mergeCell ref="C83:C84"/>
    <mergeCell ref="D83:D98"/>
    <mergeCell ref="C85:C86"/>
    <mergeCell ref="C87:C88"/>
    <mergeCell ref="C89:C90"/>
    <mergeCell ref="C91:C92"/>
    <mergeCell ref="C93:C94"/>
    <mergeCell ref="C95:C96"/>
    <mergeCell ref="C97:C98"/>
    <mergeCell ref="C67:C68"/>
    <mergeCell ref="D67:D82"/>
    <mergeCell ref="C69:C70"/>
    <mergeCell ref="C71:C72"/>
    <mergeCell ref="C73:C74"/>
    <mergeCell ref="C75:C76"/>
    <mergeCell ref="C77:C78"/>
    <mergeCell ref="C79:C80"/>
    <mergeCell ref="C81:C82"/>
    <mergeCell ref="C51:C52"/>
    <mergeCell ref="D51:D66"/>
    <mergeCell ref="C53:C54"/>
    <mergeCell ref="C55:C56"/>
    <mergeCell ref="C57:C58"/>
    <mergeCell ref="C59:C60"/>
    <mergeCell ref="C61:C62"/>
    <mergeCell ref="C63:C64"/>
    <mergeCell ref="C65:C66"/>
    <mergeCell ref="C35:C36"/>
    <mergeCell ref="D35:D50"/>
    <mergeCell ref="C37:C38"/>
    <mergeCell ref="C39:C40"/>
    <mergeCell ref="C41:C42"/>
    <mergeCell ref="C43:C44"/>
    <mergeCell ref="C45:C46"/>
    <mergeCell ref="C47:C48"/>
    <mergeCell ref="C49:C50"/>
    <mergeCell ref="C19:C20"/>
    <mergeCell ref="D19:D34"/>
    <mergeCell ref="C21:C22"/>
    <mergeCell ref="C23:C24"/>
    <mergeCell ref="C25:C26"/>
    <mergeCell ref="C27:C28"/>
    <mergeCell ref="C29:C30"/>
    <mergeCell ref="C31:C32"/>
    <mergeCell ref="C33:C34"/>
    <mergeCell ref="A1:H1"/>
    <mergeCell ref="C3:C4"/>
    <mergeCell ref="D3:D18"/>
    <mergeCell ref="C5:C6"/>
    <mergeCell ref="C7:C8"/>
    <mergeCell ref="C9:C10"/>
    <mergeCell ref="C11:C12"/>
    <mergeCell ref="C13:C14"/>
    <mergeCell ref="C15:C16"/>
    <mergeCell ref="C17:C1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0FB8E-B3CC-4BA0-8307-05782A1C927E}">
  <dimension ref="A1:P130"/>
  <sheetViews>
    <sheetView zoomScale="85" zoomScaleNormal="85" workbookViewId="0">
      <selection activeCell="G15" sqref="G15"/>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8" width="9" style="284"/>
    <col min="9" max="9" width="9" style="404"/>
    <col min="10" max="10" width="9" style="284"/>
    <col min="11" max="11" width="15.109375" style="284" customWidth="1"/>
    <col min="12" max="12" width="10.109375" style="284" customWidth="1"/>
    <col min="13" max="13" width="9.6640625" style="284" customWidth="1"/>
    <col min="14" max="16384" width="9" style="284"/>
  </cols>
  <sheetData>
    <row r="1" spans="1:16" ht="17.25" customHeight="1">
      <c r="A1" s="756" t="s">
        <v>4656</v>
      </c>
      <c r="B1" s="757"/>
      <c r="C1" s="757"/>
      <c r="D1" s="757"/>
      <c r="E1" s="757"/>
      <c r="F1" s="757"/>
      <c r="G1" s="757"/>
      <c r="H1" s="757"/>
      <c r="I1" s="215"/>
    </row>
    <row r="2" spans="1:16"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6" s="421" customFormat="1">
      <c r="A3" s="622">
        <v>128</v>
      </c>
      <c r="B3" s="621" t="s">
        <v>24</v>
      </c>
      <c r="C3" s="953" t="s">
        <v>1118</v>
      </c>
      <c r="D3" s="957" t="s">
        <v>4413</v>
      </c>
      <c r="E3" s="620" t="s">
        <v>26</v>
      </c>
      <c r="F3" s="616"/>
      <c r="G3" s="576" t="str">
        <f t="shared" ref="G3:G66" si="0">DEC2HEX(H3)</f>
        <v>0</v>
      </c>
      <c r="H3" s="617">
        <v>0</v>
      </c>
      <c r="I3" s="618" t="s">
        <v>27</v>
      </c>
      <c r="J3" s="284"/>
      <c r="K3" s="421">
        <f>H4*256+H3</f>
        <v>0</v>
      </c>
      <c r="L3" s="421">
        <f>K3*0.0001</f>
        <v>0</v>
      </c>
      <c r="M3" s="421" t="e">
        <f>10*LOG10(L3)</f>
        <v>#NUM!</v>
      </c>
      <c r="O3" s="577">
        <v>0</v>
      </c>
      <c r="P3" s="604">
        <f>_xlfn.BITAND(O3,255)</f>
        <v>0</v>
      </c>
    </row>
    <row r="4" spans="1:16" s="421" customFormat="1">
      <c r="A4" s="622">
        <v>129</v>
      </c>
      <c r="B4" s="621" t="s">
        <v>24</v>
      </c>
      <c r="C4" s="751"/>
      <c r="D4" s="754"/>
      <c r="E4" s="620" t="s">
        <v>26</v>
      </c>
      <c r="F4" s="616"/>
      <c r="G4" s="576" t="str">
        <f t="shared" si="0"/>
        <v>0</v>
      </c>
      <c r="H4" s="617">
        <v>0</v>
      </c>
      <c r="I4" s="618" t="s">
        <v>27</v>
      </c>
      <c r="J4" s="284"/>
      <c r="O4" s="577"/>
      <c r="P4" s="604">
        <f>_xlfn.BITRSHIFT(O3,8)</f>
        <v>0</v>
      </c>
    </row>
    <row r="5" spans="1:16" s="421" customFormat="1">
      <c r="A5" s="622">
        <v>130</v>
      </c>
      <c r="B5" s="621" t="s">
        <v>24</v>
      </c>
      <c r="C5" s="953" t="s">
        <v>1119</v>
      </c>
      <c r="D5" s="754"/>
      <c r="E5" s="620" t="s">
        <v>26</v>
      </c>
      <c r="F5" s="616"/>
      <c r="G5" s="576" t="str">
        <f t="shared" si="0"/>
        <v>A1</v>
      </c>
      <c r="H5" s="617">
        <v>161</v>
      </c>
      <c r="I5" s="618" t="s">
        <v>27</v>
      </c>
      <c r="K5" s="421">
        <f>H6*256+H5</f>
        <v>3489</v>
      </c>
      <c r="L5" s="421">
        <f>K5*0.001</f>
        <v>3.4889999999999999</v>
      </c>
      <c r="M5" s="421">
        <f>10*LOG10(L5)</f>
        <v>5.427009694481109</v>
      </c>
      <c r="O5" s="577">
        <v>3489</v>
      </c>
      <c r="P5" s="604">
        <f t="shared" ref="P5" si="1">_xlfn.BITAND(O5,255)</f>
        <v>161</v>
      </c>
    </row>
    <row r="6" spans="1:16" s="421" customFormat="1">
      <c r="A6" s="622">
        <v>131</v>
      </c>
      <c r="B6" s="621" t="s">
        <v>24</v>
      </c>
      <c r="C6" s="751"/>
      <c r="D6" s="754"/>
      <c r="E6" s="620" t="s">
        <v>26</v>
      </c>
      <c r="F6" s="616"/>
      <c r="G6" s="576" t="str">
        <f t="shared" si="0"/>
        <v>D</v>
      </c>
      <c r="H6" s="617">
        <v>13</v>
      </c>
      <c r="I6" s="618" t="s">
        <v>27</v>
      </c>
      <c r="O6" s="577"/>
      <c r="P6" s="604">
        <f t="shared" ref="P6" si="2">_xlfn.BITRSHIFT(O5,8)</f>
        <v>13</v>
      </c>
    </row>
    <row r="7" spans="1:16" s="421" customFormat="1">
      <c r="A7" s="622">
        <v>132</v>
      </c>
      <c r="B7" s="621" t="s">
        <v>24</v>
      </c>
      <c r="C7" s="953" t="s">
        <v>1120</v>
      </c>
      <c r="D7" s="754"/>
      <c r="E7" s="620" t="s">
        <v>26</v>
      </c>
      <c r="F7" s="616"/>
      <c r="G7" s="576" t="str">
        <f t="shared" si="0"/>
        <v>42</v>
      </c>
      <c r="H7" s="617">
        <v>66</v>
      </c>
      <c r="I7" s="618" t="s">
        <v>27</v>
      </c>
      <c r="K7" s="421">
        <f>H8*256+H7</f>
        <v>6978</v>
      </c>
      <c r="L7" s="421">
        <f>K7*0.001</f>
        <v>6.9779999999999998</v>
      </c>
      <c r="M7" s="421">
        <f>10*LOG10(L7)</f>
        <v>8.4373096511209198</v>
      </c>
      <c r="O7" s="577">
        <v>6978</v>
      </c>
      <c r="P7" s="604">
        <f t="shared" ref="P7" si="3">_xlfn.BITAND(O7,255)</f>
        <v>66</v>
      </c>
    </row>
    <row r="8" spans="1:16" s="421" customFormat="1">
      <c r="A8" s="622">
        <v>133</v>
      </c>
      <c r="B8" s="621" t="s">
        <v>24</v>
      </c>
      <c r="C8" s="751"/>
      <c r="D8" s="754"/>
      <c r="E8" s="620" t="s">
        <v>26</v>
      </c>
      <c r="F8" s="616"/>
      <c r="G8" s="576" t="str">
        <f t="shared" si="0"/>
        <v>1B</v>
      </c>
      <c r="H8" s="617">
        <v>27</v>
      </c>
      <c r="I8" s="618" t="s">
        <v>27</v>
      </c>
      <c r="O8" s="577"/>
      <c r="P8" s="604">
        <f t="shared" ref="P8" si="4">_xlfn.BITRSHIFT(O7,8)</f>
        <v>27</v>
      </c>
    </row>
    <row r="9" spans="1:16" s="421" customFormat="1">
      <c r="A9" s="622">
        <v>134</v>
      </c>
      <c r="B9" s="621" t="s">
        <v>24</v>
      </c>
      <c r="C9" s="953" t="s">
        <v>1121</v>
      </c>
      <c r="D9" s="754"/>
      <c r="E9" s="620" t="s">
        <v>26</v>
      </c>
      <c r="F9" s="616"/>
      <c r="G9" s="576" t="str">
        <f t="shared" si="0"/>
        <v>E4</v>
      </c>
      <c r="H9" s="617">
        <v>228</v>
      </c>
      <c r="I9" s="618" t="s">
        <v>27</v>
      </c>
      <c r="K9" s="421">
        <f>H10*256+H9</f>
        <v>10468</v>
      </c>
      <c r="L9" s="421">
        <f>K9*0.001</f>
        <v>10.468</v>
      </c>
      <c r="M9" s="421">
        <f>10*LOG10(L9)</f>
        <v>10.198637139678432</v>
      </c>
      <c r="O9" s="577">
        <v>10468</v>
      </c>
      <c r="P9" s="604">
        <f t="shared" ref="P9" si="5">_xlfn.BITAND(O9,255)</f>
        <v>228</v>
      </c>
    </row>
    <row r="10" spans="1:16" s="421" customFormat="1">
      <c r="A10" s="622">
        <v>135</v>
      </c>
      <c r="B10" s="621" t="s">
        <v>24</v>
      </c>
      <c r="C10" s="751"/>
      <c r="D10" s="754"/>
      <c r="E10" s="620" t="s">
        <v>26</v>
      </c>
      <c r="F10" s="616"/>
      <c r="G10" s="576" t="str">
        <f t="shared" si="0"/>
        <v>28</v>
      </c>
      <c r="H10" s="617">
        <v>40</v>
      </c>
      <c r="I10" s="618" t="s">
        <v>27</v>
      </c>
      <c r="K10" s="284"/>
      <c r="O10" s="577"/>
      <c r="P10" s="604">
        <f t="shared" ref="P10" si="6">_xlfn.BITRSHIFT(O9,8)</f>
        <v>40</v>
      </c>
    </row>
    <row r="11" spans="1:16">
      <c r="A11" s="622">
        <v>136</v>
      </c>
      <c r="B11" s="610" t="s">
        <v>24</v>
      </c>
      <c r="C11" s="953" t="s">
        <v>1122</v>
      </c>
      <c r="D11" s="754"/>
      <c r="E11" s="620" t="s">
        <v>26</v>
      </c>
      <c r="F11" s="609"/>
      <c r="G11" s="576" t="str">
        <f t="shared" si="0"/>
        <v>85</v>
      </c>
      <c r="H11" s="614">
        <v>133</v>
      </c>
      <c r="I11" s="618" t="s">
        <v>27</v>
      </c>
      <c r="K11" s="421">
        <f>H12*256+H11</f>
        <v>13957</v>
      </c>
      <c r="L11" s="421">
        <f>K11*0.001</f>
        <v>13.957000000000001</v>
      </c>
      <c r="M11" s="421">
        <f>10*LOG10(L11)</f>
        <v>11.447920784977148</v>
      </c>
      <c r="O11" s="575">
        <v>13957</v>
      </c>
      <c r="P11" s="604">
        <f t="shared" ref="P11" si="7">_xlfn.BITAND(O11,255)</f>
        <v>133</v>
      </c>
    </row>
    <row r="12" spans="1:16">
      <c r="A12" s="622">
        <v>137</v>
      </c>
      <c r="B12" s="610" t="s">
        <v>24</v>
      </c>
      <c r="C12" s="751"/>
      <c r="D12" s="754"/>
      <c r="E12" s="620" t="s">
        <v>26</v>
      </c>
      <c r="F12" s="609"/>
      <c r="G12" s="576" t="str">
        <f t="shared" si="0"/>
        <v>36</v>
      </c>
      <c r="H12" s="614">
        <v>54</v>
      </c>
      <c r="I12" s="618" t="s">
        <v>27</v>
      </c>
      <c r="O12" s="575"/>
      <c r="P12" s="604">
        <f t="shared" ref="P12" si="8">_xlfn.BITRSHIFT(O11,8)</f>
        <v>54</v>
      </c>
    </row>
    <row r="13" spans="1:16">
      <c r="A13" s="622">
        <v>138</v>
      </c>
      <c r="B13" s="610" t="s">
        <v>24</v>
      </c>
      <c r="C13" s="953" t="s">
        <v>1123</v>
      </c>
      <c r="D13" s="754"/>
      <c r="E13" s="620" t="s">
        <v>26</v>
      </c>
      <c r="F13" s="609"/>
      <c r="G13" s="576" t="str">
        <f t="shared" si="0"/>
        <v>26</v>
      </c>
      <c r="H13" s="614">
        <v>38</v>
      </c>
      <c r="I13" s="618" t="s">
        <v>27</v>
      </c>
      <c r="K13" s="421">
        <f>H14*256+H13</f>
        <v>17446</v>
      </c>
      <c r="L13" s="421">
        <f>K13*0.001</f>
        <v>17.446000000000002</v>
      </c>
      <c r="M13" s="421">
        <f>10*LOG10(L13)</f>
        <v>12.4169586813981</v>
      </c>
      <c r="O13" s="575">
        <v>17446</v>
      </c>
      <c r="P13" s="604">
        <f t="shared" ref="P13" si="9">_xlfn.BITAND(O13,255)</f>
        <v>38</v>
      </c>
    </row>
    <row r="14" spans="1:16">
      <c r="A14" s="622">
        <v>139</v>
      </c>
      <c r="B14" s="610" t="s">
        <v>24</v>
      </c>
      <c r="C14" s="751"/>
      <c r="D14" s="754"/>
      <c r="E14" s="620" t="s">
        <v>26</v>
      </c>
      <c r="F14" s="609"/>
      <c r="G14" s="576" t="str">
        <f t="shared" si="0"/>
        <v>44</v>
      </c>
      <c r="H14" s="614">
        <v>68</v>
      </c>
      <c r="I14" s="618" t="s">
        <v>27</v>
      </c>
      <c r="O14" s="575"/>
      <c r="P14" s="604">
        <f t="shared" ref="P14" si="10">_xlfn.BITRSHIFT(O13,8)</f>
        <v>68</v>
      </c>
    </row>
    <row r="15" spans="1:16">
      <c r="A15" s="622">
        <v>140</v>
      </c>
      <c r="B15" s="610" t="s">
        <v>24</v>
      </c>
      <c r="C15" s="953" t="s">
        <v>1124</v>
      </c>
      <c r="D15" s="754"/>
      <c r="E15" s="620" t="s">
        <v>26</v>
      </c>
      <c r="F15" s="609"/>
      <c r="G15" s="576" t="str">
        <f t="shared" si="0"/>
        <v>C8</v>
      </c>
      <c r="H15" s="614">
        <v>200</v>
      </c>
      <c r="I15" s="618" t="s">
        <v>27</v>
      </c>
      <c r="K15" s="421">
        <f>H16*256+H15</f>
        <v>20936</v>
      </c>
      <c r="L15" s="421">
        <f>K15*0.001</f>
        <v>20.936</v>
      </c>
      <c r="M15" s="421">
        <f>10*LOG10(L15)</f>
        <v>13.208937096318245</v>
      </c>
      <c r="O15" s="575">
        <v>20936</v>
      </c>
      <c r="P15" s="604">
        <f t="shared" ref="P15" si="11">_xlfn.BITAND(O15,255)</f>
        <v>200</v>
      </c>
    </row>
    <row r="16" spans="1:16">
      <c r="A16" s="622">
        <v>141</v>
      </c>
      <c r="B16" s="610" t="s">
        <v>24</v>
      </c>
      <c r="C16" s="751"/>
      <c r="D16" s="754"/>
      <c r="E16" s="620" t="s">
        <v>26</v>
      </c>
      <c r="F16" s="609"/>
      <c r="G16" s="576" t="str">
        <f t="shared" si="0"/>
        <v>51</v>
      </c>
      <c r="H16" s="614">
        <v>81</v>
      </c>
      <c r="I16" s="618" t="s">
        <v>27</v>
      </c>
      <c r="O16" s="575"/>
      <c r="P16" s="604">
        <f t="shared" ref="P16" si="12">_xlfn.BITRSHIFT(O15,8)</f>
        <v>81</v>
      </c>
    </row>
    <row r="17" spans="1:16">
      <c r="A17" s="622">
        <v>142</v>
      </c>
      <c r="B17" s="610" t="s">
        <v>24</v>
      </c>
      <c r="C17" s="953" t="s">
        <v>1125</v>
      </c>
      <c r="D17" s="754"/>
      <c r="E17" s="620" t="s">
        <v>26</v>
      </c>
      <c r="F17" s="609"/>
      <c r="G17" s="576" t="str">
        <f t="shared" si="0"/>
        <v>2B</v>
      </c>
      <c r="H17" s="614">
        <v>43</v>
      </c>
      <c r="I17" s="618" t="s">
        <v>27</v>
      </c>
      <c r="K17" s="421">
        <f>H18*256+H17</f>
        <v>41515</v>
      </c>
      <c r="L17" s="421">
        <f>K17*0.001</f>
        <v>41.515000000000001</v>
      </c>
      <c r="M17" s="421">
        <f>10*LOG10(L17)</f>
        <v>16.182050422592695</v>
      </c>
      <c r="O17" s="575">
        <v>41515</v>
      </c>
      <c r="P17" s="604">
        <f t="shared" ref="P17" si="13">_xlfn.BITAND(O17,255)</f>
        <v>43</v>
      </c>
    </row>
    <row r="18" spans="1:16">
      <c r="A18" s="622">
        <v>143</v>
      </c>
      <c r="B18" s="610" t="s">
        <v>24</v>
      </c>
      <c r="C18" s="751"/>
      <c r="D18" s="751"/>
      <c r="E18" s="620" t="s">
        <v>26</v>
      </c>
      <c r="F18" s="609"/>
      <c r="G18" s="576" t="str">
        <f t="shared" si="0"/>
        <v>A2</v>
      </c>
      <c r="H18" s="614">
        <v>162</v>
      </c>
      <c r="I18" s="618" t="s">
        <v>27</v>
      </c>
      <c r="O18" s="575"/>
      <c r="P18" s="604">
        <f t="shared" ref="P18" si="14">_xlfn.BITRSHIFT(O17,8)</f>
        <v>162</v>
      </c>
    </row>
    <row r="19" spans="1:16">
      <c r="A19" s="622">
        <v>144</v>
      </c>
      <c r="B19" s="610" t="s">
        <v>24</v>
      </c>
      <c r="C19" s="953" t="s">
        <v>1126</v>
      </c>
      <c r="D19" s="957"/>
      <c r="E19" s="620" t="s">
        <v>26</v>
      </c>
      <c r="F19" s="609"/>
      <c r="G19" s="576" t="str">
        <f t="shared" si="0"/>
        <v>0</v>
      </c>
      <c r="H19" s="617">
        <v>0</v>
      </c>
      <c r="I19" s="618" t="s">
        <v>27</v>
      </c>
      <c r="K19" s="421">
        <f>H20*256+H19</f>
        <v>0</v>
      </c>
      <c r="L19" s="421">
        <f>K19*0.0001</f>
        <v>0</v>
      </c>
      <c r="M19" s="421" t="e">
        <f>10*LOG10(L19)</f>
        <v>#NUM!</v>
      </c>
      <c r="O19" s="577">
        <v>0</v>
      </c>
      <c r="P19" s="604">
        <f>_xlfn.BITAND(O19,255)</f>
        <v>0</v>
      </c>
    </row>
    <row r="20" spans="1:16">
      <c r="A20" s="622">
        <v>145</v>
      </c>
      <c r="B20" s="610" t="s">
        <v>24</v>
      </c>
      <c r="C20" s="751"/>
      <c r="D20" s="754"/>
      <c r="E20" s="620" t="s">
        <v>26</v>
      </c>
      <c r="F20" s="609"/>
      <c r="G20" s="576" t="str">
        <f t="shared" si="0"/>
        <v>0</v>
      </c>
      <c r="H20" s="617">
        <v>0</v>
      </c>
      <c r="I20" s="618" t="s">
        <v>27</v>
      </c>
      <c r="K20" s="421"/>
      <c r="L20" s="421"/>
      <c r="M20" s="421"/>
      <c r="O20" s="577"/>
      <c r="P20" s="604">
        <f>_xlfn.BITRSHIFT(O19,8)</f>
        <v>0</v>
      </c>
    </row>
    <row r="21" spans="1:16">
      <c r="A21" s="622">
        <v>146</v>
      </c>
      <c r="B21" s="610" t="s">
        <v>24</v>
      </c>
      <c r="C21" s="953" t="s">
        <v>1127</v>
      </c>
      <c r="D21" s="754"/>
      <c r="E21" s="620" t="s">
        <v>26</v>
      </c>
      <c r="F21" s="609"/>
      <c r="G21" s="576" t="str">
        <f t="shared" si="0"/>
        <v>A1</v>
      </c>
      <c r="H21" s="617">
        <v>161</v>
      </c>
      <c r="I21" s="618" t="s">
        <v>27</v>
      </c>
      <c r="K21" s="421">
        <f>H22*256+H21</f>
        <v>3489</v>
      </c>
      <c r="L21" s="421">
        <f>K21*0.001</f>
        <v>3.4889999999999999</v>
      </c>
      <c r="M21" s="421">
        <f>10*LOG10(L21)</f>
        <v>5.427009694481109</v>
      </c>
      <c r="O21" s="577">
        <v>3489</v>
      </c>
      <c r="P21" s="604">
        <f t="shared" ref="P21" si="15">_xlfn.BITAND(O21,255)</f>
        <v>161</v>
      </c>
    </row>
    <row r="22" spans="1:16">
      <c r="A22" s="622">
        <v>147</v>
      </c>
      <c r="B22" s="610" t="s">
        <v>24</v>
      </c>
      <c r="C22" s="751"/>
      <c r="D22" s="754"/>
      <c r="E22" s="620" t="s">
        <v>26</v>
      </c>
      <c r="F22" s="609"/>
      <c r="G22" s="576" t="str">
        <f t="shared" si="0"/>
        <v>D</v>
      </c>
      <c r="H22" s="617">
        <v>13</v>
      </c>
      <c r="I22" s="618" t="s">
        <v>27</v>
      </c>
      <c r="K22" s="421"/>
      <c r="L22" s="421"/>
      <c r="M22" s="421"/>
      <c r="O22" s="577"/>
      <c r="P22" s="604">
        <f t="shared" ref="P22" si="16">_xlfn.BITRSHIFT(O21,8)</f>
        <v>13</v>
      </c>
    </row>
    <row r="23" spans="1:16">
      <c r="A23" s="622">
        <v>148</v>
      </c>
      <c r="B23" s="610" t="s">
        <v>24</v>
      </c>
      <c r="C23" s="953" t="s">
        <v>1128</v>
      </c>
      <c r="D23" s="754"/>
      <c r="E23" s="620" t="s">
        <v>26</v>
      </c>
      <c r="F23" s="609"/>
      <c r="G23" s="576" t="str">
        <f t="shared" si="0"/>
        <v>42</v>
      </c>
      <c r="H23" s="617">
        <v>66</v>
      </c>
      <c r="I23" s="618" t="s">
        <v>27</v>
      </c>
      <c r="K23" s="421">
        <f>H24*256+H23</f>
        <v>6978</v>
      </c>
      <c r="L23" s="421">
        <f>K23*0.001</f>
        <v>6.9779999999999998</v>
      </c>
      <c r="M23" s="421">
        <f>10*LOG10(L23)</f>
        <v>8.4373096511209198</v>
      </c>
      <c r="O23" s="577">
        <v>6978</v>
      </c>
      <c r="P23" s="604">
        <f t="shared" ref="P23" si="17">_xlfn.BITAND(O23,255)</f>
        <v>66</v>
      </c>
    </row>
    <row r="24" spans="1:16">
      <c r="A24" s="622">
        <v>149</v>
      </c>
      <c r="B24" s="610" t="s">
        <v>24</v>
      </c>
      <c r="C24" s="751"/>
      <c r="D24" s="754"/>
      <c r="E24" s="620" t="s">
        <v>26</v>
      </c>
      <c r="F24" s="609"/>
      <c r="G24" s="576" t="str">
        <f t="shared" si="0"/>
        <v>1B</v>
      </c>
      <c r="H24" s="617">
        <v>27</v>
      </c>
      <c r="I24" s="618" t="s">
        <v>27</v>
      </c>
      <c r="K24" s="421"/>
      <c r="L24" s="421"/>
      <c r="M24" s="421"/>
      <c r="O24" s="577"/>
      <c r="P24" s="604">
        <f t="shared" ref="P24" si="18">_xlfn.BITRSHIFT(O23,8)</f>
        <v>27</v>
      </c>
    </row>
    <row r="25" spans="1:16">
      <c r="A25" s="622">
        <v>150</v>
      </c>
      <c r="B25" s="610" t="s">
        <v>24</v>
      </c>
      <c r="C25" s="953" t="s">
        <v>1129</v>
      </c>
      <c r="D25" s="754"/>
      <c r="E25" s="620" t="s">
        <v>26</v>
      </c>
      <c r="F25" s="609"/>
      <c r="G25" s="576" t="str">
        <f t="shared" si="0"/>
        <v>E4</v>
      </c>
      <c r="H25" s="617">
        <v>228</v>
      </c>
      <c r="I25" s="618" t="s">
        <v>27</v>
      </c>
      <c r="K25" s="421">
        <f>H26*256+H25</f>
        <v>10468</v>
      </c>
      <c r="L25" s="421">
        <f>K25*0.001</f>
        <v>10.468</v>
      </c>
      <c r="M25" s="421">
        <f>10*LOG10(L25)</f>
        <v>10.198637139678432</v>
      </c>
      <c r="O25" s="577">
        <v>10468</v>
      </c>
      <c r="P25" s="604">
        <f t="shared" ref="P25" si="19">_xlfn.BITAND(O25,255)</f>
        <v>228</v>
      </c>
    </row>
    <row r="26" spans="1:16">
      <c r="A26" s="622">
        <v>151</v>
      </c>
      <c r="B26" s="610" t="s">
        <v>24</v>
      </c>
      <c r="C26" s="751"/>
      <c r="D26" s="754"/>
      <c r="E26" s="620" t="s">
        <v>26</v>
      </c>
      <c r="F26" s="609"/>
      <c r="G26" s="576" t="str">
        <f t="shared" si="0"/>
        <v>28</v>
      </c>
      <c r="H26" s="617">
        <v>40</v>
      </c>
      <c r="I26" s="618" t="s">
        <v>27</v>
      </c>
      <c r="L26" s="421"/>
      <c r="M26" s="421"/>
      <c r="O26" s="577"/>
      <c r="P26" s="604">
        <f t="shared" ref="P26" si="20">_xlfn.BITRSHIFT(O25,8)</f>
        <v>40</v>
      </c>
    </row>
    <row r="27" spans="1:16">
      <c r="A27" s="622">
        <v>152</v>
      </c>
      <c r="B27" s="610" t="s">
        <v>24</v>
      </c>
      <c r="C27" s="953" t="s">
        <v>1130</v>
      </c>
      <c r="D27" s="754"/>
      <c r="E27" s="620" t="s">
        <v>26</v>
      </c>
      <c r="F27" s="609"/>
      <c r="G27" s="576" t="str">
        <f t="shared" si="0"/>
        <v>85</v>
      </c>
      <c r="H27" s="614">
        <v>133</v>
      </c>
      <c r="I27" s="618" t="s">
        <v>27</v>
      </c>
      <c r="K27" s="421">
        <f>H28*256+H27</f>
        <v>13957</v>
      </c>
      <c r="L27" s="421">
        <f>K27*0.001</f>
        <v>13.957000000000001</v>
      </c>
      <c r="M27" s="421">
        <f>10*LOG10(L27)</f>
        <v>11.447920784977148</v>
      </c>
      <c r="O27" s="575">
        <v>13957</v>
      </c>
      <c r="P27" s="604">
        <f t="shared" ref="P27" si="21">_xlfn.BITAND(O27,255)</f>
        <v>133</v>
      </c>
    </row>
    <row r="28" spans="1:16">
      <c r="A28" s="622">
        <v>153</v>
      </c>
      <c r="B28" s="610" t="s">
        <v>24</v>
      </c>
      <c r="C28" s="751"/>
      <c r="D28" s="754"/>
      <c r="E28" s="620" t="s">
        <v>26</v>
      </c>
      <c r="F28" s="609"/>
      <c r="G28" s="576" t="str">
        <f t="shared" si="0"/>
        <v>36</v>
      </c>
      <c r="H28" s="614">
        <v>54</v>
      </c>
      <c r="I28" s="618" t="s">
        <v>27</v>
      </c>
      <c r="O28" s="575"/>
      <c r="P28" s="604">
        <f t="shared" ref="P28" si="22">_xlfn.BITRSHIFT(O27,8)</f>
        <v>54</v>
      </c>
    </row>
    <row r="29" spans="1:16">
      <c r="A29" s="622">
        <v>154</v>
      </c>
      <c r="B29" s="610" t="s">
        <v>24</v>
      </c>
      <c r="C29" s="953" t="s">
        <v>1131</v>
      </c>
      <c r="D29" s="754"/>
      <c r="E29" s="620" t="s">
        <v>26</v>
      </c>
      <c r="F29" s="609"/>
      <c r="G29" s="576" t="str">
        <f t="shared" si="0"/>
        <v>26</v>
      </c>
      <c r="H29" s="614">
        <v>38</v>
      </c>
      <c r="I29" s="618" t="s">
        <v>27</v>
      </c>
      <c r="K29" s="421">
        <f>H30*256+H29</f>
        <v>17446</v>
      </c>
      <c r="L29" s="421">
        <f>K29*0.001</f>
        <v>17.446000000000002</v>
      </c>
      <c r="M29" s="421">
        <f>10*LOG10(L29)</f>
        <v>12.4169586813981</v>
      </c>
      <c r="O29" s="575">
        <v>17446</v>
      </c>
      <c r="P29" s="604">
        <f t="shared" ref="P29" si="23">_xlfn.BITAND(O29,255)</f>
        <v>38</v>
      </c>
    </row>
    <row r="30" spans="1:16">
      <c r="A30" s="622">
        <v>155</v>
      </c>
      <c r="B30" s="610" t="s">
        <v>24</v>
      </c>
      <c r="C30" s="751"/>
      <c r="D30" s="754"/>
      <c r="E30" s="620" t="s">
        <v>26</v>
      </c>
      <c r="F30" s="609"/>
      <c r="G30" s="576" t="str">
        <f t="shared" si="0"/>
        <v>44</v>
      </c>
      <c r="H30" s="614">
        <v>68</v>
      </c>
      <c r="I30" s="618" t="s">
        <v>27</v>
      </c>
      <c r="O30" s="575"/>
      <c r="P30" s="604">
        <f t="shared" ref="P30" si="24">_xlfn.BITRSHIFT(O29,8)</f>
        <v>68</v>
      </c>
    </row>
    <row r="31" spans="1:16">
      <c r="A31" s="622">
        <v>156</v>
      </c>
      <c r="B31" s="610" t="s">
        <v>24</v>
      </c>
      <c r="C31" s="953" t="s">
        <v>1132</v>
      </c>
      <c r="D31" s="754"/>
      <c r="E31" s="620" t="s">
        <v>26</v>
      </c>
      <c r="F31" s="609"/>
      <c r="G31" s="576" t="str">
        <f t="shared" si="0"/>
        <v>C8</v>
      </c>
      <c r="H31" s="614">
        <v>200</v>
      </c>
      <c r="I31" s="618" t="s">
        <v>27</v>
      </c>
      <c r="K31" s="421">
        <f>H32*256+H31</f>
        <v>20936</v>
      </c>
      <c r="L31" s="421">
        <f>K31*0.001</f>
        <v>20.936</v>
      </c>
      <c r="M31" s="421">
        <f>10*LOG10(L31)</f>
        <v>13.208937096318245</v>
      </c>
      <c r="O31" s="575">
        <v>20936</v>
      </c>
      <c r="P31" s="604">
        <f t="shared" ref="P31" si="25">_xlfn.BITAND(O31,255)</f>
        <v>200</v>
      </c>
    </row>
    <row r="32" spans="1:16">
      <c r="A32" s="622">
        <v>157</v>
      </c>
      <c r="B32" s="610" t="s">
        <v>24</v>
      </c>
      <c r="C32" s="751"/>
      <c r="D32" s="754"/>
      <c r="E32" s="620" t="s">
        <v>26</v>
      </c>
      <c r="F32" s="609"/>
      <c r="G32" s="576" t="str">
        <f t="shared" si="0"/>
        <v>51</v>
      </c>
      <c r="H32" s="614">
        <v>81</v>
      </c>
      <c r="I32" s="618" t="s">
        <v>27</v>
      </c>
      <c r="O32" s="575"/>
      <c r="P32" s="604">
        <f t="shared" ref="P32" si="26">_xlfn.BITRSHIFT(O31,8)</f>
        <v>81</v>
      </c>
    </row>
    <row r="33" spans="1:16">
      <c r="A33" s="622">
        <v>158</v>
      </c>
      <c r="B33" s="610" t="s">
        <v>24</v>
      </c>
      <c r="C33" s="953" t="s">
        <v>1133</v>
      </c>
      <c r="D33" s="754"/>
      <c r="E33" s="620" t="s">
        <v>26</v>
      </c>
      <c r="F33" s="609"/>
      <c r="G33" s="576" t="str">
        <f t="shared" si="0"/>
        <v>2B</v>
      </c>
      <c r="H33" s="614">
        <v>43</v>
      </c>
      <c r="I33" s="618" t="s">
        <v>27</v>
      </c>
      <c r="K33" s="421">
        <f>H34*256+H33</f>
        <v>41515</v>
      </c>
      <c r="L33" s="421">
        <f>K33*0.001</f>
        <v>41.515000000000001</v>
      </c>
      <c r="M33" s="421">
        <f>10*LOG10(L33)</f>
        <v>16.182050422592695</v>
      </c>
      <c r="O33" s="575">
        <v>41515</v>
      </c>
      <c r="P33" s="604">
        <f t="shared" ref="P33" si="27">_xlfn.BITAND(O33,255)</f>
        <v>43</v>
      </c>
    </row>
    <row r="34" spans="1:16">
      <c r="A34" s="622">
        <v>159</v>
      </c>
      <c r="B34" s="610" t="s">
        <v>24</v>
      </c>
      <c r="C34" s="751"/>
      <c r="D34" s="751"/>
      <c r="E34" s="620" t="s">
        <v>26</v>
      </c>
      <c r="F34" s="609"/>
      <c r="G34" s="576" t="str">
        <f t="shared" si="0"/>
        <v>A2</v>
      </c>
      <c r="H34" s="614">
        <v>162</v>
      </c>
      <c r="I34" s="618" t="s">
        <v>27</v>
      </c>
      <c r="O34" s="575"/>
      <c r="P34" s="604">
        <f t="shared" ref="P34" si="28">_xlfn.BITRSHIFT(O33,8)</f>
        <v>162</v>
      </c>
    </row>
    <row r="35" spans="1:16">
      <c r="A35" s="622">
        <v>160</v>
      </c>
      <c r="B35" s="610" t="s">
        <v>24</v>
      </c>
      <c r="C35" s="953" t="s">
        <v>1134</v>
      </c>
      <c r="D35" s="954"/>
      <c r="E35" s="620" t="s">
        <v>26</v>
      </c>
      <c r="F35" s="609"/>
      <c r="G35" s="576" t="str">
        <f t="shared" si="0"/>
        <v>0</v>
      </c>
      <c r="H35" s="617">
        <v>0</v>
      </c>
      <c r="I35" s="618" t="s">
        <v>27</v>
      </c>
      <c r="K35" s="421">
        <f>H36*256+H35</f>
        <v>0</v>
      </c>
      <c r="L35" s="421">
        <f>K35*0.0001</f>
        <v>0</v>
      </c>
      <c r="M35" s="421" t="e">
        <f>10*LOG10(L35)</f>
        <v>#NUM!</v>
      </c>
      <c r="O35" s="577">
        <v>0</v>
      </c>
      <c r="P35" s="604">
        <f>_xlfn.BITAND(O35,255)</f>
        <v>0</v>
      </c>
    </row>
    <row r="36" spans="1:16">
      <c r="A36" s="622">
        <v>161</v>
      </c>
      <c r="B36" s="610" t="s">
        <v>24</v>
      </c>
      <c r="C36" s="751"/>
      <c r="D36" s="751"/>
      <c r="E36" s="620" t="s">
        <v>26</v>
      </c>
      <c r="F36" s="609"/>
      <c r="G36" s="576" t="str">
        <f t="shared" si="0"/>
        <v>0</v>
      </c>
      <c r="H36" s="617">
        <v>0</v>
      </c>
      <c r="I36" s="618" t="s">
        <v>27</v>
      </c>
      <c r="K36" s="421"/>
      <c r="L36" s="421"/>
      <c r="M36" s="421"/>
      <c r="O36" s="577"/>
      <c r="P36" s="604">
        <f>_xlfn.BITRSHIFT(O35,8)</f>
        <v>0</v>
      </c>
    </row>
    <row r="37" spans="1:16">
      <c r="A37" s="622">
        <v>162</v>
      </c>
      <c r="B37" s="610" t="s">
        <v>24</v>
      </c>
      <c r="C37" s="953" t="s">
        <v>1135</v>
      </c>
      <c r="D37" s="954"/>
      <c r="E37" s="620" t="s">
        <v>26</v>
      </c>
      <c r="F37" s="609"/>
      <c r="G37" s="576" t="str">
        <f t="shared" si="0"/>
        <v>A1</v>
      </c>
      <c r="H37" s="617">
        <v>161</v>
      </c>
      <c r="I37" s="618" t="s">
        <v>27</v>
      </c>
      <c r="K37" s="421">
        <f>H38*256+H37</f>
        <v>3489</v>
      </c>
      <c r="L37" s="421">
        <f>K37*0.001</f>
        <v>3.4889999999999999</v>
      </c>
      <c r="M37" s="421">
        <f>10*LOG10(L37)</f>
        <v>5.427009694481109</v>
      </c>
      <c r="O37" s="577">
        <v>3489</v>
      </c>
      <c r="P37" s="604">
        <f t="shared" ref="P37" si="29">_xlfn.BITAND(O37,255)</f>
        <v>161</v>
      </c>
    </row>
    <row r="38" spans="1:16">
      <c r="A38" s="622">
        <v>163</v>
      </c>
      <c r="B38" s="610" t="s">
        <v>24</v>
      </c>
      <c r="C38" s="751"/>
      <c r="D38" s="751"/>
      <c r="E38" s="620" t="s">
        <v>26</v>
      </c>
      <c r="F38" s="609"/>
      <c r="G38" s="576" t="str">
        <f t="shared" si="0"/>
        <v>D</v>
      </c>
      <c r="H38" s="617">
        <v>13</v>
      </c>
      <c r="I38" s="618" t="s">
        <v>27</v>
      </c>
      <c r="K38" s="421"/>
      <c r="L38" s="421"/>
      <c r="M38" s="421"/>
      <c r="O38" s="577"/>
      <c r="P38" s="604">
        <f t="shared" ref="P38" si="30">_xlfn.BITRSHIFT(O37,8)</f>
        <v>13</v>
      </c>
    </row>
    <row r="39" spans="1:16">
      <c r="A39" s="622">
        <v>164</v>
      </c>
      <c r="B39" s="610" t="s">
        <v>24</v>
      </c>
      <c r="C39" s="953" t="s">
        <v>1136</v>
      </c>
      <c r="D39" s="954"/>
      <c r="E39" s="620" t="s">
        <v>26</v>
      </c>
      <c r="F39" s="609"/>
      <c r="G39" s="576" t="str">
        <f t="shared" si="0"/>
        <v>42</v>
      </c>
      <c r="H39" s="617">
        <v>66</v>
      </c>
      <c r="I39" s="618" t="s">
        <v>27</v>
      </c>
      <c r="K39" s="421">
        <f>H40*256+H39</f>
        <v>6978</v>
      </c>
      <c r="L39" s="421">
        <f>K39*0.001</f>
        <v>6.9779999999999998</v>
      </c>
      <c r="M39" s="421">
        <f>10*LOG10(L39)</f>
        <v>8.4373096511209198</v>
      </c>
      <c r="O39" s="577">
        <v>6978</v>
      </c>
      <c r="P39" s="604">
        <f t="shared" ref="P39" si="31">_xlfn.BITAND(O39,255)</f>
        <v>66</v>
      </c>
    </row>
    <row r="40" spans="1:16">
      <c r="A40" s="622">
        <v>165</v>
      </c>
      <c r="B40" s="610" t="s">
        <v>24</v>
      </c>
      <c r="C40" s="751"/>
      <c r="D40" s="751"/>
      <c r="E40" s="620" t="s">
        <v>26</v>
      </c>
      <c r="F40" s="609"/>
      <c r="G40" s="576" t="str">
        <f t="shared" si="0"/>
        <v>1B</v>
      </c>
      <c r="H40" s="617">
        <v>27</v>
      </c>
      <c r="I40" s="618" t="s">
        <v>27</v>
      </c>
      <c r="K40" s="421"/>
      <c r="L40" s="421"/>
      <c r="M40" s="421"/>
      <c r="O40" s="577"/>
      <c r="P40" s="604">
        <f t="shared" ref="P40" si="32">_xlfn.BITRSHIFT(O39,8)</f>
        <v>27</v>
      </c>
    </row>
    <row r="41" spans="1:16">
      <c r="A41" s="622">
        <v>166</v>
      </c>
      <c r="B41" s="610" t="s">
        <v>24</v>
      </c>
      <c r="C41" s="953" t="s">
        <v>1137</v>
      </c>
      <c r="D41" s="954"/>
      <c r="E41" s="620" t="s">
        <v>26</v>
      </c>
      <c r="F41" s="609"/>
      <c r="G41" s="576" t="str">
        <f t="shared" si="0"/>
        <v>E4</v>
      </c>
      <c r="H41" s="617">
        <v>228</v>
      </c>
      <c r="I41" s="618" t="s">
        <v>27</v>
      </c>
      <c r="K41" s="421">
        <f>H42*256+H41</f>
        <v>10468</v>
      </c>
      <c r="L41" s="421">
        <f>K41*0.001</f>
        <v>10.468</v>
      </c>
      <c r="M41" s="421">
        <f>10*LOG10(L41)</f>
        <v>10.198637139678432</v>
      </c>
      <c r="O41" s="577">
        <v>10468</v>
      </c>
      <c r="P41" s="604">
        <f t="shared" ref="P41" si="33">_xlfn.BITAND(O41,255)</f>
        <v>228</v>
      </c>
    </row>
    <row r="42" spans="1:16">
      <c r="A42" s="622">
        <v>167</v>
      </c>
      <c r="B42" s="610" t="s">
        <v>24</v>
      </c>
      <c r="C42" s="751"/>
      <c r="D42" s="751"/>
      <c r="E42" s="620" t="s">
        <v>26</v>
      </c>
      <c r="F42" s="609"/>
      <c r="G42" s="576" t="str">
        <f t="shared" si="0"/>
        <v>28</v>
      </c>
      <c r="H42" s="617">
        <v>40</v>
      </c>
      <c r="I42" s="618" t="s">
        <v>27</v>
      </c>
      <c r="L42" s="421"/>
      <c r="M42" s="421"/>
      <c r="O42" s="577"/>
      <c r="P42" s="604">
        <f t="shared" ref="P42" si="34">_xlfn.BITRSHIFT(O41,8)</f>
        <v>40</v>
      </c>
    </row>
    <row r="43" spans="1:16">
      <c r="A43" s="622">
        <v>168</v>
      </c>
      <c r="B43" s="610" t="s">
        <v>24</v>
      </c>
      <c r="C43" s="953" t="s">
        <v>1138</v>
      </c>
      <c r="D43" s="954"/>
      <c r="E43" s="620" t="s">
        <v>26</v>
      </c>
      <c r="F43" s="609"/>
      <c r="G43" s="576" t="str">
        <f t="shared" si="0"/>
        <v>85</v>
      </c>
      <c r="H43" s="614">
        <v>133</v>
      </c>
      <c r="I43" s="618" t="s">
        <v>27</v>
      </c>
      <c r="K43" s="421">
        <f>H44*256+H43</f>
        <v>13957</v>
      </c>
      <c r="L43" s="421">
        <f>K43*0.001</f>
        <v>13.957000000000001</v>
      </c>
      <c r="M43" s="421">
        <f>10*LOG10(L43)</f>
        <v>11.447920784977148</v>
      </c>
      <c r="O43" s="575">
        <v>13957</v>
      </c>
      <c r="P43" s="604">
        <f t="shared" ref="P43" si="35">_xlfn.BITAND(O43,255)</f>
        <v>133</v>
      </c>
    </row>
    <row r="44" spans="1:16">
      <c r="A44" s="622">
        <v>169</v>
      </c>
      <c r="B44" s="610" t="s">
        <v>24</v>
      </c>
      <c r="C44" s="751"/>
      <c r="D44" s="751"/>
      <c r="E44" s="620" t="s">
        <v>26</v>
      </c>
      <c r="F44" s="609"/>
      <c r="G44" s="576" t="str">
        <f t="shared" si="0"/>
        <v>36</v>
      </c>
      <c r="H44" s="614">
        <v>54</v>
      </c>
      <c r="I44" s="618" t="s">
        <v>27</v>
      </c>
      <c r="O44" s="575"/>
      <c r="P44" s="604">
        <f t="shared" ref="P44" si="36">_xlfn.BITRSHIFT(O43,8)</f>
        <v>54</v>
      </c>
    </row>
    <row r="45" spans="1:16">
      <c r="A45" s="622">
        <v>170</v>
      </c>
      <c r="B45" s="610" t="s">
        <v>24</v>
      </c>
      <c r="C45" s="953" t="s">
        <v>1139</v>
      </c>
      <c r="D45" s="954"/>
      <c r="E45" s="620" t="s">
        <v>26</v>
      </c>
      <c r="F45" s="609"/>
      <c r="G45" s="576" t="str">
        <f t="shared" si="0"/>
        <v>26</v>
      </c>
      <c r="H45" s="614">
        <v>38</v>
      </c>
      <c r="I45" s="618" t="s">
        <v>27</v>
      </c>
      <c r="K45" s="421">
        <f>H46*256+H45</f>
        <v>17446</v>
      </c>
      <c r="L45" s="421">
        <f>K45*0.001</f>
        <v>17.446000000000002</v>
      </c>
      <c r="M45" s="421">
        <f>10*LOG10(L45)</f>
        <v>12.4169586813981</v>
      </c>
      <c r="O45" s="575">
        <v>17446</v>
      </c>
      <c r="P45" s="604">
        <f t="shared" ref="P45" si="37">_xlfn.BITAND(O45,255)</f>
        <v>38</v>
      </c>
    </row>
    <row r="46" spans="1:16">
      <c r="A46" s="622">
        <v>171</v>
      </c>
      <c r="B46" s="610" t="s">
        <v>24</v>
      </c>
      <c r="C46" s="751"/>
      <c r="D46" s="751"/>
      <c r="E46" s="620" t="s">
        <v>26</v>
      </c>
      <c r="F46" s="609"/>
      <c r="G46" s="576" t="str">
        <f t="shared" si="0"/>
        <v>44</v>
      </c>
      <c r="H46" s="614">
        <v>68</v>
      </c>
      <c r="I46" s="618" t="s">
        <v>27</v>
      </c>
      <c r="O46" s="575"/>
      <c r="P46" s="604">
        <f t="shared" ref="P46" si="38">_xlfn.BITRSHIFT(O45,8)</f>
        <v>68</v>
      </c>
    </row>
    <row r="47" spans="1:16">
      <c r="A47" s="622">
        <v>172</v>
      </c>
      <c r="B47" s="610" t="s">
        <v>24</v>
      </c>
      <c r="C47" s="953" t="s">
        <v>1140</v>
      </c>
      <c r="D47" s="954"/>
      <c r="E47" s="620" t="s">
        <v>26</v>
      </c>
      <c r="F47" s="609"/>
      <c r="G47" s="576" t="str">
        <f t="shared" si="0"/>
        <v>C8</v>
      </c>
      <c r="H47" s="614">
        <v>200</v>
      </c>
      <c r="I47" s="618" t="s">
        <v>27</v>
      </c>
      <c r="K47" s="421">
        <f>H48*256+H47</f>
        <v>20936</v>
      </c>
      <c r="L47" s="421">
        <f>K47*0.001</f>
        <v>20.936</v>
      </c>
      <c r="M47" s="421">
        <f>10*LOG10(L47)</f>
        <v>13.208937096318245</v>
      </c>
      <c r="O47" s="575">
        <v>20936</v>
      </c>
      <c r="P47" s="604">
        <f t="shared" ref="P47" si="39">_xlfn.BITAND(O47,255)</f>
        <v>200</v>
      </c>
    </row>
    <row r="48" spans="1:16">
      <c r="A48" s="622">
        <v>173</v>
      </c>
      <c r="B48" s="610" t="s">
        <v>24</v>
      </c>
      <c r="C48" s="751"/>
      <c r="D48" s="751"/>
      <c r="E48" s="620" t="s">
        <v>26</v>
      </c>
      <c r="F48" s="609"/>
      <c r="G48" s="576" t="str">
        <f t="shared" si="0"/>
        <v>51</v>
      </c>
      <c r="H48" s="614">
        <v>81</v>
      </c>
      <c r="I48" s="618" t="s">
        <v>27</v>
      </c>
      <c r="O48" s="575"/>
      <c r="P48" s="604">
        <f t="shared" ref="P48" si="40">_xlfn.BITRSHIFT(O47,8)</f>
        <v>81</v>
      </c>
    </row>
    <row r="49" spans="1:16">
      <c r="A49" s="622">
        <v>174</v>
      </c>
      <c r="B49" s="610" t="s">
        <v>24</v>
      </c>
      <c r="C49" s="953" t="s">
        <v>1141</v>
      </c>
      <c r="D49" s="954"/>
      <c r="E49" s="620" t="s">
        <v>26</v>
      </c>
      <c r="F49" s="609"/>
      <c r="G49" s="576" t="str">
        <f t="shared" si="0"/>
        <v>2B</v>
      </c>
      <c r="H49" s="614">
        <v>43</v>
      </c>
      <c r="I49" s="618" t="s">
        <v>27</v>
      </c>
      <c r="K49" s="421">
        <f>H50*256+H49</f>
        <v>41515</v>
      </c>
      <c r="L49" s="421">
        <f>K49*0.001</f>
        <v>41.515000000000001</v>
      </c>
      <c r="M49" s="421">
        <f>10*LOG10(L49)</f>
        <v>16.182050422592695</v>
      </c>
      <c r="O49" s="575">
        <v>41515</v>
      </c>
      <c r="P49" s="604">
        <f t="shared" ref="P49" si="41">_xlfn.BITAND(O49,255)</f>
        <v>43</v>
      </c>
    </row>
    <row r="50" spans="1:16">
      <c r="A50" s="622">
        <v>175</v>
      </c>
      <c r="B50" s="610" t="s">
        <v>24</v>
      </c>
      <c r="C50" s="751"/>
      <c r="D50" s="751"/>
      <c r="E50" s="620" t="s">
        <v>26</v>
      </c>
      <c r="F50" s="609"/>
      <c r="G50" s="576" t="str">
        <f t="shared" si="0"/>
        <v>A2</v>
      </c>
      <c r="H50" s="614">
        <v>162</v>
      </c>
      <c r="I50" s="618" t="s">
        <v>27</v>
      </c>
      <c r="O50" s="575"/>
      <c r="P50" s="604">
        <f t="shared" ref="P50" si="42">_xlfn.BITRSHIFT(O49,8)</f>
        <v>162</v>
      </c>
    </row>
    <row r="51" spans="1:16">
      <c r="A51" s="622">
        <v>176</v>
      </c>
      <c r="B51" s="610" t="s">
        <v>24</v>
      </c>
      <c r="C51" s="953" t="s">
        <v>1142</v>
      </c>
      <c r="D51" s="954"/>
      <c r="E51" s="620" t="s">
        <v>26</v>
      </c>
      <c r="F51" s="609"/>
      <c r="G51" s="576" t="str">
        <f t="shared" si="0"/>
        <v>0</v>
      </c>
      <c r="H51" s="617">
        <v>0</v>
      </c>
      <c r="I51" s="618" t="s">
        <v>27</v>
      </c>
      <c r="K51" s="421">
        <f>H52*256+H51</f>
        <v>0</v>
      </c>
      <c r="L51" s="421">
        <f>K51*0.0001</f>
        <v>0</v>
      </c>
      <c r="M51" s="421" t="e">
        <f>10*LOG10(L51)</f>
        <v>#NUM!</v>
      </c>
      <c r="O51" s="577">
        <v>0</v>
      </c>
      <c r="P51" s="604">
        <f>_xlfn.BITAND(O51,255)</f>
        <v>0</v>
      </c>
    </row>
    <row r="52" spans="1:16">
      <c r="A52" s="622">
        <v>177</v>
      </c>
      <c r="B52" s="610" t="s">
        <v>24</v>
      </c>
      <c r="C52" s="751"/>
      <c r="D52" s="751"/>
      <c r="E52" s="620" t="s">
        <v>26</v>
      </c>
      <c r="F52" s="609"/>
      <c r="G52" s="576" t="str">
        <f t="shared" si="0"/>
        <v>0</v>
      </c>
      <c r="H52" s="617">
        <v>0</v>
      </c>
      <c r="I52" s="618" t="s">
        <v>27</v>
      </c>
      <c r="K52" s="421"/>
      <c r="L52" s="421"/>
      <c r="M52" s="421"/>
      <c r="O52" s="577"/>
      <c r="P52" s="604">
        <f>_xlfn.BITRSHIFT(O51,8)</f>
        <v>0</v>
      </c>
    </row>
    <row r="53" spans="1:16">
      <c r="A53" s="622">
        <v>178</v>
      </c>
      <c r="B53" s="610" t="s">
        <v>24</v>
      </c>
      <c r="C53" s="953" t="s">
        <v>1143</v>
      </c>
      <c r="D53" s="954"/>
      <c r="E53" s="620" t="s">
        <v>26</v>
      </c>
      <c r="F53" s="609"/>
      <c r="G53" s="576" t="str">
        <f t="shared" si="0"/>
        <v>A1</v>
      </c>
      <c r="H53" s="617">
        <v>161</v>
      </c>
      <c r="I53" s="618" t="s">
        <v>27</v>
      </c>
      <c r="K53" s="421">
        <f>H54*256+H53</f>
        <v>3489</v>
      </c>
      <c r="L53" s="421">
        <f>K53*0.001</f>
        <v>3.4889999999999999</v>
      </c>
      <c r="M53" s="421">
        <f>10*LOG10(L53)</f>
        <v>5.427009694481109</v>
      </c>
      <c r="O53" s="577">
        <v>3489</v>
      </c>
      <c r="P53" s="604">
        <f t="shared" ref="P53" si="43">_xlfn.BITAND(O53,255)</f>
        <v>161</v>
      </c>
    </row>
    <row r="54" spans="1:16">
      <c r="A54" s="622">
        <v>179</v>
      </c>
      <c r="B54" s="610" t="s">
        <v>24</v>
      </c>
      <c r="C54" s="751"/>
      <c r="D54" s="751"/>
      <c r="E54" s="620" t="s">
        <v>26</v>
      </c>
      <c r="F54" s="609"/>
      <c r="G54" s="576" t="str">
        <f t="shared" si="0"/>
        <v>D</v>
      </c>
      <c r="H54" s="617">
        <v>13</v>
      </c>
      <c r="I54" s="618" t="s">
        <v>27</v>
      </c>
      <c r="K54" s="421"/>
      <c r="L54" s="421"/>
      <c r="M54" s="421"/>
      <c r="O54" s="577"/>
      <c r="P54" s="604">
        <f t="shared" ref="P54" si="44">_xlfn.BITRSHIFT(O53,8)</f>
        <v>13</v>
      </c>
    </row>
    <row r="55" spans="1:16">
      <c r="A55" s="622">
        <v>180</v>
      </c>
      <c r="B55" s="610" t="s">
        <v>24</v>
      </c>
      <c r="C55" s="953" t="s">
        <v>1144</v>
      </c>
      <c r="D55" s="954"/>
      <c r="E55" s="620" t="s">
        <v>26</v>
      </c>
      <c r="F55" s="609"/>
      <c r="G55" s="576" t="str">
        <f t="shared" si="0"/>
        <v>42</v>
      </c>
      <c r="H55" s="617">
        <v>66</v>
      </c>
      <c r="I55" s="618" t="s">
        <v>27</v>
      </c>
      <c r="K55" s="421">
        <f>H56*256+H55</f>
        <v>6978</v>
      </c>
      <c r="L55" s="421">
        <f>K55*0.001</f>
        <v>6.9779999999999998</v>
      </c>
      <c r="M55" s="421">
        <f>10*LOG10(L55)</f>
        <v>8.4373096511209198</v>
      </c>
      <c r="O55" s="577">
        <v>6978</v>
      </c>
      <c r="P55" s="604">
        <f t="shared" ref="P55" si="45">_xlfn.BITAND(O55,255)</f>
        <v>66</v>
      </c>
    </row>
    <row r="56" spans="1:16">
      <c r="A56" s="622">
        <v>181</v>
      </c>
      <c r="B56" s="610" t="s">
        <v>24</v>
      </c>
      <c r="C56" s="751"/>
      <c r="D56" s="751"/>
      <c r="E56" s="620" t="s">
        <v>26</v>
      </c>
      <c r="F56" s="609"/>
      <c r="G56" s="576" t="str">
        <f t="shared" si="0"/>
        <v>1B</v>
      </c>
      <c r="H56" s="617">
        <v>27</v>
      </c>
      <c r="I56" s="618" t="s">
        <v>27</v>
      </c>
      <c r="K56" s="421"/>
      <c r="L56" s="421"/>
      <c r="M56" s="421"/>
      <c r="O56" s="577"/>
      <c r="P56" s="604">
        <f t="shared" ref="P56" si="46">_xlfn.BITRSHIFT(O55,8)</f>
        <v>27</v>
      </c>
    </row>
    <row r="57" spans="1:16">
      <c r="A57" s="622">
        <v>182</v>
      </c>
      <c r="B57" s="610" t="s">
        <v>24</v>
      </c>
      <c r="C57" s="953" t="s">
        <v>1145</v>
      </c>
      <c r="D57" s="954"/>
      <c r="E57" s="620" t="s">
        <v>26</v>
      </c>
      <c r="F57" s="609"/>
      <c r="G57" s="576" t="str">
        <f t="shared" si="0"/>
        <v>E4</v>
      </c>
      <c r="H57" s="617">
        <v>228</v>
      </c>
      <c r="I57" s="618" t="s">
        <v>27</v>
      </c>
      <c r="K57" s="421">
        <f>H58*256+H57</f>
        <v>10468</v>
      </c>
      <c r="L57" s="421">
        <f>K57*0.001</f>
        <v>10.468</v>
      </c>
      <c r="M57" s="421">
        <f>10*LOG10(L57)</f>
        <v>10.198637139678432</v>
      </c>
      <c r="O57" s="577">
        <v>10468</v>
      </c>
      <c r="P57" s="604">
        <f t="shared" ref="P57" si="47">_xlfn.BITAND(O57,255)</f>
        <v>228</v>
      </c>
    </row>
    <row r="58" spans="1:16">
      <c r="A58" s="622">
        <v>183</v>
      </c>
      <c r="B58" s="610" t="s">
        <v>24</v>
      </c>
      <c r="C58" s="751"/>
      <c r="D58" s="751"/>
      <c r="E58" s="620" t="s">
        <v>26</v>
      </c>
      <c r="F58" s="609"/>
      <c r="G58" s="576" t="str">
        <f t="shared" si="0"/>
        <v>28</v>
      </c>
      <c r="H58" s="617">
        <v>40</v>
      </c>
      <c r="I58" s="618" t="s">
        <v>27</v>
      </c>
      <c r="L58" s="421"/>
      <c r="M58" s="421"/>
      <c r="O58" s="577"/>
      <c r="P58" s="604">
        <f t="shared" ref="P58" si="48">_xlfn.BITRSHIFT(O57,8)</f>
        <v>40</v>
      </c>
    </row>
    <row r="59" spans="1:16">
      <c r="A59" s="622">
        <v>184</v>
      </c>
      <c r="B59" s="610" t="s">
        <v>24</v>
      </c>
      <c r="C59" s="953" t="s">
        <v>1146</v>
      </c>
      <c r="D59" s="954"/>
      <c r="E59" s="620" t="s">
        <v>26</v>
      </c>
      <c r="F59" s="609"/>
      <c r="G59" s="576" t="str">
        <f t="shared" si="0"/>
        <v>85</v>
      </c>
      <c r="H59" s="614">
        <v>133</v>
      </c>
      <c r="I59" s="618" t="s">
        <v>27</v>
      </c>
      <c r="K59" s="421">
        <f>H60*256+H59</f>
        <v>13957</v>
      </c>
      <c r="L59" s="421">
        <f>K59*0.001</f>
        <v>13.957000000000001</v>
      </c>
      <c r="M59" s="421">
        <f>10*LOG10(L59)</f>
        <v>11.447920784977148</v>
      </c>
      <c r="O59" s="575">
        <v>13957</v>
      </c>
      <c r="P59" s="604">
        <f t="shared" ref="P59" si="49">_xlfn.BITAND(O59,255)</f>
        <v>133</v>
      </c>
    </row>
    <row r="60" spans="1:16">
      <c r="A60" s="622">
        <v>185</v>
      </c>
      <c r="B60" s="610" t="s">
        <v>24</v>
      </c>
      <c r="C60" s="751"/>
      <c r="D60" s="751"/>
      <c r="E60" s="620" t="s">
        <v>26</v>
      </c>
      <c r="F60" s="609"/>
      <c r="G60" s="576" t="str">
        <f t="shared" si="0"/>
        <v>36</v>
      </c>
      <c r="H60" s="614">
        <v>54</v>
      </c>
      <c r="I60" s="618" t="s">
        <v>27</v>
      </c>
      <c r="O60" s="575"/>
      <c r="P60" s="604">
        <f t="shared" ref="P60" si="50">_xlfn.BITRSHIFT(O59,8)</f>
        <v>54</v>
      </c>
    </row>
    <row r="61" spans="1:16">
      <c r="A61" s="622">
        <v>186</v>
      </c>
      <c r="B61" s="610" t="s">
        <v>24</v>
      </c>
      <c r="C61" s="953" t="s">
        <v>1147</v>
      </c>
      <c r="D61" s="954"/>
      <c r="E61" s="620" t="s">
        <v>26</v>
      </c>
      <c r="F61" s="609"/>
      <c r="G61" s="576" t="str">
        <f t="shared" si="0"/>
        <v>26</v>
      </c>
      <c r="H61" s="614">
        <v>38</v>
      </c>
      <c r="I61" s="618" t="s">
        <v>27</v>
      </c>
      <c r="K61" s="421">
        <f>H62*256+H61</f>
        <v>17446</v>
      </c>
      <c r="L61" s="421">
        <f>K61*0.001</f>
        <v>17.446000000000002</v>
      </c>
      <c r="M61" s="421">
        <f>10*LOG10(L61)</f>
        <v>12.4169586813981</v>
      </c>
      <c r="O61" s="575">
        <v>17446</v>
      </c>
      <c r="P61" s="604">
        <f t="shared" ref="P61" si="51">_xlfn.BITAND(O61,255)</f>
        <v>38</v>
      </c>
    </row>
    <row r="62" spans="1:16">
      <c r="A62" s="622">
        <v>187</v>
      </c>
      <c r="B62" s="610" t="s">
        <v>24</v>
      </c>
      <c r="C62" s="751"/>
      <c r="D62" s="751"/>
      <c r="E62" s="620" t="s">
        <v>26</v>
      </c>
      <c r="F62" s="609"/>
      <c r="G62" s="576" t="str">
        <f t="shared" si="0"/>
        <v>44</v>
      </c>
      <c r="H62" s="614">
        <v>68</v>
      </c>
      <c r="I62" s="618" t="s">
        <v>27</v>
      </c>
      <c r="O62" s="575"/>
      <c r="P62" s="604">
        <f t="shared" ref="P62" si="52">_xlfn.BITRSHIFT(O61,8)</f>
        <v>68</v>
      </c>
    </row>
    <row r="63" spans="1:16">
      <c r="A63" s="622">
        <v>188</v>
      </c>
      <c r="B63" s="610" t="s">
        <v>24</v>
      </c>
      <c r="C63" s="953" t="s">
        <v>1148</v>
      </c>
      <c r="D63" s="954"/>
      <c r="E63" s="620" t="s">
        <v>26</v>
      </c>
      <c r="F63" s="609"/>
      <c r="G63" s="576" t="str">
        <f t="shared" si="0"/>
        <v>C8</v>
      </c>
      <c r="H63" s="614">
        <v>200</v>
      </c>
      <c r="I63" s="618" t="s">
        <v>27</v>
      </c>
      <c r="K63" s="421">
        <f>H64*256+H63</f>
        <v>20936</v>
      </c>
      <c r="L63" s="421">
        <f>K63*0.001</f>
        <v>20.936</v>
      </c>
      <c r="M63" s="421">
        <f>10*LOG10(L63)</f>
        <v>13.208937096318245</v>
      </c>
      <c r="O63" s="575">
        <v>20936</v>
      </c>
      <c r="P63" s="604">
        <f t="shared" ref="P63" si="53">_xlfn.BITAND(O63,255)</f>
        <v>200</v>
      </c>
    </row>
    <row r="64" spans="1:16">
      <c r="A64" s="622">
        <v>189</v>
      </c>
      <c r="B64" s="610" t="s">
        <v>24</v>
      </c>
      <c r="C64" s="751"/>
      <c r="D64" s="751"/>
      <c r="E64" s="620" t="s">
        <v>26</v>
      </c>
      <c r="F64" s="609"/>
      <c r="G64" s="576" t="str">
        <f t="shared" si="0"/>
        <v>51</v>
      </c>
      <c r="H64" s="614">
        <v>81</v>
      </c>
      <c r="I64" s="618" t="s">
        <v>27</v>
      </c>
      <c r="O64" s="575"/>
      <c r="P64" s="604">
        <f t="shared" ref="P64" si="54">_xlfn.BITRSHIFT(O63,8)</f>
        <v>81</v>
      </c>
    </row>
    <row r="65" spans="1:16">
      <c r="A65" s="622">
        <v>190</v>
      </c>
      <c r="B65" s="610" t="s">
        <v>24</v>
      </c>
      <c r="C65" s="953" t="s">
        <v>1149</v>
      </c>
      <c r="D65" s="954"/>
      <c r="E65" s="620" t="s">
        <v>26</v>
      </c>
      <c r="F65" s="609"/>
      <c r="G65" s="576" t="str">
        <f t="shared" si="0"/>
        <v>2B</v>
      </c>
      <c r="H65" s="614">
        <v>43</v>
      </c>
      <c r="I65" s="618" t="s">
        <v>27</v>
      </c>
      <c r="K65" s="421">
        <f>H66*256+H65</f>
        <v>41515</v>
      </c>
      <c r="L65" s="421">
        <f>K65*0.001</f>
        <v>41.515000000000001</v>
      </c>
      <c r="M65" s="421">
        <f>10*LOG10(L65)</f>
        <v>16.182050422592695</v>
      </c>
      <c r="O65" s="575">
        <v>41515</v>
      </c>
      <c r="P65" s="604">
        <f t="shared" ref="P65" si="55">_xlfn.BITAND(O65,255)</f>
        <v>43</v>
      </c>
    </row>
    <row r="66" spans="1:16">
      <c r="A66" s="622">
        <v>191</v>
      </c>
      <c r="B66" s="610" t="s">
        <v>24</v>
      </c>
      <c r="C66" s="751"/>
      <c r="D66" s="751"/>
      <c r="E66" s="620" t="s">
        <v>26</v>
      </c>
      <c r="F66" s="609"/>
      <c r="G66" s="576" t="str">
        <f t="shared" si="0"/>
        <v>A2</v>
      </c>
      <c r="H66" s="614">
        <v>162</v>
      </c>
      <c r="I66" s="618" t="s">
        <v>27</v>
      </c>
      <c r="O66" s="575"/>
      <c r="P66" s="604">
        <f t="shared" ref="P66" si="56">_xlfn.BITRSHIFT(O65,8)</f>
        <v>162</v>
      </c>
    </row>
    <row r="67" spans="1:16">
      <c r="A67" s="610">
        <v>192</v>
      </c>
      <c r="B67" s="610" t="s">
        <v>24</v>
      </c>
      <c r="C67" s="953" t="s">
        <v>1150</v>
      </c>
      <c r="D67" s="954"/>
      <c r="E67" s="620" t="s">
        <v>26</v>
      </c>
      <c r="F67" s="609"/>
      <c r="G67" s="576" t="str">
        <f t="shared" ref="G67:G130" si="57">DEC2HEX(H67)</f>
        <v>0</v>
      </c>
      <c r="H67" s="617">
        <v>0</v>
      </c>
      <c r="I67" s="618" t="s">
        <v>27</v>
      </c>
      <c r="K67" s="421">
        <f>H68*256+H67</f>
        <v>0</v>
      </c>
      <c r="L67" s="421">
        <f>K67*0.0001</f>
        <v>0</v>
      </c>
      <c r="M67" s="421" t="e">
        <f>10*LOG10(L67)</f>
        <v>#NUM!</v>
      </c>
      <c r="O67" s="577">
        <v>0</v>
      </c>
      <c r="P67" s="604">
        <f>_xlfn.BITAND(O67,255)</f>
        <v>0</v>
      </c>
    </row>
    <row r="68" spans="1:16">
      <c r="A68" s="610">
        <v>193</v>
      </c>
      <c r="B68" s="610" t="s">
        <v>24</v>
      </c>
      <c r="C68" s="751"/>
      <c r="D68" s="751"/>
      <c r="E68" s="620" t="s">
        <v>26</v>
      </c>
      <c r="F68" s="609"/>
      <c r="G68" s="576" t="str">
        <f t="shared" si="57"/>
        <v>0</v>
      </c>
      <c r="H68" s="617">
        <v>0</v>
      </c>
      <c r="I68" s="618" t="s">
        <v>27</v>
      </c>
      <c r="K68" s="421"/>
      <c r="L68" s="421"/>
      <c r="M68" s="421"/>
      <c r="O68" s="577"/>
      <c r="P68" s="604">
        <f>_xlfn.BITRSHIFT(O67,8)</f>
        <v>0</v>
      </c>
    </row>
    <row r="69" spans="1:16">
      <c r="A69" s="610">
        <v>194</v>
      </c>
      <c r="B69" s="610" t="s">
        <v>24</v>
      </c>
      <c r="C69" s="953" t="s">
        <v>1151</v>
      </c>
      <c r="D69" s="954"/>
      <c r="E69" s="620" t="s">
        <v>26</v>
      </c>
      <c r="F69" s="609"/>
      <c r="G69" s="576" t="str">
        <f t="shared" si="57"/>
        <v>A1</v>
      </c>
      <c r="H69" s="617">
        <v>161</v>
      </c>
      <c r="I69" s="618" t="s">
        <v>27</v>
      </c>
      <c r="K69" s="421">
        <f>H70*256+H69</f>
        <v>3489</v>
      </c>
      <c r="L69" s="421">
        <f>K69*0.001</f>
        <v>3.4889999999999999</v>
      </c>
      <c r="M69" s="421">
        <f>10*LOG10(L69)</f>
        <v>5.427009694481109</v>
      </c>
      <c r="O69" s="577">
        <v>3489</v>
      </c>
      <c r="P69" s="604">
        <f t="shared" ref="P69" si="58">_xlfn.BITAND(O69,255)</f>
        <v>161</v>
      </c>
    </row>
    <row r="70" spans="1:16">
      <c r="A70" s="610">
        <v>195</v>
      </c>
      <c r="B70" s="610" t="s">
        <v>24</v>
      </c>
      <c r="C70" s="751"/>
      <c r="D70" s="751"/>
      <c r="E70" s="620" t="s">
        <v>26</v>
      </c>
      <c r="F70" s="609"/>
      <c r="G70" s="576" t="str">
        <f t="shared" si="57"/>
        <v>D</v>
      </c>
      <c r="H70" s="617">
        <v>13</v>
      </c>
      <c r="I70" s="618" t="s">
        <v>27</v>
      </c>
      <c r="K70" s="421"/>
      <c r="L70" s="421"/>
      <c r="M70" s="421"/>
      <c r="O70" s="577"/>
      <c r="P70" s="604">
        <f t="shared" ref="P70" si="59">_xlfn.BITRSHIFT(O69,8)</f>
        <v>13</v>
      </c>
    </row>
    <row r="71" spans="1:16">
      <c r="A71" s="610">
        <v>196</v>
      </c>
      <c r="B71" s="610" t="s">
        <v>24</v>
      </c>
      <c r="C71" s="953" t="s">
        <v>1152</v>
      </c>
      <c r="D71" s="954"/>
      <c r="E71" s="620" t="s">
        <v>26</v>
      </c>
      <c r="F71" s="609"/>
      <c r="G71" s="576" t="str">
        <f t="shared" si="57"/>
        <v>42</v>
      </c>
      <c r="H71" s="617">
        <v>66</v>
      </c>
      <c r="I71" s="618" t="s">
        <v>27</v>
      </c>
      <c r="K71" s="421">
        <f>H72*256+H71</f>
        <v>6978</v>
      </c>
      <c r="L71" s="421">
        <f>K71*0.001</f>
        <v>6.9779999999999998</v>
      </c>
      <c r="M71" s="421">
        <f>10*LOG10(L71)</f>
        <v>8.4373096511209198</v>
      </c>
      <c r="O71" s="577">
        <v>6978</v>
      </c>
      <c r="P71" s="604">
        <f t="shared" ref="P71" si="60">_xlfn.BITAND(O71,255)</f>
        <v>66</v>
      </c>
    </row>
    <row r="72" spans="1:16">
      <c r="A72" s="610">
        <v>197</v>
      </c>
      <c r="B72" s="610" t="s">
        <v>24</v>
      </c>
      <c r="C72" s="751"/>
      <c r="D72" s="751"/>
      <c r="E72" s="620" t="s">
        <v>26</v>
      </c>
      <c r="F72" s="609"/>
      <c r="G72" s="576" t="str">
        <f t="shared" si="57"/>
        <v>1B</v>
      </c>
      <c r="H72" s="617">
        <v>27</v>
      </c>
      <c r="I72" s="618" t="s">
        <v>27</v>
      </c>
      <c r="K72" s="421"/>
      <c r="L72" s="421"/>
      <c r="M72" s="421"/>
      <c r="O72" s="577"/>
      <c r="P72" s="604">
        <f t="shared" ref="P72" si="61">_xlfn.BITRSHIFT(O71,8)</f>
        <v>27</v>
      </c>
    </row>
    <row r="73" spans="1:16">
      <c r="A73" s="610">
        <v>198</v>
      </c>
      <c r="B73" s="610" t="s">
        <v>24</v>
      </c>
      <c r="C73" s="953" t="s">
        <v>1153</v>
      </c>
      <c r="D73" s="954"/>
      <c r="E73" s="620" t="s">
        <v>26</v>
      </c>
      <c r="F73" s="609"/>
      <c r="G73" s="576" t="str">
        <f t="shared" si="57"/>
        <v>E4</v>
      </c>
      <c r="H73" s="617">
        <v>228</v>
      </c>
      <c r="I73" s="618" t="s">
        <v>27</v>
      </c>
      <c r="K73" s="421">
        <f>H74*256+H73</f>
        <v>10468</v>
      </c>
      <c r="L73" s="421">
        <f>K73*0.001</f>
        <v>10.468</v>
      </c>
      <c r="M73" s="421">
        <f>10*LOG10(L73)</f>
        <v>10.198637139678432</v>
      </c>
      <c r="O73" s="577">
        <v>10468</v>
      </c>
      <c r="P73" s="604">
        <f t="shared" ref="P73" si="62">_xlfn.BITAND(O73,255)</f>
        <v>228</v>
      </c>
    </row>
    <row r="74" spans="1:16">
      <c r="A74" s="610">
        <v>199</v>
      </c>
      <c r="B74" s="610" t="s">
        <v>24</v>
      </c>
      <c r="C74" s="751"/>
      <c r="D74" s="751"/>
      <c r="E74" s="620" t="s">
        <v>26</v>
      </c>
      <c r="F74" s="609"/>
      <c r="G74" s="576" t="str">
        <f t="shared" si="57"/>
        <v>28</v>
      </c>
      <c r="H74" s="617">
        <v>40</v>
      </c>
      <c r="I74" s="618" t="s">
        <v>27</v>
      </c>
      <c r="L74" s="421"/>
      <c r="M74" s="421"/>
      <c r="O74" s="577"/>
      <c r="P74" s="604">
        <f t="shared" ref="P74" si="63">_xlfn.BITRSHIFT(O73,8)</f>
        <v>40</v>
      </c>
    </row>
    <row r="75" spans="1:16">
      <c r="A75" s="610">
        <v>200</v>
      </c>
      <c r="B75" s="610" t="s">
        <v>24</v>
      </c>
      <c r="C75" s="953" t="s">
        <v>1154</v>
      </c>
      <c r="D75" s="954"/>
      <c r="E75" s="620" t="s">
        <v>26</v>
      </c>
      <c r="F75" s="609"/>
      <c r="G75" s="576" t="str">
        <f t="shared" si="57"/>
        <v>85</v>
      </c>
      <c r="H75" s="614">
        <v>133</v>
      </c>
      <c r="I75" s="618" t="s">
        <v>27</v>
      </c>
      <c r="K75" s="421">
        <f>H76*256+H75</f>
        <v>13957</v>
      </c>
      <c r="L75" s="421">
        <f>K75*0.001</f>
        <v>13.957000000000001</v>
      </c>
      <c r="M75" s="421">
        <f>10*LOG10(L75)</f>
        <v>11.447920784977148</v>
      </c>
      <c r="O75" s="575">
        <v>13957</v>
      </c>
      <c r="P75" s="604">
        <f t="shared" ref="P75" si="64">_xlfn.BITAND(O75,255)</f>
        <v>133</v>
      </c>
    </row>
    <row r="76" spans="1:16">
      <c r="A76" s="610">
        <v>201</v>
      </c>
      <c r="B76" s="610" t="s">
        <v>24</v>
      </c>
      <c r="C76" s="751"/>
      <c r="D76" s="751"/>
      <c r="E76" s="620" t="s">
        <v>26</v>
      </c>
      <c r="F76" s="609"/>
      <c r="G76" s="576" t="str">
        <f t="shared" si="57"/>
        <v>36</v>
      </c>
      <c r="H76" s="614">
        <v>54</v>
      </c>
      <c r="I76" s="618" t="s">
        <v>27</v>
      </c>
      <c r="O76" s="575"/>
      <c r="P76" s="604">
        <f t="shared" ref="P76" si="65">_xlfn.BITRSHIFT(O75,8)</f>
        <v>54</v>
      </c>
    </row>
    <row r="77" spans="1:16">
      <c r="A77" s="610">
        <v>202</v>
      </c>
      <c r="B77" s="610" t="s">
        <v>24</v>
      </c>
      <c r="C77" s="953" t="s">
        <v>1155</v>
      </c>
      <c r="D77" s="954"/>
      <c r="E77" s="620" t="s">
        <v>26</v>
      </c>
      <c r="F77" s="609"/>
      <c r="G77" s="576" t="str">
        <f t="shared" si="57"/>
        <v>26</v>
      </c>
      <c r="H77" s="614">
        <v>38</v>
      </c>
      <c r="I77" s="618" t="s">
        <v>27</v>
      </c>
      <c r="K77" s="421">
        <f>H78*256+H77</f>
        <v>17446</v>
      </c>
      <c r="L77" s="421">
        <f>K77*0.001</f>
        <v>17.446000000000002</v>
      </c>
      <c r="M77" s="421">
        <f>10*LOG10(L77)</f>
        <v>12.4169586813981</v>
      </c>
      <c r="O77" s="575">
        <v>17446</v>
      </c>
      <c r="P77" s="604">
        <f t="shared" ref="P77" si="66">_xlfn.BITAND(O77,255)</f>
        <v>38</v>
      </c>
    </row>
    <row r="78" spans="1:16">
      <c r="A78" s="610">
        <v>203</v>
      </c>
      <c r="B78" s="610" t="s">
        <v>24</v>
      </c>
      <c r="C78" s="751"/>
      <c r="D78" s="751"/>
      <c r="E78" s="620" t="s">
        <v>26</v>
      </c>
      <c r="F78" s="609"/>
      <c r="G78" s="576" t="str">
        <f t="shared" si="57"/>
        <v>44</v>
      </c>
      <c r="H78" s="614">
        <v>68</v>
      </c>
      <c r="I78" s="618" t="s">
        <v>27</v>
      </c>
      <c r="O78" s="575"/>
      <c r="P78" s="604">
        <f t="shared" ref="P78" si="67">_xlfn.BITRSHIFT(O77,8)</f>
        <v>68</v>
      </c>
    </row>
    <row r="79" spans="1:16">
      <c r="A79" s="610">
        <v>204</v>
      </c>
      <c r="B79" s="610" t="s">
        <v>24</v>
      </c>
      <c r="C79" s="953" t="s">
        <v>1156</v>
      </c>
      <c r="D79" s="954"/>
      <c r="E79" s="620" t="s">
        <v>26</v>
      </c>
      <c r="F79" s="609"/>
      <c r="G79" s="576" t="str">
        <f t="shared" si="57"/>
        <v>C8</v>
      </c>
      <c r="H79" s="614">
        <v>200</v>
      </c>
      <c r="I79" s="618" t="s">
        <v>27</v>
      </c>
      <c r="K79" s="421">
        <f>H80*256+H79</f>
        <v>20936</v>
      </c>
      <c r="L79" s="421">
        <f>K79*0.001</f>
        <v>20.936</v>
      </c>
      <c r="M79" s="421">
        <f>10*LOG10(L79)</f>
        <v>13.208937096318245</v>
      </c>
      <c r="O79" s="575">
        <v>20936</v>
      </c>
      <c r="P79" s="604">
        <f t="shared" ref="P79" si="68">_xlfn.BITAND(O79,255)</f>
        <v>200</v>
      </c>
    </row>
    <row r="80" spans="1:16">
      <c r="A80" s="610">
        <v>205</v>
      </c>
      <c r="B80" s="610" t="s">
        <v>24</v>
      </c>
      <c r="C80" s="751"/>
      <c r="D80" s="751"/>
      <c r="E80" s="620" t="s">
        <v>26</v>
      </c>
      <c r="F80" s="609"/>
      <c r="G80" s="576" t="str">
        <f t="shared" si="57"/>
        <v>51</v>
      </c>
      <c r="H80" s="614">
        <v>81</v>
      </c>
      <c r="I80" s="618" t="s">
        <v>27</v>
      </c>
      <c r="O80" s="575"/>
      <c r="P80" s="604">
        <f t="shared" ref="P80" si="69">_xlfn.BITRSHIFT(O79,8)</f>
        <v>81</v>
      </c>
    </row>
    <row r="81" spans="1:16">
      <c r="A81" s="610">
        <v>206</v>
      </c>
      <c r="B81" s="610" t="s">
        <v>24</v>
      </c>
      <c r="C81" s="953" t="s">
        <v>1157</v>
      </c>
      <c r="D81" s="954"/>
      <c r="E81" s="620" t="s">
        <v>26</v>
      </c>
      <c r="F81" s="609"/>
      <c r="G81" s="576" t="str">
        <f t="shared" si="57"/>
        <v>2B</v>
      </c>
      <c r="H81" s="614">
        <v>43</v>
      </c>
      <c r="I81" s="618" t="s">
        <v>27</v>
      </c>
      <c r="K81" s="421">
        <f>H82*256+H81</f>
        <v>41515</v>
      </c>
      <c r="L81" s="421">
        <f>K81*0.001</f>
        <v>41.515000000000001</v>
      </c>
      <c r="M81" s="421">
        <f>10*LOG10(L81)</f>
        <v>16.182050422592695</v>
      </c>
      <c r="O81" s="575">
        <v>41515</v>
      </c>
      <c r="P81" s="604">
        <f t="shared" ref="P81" si="70">_xlfn.BITAND(O81,255)</f>
        <v>43</v>
      </c>
    </row>
    <row r="82" spans="1:16">
      <c r="A82" s="610">
        <v>207</v>
      </c>
      <c r="B82" s="610" t="s">
        <v>24</v>
      </c>
      <c r="C82" s="751"/>
      <c r="D82" s="751"/>
      <c r="E82" s="620" t="s">
        <v>26</v>
      </c>
      <c r="F82" s="609"/>
      <c r="G82" s="576" t="str">
        <f t="shared" si="57"/>
        <v>A2</v>
      </c>
      <c r="H82" s="614">
        <v>162</v>
      </c>
      <c r="I82" s="618" t="s">
        <v>27</v>
      </c>
      <c r="O82" s="575"/>
      <c r="P82" s="604">
        <f t="shared" ref="P82" si="71">_xlfn.BITRSHIFT(O81,8)</f>
        <v>162</v>
      </c>
    </row>
    <row r="83" spans="1:16">
      <c r="A83" s="610">
        <v>208</v>
      </c>
      <c r="B83" s="610" t="s">
        <v>24</v>
      </c>
      <c r="C83" s="953" t="s">
        <v>1158</v>
      </c>
      <c r="D83" s="954"/>
      <c r="E83" s="620" t="s">
        <v>26</v>
      </c>
      <c r="F83" s="609"/>
      <c r="G83" s="576" t="str">
        <f t="shared" si="57"/>
        <v>0</v>
      </c>
      <c r="H83" s="617">
        <v>0</v>
      </c>
      <c r="I83" s="618" t="s">
        <v>27</v>
      </c>
      <c r="K83" s="421">
        <f>H84*256+H83</f>
        <v>0</v>
      </c>
      <c r="L83" s="421">
        <f>K83*0.0001</f>
        <v>0</v>
      </c>
      <c r="M83" s="421" t="e">
        <f>10*LOG10(L83)</f>
        <v>#NUM!</v>
      </c>
      <c r="O83" s="577">
        <v>0</v>
      </c>
      <c r="P83" s="604">
        <f>_xlfn.BITAND(O83,255)</f>
        <v>0</v>
      </c>
    </row>
    <row r="84" spans="1:16">
      <c r="A84" s="610">
        <v>209</v>
      </c>
      <c r="B84" s="610" t="s">
        <v>24</v>
      </c>
      <c r="C84" s="751"/>
      <c r="D84" s="751"/>
      <c r="E84" s="620" t="s">
        <v>26</v>
      </c>
      <c r="F84" s="609"/>
      <c r="G84" s="576" t="str">
        <f t="shared" si="57"/>
        <v>0</v>
      </c>
      <c r="H84" s="617">
        <v>0</v>
      </c>
      <c r="I84" s="618" t="s">
        <v>27</v>
      </c>
      <c r="K84" s="421"/>
      <c r="L84" s="421"/>
      <c r="M84" s="421"/>
      <c r="O84" s="577"/>
      <c r="P84" s="604">
        <f>_xlfn.BITRSHIFT(O83,8)</f>
        <v>0</v>
      </c>
    </row>
    <row r="85" spans="1:16">
      <c r="A85" s="610">
        <v>210</v>
      </c>
      <c r="B85" s="610" t="s">
        <v>24</v>
      </c>
      <c r="C85" s="953" t="s">
        <v>1159</v>
      </c>
      <c r="D85" s="954"/>
      <c r="E85" s="620" t="s">
        <v>26</v>
      </c>
      <c r="F85" s="609"/>
      <c r="G85" s="576" t="str">
        <f t="shared" si="57"/>
        <v>A1</v>
      </c>
      <c r="H85" s="617">
        <v>161</v>
      </c>
      <c r="I85" s="618" t="s">
        <v>27</v>
      </c>
      <c r="K85" s="421">
        <f>H86*256+H85</f>
        <v>3489</v>
      </c>
      <c r="L85" s="421">
        <f>K85*0.001</f>
        <v>3.4889999999999999</v>
      </c>
      <c r="M85" s="421">
        <f>10*LOG10(L85)</f>
        <v>5.427009694481109</v>
      </c>
      <c r="O85" s="577">
        <v>3489</v>
      </c>
      <c r="P85" s="604">
        <f t="shared" ref="P85" si="72">_xlfn.BITAND(O85,255)</f>
        <v>161</v>
      </c>
    </row>
    <row r="86" spans="1:16">
      <c r="A86" s="610">
        <v>211</v>
      </c>
      <c r="B86" s="610" t="s">
        <v>24</v>
      </c>
      <c r="C86" s="751"/>
      <c r="D86" s="751"/>
      <c r="E86" s="620" t="s">
        <v>26</v>
      </c>
      <c r="F86" s="609"/>
      <c r="G86" s="576" t="str">
        <f t="shared" si="57"/>
        <v>D</v>
      </c>
      <c r="H86" s="617">
        <v>13</v>
      </c>
      <c r="I86" s="618" t="s">
        <v>27</v>
      </c>
      <c r="K86" s="421"/>
      <c r="L86" s="421"/>
      <c r="M86" s="421"/>
      <c r="O86" s="577"/>
      <c r="P86" s="604">
        <f t="shared" ref="P86" si="73">_xlfn.BITRSHIFT(O85,8)</f>
        <v>13</v>
      </c>
    </row>
    <row r="87" spans="1:16">
      <c r="A87" s="610">
        <v>212</v>
      </c>
      <c r="B87" s="610" t="s">
        <v>24</v>
      </c>
      <c r="C87" s="953" t="s">
        <v>1160</v>
      </c>
      <c r="D87" s="954"/>
      <c r="E87" s="620" t="s">
        <v>26</v>
      </c>
      <c r="F87" s="609"/>
      <c r="G87" s="576" t="str">
        <f t="shared" si="57"/>
        <v>42</v>
      </c>
      <c r="H87" s="617">
        <v>66</v>
      </c>
      <c r="I87" s="618" t="s">
        <v>27</v>
      </c>
      <c r="K87" s="421">
        <f>H88*256+H87</f>
        <v>6978</v>
      </c>
      <c r="L87" s="421">
        <f>K87*0.001</f>
        <v>6.9779999999999998</v>
      </c>
      <c r="M87" s="421">
        <f>10*LOG10(L87)</f>
        <v>8.4373096511209198</v>
      </c>
      <c r="O87" s="577">
        <v>6978</v>
      </c>
      <c r="P87" s="604">
        <f t="shared" ref="P87" si="74">_xlfn.BITAND(O87,255)</f>
        <v>66</v>
      </c>
    </row>
    <row r="88" spans="1:16">
      <c r="A88" s="610">
        <v>213</v>
      </c>
      <c r="B88" s="610" t="s">
        <v>24</v>
      </c>
      <c r="C88" s="751"/>
      <c r="D88" s="751"/>
      <c r="E88" s="620" t="s">
        <v>26</v>
      </c>
      <c r="F88" s="609"/>
      <c r="G88" s="576" t="str">
        <f t="shared" si="57"/>
        <v>1B</v>
      </c>
      <c r="H88" s="617">
        <v>27</v>
      </c>
      <c r="I88" s="618" t="s">
        <v>27</v>
      </c>
      <c r="K88" s="421"/>
      <c r="L88" s="421"/>
      <c r="M88" s="421"/>
      <c r="O88" s="577"/>
      <c r="P88" s="604">
        <f t="shared" ref="P88" si="75">_xlfn.BITRSHIFT(O87,8)</f>
        <v>27</v>
      </c>
    </row>
    <row r="89" spans="1:16">
      <c r="A89" s="610">
        <v>214</v>
      </c>
      <c r="B89" s="610" t="s">
        <v>24</v>
      </c>
      <c r="C89" s="953" t="s">
        <v>1161</v>
      </c>
      <c r="D89" s="954"/>
      <c r="E89" s="620" t="s">
        <v>26</v>
      </c>
      <c r="F89" s="609"/>
      <c r="G89" s="576" t="str">
        <f t="shared" si="57"/>
        <v>E4</v>
      </c>
      <c r="H89" s="617">
        <v>228</v>
      </c>
      <c r="I89" s="618" t="s">
        <v>27</v>
      </c>
      <c r="K89" s="421">
        <f>H90*256+H89</f>
        <v>10468</v>
      </c>
      <c r="L89" s="421">
        <f>K89*0.001</f>
        <v>10.468</v>
      </c>
      <c r="M89" s="421">
        <f>10*LOG10(L89)</f>
        <v>10.198637139678432</v>
      </c>
      <c r="O89" s="577">
        <v>10468</v>
      </c>
      <c r="P89" s="604">
        <f t="shared" ref="P89" si="76">_xlfn.BITAND(O89,255)</f>
        <v>228</v>
      </c>
    </row>
    <row r="90" spans="1:16">
      <c r="A90" s="610">
        <v>215</v>
      </c>
      <c r="B90" s="610" t="s">
        <v>24</v>
      </c>
      <c r="C90" s="751"/>
      <c r="D90" s="751"/>
      <c r="E90" s="620" t="s">
        <v>26</v>
      </c>
      <c r="F90" s="609"/>
      <c r="G90" s="576" t="str">
        <f t="shared" si="57"/>
        <v>28</v>
      </c>
      <c r="H90" s="617">
        <v>40</v>
      </c>
      <c r="I90" s="618" t="s">
        <v>27</v>
      </c>
      <c r="L90" s="421"/>
      <c r="M90" s="421"/>
      <c r="O90" s="577"/>
      <c r="P90" s="604">
        <f t="shared" ref="P90" si="77">_xlfn.BITRSHIFT(O89,8)</f>
        <v>40</v>
      </c>
    </row>
    <row r="91" spans="1:16">
      <c r="A91" s="610">
        <v>216</v>
      </c>
      <c r="B91" s="610" t="s">
        <v>24</v>
      </c>
      <c r="C91" s="953" t="s">
        <v>1162</v>
      </c>
      <c r="D91" s="954"/>
      <c r="E91" s="620" t="s">
        <v>26</v>
      </c>
      <c r="F91" s="609"/>
      <c r="G91" s="576" t="str">
        <f t="shared" si="57"/>
        <v>85</v>
      </c>
      <c r="H91" s="614">
        <v>133</v>
      </c>
      <c r="I91" s="618" t="s">
        <v>27</v>
      </c>
      <c r="K91" s="421">
        <f>H92*256+H91</f>
        <v>13957</v>
      </c>
      <c r="L91" s="421">
        <f>K91*0.001</f>
        <v>13.957000000000001</v>
      </c>
      <c r="M91" s="421">
        <f>10*LOG10(L91)</f>
        <v>11.447920784977148</v>
      </c>
      <c r="O91" s="575">
        <v>13957</v>
      </c>
      <c r="P91" s="604">
        <f t="shared" ref="P91" si="78">_xlfn.BITAND(O91,255)</f>
        <v>133</v>
      </c>
    </row>
    <row r="92" spans="1:16">
      <c r="A92" s="610">
        <v>217</v>
      </c>
      <c r="B92" s="610" t="s">
        <v>24</v>
      </c>
      <c r="C92" s="751"/>
      <c r="D92" s="751"/>
      <c r="E92" s="620" t="s">
        <v>26</v>
      </c>
      <c r="F92" s="609"/>
      <c r="G92" s="576" t="str">
        <f t="shared" si="57"/>
        <v>36</v>
      </c>
      <c r="H92" s="614">
        <v>54</v>
      </c>
      <c r="I92" s="618" t="s">
        <v>27</v>
      </c>
      <c r="O92" s="575"/>
      <c r="P92" s="604">
        <f t="shared" ref="P92" si="79">_xlfn.BITRSHIFT(O91,8)</f>
        <v>54</v>
      </c>
    </row>
    <row r="93" spans="1:16">
      <c r="A93" s="610">
        <v>218</v>
      </c>
      <c r="B93" s="610" t="s">
        <v>24</v>
      </c>
      <c r="C93" s="953" t="s">
        <v>1163</v>
      </c>
      <c r="D93" s="954"/>
      <c r="E93" s="620" t="s">
        <v>26</v>
      </c>
      <c r="F93" s="609"/>
      <c r="G93" s="576" t="str">
        <f t="shared" si="57"/>
        <v>26</v>
      </c>
      <c r="H93" s="614">
        <v>38</v>
      </c>
      <c r="I93" s="618" t="s">
        <v>27</v>
      </c>
      <c r="K93" s="421">
        <f>H94*256+H93</f>
        <v>17446</v>
      </c>
      <c r="L93" s="421">
        <f>K93*0.001</f>
        <v>17.446000000000002</v>
      </c>
      <c r="M93" s="421">
        <f>10*LOG10(L93)</f>
        <v>12.4169586813981</v>
      </c>
      <c r="O93" s="575">
        <v>17446</v>
      </c>
      <c r="P93" s="604">
        <f t="shared" ref="P93" si="80">_xlfn.BITAND(O93,255)</f>
        <v>38</v>
      </c>
    </row>
    <row r="94" spans="1:16">
      <c r="A94" s="610">
        <v>219</v>
      </c>
      <c r="B94" s="610" t="s">
        <v>24</v>
      </c>
      <c r="C94" s="751"/>
      <c r="D94" s="751"/>
      <c r="E94" s="620" t="s">
        <v>26</v>
      </c>
      <c r="F94" s="609"/>
      <c r="G94" s="576" t="str">
        <f t="shared" si="57"/>
        <v>44</v>
      </c>
      <c r="H94" s="614">
        <v>68</v>
      </c>
      <c r="I94" s="618" t="s">
        <v>27</v>
      </c>
      <c r="O94" s="575"/>
      <c r="P94" s="604">
        <f t="shared" ref="P94" si="81">_xlfn.BITRSHIFT(O93,8)</f>
        <v>68</v>
      </c>
    </row>
    <row r="95" spans="1:16">
      <c r="A95" s="610">
        <v>220</v>
      </c>
      <c r="B95" s="610" t="s">
        <v>24</v>
      </c>
      <c r="C95" s="953" t="s">
        <v>1164</v>
      </c>
      <c r="D95" s="954"/>
      <c r="E95" s="620" t="s">
        <v>26</v>
      </c>
      <c r="F95" s="609"/>
      <c r="G95" s="576" t="str">
        <f t="shared" si="57"/>
        <v>C8</v>
      </c>
      <c r="H95" s="614">
        <v>200</v>
      </c>
      <c r="I95" s="618" t="s">
        <v>27</v>
      </c>
      <c r="K95" s="421">
        <f>H96*256+H95</f>
        <v>20936</v>
      </c>
      <c r="L95" s="421">
        <f>K95*0.001</f>
        <v>20.936</v>
      </c>
      <c r="M95" s="421">
        <f>10*LOG10(L95)</f>
        <v>13.208937096318245</v>
      </c>
      <c r="O95" s="575">
        <v>20936</v>
      </c>
      <c r="P95" s="604">
        <f t="shared" ref="P95" si="82">_xlfn.BITAND(O95,255)</f>
        <v>200</v>
      </c>
    </row>
    <row r="96" spans="1:16">
      <c r="A96" s="610">
        <v>221</v>
      </c>
      <c r="B96" s="610" t="s">
        <v>24</v>
      </c>
      <c r="C96" s="751"/>
      <c r="D96" s="751"/>
      <c r="E96" s="620" t="s">
        <v>26</v>
      </c>
      <c r="F96" s="609"/>
      <c r="G96" s="576" t="str">
        <f t="shared" si="57"/>
        <v>51</v>
      </c>
      <c r="H96" s="614">
        <v>81</v>
      </c>
      <c r="I96" s="618" t="s">
        <v>27</v>
      </c>
      <c r="O96" s="575"/>
      <c r="P96" s="604">
        <f t="shared" ref="P96" si="83">_xlfn.BITRSHIFT(O95,8)</f>
        <v>81</v>
      </c>
    </row>
    <row r="97" spans="1:16">
      <c r="A97" s="610">
        <v>222</v>
      </c>
      <c r="B97" s="610" t="s">
        <v>24</v>
      </c>
      <c r="C97" s="953" t="s">
        <v>1165</v>
      </c>
      <c r="D97" s="954"/>
      <c r="E97" s="620" t="s">
        <v>26</v>
      </c>
      <c r="F97" s="609"/>
      <c r="G97" s="576" t="str">
        <f t="shared" si="57"/>
        <v>2B</v>
      </c>
      <c r="H97" s="614">
        <v>43</v>
      </c>
      <c r="I97" s="618" t="s">
        <v>27</v>
      </c>
      <c r="K97" s="421">
        <f>H98*256+H97</f>
        <v>41515</v>
      </c>
      <c r="L97" s="421">
        <f>K97*0.001</f>
        <v>41.515000000000001</v>
      </c>
      <c r="M97" s="421">
        <f>10*LOG10(L97)</f>
        <v>16.182050422592695</v>
      </c>
      <c r="O97" s="575">
        <v>41515</v>
      </c>
      <c r="P97" s="604">
        <f t="shared" ref="P97" si="84">_xlfn.BITAND(O97,255)</f>
        <v>43</v>
      </c>
    </row>
    <row r="98" spans="1:16">
      <c r="A98" s="610">
        <v>223</v>
      </c>
      <c r="B98" s="610" t="s">
        <v>24</v>
      </c>
      <c r="C98" s="751"/>
      <c r="D98" s="751"/>
      <c r="E98" s="620" t="s">
        <v>26</v>
      </c>
      <c r="F98" s="609"/>
      <c r="G98" s="576" t="str">
        <f t="shared" si="57"/>
        <v>A2</v>
      </c>
      <c r="H98" s="614">
        <v>162</v>
      </c>
      <c r="I98" s="618" t="s">
        <v>27</v>
      </c>
      <c r="O98" s="575"/>
      <c r="P98" s="604">
        <f t="shared" ref="P98" si="85">_xlfn.BITRSHIFT(O97,8)</f>
        <v>162</v>
      </c>
    </row>
    <row r="99" spans="1:16">
      <c r="A99" s="610">
        <v>224</v>
      </c>
      <c r="B99" s="610" t="s">
        <v>24</v>
      </c>
      <c r="C99" s="953" t="s">
        <v>1166</v>
      </c>
      <c r="D99" s="954"/>
      <c r="E99" s="620" t="s">
        <v>26</v>
      </c>
      <c r="F99" s="609"/>
      <c r="G99" s="576" t="str">
        <f t="shared" si="57"/>
        <v>0</v>
      </c>
      <c r="H99" s="617">
        <v>0</v>
      </c>
      <c r="I99" s="618" t="s">
        <v>27</v>
      </c>
      <c r="K99" s="421">
        <f>H100*256+H99</f>
        <v>0</v>
      </c>
      <c r="L99" s="421">
        <f>K99*0.0001</f>
        <v>0</v>
      </c>
      <c r="M99" s="421" t="e">
        <f>10*LOG10(L99)</f>
        <v>#NUM!</v>
      </c>
      <c r="O99" s="577">
        <v>0</v>
      </c>
      <c r="P99" s="604">
        <f>_xlfn.BITAND(O99,255)</f>
        <v>0</v>
      </c>
    </row>
    <row r="100" spans="1:16">
      <c r="A100" s="610">
        <v>225</v>
      </c>
      <c r="B100" s="610" t="s">
        <v>24</v>
      </c>
      <c r="C100" s="751"/>
      <c r="D100" s="751"/>
      <c r="E100" s="620" t="s">
        <v>26</v>
      </c>
      <c r="F100" s="609"/>
      <c r="G100" s="576" t="str">
        <f t="shared" si="57"/>
        <v>0</v>
      </c>
      <c r="H100" s="617">
        <v>0</v>
      </c>
      <c r="I100" s="618" t="s">
        <v>27</v>
      </c>
      <c r="K100" s="421"/>
      <c r="L100" s="421"/>
      <c r="M100" s="421"/>
      <c r="O100" s="577"/>
      <c r="P100" s="604">
        <f>_xlfn.BITRSHIFT(O99,8)</f>
        <v>0</v>
      </c>
    </row>
    <row r="101" spans="1:16">
      <c r="A101" s="610">
        <v>226</v>
      </c>
      <c r="B101" s="610" t="s">
        <v>24</v>
      </c>
      <c r="C101" s="953" t="s">
        <v>1167</v>
      </c>
      <c r="D101" s="954"/>
      <c r="E101" s="620" t="s">
        <v>26</v>
      </c>
      <c r="F101" s="609"/>
      <c r="G101" s="576" t="str">
        <f t="shared" si="57"/>
        <v>A1</v>
      </c>
      <c r="H101" s="617">
        <v>161</v>
      </c>
      <c r="I101" s="618" t="s">
        <v>27</v>
      </c>
      <c r="K101" s="421">
        <f>H102*256+H101</f>
        <v>3489</v>
      </c>
      <c r="L101" s="421">
        <f>K101*0.001</f>
        <v>3.4889999999999999</v>
      </c>
      <c r="M101" s="421">
        <f>10*LOG10(L101)</f>
        <v>5.427009694481109</v>
      </c>
      <c r="O101" s="577">
        <v>3489</v>
      </c>
      <c r="P101" s="604">
        <f t="shared" ref="P101" si="86">_xlfn.BITAND(O101,255)</f>
        <v>161</v>
      </c>
    </row>
    <row r="102" spans="1:16">
      <c r="A102" s="610">
        <v>227</v>
      </c>
      <c r="B102" s="610" t="s">
        <v>24</v>
      </c>
      <c r="C102" s="751"/>
      <c r="D102" s="751"/>
      <c r="E102" s="620" t="s">
        <v>26</v>
      </c>
      <c r="F102" s="609"/>
      <c r="G102" s="576" t="str">
        <f t="shared" si="57"/>
        <v>D</v>
      </c>
      <c r="H102" s="617">
        <v>13</v>
      </c>
      <c r="I102" s="618" t="s">
        <v>27</v>
      </c>
      <c r="K102" s="421"/>
      <c r="L102" s="421"/>
      <c r="M102" s="421"/>
      <c r="O102" s="577"/>
      <c r="P102" s="604">
        <f t="shared" ref="P102" si="87">_xlfn.BITRSHIFT(O101,8)</f>
        <v>13</v>
      </c>
    </row>
    <row r="103" spans="1:16">
      <c r="A103" s="610">
        <v>228</v>
      </c>
      <c r="B103" s="610" t="s">
        <v>24</v>
      </c>
      <c r="C103" s="953" t="s">
        <v>1168</v>
      </c>
      <c r="D103" s="954"/>
      <c r="E103" s="620" t="s">
        <v>26</v>
      </c>
      <c r="F103" s="609"/>
      <c r="G103" s="576" t="str">
        <f t="shared" si="57"/>
        <v>42</v>
      </c>
      <c r="H103" s="617">
        <v>66</v>
      </c>
      <c r="I103" s="618" t="s">
        <v>27</v>
      </c>
      <c r="K103" s="421">
        <f>H104*256+H103</f>
        <v>6978</v>
      </c>
      <c r="L103" s="421">
        <f>K103*0.001</f>
        <v>6.9779999999999998</v>
      </c>
      <c r="M103" s="421">
        <f>10*LOG10(L103)</f>
        <v>8.4373096511209198</v>
      </c>
      <c r="O103" s="577">
        <v>6978</v>
      </c>
      <c r="P103" s="604">
        <f t="shared" ref="P103" si="88">_xlfn.BITAND(O103,255)</f>
        <v>66</v>
      </c>
    </row>
    <row r="104" spans="1:16">
      <c r="A104" s="610">
        <v>229</v>
      </c>
      <c r="B104" s="610" t="s">
        <v>24</v>
      </c>
      <c r="C104" s="751"/>
      <c r="D104" s="751"/>
      <c r="E104" s="620" t="s">
        <v>26</v>
      </c>
      <c r="F104" s="609"/>
      <c r="G104" s="576" t="str">
        <f t="shared" si="57"/>
        <v>1B</v>
      </c>
      <c r="H104" s="617">
        <v>27</v>
      </c>
      <c r="I104" s="618" t="s">
        <v>27</v>
      </c>
      <c r="K104" s="421"/>
      <c r="L104" s="421"/>
      <c r="M104" s="421"/>
      <c r="O104" s="577"/>
      <c r="P104" s="604">
        <f t="shared" ref="P104" si="89">_xlfn.BITRSHIFT(O103,8)</f>
        <v>27</v>
      </c>
    </row>
    <row r="105" spans="1:16">
      <c r="A105" s="610">
        <v>230</v>
      </c>
      <c r="B105" s="610" t="s">
        <v>24</v>
      </c>
      <c r="C105" s="953" t="s">
        <v>1169</v>
      </c>
      <c r="D105" s="954"/>
      <c r="E105" s="620" t="s">
        <v>26</v>
      </c>
      <c r="F105" s="609"/>
      <c r="G105" s="576" t="str">
        <f t="shared" si="57"/>
        <v>E4</v>
      </c>
      <c r="H105" s="617">
        <v>228</v>
      </c>
      <c r="I105" s="618" t="s">
        <v>27</v>
      </c>
      <c r="K105" s="421">
        <f>H106*256+H105</f>
        <v>10468</v>
      </c>
      <c r="L105" s="421">
        <f>K105*0.001</f>
        <v>10.468</v>
      </c>
      <c r="M105" s="421">
        <f>10*LOG10(L105)</f>
        <v>10.198637139678432</v>
      </c>
      <c r="O105" s="577">
        <v>10468</v>
      </c>
      <c r="P105" s="604">
        <f t="shared" ref="P105" si="90">_xlfn.BITAND(O105,255)</f>
        <v>228</v>
      </c>
    </row>
    <row r="106" spans="1:16">
      <c r="A106" s="610">
        <v>231</v>
      </c>
      <c r="B106" s="610" t="s">
        <v>24</v>
      </c>
      <c r="C106" s="751"/>
      <c r="D106" s="751"/>
      <c r="E106" s="620" t="s">
        <v>26</v>
      </c>
      <c r="F106" s="609"/>
      <c r="G106" s="576" t="str">
        <f t="shared" si="57"/>
        <v>28</v>
      </c>
      <c r="H106" s="617">
        <v>40</v>
      </c>
      <c r="I106" s="618" t="s">
        <v>27</v>
      </c>
      <c r="L106" s="421"/>
      <c r="M106" s="421"/>
      <c r="O106" s="577"/>
      <c r="P106" s="604">
        <f t="shared" ref="P106" si="91">_xlfn.BITRSHIFT(O105,8)</f>
        <v>40</v>
      </c>
    </row>
    <row r="107" spans="1:16">
      <c r="A107" s="610">
        <v>232</v>
      </c>
      <c r="B107" s="610" t="s">
        <v>24</v>
      </c>
      <c r="C107" s="953" t="s">
        <v>1170</v>
      </c>
      <c r="D107" s="954"/>
      <c r="E107" s="620" t="s">
        <v>26</v>
      </c>
      <c r="F107" s="609"/>
      <c r="G107" s="576" t="str">
        <f t="shared" si="57"/>
        <v>85</v>
      </c>
      <c r="H107" s="614">
        <v>133</v>
      </c>
      <c r="I107" s="618" t="s">
        <v>27</v>
      </c>
      <c r="K107" s="421">
        <f>H108*256+H107</f>
        <v>13957</v>
      </c>
      <c r="L107" s="421">
        <f>K107*0.001</f>
        <v>13.957000000000001</v>
      </c>
      <c r="M107" s="421">
        <f>10*LOG10(L107)</f>
        <v>11.447920784977148</v>
      </c>
      <c r="O107" s="575">
        <v>13957</v>
      </c>
      <c r="P107" s="604">
        <f t="shared" ref="P107" si="92">_xlfn.BITAND(O107,255)</f>
        <v>133</v>
      </c>
    </row>
    <row r="108" spans="1:16">
      <c r="A108" s="610">
        <v>233</v>
      </c>
      <c r="B108" s="610" t="s">
        <v>24</v>
      </c>
      <c r="C108" s="751"/>
      <c r="D108" s="751"/>
      <c r="E108" s="620" t="s">
        <v>26</v>
      </c>
      <c r="F108" s="609"/>
      <c r="G108" s="576" t="str">
        <f t="shared" si="57"/>
        <v>36</v>
      </c>
      <c r="H108" s="614">
        <v>54</v>
      </c>
      <c r="I108" s="618" t="s">
        <v>27</v>
      </c>
      <c r="O108" s="575"/>
      <c r="P108" s="604">
        <f t="shared" ref="P108" si="93">_xlfn.BITRSHIFT(O107,8)</f>
        <v>54</v>
      </c>
    </row>
    <row r="109" spans="1:16">
      <c r="A109" s="610">
        <v>234</v>
      </c>
      <c r="B109" s="610" t="s">
        <v>24</v>
      </c>
      <c r="C109" s="953" t="s">
        <v>1171</v>
      </c>
      <c r="D109" s="954"/>
      <c r="E109" s="620" t="s">
        <v>26</v>
      </c>
      <c r="F109" s="609"/>
      <c r="G109" s="576" t="str">
        <f t="shared" si="57"/>
        <v>26</v>
      </c>
      <c r="H109" s="614">
        <v>38</v>
      </c>
      <c r="I109" s="618" t="s">
        <v>27</v>
      </c>
      <c r="K109" s="421">
        <f>H110*256+H109</f>
        <v>17446</v>
      </c>
      <c r="L109" s="421">
        <f>K109*0.001</f>
        <v>17.446000000000002</v>
      </c>
      <c r="M109" s="421">
        <f>10*LOG10(L109)</f>
        <v>12.4169586813981</v>
      </c>
      <c r="O109" s="575">
        <v>17446</v>
      </c>
      <c r="P109" s="604">
        <f t="shared" ref="P109" si="94">_xlfn.BITAND(O109,255)</f>
        <v>38</v>
      </c>
    </row>
    <row r="110" spans="1:16">
      <c r="A110" s="610">
        <v>235</v>
      </c>
      <c r="B110" s="610" t="s">
        <v>24</v>
      </c>
      <c r="C110" s="751"/>
      <c r="D110" s="751"/>
      <c r="E110" s="620" t="s">
        <v>26</v>
      </c>
      <c r="F110" s="609"/>
      <c r="G110" s="576" t="str">
        <f t="shared" si="57"/>
        <v>44</v>
      </c>
      <c r="H110" s="614">
        <v>68</v>
      </c>
      <c r="I110" s="618" t="s">
        <v>27</v>
      </c>
      <c r="O110" s="575"/>
      <c r="P110" s="604">
        <f t="shared" ref="P110" si="95">_xlfn.BITRSHIFT(O109,8)</f>
        <v>68</v>
      </c>
    </row>
    <row r="111" spans="1:16">
      <c r="A111" s="610">
        <v>236</v>
      </c>
      <c r="B111" s="610" t="s">
        <v>24</v>
      </c>
      <c r="C111" s="953" t="s">
        <v>1172</v>
      </c>
      <c r="D111" s="954"/>
      <c r="E111" s="620" t="s">
        <v>26</v>
      </c>
      <c r="F111" s="609"/>
      <c r="G111" s="576" t="str">
        <f t="shared" si="57"/>
        <v>C8</v>
      </c>
      <c r="H111" s="614">
        <v>200</v>
      </c>
      <c r="I111" s="618" t="s">
        <v>27</v>
      </c>
      <c r="K111" s="421">
        <f>H112*256+H111</f>
        <v>20936</v>
      </c>
      <c r="L111" s="421">
        <f>K111*0.001</f>
        <v>20.936</v>
      </c>
      <c r="M111" s="421">
        <f>10*LOG10(L111)</f>
        <v>13.208937096318245</v>
      </c>
      <c r="O111" s="575">
        <v>20936</v>
      </c>
      <c r="P111" s="604">
        <f t="shared" ref="P111" si="96">_xlfn.BITAND(O111,255)</f>
        <v>200</v>
      </c>
    </row>
    <row r="112" spans="1:16">
      <c r="A112" s="610">
        <v>237</v>
      </c>
      <c r="B112" s="610" t="s">
        <v>24</v>
      </c>
      <c r="C112" s="751"/>
      <c r="D112" s="751"/>
      <c r="E112" s="620" t="s">
        <v>26</v>
      </c>
      <c r="F112" s="609"/>
      <c r="G112" s="576" t="str">
        <f t="shared" si="57"/>
        <v>51</v>
      </c>
      <c r="H112" s="614">
        <v>81</v>
      </c>
      <c r="I112" s="618" t="s">
        <v>27</v>
      </c>
      <c r="O112" s="575"/>
      <c r="P112" s="604">
        <f t="shared" ref="P112" si="97">_xlfn.BITRSHIFT(O111,8)</f>
        <v>81</v>
      </c>
    </row>
    <row r="113" spans="1:16">
      <c r="A113" s="610">
        <v>238</v>
      </c>
      <c r="B113" s="610" t="s">
        <v>24</v>
      </c>
      <c r="C113" s="953" t="s">
        <v>1173</v>
      </c>
      <c r="D113" s="954"/>
      <c r="E113" s="620" t="s">
        <v>26</v>
      </c>
      <c r="F113" s="609"/>
      <c r="G113" s="576" t="str">
        <f t="shared" si="57"/>
        <v>2B</v>
      </c>
      <c r="H113" s="614">
        <v>43</v>
      </c>
      <c r="I113" s="618" t="s">
        <v>27</v>
      </c>
      <c r="K113" s="421">
        <f>H114*256+H113</f>
        <v>41515</v>
      </c>
      <c r="L113" s="421">
        <f>K113*0.001</f>
        <v>41.515000000000001</v>
      </c>
      <c r="M113" s="421">
        <f>10*LOG10(L113)</f>
        <v>16.182050422592695</v>
      </c>
      <c r="O113" s="575">
        <v>41515</v>
      </c>
      <c r="P113" s="604">
        <f t="shared" ref="P113" si="98">_xlfn.BITAND(O113,255)</f>
        <v>43</v>
      </c>
    </row>
    <row r="114" spans="1:16">
      <c r="A114" s="610">
        <v>239</v>
      </c>
      <c r="B114" s="610" t="s">
        <v>24</v>
      </c>
      <c r="C114" s="751"/>
      <c r="D114" s="751"/>
      <c r="E114" s="620" t="s">
        <v>26</v>
      </c>
      <c r="F114" s="609"/>
      <c r="G114" s="576" t="str">
        <f t="shared" si="57"/>
        <v>A2</v>
      </c>
      <c r="H114" s="614">
        <v>162</v>
      </c>
      <c r="I114" s="618" t="s">
        <v>27</v>
      </c>
      <c r="O114" s="575"/>
      <c r="P114" s="604">
        <f t="shared" ref="P114" si="99">_xlfn.BITRSHIFT(O113,8)</f>
        <v>162</v>
      </c>
    </row>
    <row r="115" spans="1:16">
      <c r="A115" s="610">
        <v>240</v>
      </c>
      <c r="B115" s="403" t="s">
        <v>24</v>
      </c>
      <c r="C115" s="953" t="s">
        <v>1174</v>
      </c>
      <c r="D115" s="954"/>
      <c r="E115" s="620" t="s">
        <v>26</v>
      </c>
      <c r="F115" s="609"/>
      <c r="G115" s="576" t="str">
        <f t="shared" si="57"/>
        <v>0</v>
      </c>
      <c r="H115" s="617">
        <v>0</v>
      </c>
      <c r="I115" s="618" t="s">
        <v>27</v>
      </c>
      <c r="K115" s="421">
        <f>H116*256+H115</f>
        <v>0</v>
      </c>
      <c r="L115" s="421">
        <f>K115*0.0001</f>
        <v>0</v>
      </c>
      <c r="M115" s="421" t="e">
        <f>10*LOG10(L115)</f>
        <v>#NUM!</v>
      </c>
      <c r="O115" s="577">
        <v>0</v>
      </c>
      <c r="P115" s="604">
        <f>_xlfn.BITAND(O115,255)</f>
        <v>0</v>
      </c>
    </row>
    <row r="116" spans="1:16">
      <c r="A116" s="610">
        <v>241</v>
      </c>
      <c r="B116" s="403" t="s">
        <v>24</v>
      </c>
      <c r="C116" s="751"/>
      <c r="D116" s="751"/>
      <c r="E116" s="620" t="s">
        <v>26</v>
      </c>
      <c r="F116" s="609"/>
      <c r="G116" s="576" t="str">
        <f t="shared" si="57"/>
        <v>0</v>
      </c>
      <c r="H116" s="617">
        <v>0</v>
      </c>
      <c r="I116" s="618" t="s">
        <v>27</v>
      </c>
      <c r="K116" s="421"/>
      <c r="L116" s="421"/>
      <c r="M116" s="421"/>
      <c r="O116" s="577"/>
      <c r="P116" s="604">
        <f>_xlfn.BITRSHIFT(O115,8)</f>
        <v>0</v>
      </c>
    </row>
    <row r="117" spans="1:16">
      <c r="A117" s="610">
        <v>242</v>
      </c>
      <c r="B117" s="403" t="s">
        <v>24</v>
      </c>
      <c r="C117" s="953" t="s">
        <v>1175</v>
      </c>
      <c r="D117" s="954"/>
      <c r="E117" s="620" t="s">
        <v>26</v>
      </c>
      <c r="F117" s="609"/>
      <c r="G117" s="576" t="str">
        <f t="shared" si="57"/>
        <v>A1</v>
      </c>
      <c r="H117" s="617">
        <v>161</v>
      </c>
      <c r="I117" s="618" t="s">
        <v>27</v>
      </c>
      <c r="K117" s="421">
        <f>H118*256+H117</f>
        <v>3489</v>
      </c>
      <c r="L117" s="421">
        <f>K117*0.001</f>
        <v>3.4889999999999999</v>
      </c>
      <c r="M117" s="421">
        <f>10*LOG10(L117)</f>
        <v>5.427009694481109</v>
      </c>
      <c r="O117" s="577">
        <v>3489</v>
      </c>
      <c r="P117" s="604">
        <f t="shared" ref="P117" si="100">_xlfn.BITAND(O117,255)</f>
        <v>161</v>
      </c>
    </row>
    <row r="118" spans="1:16">
      <c r="A118" s="610">
        <v>243</v>
      </c>
      <c r="B118" s="403" t="s">
        <v>24</v>
      </c>
      <c r="C118" s="751"/>
      <c r="D118" s="751"/>
      <c r="E118" s="620" t="s">
        <v>26</v>
      </c>
      <c r="F118" s="609"/>
      <c r="G118" s="576" t="str">
        <f t="shared" si="57"/>
        <v>D</v>
      </c>
      <c r="H118" s="617">
        <v>13</v>
      </c>
      <c r="I118" s="618" t="s">
        <v>27</v>
      </c>
      <c r="K118" s="421"/>
      <c r="L118" s="421"/>
      <c r="M118" s="421"/>
      <c r="O118" s="577"/>
      <c r="P118" s="604">
        <f t="shared" ref="P118" si="101">_xlfn.BITRSHIFT(O117,8)</f>
        <v>13</v>
      </c>
    </row>
    <row r="119" spans="1:16">
      <c r="A119" s="610">
        <v>244</v>
      </c>
      <c r="B119" s="403" t="s">
        <v>24</v>
      </c>
      <c r="C119" s="953" t="s">
        <v>1176</v>
      </c>
      <c r="D119" s="954"/>
      <c r="E119" s="620" t="s">
        <v>26</v>
      </c>
      <c r="F119" s="609"/>
      <c r="G119" s="576" t="str">
        <f t="shared" si="57"/>
        <v>42</v>
      </c>
      <c r="H119" s="617">
        <v>66</v>
      </c>
      <c r="I119" s="618" t="s">
        <v>27</v>
      </c>
      <c r="K119" s="421">
        <f>H120*256+H119</f>
        <v>6978</v>
      </c>
      <c r="L119" s="421">
        <f>K119*0.001</f>
        <v>6.9779999999999998</v>
      </c>
      <c r="M119" s="421">
        <f>10*LOG10(L119)</f>
        <v>8.4373096511209198</v>
      </c>
      <c r="O119" s="577">
        <v>6978</v>
      </c>
      <c r="P119" s="604">
        <f t="shared" ref="P119" si="102">_xlfn.BITAND(O119,255)</f>
        <v>66</v>
      </c>
    </row>
    <row r="120" spans="1:16">
      <c r="A120" s="610">
        <v>245</v>
      </c>
      <c r="B120" s="403" t="s">
        <v>24</v>
      </c>
      <c r="C120" s="751"/>
      <c r="D120" s="751"/>
      <c r="E120" s="620" t="s">
        <v>26</v>
      </c>
      <c r="F120" s="609"/>
      <c r="G120" s="576" t="str">
        <f t="shared" si="57"/>
        <v>1B</v>
      </c>
      <c r="H120" s="617">
        <v>27</v>
      </c>
      <c r="I120" s="618" t="s">
        <v>27</v>
      </c>
      <c r="K120" s="421"/>
      <c r="L120" s="421"/>
      <c r="M120" s="421"/>
      <c r="O120" s="577"/>
      <c r="P120" s="604">
        <f t="shared" ref="P120" si="103">_xlfn.BITRSHIFT(O119,8)</f>
        <v>27</v>
      </c>
    </row>
    <row r="121" spans="1:16">
      <c r="A121" s="610">
        <v>246</v>
      </c>
      <c r="B121" s="403" t="s">
        <v>24</v>
      </c>
      <c r="C121" s="953" t="s">
        <v>1177</v>
      </c>
      <c r="D121" s="954"/>
      <c r="E121" s="620" t="s">
        <v>26</v>
      </c>
      <c r="F121" s="609"/>
      <c r="G121" s="576" t="str">
        <f t="shared" si="57"/>
        <v>E4</v>
      </c>
      <c r="H121" s="617">
        <v>228</v>
      </c>
      <c r="I121" s="618" t="s">
        <v>27</v>
      </c>
      <c r="K121" s="421">
        <f>H122*256+H121</f>
        <v>10468</v>
      </c>
      <c r="L121" s="421">
        <f>K121*0.001</f>
        <v>10.468</v>
      </c>
      <c r="M121" s="421">
        <f>10*LOG10(L121)</f>
        <v>10.198637139678432</v>
      </c>
      <c r="O121" s="577">
        <v>10468</v>
      </c>
      <c r="P121" s="604">
        <f t="shared" ref="P121" si="104">_xlfn.BITAND(O121,255)</f>
        <v>228</v>
      </c>
    </row>
    <row r="122" spans="1:16">
      <c r="A122" s="610">
        <v>247</v>
      </c>
      <c r="B122" s="403" t="s">
        <v>24</v>
      </c>
      <c r="C122" s="751"/>
      <c r="D122" s="751"/>
      <c r="E122" s="620" t="s">
        <v>26</v>
      </c>
      <c r="F122" s="609"/>
      <c r="G122" s="576" t="str">
        <f t="shared" si="57"/>
        <v>28</v>
      </c>
      <c r="H122" s="617">
        <v>40</v>
      </c>
      <c r="I122" s="618" t="s">
        <v>27</v>
      </c>
      <c r="L122" s="421"/>
      <c r="M122" s="421"/>
      <c r="O122" s="577"/>
      <c r="P122" s="604">
        <f t="shared" ref="P122" si="105">_xlfn.BITRSHIFT(O121,8)</f>
        <v>40</v>
      </c>
    </row>
    <row r="123" spans="1:16">
      <c r="A123" s="610">
        <v>248</v>
      </c>
      <c r="B123" s="403" t="s">
        <v>24</v>
      </c>
      <c r="C123" s="953" t="s">
        <v>1178</v>
      </c>
      <c r="D123" s="954"/>
      <c r="E123" s="620" t="s">
        <v>26</v>
      </c>
      <c r="F123" s="609"/>
      <c r="G123" s="576" t="str">
        <f t="shared" si="57"/>
        <v>85</v>
      </c>
      <c r="H123" s="614">
        <v>133</v>
      </c>
      <c r="I123" s="618" t="s">
        <v>27</v>
      </c>
      <c r="K123" s="421">
        <f>H124*256+H123</f>
        <v>13957</v>
      </c>
      <c r="L123" s="421">
        <f>K123*0.001</f>
        <v>13.957000000000001</v>
      </c>
      <c r="M123" s="421">
        <f>10*LOG10(L123)</f>
        <v>11.447920784977148</v>
      </c>
      <c r="O123" s="575">
        <v>13957</v>
      </c>
      <c r="P123" s="604">
        <f t="shared" ref="P123" si="106">_xlfn.BITAND(O123,255)</f>
        <v>133</v>
      </c>
    </row>
    <row r="124" spans="1:16">
      <c r="A124" s="610">
        <v>249</v>
      </c>
      <c r="B124" s="403" t="s">
        <v>24</v>
      </c>
      <c r="C124" s="751"/>
      <c r="D124" s="751"/>
      <c r="E124" s="620" t="s">
        <v>26</v>
      </c>
      <c r="F124" s="609"/>
      <c r="G124" s="576" t="str">
        <f t="shared" si="57"/>
        <v>36</v>
      </c>
      <c r="H124" s="614">
        <v>54</v>
      </c>
      <c r="I124" s="618" t="s">
        <v>27</v>
      </c>
      <c r="O124" s="575"/>
      <c r="P124" s="604">
        <f t="shared" ref="P124" si="107">_xlfn.BITRSHIFT(O123,8)</f>
        <v>54</v>
      </c>
    </row>
    <row r="125" spans="1:16">
      <c r="A125" s="610">
        <v>250</v>
      </c>
      <c r="B125" s="403" t="s">
        <v>24</v>
      </c>
      <c r="C125" s="953" t="s">
        <v>1179</v>
      </c>
      <c r="D125" s="954"/>
      <c r="E125" s="620" t="s">
        <v>26</v>
      </c>
      <c r="F125" s="609"/>
      <c r="G125" s="576" t="str">
        <f t="shared" si="57"/>
        <v>26</v>
      </c>
      <c r="H125" s="614">
        <v>38</v>
      </c>
      <c r="I125" s="618" t="s">
        <v>27</v>
      </c>
      <c r="K125" s="421">
        <f>H126*256+H125</f>
        <v>17446</v>
      </c>
      <c r="L125" s="421">
        <f>K125*0.001</f>
        <v>17.446000000000002</v>
      </c>
      <c r="M125" s="421">
        <f>10*LOG10(L125)</f>
        <v>12.4169586813981</v>
      </c>
      <c r="O125" s="575">
        <v>17446</v>
      </c>
      <c r="P125" s="604">
        <f t="shared" ref="P125" si="108">_xlfn.BITAND(O125,255)</f>
        <v>38</v>
      </c>
    </row>
    <row r="126" spans="1:16">
      <c r="A126" s="610">
        <v>251</v>
      </c>
      <c r="B126" s="403" t="s">
        <v>24</v>
      </c>
      <c r="C126" s="751"/>
      <c r="D126" s="751"/>
      <c r="E126" s="620" t="s">
        <v>26</v>
      </c>
      <c r="F126" s="609"/>
      <c r="G126" s="576" t="str">
        <f t="shared" si="57"/>
        <v>44</v>
      </c>
      <c r="H126" s="614">
        <v>68</v>
      </c>
      <c r="I126" s="618" t="s">
        <v>27</v>
      </c>
      <c r="O126" s="575"/>
      <c r="P126" s="604">
        <f t="shared" ref="P126" si="109">_xlfn.BITRSHIFT(O125,8)</f>
        <v>68</v>
      </c>
    </row>
    <row r="127" spans="1:16">
      <c r="A127" s="610">
        <v>252</v>
      </c>
      <c r="B127" s="403" t="s">
        <v>24</v>
      </c>
      <c r="C127" s="953" t="s">
        <v>1180</v>
      </c>
      <c r="D127" s="954"/>
      <c r="E127" s="620" t="s">
        <v>26</v>
      </c>
      <c r="F127" s="609"/>
      <c r="G127" s="576" t="str">
        <f t="shared" si="57"/>
        <v>C8</v>
      </c>
      <c r="H127" s="614">
        <v>200</v>
      </c>
      <c r="I127" s="618" t="s">
        <v>27</v>
      </c>
      <c r="K127" s="421">
        <f>H128*256+H127</f>
        <v>20936</v>
      </c>
      <c r="L127" s="421">
        <f>K127*0.001</f>
        <v>20.936</v>
      </c>
      <c r="M127" s="421">
        <f>10*LOG10(L127)</f>
        <v>13.208937096318245</v>
      </c>
      <c r="O127" s="575">
        <v>20936</v>
      </c>
      <c r="P127" s="604">
        <f t="shared" ref="P127" si="110">_xlfn.BITAND(O127,255)</f>
        <v>200</v>
      </c>
    </row>
    <row r="128" spans="1:16">
      <c r="A128" s="610">
        <v>253</v>
      </c>
      <c r="B128" s="403" t="s">
        <v>24</v>
      </c>
      <c r="C128" s="751"/>
      <c r="D128" s="751"/>
      <c r="E128" s="620" t="s">
        <v>26</v>
      </c>
      <c r="F128" s="609"/>
      <c r="G128" s="576" t="str">
        <f t="shared" si="57"/>
        <v>51</v>
      </c>
      <c r="H128" s="614">
        <v>81</v>
      </c>
      <c r="I128" s="618" t="s">
        <v>27</v>
      </c>
      <c r="O128" s="575"/>
      <c r="P128" s="604">
        <f t="shared" ref="P128" si="111">_xlfn.BITRSHIFT(O127,8)</f>
        <v>81</v>
      </c>
    </row>
    <row r="129" spans="1:16">
      <c r="A129" s="610">
        <v>254</v>
      </c>
      <c r="B129" s="403" t="s">
        <v>24</v>
      </c>
      <c r="C129" s="953" t="s">
        <v>1181</v>
      </c>
      <c r="D129" s="954"/>
      <c r="E129" s="620" t="s">
        <v>26</v>
      </c>
      <c r="F129" s="609"/>
      <c r="G129" s="576" t="str">
        <f t="shared" si="57"/>
        <v>2B</v>
      </c>
      <c r="H129" s="614">
        <v>43</v>
      </c>
      <c r="I129" s="618" t="s">
        <v>27</v>
      </c>
      <c r="K129" s="421">
        <f>H130*256+H129</f>
        <v>41515</v>
      </c>
      <c r="L129" s="421">
        <f>K129*0.001</f>
        <v>41.515000000000001</v>
      </c>
      <c r="M129" s="421">
        <f>10*LOG10(L129)</f>
        <v>16.182050422592695</v>
      </c>
      <c r="O129" s="575">
        <v>41515</v>
      </c>
      <c r="P129" s="604">
        <f t="shared" ref="P129" si="112">_xlfn.BITAND(O129,255)</f>
        <v>43</v>
      </c>
    </row>
    <row r="130" spans="1:16">
      <c r="A130" s="610">
        <v>255</v>
      </c>
      <c r="B130" s="403" t="s">
        <v>24</v>
      </c>
      <c r="C130" s="751"/>
      <c r="D130" s="751"/>
      <c r="E130" s="620" t="s">
        <v>26</v>
      </c>
      <c r="F130" s="609"/>
      <c r="G130" s="576" t="str">
        <f t="shared" si="57"/>
        <v>A2</v>
      </c>
      <c r="H130" s="614">
        <v>162</v>
      </c>
      <c r="I130" s="618" t="s">
        <v>27</v>
      </c>
      <c r="O130" s="575"/>
      <c r="P130" s="604">
        <f t="shared" ref="P130" si="113">_xlfn.BITRSHIFT(O129,8)</f>
        <v>162</v>
      </c>
    </row>
  </sheetData>
  <mergeCells count="115">
    <mergeCell ref="C125:C126"/>
    <mergeCell ref="D125:D126"/>
    <mergeCell ref="C127:C128"/>
    <mergeCell ref="D127:D128"/>
    <mergeCell ref="C129:C130"/>
    <mergeCell ref="D129:D130"/>
    <mergeCell ref="C119:C120"/>
    <mergeCell ref="D119:D120"/>
    <mergeCell ref="C121:C122"/>
    <mergeCell ref="D121:D122"/>
    <mergeCell ref="C123:C124"/>
    <mergeCell ref="D123:D124"/>
    <mergeCell ref="C113:C114"/>
    <mergeCell ref="D113:D114"/>
    <mergeCell ref="C115:C116"/>
    <mergeCell ref="D115:D116"/>
    <mergeCell ref="C117:C118"/>
    <mergeCell ref="D117:D118"/>
    <mergeCell ref="C107:C108"/>
    <mergeCell ref="D107:D108"/>
    <mergeCell ref="C109:C110"/>
    <mergeCell ref="D109:D110"/>
    <mergeCell ref="C111:C112"/>
    <mergeCell ref="D111:D112"/>
    <mergeCell ref="C101:C102"/>
    <mergeCell ref="D101:D102"/>
    <mergeCell ref="C103:C104"/>
    <mergeCell ref="D103:D104"/>
    <mergeCell ref="C105:C106"/>
    <mergeCell ref="D105:D106"/>
    <mergeCell ref="C95:C96"/>
    <mergeCell ref="D95:D96"/>
    <mergeCell ref="C97:C98"/>
    <mergeCell ref="D97:D98"/>
    <mergeCell ref="C99:C100"/>
    <mergeCell ref="D99:D100"/>
    <mergeCell ref="C89:C90"/>
    <mergeCell ref="D89:D90"/>
    <mergeCell ref="C91:C92"/>
    <mergeCell ref="D91:D92"/>
    <mergeCell ref="C93:C94"/>
    <mergeCell ref="D93:D94"/>
    <mergeCell ref="C83:C84"/>
    <mergeCell ref="D83:D84"/>
    <mergeCell ref="C85:C86"/>
    <mergeCell ref="D85:D86"/>
    <mergeCell ref="C87:C88"/>
    <mergeCell ref="D87:D88"/>
    <mergeCell ref="C77:C78"/>
    <mergeCell ref="D77:D78"/>
    <mergeCell ref="C79:C80"/>
    <mergeCell ref="D79:D80"/>
    <mergeCell ref="C81:C82"/>
    <mergeCell ref="D81:D82"/>
    <mergeCell ref="C71:C72"/>
    <mergeCell ref="D71:D72"/>
    <mergeCell ref="C73:C74"/>
    <mergeCell ref="D73:D74"/>
    <mergeCell ref="C75:C76"/>
    <mergeCell ref="D75:D76"/>
    <mergeCell ref="C65:C66"/>
    <mergeCell ref="D65:D66"/>
    <mergeCell ref="C67:C68"/>
    <mergeCell ref="D67:D68"/>
    <mergeCell ref="C69:C70"/>
    <mergeCell ref="D69:D70"/>
    <mergeCell ref="C59:C60"/>
    <mergeCell ref="D59:D60"/>
    <mergeCell ref="C61:C62"/>
    <mergeCell ref="D61:D62"/>
    <mergeCell ref="C63:C64"/>
    <mergeCell ref="D63:D64"/>
    <mergeCell ref="C53:C54"/>
    <mergeCell ref="D53:D54"/>
    <mergeCell ref="C55:C56"/>
    <mergeCell ref="D55:D56"/>
    <mergeCell ref="C57:C58"/>
    <mergeCell ref="D57:D58"/>
    <mergeCell ref="C47:C48"/>
    <mergeCell ref="D47:D48"/>
    <mergeCell ref="C49:C50"/>
    <mergeCell ref="D49:D50"/>
    <mergeCell ref="C51:C52"/>
    <mergeCell ref="D51:D52"/>
    <mergeCell ref="C41:C42"/>
    <mergeCell ref="D41:D42"/>
    <mergeCell ref="C43:C44"/>
    <mergeCell ref="D43:D44"/>
    <mergeCell ref="C45:C46"/>
    <mergeCell ref="D45:D46"/>
    <mergeCell ref="C35:C36"/>
    <mergeCell ref="D35:D36"/>
    <mergeCell ref="C37:C38"/>
    <mergeCell ref="D37:D38"/>
    <mergeCell ref="C39:C40"/>
    <mergeCell ref="D39:D40"/>
    <mergeCell ref="C19:C20"/>
    <mergeCell ref="D19:D34"/>
    <mergeCell ref="C21:C22"/>
    <mergeCell ref="C23:C24"/>
    <mergeCell ref="C25:C26"/>
    <mergeCell ref="C27:C28"/>
    <mergeCell ref="C29:C30"/>
    <mergeCell ref="C31:C32"/>
    <mergeCell ref="C33:C34"/>
    <mergeCell ref="A1:H1"/>
    <mergeCell ref="C3:C4"/>
    <mergeCell ref="D3:D18"/>
    <mergeCell ref="C5:C6"/>
    <mergeCell ref="C7:C8"/>
    <mergeCell ref="C9:C10"/>
    <mergeCell ref="C11:C12"/>
    <mergeCell ref="C13:C14"/>
    <mergeCell ref="C15:C16"/>
    <mergeCell ref="C17:C1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C5C76-9FC4-4E1E-98B2-150F5E6CE282}">
  <dimension ref="A1:S130"/>
  <sheetViews>
    <sheetView zoomScale="85" zoomScaleNormal="85" workbookViewId="0">
      <selection activeCell="A2" sqref="A2"/>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16384" width="9" style="284"/>
  </cols>
  <sheetData>
    <row r="1" spans="1:19" ht="17.25" customHeight="1">
      <c r="A1" s="756" t="s">
        <v>4663</v>
      </c>
      <c r="B1" s="757"/>
      <c r="C1" s="757"/>
      <c r="D1" s="757"/>
      <c r="E1" s="757"/>
      <c r="F1" s="757"/>
      <c r="G1" s="757"/>
      <c r="H1" s="757"/>
      <c r="I1" s="623"/>
    </row>
    <row r="2" spans="1:19" ht="63" customHeight="1">
      <c r="A2" s="177" t="s">
        <v>13</v>
      </c>
      <c r="B2" s="178" t="s">
        <v>14</v>
      </c>
      <c r="C2" s="179" t="s">
        <v>15</v>
      </c>
      <c r="D2" s="179" t="s">
        <v>16</v>
      </c>
      <c r="E2" s="179" t="s">
        <v>17</v>
      </c>
      <c r="F2" s="179" t="s">
        <v>18</v>
      </c>
      <c r="G2" s="179" t="s">
        <v>19</v>
      </c>
      <c r="H2" s="179" t="s">
        <v>2061</v>
      </c>
      <c r="I2" s="179" t="s">
        <v>21</v>
      </c>
      <c r="K2" s="284" t="s">
        <v>4410</v>
      </c>
      <c r="L2" s="575" t="s">
        <v>4414</v>
      </c>
    </row>
    <row r="3" spans="1:19" s="421" customFormat="1">
      <c r="A3" s="622">
        <v>128</v>
      </c>
      <c r="B3" s="610" t="s">
        <v>24</v>
      </c>
      <c r="C3" s="953" t="s">
        <v>1182</v>
      </c>
      <c r="D3" s="957"/>
      <c r="E3" s="620" t="s">
        <v>26</v>
      </c>
      <c r="F3" s="616"/>
      <c r="G3" s="576" t="str">
        <f t="shared" ref="G3:G66" si="0">DEC2HEX(H3)</f>
        <v>4</v>
      </c>
      <c r="H3" s="617">
        <v>4</v>
      </c>
      <c r="I3" s="618" t="s">
        <v>27</v>
      </c>
      <c r="J3" s="284"/>
      <c r="K3" s="421">
        <f>H4*256+H3</f>
        <v>4</v>
      </c>
      <c r="L3" s="577">
        <v>4</v>
      </c>
      <c r="M3" s="604">
        <f>_xlfn.BITAND(L3,255)</f>
        <v>4</v>
      </c>
    </row>
    <row r="4" spans="1:19" s="421" customFormat="1">
      <c r="A4" s="622">
        <v>129</v>
      </c>
      <c r="B4" s="610" t="s">
        <v>24</v>
      </c>
      <c r="C4" s="751"/>
      <c r="D4" s="754"/>
      <c r="E4" s="620" t="s">
        <v>26</v>
      </c>
      <c r="F4" s="616"/>
      <c r="G4" s="576" t="str">
        <f t="shared" si="0"/>
        <v>0</v>
      </c>
      <c r="H4" s="617">
        <v>0</v>
      </c>
      <c r="I4" s="618" t="s">
        <v>27</v>
      </c>
      <c r="J4" s="284"/>
      <c r="L4" s="577"/>
      <c r="M4" s="604">
        <f>_xlfn.BITRSHIFT(L3,8)</f>
        <v>0</v>
      </c>
    </row>
    <row r="5" spans="1:19" s="421" customFormat="1">
      <c r="A5" s="622">
        <v>130</v>
      </c>
      <c r="B5" s="610" t="s">
        <v>24</v>
      </c>
      <c r="C5" s="953" t="s">
        <v>1183</v>
      </c>
      <c r="D5" s="754"/>
      <c r="E5" s="620" t="s">
        <v>26</v>
      </c>
      <c r="F5" s="616"/>
      <c r="G5" s="576" t="str">
        <f t="shared" si="0"/>
        <v>5A</v>
      </c>
      <c r="H5" s="617">
        <v>90</v>
      </c>
      <c r="I5" s="618" t="s">
        <v>27</v>
      </c>
      <c r="K5" s="421">
        <f>H6*256+H5</f>
        <v>90</v>
      </c>
      <c r="L5" s="577">
        <v>90</v>
      </c>
      <c r="M5" s="604">
        <f>_xlfn.BITAND(L5,255)</f>
        <v>90</v>
      </c>
    </row>
    <row r="6" spans="1:19" s="421" customFormat="1">
      <c r="A6" s="622">
        <v>131</v>
      </c>
      <c r="B6" s="610" t="s">
        <v>24</v>
      </c>
      <c r="C6" s="751"/>
      <c r="D6" s="754"/>
      <c r="E6" s="620" t="s">
        <v>26</v>
      </c>
      <c r="F6" s="616"/>
      <c r="G6" s="576" t="str">
        <f t="shared" si="0"/>
        <v>0</v>
      </c>
      <c r="H6" s="617">
        <v>0</v>
      </c>
      <c r="I6" s="618" t="s">
        <v>27</v>
      </c>
      <c r="L6" s="577"/>
      <c r="M6" s="604">
        <f t="shared" ref="M6" si="1">_xlfn.BITAND(L6,255)</f>
        <v>0</v>
      </c>
    </row>
    <row r="7" spans="1:19" s="421" customFormat="1">
      <c r="A7" s="622">
        <v>132</v>
      </c>
      <c r="B7" s="610" t="s">
        <v>24</v>
      </c>
      <c r="C7" s="953" t="s">
        <v>1184</v>
      </c>
      <c r="D7" s="754"/>
      <c r="E7" s="620" t="s">
        <v>26</v>
      </c>
      <c r="F7" s="616"/>
      <c r="G7" s="576" t="str">
        <f t="shared" si="0"/>
        <v>B1</v>
      </c>
      <c r="H7" s="617">
        <v>177</v>
      </c>
      <c r="I7" s="618" t="s">
        <v>27</v>
      </c>
      <c r="K7" s="421">
        <f>H8*256+H7</f>
        <v>177</v>
      </c>
      <c r="L7" s="577">
        <v>177</v>
      </c>
      <c r="M7" s="604">
        <f t="shared" ref="M7" si="2">_xlfn.BITRSHIFT(L6,8)</f>
        <v>0</v>
      </c>
    </row>
    <row r="8" spans="1:19" s="421" customFormat="1">
      <c r="A8" s="622">
        <v>133</v>
      </c>
      <c r="B8" s="610" t="s">
        <v>24</v>
      </c>
      <c r="C8" s="751"/>
      <c r="D8" s="754"/>
      <c r="E8" s="620" t="s">
        <v>26</v>
      </c>
      <c r="F8" s="616"/>
      <c r="G8" s="576" t="str">
        <f t="shared" si="0"/>
        <v>0</v>
      </c>
      <c r="H8" s="617">
        <v>0</v>
      </c>
      <c r="I8" s="618" t="s">
        <v>27</v>
      </c>
      <c r="L8" s="577"/>
      <c r="M8" s="604">
        <f t="shared" ref="M8:M9" si="3">_xlfn.BITAND(L8,255)</f>
        <v>0</v>
      </c>
    </row>
    <row r="9" spans="1:19" s="421" customFormat="1">
      <c r="A9" s="622">
        <v>134</v>
      </c>
      <c r="B9" s="610" t="s">
        <v>24</v>
      </c>
      <c r="C9" s="953" t="s">
        <v>1185</v>
      </c>
      <c r="D9" s="754"/>
      <c r="E9" s="620" t="s">
        <v>26</v>
      </c>
      <c r="F9" s="616"/>
      <c r="G9" s="576" t="str">
        <f t="shared" si="0"/>
        <v>8</v>
      </c>
      <c r="H9" s="617">
        <v>8</v>
      </c>
      <c r="I9" s="618" t="s">
        <v>27</v>
      </c>
      <c r="K9" s="421">
        <f>H10*256+H9</f>
        <v>264</v>
      </c>
      <c r="L9" s="577">
        <v>264</v>
      </c>
      <c r="M9" s="604">
        <f t="shared" si="3"/>
        <v>8</v>
      </c>
    </row>
    <row r="10" spans="1:19" s="421" customFormat="1">
      <c r="A10" s="622">
        <v>135</v>
      </c>
      <c r="B10" s="610" t="s">
        <v>24</v>
      </c>
      <c r="C10" s="751"/>
      <c r="D10" s="754"/>
      <c r="E10" s="620" t="s">
        <v>26</v>
      </c>
      <c r="F10" s="616"/>
      <c r="G10" s="576" t="str">
        <f t="shared" si="0"/>
        <v>1</v>
      </c>
      <c r="H10" s="617">
        <v>1</v>
      </c>
      <c r="I10" s="618" t="s">
        <v>27</v>
      </c>
      <c r="K10" s="284"/>
      <c r="L10" s="577"/>
      <c r="M10" s="604">
        <f t="shared" ref="M10" si="4">_xlfn.BITRSHIFT(L9,8)</f>
        <v>1</v>
      </c>
    </row>
    <row r="11" spans="1:19">
      <c r="A11" s="622">
        <v>136</v>
      </c>
      <c r="B11" s="610" t="s">
        <v>24</v>
      </c>
      <c r="C11" s="953" t="s">
        <v>1186</v>
      </c>
      <c r="D11" s="754"/>
      <c r="E11" s="620" t="s">
        <v>26</v>
      </c>
      <c r="F11" s="609"/>
      <c r="G11" s="576" t="str">
        <f t="shared" si="0"/>
        <v>5E</v>
      </c>
      <c r="H11" s="614">
        <v>94</v>
      </c>
      <c r="I11" s="618" t="s">
        <v>27</v>
      </c>
      <c r="K11" s="421">
        <f>H12*256+H11</f>
        <v>350</v>
      </c>
      <c r="L11" s="575">
        <v>350</v>
      </c>
      <c r="M11" s="604">
        <f t="shared" ref="M11:M12" si="5">_xlfn.BITAND(L11,255)</f>
        <v>94</v>
      </c>
      <c r="N11" s="421"/>
      <c r="P11" s="421"/>
      <c r="Q11" s="421"/>
      <c r="R11" s="421"/>
      <c r="S11" s="421"/>
    </row>
    <row r="12" spans="1:19">
      <c r="A12" s="622">
        <v>137</v>
      </c>
      <c r="B12" s="610" t="s">
        <v>24</v>
      </c>
      <c r="C12" s="751"/>
      <c r="D12" s="754"/>
      <c r="E12" s="620" t="s">
        <v>26</v>
      </c>
      <c r="F12" s="609"/>
      <c r="G12" s="576" t="str">
        <f t="shared" si="0"/>
        <v>1</v>
      </c>
      <c r="H12" s="614">
        <v>1</v>
      </c>
      <c r="I12" s="618" t="s">
        <v>27</v>
      </c>
      <c r="L12" s="575"/>
      <c r="M12" s="604">
        <f t="shared" si="5"/>
        <v>0</v>
      </c>
      <c r="P12" s="421"/>
    </row>
    <row r="13" spans="1:19">
      <c r="A13" s="622">
        <v>138</v>
      </c>
      <c r="B13" s="610" t="s">
        <v>24</v>
      </c>
      <c r="C13" s="953" t="s">
        <v>1187</v>
      </c>
      <c r="D13" s="754"/>
      <c r="E13" s="620" t="s">
        <v>26</v>
      </c>
      <c r="F13" s="609"/>
      <c r="G13" s="576" t="str">
        <f t="shared" si="0"/>
        <v>B5</v>
      </c>
      <c r="H13" s="614">
        <v>181</v>
      </c>
      <c r="I13" s="618" t="s">
        <v>27</v>
      </c>
      <c r="K13" s="421">
        <f>H14*256+H13</f>
        <v>437</v>
      </c>
      <c r="L13" s="575">
        <v>437</v>
      </c>
      <c r="M13" s="604">
        <f t="shared" ref="M13" si="6">_xlfn.BITRSHIFT(L12,8)</f>
        <v>0</v>
      </c>
      <c r="N13" s="421"/>
      <c r="P13" s="421"/>
      <c r="Q13" s="421"/>
      <c r="R13" s="421"/>
      <c r="S13" s="421"/>
    </row>
    <row r="14" spans="1:19">
      <c r="A14" s="622">
        <v>139</v>
      </c>
      <c r="B14" s="610" t="s">
        <v>24</v>
      </c>
      <c r="C14" s="751"/>
      <c r="D14" s="754"/>
      <c r="E14" s="620" t="s">
        <v>26</v>
      </c>
      <c r="F14" s="609"/>
      <c r="G14" s="576" t="str">
        <f t="shared" si="0"/>
        <v>1</v>
      </c>
      <c r="H14" s="614">
        <v>1</v>
      </c>
      <c r="I14" s="618" t="s">
        <v>27</v>
      </c>
      <c r="L14" s="575"/>
      <c r="M14" s="604">
        <f t="shared" ref="M14:M15" si="7">_xlfn.BITAND(L14,255)</f>
        <v>0</v>
      </c>
      <c r="P14" s="421"/>
    </row>
    <row r="15" spans="1:19">
      <c r="A15" s="622">
        <v>140</v>
      </c>
      <c r="B15" s="610" t="s">
        <v>24</v>
      </c>
      <c r="C15" s="953" t="s">
        <v>1188</v>
      </c>
      <c r="D15" s="754"/>
      <c r="E15" s="620" t="s">
        <v>26</v>
      </c>
      <c r="F15" s="609"/>
      <c r="G15" s="576" t="str">
        <f t="shared" si="0"/>
        <v>C</v>
      </c>
      <c r="H15" s="614">
        <v>12</v>
      </c>
      <c r="I15" s="618" t="s">
        <v>27</v>
      </c>
      <c r="K15" s="421">
        <f>H16*256+H15</f>
        <v>524</v>
      </c>
      <c r="L15" s="575">
        <v>524</v>
      </c>
      <c r="M15" s="604">
        <f t="shared" si="7"/>
        <v>12</v>
      </c>
      <c r="N15" s="421"/>
      <c r="P15" s="421"/>
      <c r="Q15" s="421"/>
      <c r="R15" s="421"/>
      <c r="S15" s="421"/>
    </row>
    <row r="16" spans="1:19">
      <c r="A16" s="622">
        <v>141</v>
      </c>
      <c r="B16" s="610" t="s">
        <v>24</v>
      </c>
      <c r="C16" s="751"/>
      <c r="D16" s="754"/>
      <c r="E16" s="620" t="s">
        <v>26</v>
      </c>
      <c r="F16" s="609"/>
      <c r="G16" s="576" t="str">
        <f t="shared" si="0"/>
        <v>2</v>
      </c>
      <c r="H16" s="614">
        <v>2</v>
      </c>
      <c r="I16" s="618" t="s">
        <v>27</v>
      </c>
      <c r="L16" s="575"/>
      <c r="M16" s="604">
        <f t="shared" ref="M16" si="8">_xlfn.BITRSHIFT(L15,8)</f>
        <v>2</v>
      </c>
      <c r="P16" s="421"/>
    </row>
    <row r="17" spans="1:19">
      <c r="A17" s="622">
        <v>142</v>
      </c>
      <c r="B17" s="610" t="s">
        <v>24</v>
      </c>
      <c r="C17" s="953" t="s">
        <v>1189</v>
      </c>
      <c r="D17" s="754"/>
      <c r="E17" s="620" t="s">
        <v>26</v>
      </c>
      <c r="F17" s="609"/>
      <c r="G17" s="576" t="str">
        <f t="shared" si="0"/>
        <v>63</v>
      </c>
      <c r="H17" s="614">
        <v>99</v>
      </c>
      <c r="I17" s="618" t="s">
        <v>27</v>
      </c>
      <c r="K17" s="421">
        <f>H18*256+H17</f>
        <v>611</v>
      </c>
      <c r="L17" s="575">
        <v>611</v>
      </c>
      <c r="M17" s="604">
        <f t="shared" ref="M17:M18" si="9">_xlfn.BITAND(L17,255)</f>
        <v>99</v>
      </c>
      <c r="N17" s="421"/>
      <c r="P17" s="421"/>
      <c r="Q17" s="421"/>
      <c r="R17" s="421"/>
      <c r="S17" s="421"/>
    </row>
    <row r="18" spans="1:19">
      <c r="A18" s="622">
        <v>143</v>
      </c>
      <c r="B18" s="610" t="s">
        <v>24</v>
      </c>
      <c r="C18" s="751"/>
      <c r="D18" s="754"/>
      <c r="E18" s="620" t="s">
        <v>26</v>
      </c>
      <c r="F18" s="609"/>
      <c r="G18" s="576" t="str">
        <f t="shared" si="0"/>
        <v>2</v>
      </c>
      <c r="H18" s="614">
        <v>2</v>
      </c>
      <c r="I18" s="618" t="s">
        <v>27</v>
      </c>
      <c r="L18" s="575"/>
      <c r="M18" s="604">
        <f t="shared" si="9"/>
        <v>0</v>
      </c>
      <c r="P18" s="421"/>
    </row>
    <row r="19" spans="1:19">
      <c r="A19" s="622">
        <v>144</v>
      </c>
      <c r="B19" s="610" t="s">
        <v>24</v>
      </c>
      <c r="C19" s="953" t="s">
        <v>1190</v>
      </c>
      <c r="D19" s="754"/>
      <c r="E19" s="620" t="s">
        <v>26</v>
      </c>
      <c r="F19" s="609"/>
      <c r="G19" s="576" t="str">
        <f t="shared" si="0"/>
        <v>B9</v>
      </c>
      <c r="H19" s="614">
        <v>185</v>
      </c>
      <c r="I19" s="618" t="s">
        <v>27</v>
      </c>
      <c r="K19" s="421">
        <f>H20*256+H19</f>
        <v>697</v>
      </c>
      <c r="L19" s="575">
        <v>697</v>
      </c>
      <c r="M19" s="604">
        <f t="shared" ref="M19" si="10">_xlfn.BITRSHIFT(L18,8)</f>
        <v>0</v>
      </c>
      <c r="N19" s="421"/>
      <c r="P19" s="421"/>
      <c r="Q19" s="421"/>
      <c r="R19" s="421"/>
      <c r="S19" s="421"/>
    </row>
    <row r="20" spans="1:19">
      <c r="A20" s="622">
        <v>145</v>
      </c>
      <c r="B20" s="610" t="s">
        <v>24</v>
      </c>
      <c r="C20" s="751"/>
      <c r="D20" s="754"/>
      <c r="E20" s="620" t="s">
        <v>26</v>
      </c>
      <c r="F20" s="609"/>
      <c r="G20" s="576" t="str">
        <f t="shared" si="0"/>
        <v>2</v>
      </c>
      <c r="H20" s="614">
        <v>2</v>
      </c>
      <c r="I20" s="618" t="s">
        <v>27</v>
      </c>
      <c r="K20" s="421"/>
      <c r="L20" s="575"/>
      <c r="M20" s="604">
        <f t="shared" ref="M20:M21" si="11">_xlfn.BITAND(L20,255)</f>
        <v>0</v>
      </c>
      <c r="N20" s="421"/>
      <c r="P20" s="421"/>
      <c r="Q20" s="421"/>
    </row>
    <row r="21" spans="1:19">
      <c r="A21" s="622">
        <v>146</v>
      </c>
      <c r="B21" s="610" t="s">
        <v>24</v>
      </c>
      <c r="C21" s="953" t="s">
        <v>1191</v>
      </c>
      <c r="D21" s="754"/>
      <c r="E21" s="620" t="s">
        <v>26</v>
      </c>
      <c r="F21" s="609"/>
      <c r="G21" s="576" t="str">
        <f t="shared" si="0"/>
        <v>10</v>
      </c>
      <c r="H21" s="614">
        <v>16</v>
      </c>
      <c r="I21" s="618" t="s">
        <v>27</v>
      </c>
      <c r="K21" s="421">
        <f>H22*256+H21</f>
        <v>784</v>
      </c>
      <c r="L21" s="575">
        <v>784</v>
      </c>
      <c r="M21" s="604">
        <f t="shared" si="11"/>
        <v>16</v>
      </c>
      <c r="N21" s="421"/>
      <c r="P21" s="421"/>
      <c r="Q21" s="421"/>
      <c r="R21" s="421"/>
      <c r="S21" s="421"/>
    </row>
    <row r="22" spans="1:19">
      <c r="A22" s="622">
        <v>147</v>
      </c>
      <c r="B22" s="610" t="s">
        <v>24</v>
      </c>
      <c r="C22" s="751"/>
      <c r="D22" s="754"/>
      <c r="E22" s="620" t="s">
        <v>26</v>
      </c>
      <c r="F22" s="609"/>
      <c r="G22" s="576" t="str">
        <f t="shared" si="0"/>
        <v>3</v>
      </c>
      <c r="H22" s="614">
        <v>3</v>
      </c>
      <c r="I22" s="618" t="s">
        <v>27</v>
      </c>
      <c r="K22" s="421"/>
      <c r="L22" s="575"/>
      <c r="M22" s="604">
        <f t="shared" ref="M22" si="12">_xlfn.BITRSHIFT(L21,8)</f>
        <v>3</v>
      </c>
      <c r="N22" s="421"/>
      <c r="P22" s="421"/>
      <c r="Q22" s="421"/>
    </row>
    <row r="23" spans="1:19">
      <c r="A23" s="622">
        <v>148</v>
      </c>
      <c r="B23" s="610" t="s">
        <v>24</v>
      </c>
      <c r="C23" s="953" t="s">
        <v>1192</v>
      </c>
      <c r="D23" s="754"/>
      <c r="E23" s="620" t="s">
        <v>26</v>
      </c>
      <c r="F23" s="609"/>
      <c r="G23" s="576" t="str">
        <f t="shared" si="0"/>
        <v>67</v>
      </c>
      <c r="H23" s="614">
        <v>103</v>
      </c>
      <c r="I23" s="618" t="s">
        <v>27</v>
      </c>
      <c r="K23" s="421">
        <f>H24*256+H23</f>
        <v>871</v>
      </c>
      <c r="L23" s="575">
        <v>871</v>
      </c>
      <c r="M23" s="604">
        <f t="shared" ref="M23:M24" si="13">_xlfn.BITAND(L23,255)</f>
        <v>103</v>
      </c>
      <c r="N23" s="421"/>
      <c r="P23" s="421"/>
      <c r="Q23" s="421"/>
      <c r="R23" s="421"/>
      <c r="S23" s="421"/>
    </row>
    <row r="24" spans="1:19">
      <c r="A24" s="622">
        <v>149</v>
      </c>
      <c r="B24" s="610" t="s">
        <v>24</v>
      </c>
      <c r="C24" s="751"/>
      <c r="D24" s="754"/>
      <c r="E24" s="620" t="s">
        <v>26</v>
      </c>
      <c r="F24" s="609"/>
      <c r="G24" s="576" t="str">
        <f t="shared" si="0"/>
        <v>3</v>
      </c>
      <c r="H24" s="614">
        <v>3</v>
      </c>
      <c r="I24" s="618" t="s">
        <v>27</v>
      </c>
      <c r="K24" s="421"/>
      <c r="L24" s="575"/>
      <c r="M24" s="604">
        <f t="shared" si="13"/>
        <v>0</v>
      </c>
      <c r="N24" s="421"/>
      <c r="P24" s="421"/>
      <c r="Q24" s="421"/>
    </row>
    <row r="25" spans="1:19">
      <c r="A25" s="622">
        <v>150</v>
      </c>
      <c r="B25" s="610" t="s">
        <v>24</v>
      </c>
      <c r="C25" s="953" t="s">
        <v>1193</v>
      </c>
      <c r="D25" s="754"/>
      <c r="E25" s="620" t="s">
        <v>26</v>
      </c>
      <c r="F25" s="609"/>
      <c r="G25" s="576" t="str">
        <f t="shared" si="0"/>
        <v>BD</v>
      </c>
      <c r="H25" s="614">
        <v>189</v>
      </c>
      <c r="I25" s="618" t="s">
        <v>27</v>
      </c>
      <c r="K25" s="421">
        <f>H26*256+H25</f>
        <v>957</v>
      </c>
      <c r="L25" s="575">
        <v>957</v>
      </c>
      <c r="M25" s="604">
        <f t="shared" ref="M25" si="14">_xlfn.BITRSHIFT(L24,8)</f>
        <v>0</v>
      </c>
      <c r="N25" s="421"/>
      <c r="P25" s="421"/>
      <c r="Q25" s="421"/>
      <c r="R25" s="421"/>
      <c r="S25" s="421"/>
    </row>
    <row r="26" spans="1:19">
      <c r="A26" s="622">
        <v>151</v>
      </c>
      <c r="B26" s="610" t="s">
        <v>24</v>
      </c>
      <c r="C26" s="751"/>
      <c r="D26" s="754"/>
      <c r="E26" s="620" t="s">
        <v>26</v>
      </c>
      <c r="F26" s="609"/>
      <c r="G26" s="576" t="str">
        <f t="shared" si="0"/>
        <v>3</v>
      </c>
      <c r="H26" s="614">
        <v>3</v>
      </c>
      <c r="I26" s="618" t="s">
        <v>27</v>
      </c>
      <c r="L26" s="575"/>
      <c r="M26" s="604">
        <f t="shared" ref="M26:M27" si="15">_xlfn.BITAND(L26,255)</f>
        <v>0</v>
      </c>
      <c r="N26" s="421"/>
      <c r="P26" s="421"/>
      <c r="Q26" s="421"/>
    </row>
    <row r="27" spans="1:19">
      <c r="A27" s="622">
        <v>152</v>
      </c>
      <c r="B27" s="610" t="s">
        <v>24</v>
      </c>
      <c r="C27" s="953" t="s">
        <v>1194</v>
      </c>
      <c r="D27" s="754"/>
      <c r="E27" s="620" t="s">
        <v>26</v>
      </c>
      <c r="F27" s="609"/>
      <c r="G27" s="576" t="str">
        <f t="shared" si="0"/>
        <v>14</v>
      </c>
      <c r="H27" s="614">
        <v>20</v>
      </c>
      <c r="I27" s="618" t="s">
        <v>27</v>
      </c>
      <c r="K27" s="421">
        <f>H28*256+H27</f>
        <v>1044</v>
      </c>
      <c r="L27" s="575">
        <v>1044</v>
      </c>
      <c r="M27" s="604">
        <f t="shared" si="15"/>
        <v>20</v>
      </c>
      <c r="N27" s="421"/>
      <c r="P27" s="421"/>
      <c r="Q27" s="421"/>
      <c r="R27" s="421"/>
      <c r="S27" s="421"/>
    </row>
    <row r="28" spans="1:19">
      <c r="A28" s="622">
        <v>153</v>
      </c>
      <c r="B28" s="610" t="s">
        <v>24</v>
      </c>
      <c r="C28" s="751"/>
      <c r="D28" s="754"/>
      <c r="E28" s="620" t="s">
        <v>26</v>
      </c>
      <c r="F28" s="609"/>
      <c r="G28" s="576" t="str">
        <f t="shared" si="0"/>
        <v>4</v>
      </c>
      <c r="H28" s="614">
        <v>4</v>
      </c>
      <c r="I28" s="618" t="s">
        <v>27</v>
      </c>
      <c r="L28" s="575"/>
      <c r="M28" s="604">
        <f t="shared" ref="M28" si="16">_xlfn.BITRSHIFT(L27,8)</f>
        <v>4</v>
      </c>
      <c r="P28" s="421"/>
    </row>
    <row r="29" spans="1:19">
      <c r="A29" s="622">
        <v>154</v>
      </c>
      <c r="B29" s="610" t="s">
        <v>24</v>
      </c>
      <c r="C29" s="953" t="s">
        <v>1195</v>
      </c>
      <c r="D29" s="754"/>
      <c r="E29" s="620" t="s">
        <v>26</v>
      </c>
      <c r="F29" s="609"/>
      <c r="G29" s="576" t="str">
        <f t="shared" si="0"/>
        <v>6B</v>
      </c>
      <c r="H29" s="614">
        <v>107</v>
      </c>
      <c r="I29" s="618" t="s">
        <v>27</v>
      </c>
      <c r="K29" s="421">
        <f>H30*256+H29</f>
        <v>1131</v>
      </c>
      <c r="L29" s="575">
        <v>1131</v>
      </c>
      <c r="M29" s="604">
        <f t="shared" ref="M29:M30" si="17">_xlfn.BITAND(L29,255)</f>
        <v>107</v>
      </c>
      <c r="N29" s="421"/>
      <c r="P29" s="421"/>
      <c r="Q29" s="421"/>
      <c r="R29" s="421"/>
      <c r="S29" s="421"/>
    </row>
    <row r="30" spans="1:19">
      <c r="A30" s="622">
        <v>155</v>
      </c>
      <c r="B30" s="610" t="s">
        <v>24</v>
      </c>
      <c r="C30" s="751"/>
      <c r="D30" s="754"/>
      <c r="E30" s="620" t="s">
        <v>26</v>
      </c>
      <c r="F30" s="609"/>
      <c r="G30" s="576" t="str">
        <f t="shared" si="0"/>
        <v>4</v>
      </c>
      <c r="H30" s="614">
        <v>4</v>
      </c>
      <c r="I30" s="618" t="s">
        <v>27</v>
      </c>
      <c r="L30" s="575"/>
      <c r="M30" s="604">
        <f t="shared" si="17"/>
        <v>0</v>
      </c>
      <c r="P30" s="421"/>
    </row>
    <row r="31" spans="1:19">
      <c r="A31" s="622">
        <v>156</v>
      </c>
      <c r="B31" s="610" t="s">
        <v>24</v>
      </c>
      <c r="C31" s="953" t="s">
        <v>1196</v>
      </c>
      <c r="D31" s="754"/>
      <c r="E31" s="620" t="s">
        <v>26</v>
      </c>
      <c r="F31" s="609"/>
      <c r="G31" s="576" t="str">
        <f t="shared" si="0"/>
        <v>C2</v>
      </c>
      <c r="H31" s="614">
        <v>194</v>
      </c>
      <c r="I31" s="618" t="s">
        <v>27</v>
      </c>
      <c r="K31" s="421">
        <f>H32*256+H31</f>
        <v>1218</v>
      </c>
      <c r="L31" s="575">
        <v>1218</v>
      </c>
      <c r="M31" s="604">
        <f t="shared" ref="M31" si="18">_xlfn.BITRSHIFT(L30,8)</f>
        <v>0</v>
      </c>
      <c r="N31" s="421"/>
      <c r="P31" s="421"/>
      <c r="Q31" s="421"/>
      <c r="R31" s="421"/>
      <c r="S31" s="421"/>
    </row>
    <row r="32" spans="1:19">
      <c r="A32" s="622">
        <v>157</v>
      </c>
      <c r="B32" s="610" t="s">
        <v>24</v>
      </c>
      <c r="C32" s="751"/>
      <c r="D32" s="754"/>
      <c r="E32" s="620" t="s">
        <v>26</v>
      </c>
      <c r="F32" s="609"/>
      <c r="G32" s="576" t="str">
        <f t="shared" si="0"/>
        <v>4</v>
      </c>
      <c r="H32" s="614">
        <v>4</v>
      </c>
      <c r="I32" s="618" t="s">
        <v>27</v>
      </c>
      <c r="L32" s="575"/>
      <c r="M32" s="604">
        <f t="shared" ref="M32:M33" si="19">_xlfn.BITAND(L32,255)</f>
        <v>0</v>
      </c>
      <c r="P32" s="421"/>
    </row>
    <row r="33" spans="1:19">
      <c r="A33" s="622">
        <v>158</v>
      </c>
      <c r="B33" s="610" t="s">
        <v>24</v>
      </c>
      <c r="C33" s="953" t="s">
        <v>1197</v>
      </c>
      <c r="D33" s="754"/>
      <c r="E33" s="620" t="s">
        <v>26</v>
      </c>
      <c r="F33" s="609"/>
      <c r="G33" s="576" t="str">
        <f t="shared" si="0"/>
        <v>E1</v>
      </c>
      <c r="H33" s="614">
        <v>225</v>
      </c>
      <c r="I33" s="618" t="s">
        <v>27</v>
      </c>
      <c r="K33" s="421">
        <f>H34*256+H33</f>
        <v>15329</v>
      </c>
      <c r="L33" s="575">
        <v>15329</v>
      </c>
      <c r="M33" s="604">
        <f t="shared" si="19"/>
        <v>225</v>
      </c>
      <c r="N33" s="421"/>
      <c r="P33" s="421"/>
      <c r="Q33" s="421"/>
      <c r="R33" s="421"/>
      <c r="S33" s="421"/>
    </row>
    <row r="34" spans="1:19">
      <c r="A34" s="622">
        <v>159</v>
      </c>
      <c r="B34" s="610" t="s">
        <v>24</v>
      </c>
      <c r="C34" s="751"/>
      <c r="D34" s="751"/>
      <c r="E34" s="620" t="s">
        <v>26</v>
      </c>
      <c r="F34" s="609"/>
      <c r="G34" s="576" t="str">
        <f t="shared" si="0"/>
        <v>3B</v>
      </c>
      <c r="H34" s="614">
        <v>59</v>
      </c>
      <c r="I34" s="618" t="s">
        <v>27</v>
      </c>
      <c r="L34" s="575"/>
      <c r="M34" s="604">
        <f t="shared" ref="M34" si="20">_xlfn.BITRSHIFT(L33,8)</f>
        <v>59</v>
      </c>
      <c r="P34" s="421"/>
    </row>
    <row r="35" spans="1:19">
      <c r="A35" s="622">
        <v>160</v>
      </c>
      <c r="B35" s="610" t="s">
        <v>24</v>
      </c>
      <c r="C35" s="953" t="s">
        <v>1198</v>
      </c>
      <c r="D35" s="957"/>
      <c r="E35" s="620" t="s">
        <v>26</v>
      </c>
      <c r="F35" s="609"/>
      <c r="G35" s="576" t="str">
        <f t="shared" si="0"/>
        <v>4</v>
      </c>
      <c r="H35" s="617">
        <v>4</v>
      </c>
      <c r="I35" s="618" t="s">
        <v>27</v>
      </c>
      <c r="K35" s="421">
        <f>H36*256+H35</f>
        <v>4</v>
      </c>
      <c r="L35" s="575">
        <v>4</v>
      </c>
      <c r="M35" s="604">
        <f t="shared" ref="M35:M36" si="21">_xlfn.BITAND(L35,255)</f>
        <v>4</v>
      </c>
      <c r="N35" s="421"/>
      <c r="P35" s="421"/>
      <c r="Q35" s="421"/>
      <c r="R35" s="421"/>
      <c r="S35" s="421"/>
    </row>
    <row r="36" spans="1:19">
      <c r="A36" s="622">
        <v>161</v>
      </c>
      <c r="B36" s="610" t="s">
        <v>24</v>
      </c>
      <c r="C36" s="751"/>
      <c r="D36" s="754"/>
      <c r="E36" s="620" t="s">
        <v>26</v>
      </c>
      <c r="F36" s="609"/>
      <c r="G36" s="576" t="str">
        <f t="shared" si="0"/>
        <v>0</v>
      </c>
      <c r="H36" s="617">
        <v>0</v>
      </c>
      <c r="I36" s="618" t="s">
        <v>27</v>
      </c>
      <c r="K36" s="421"/>
      <c r="L36" s="575"/>
      <c r="M36" s="604">
        <f t="shared" si="21"/>
        <v>0</v>
      </c>
      <c r="N36" s="421"/>
      <c r="P36" s="421"/>
      <c r="Q36" s="421"/>
      <c r="R36" s="421"/>
      <c r="S36" s="421"/>
    </row>
    <row r="37" spans="1:19">
      <c r="A37" s="622">
        <v>162</v>
      </c>
      <c r="B37" s="610" t="s">
        <v>24</v>
      </c>
      <c r="C37" s="953" t="s">
        <v>1199</v>
      </c>
      <c r="D37" s="754"/>
      <c r="E37" s="620" t="s">
        <v>26</v>
      </c>
      <c r="F37" s="609"/>
      <c r="G37" s="576" t="str">
        <f t="shared" si="0"/>
        <v>5A</v>
      </c>
      <c r="H37" s="617">
        <v>90</v>
      </c>
      <c r="I37" s="618" t="s">
        <v>27</v>
      </c>
      <c r="K37" s="421">
        <f>H38*256+H37</f>
        <v>90</v>
      </c>
      <c r="L37" s="575">
        <v>90</v>
      </c>
      <c r="M37" s="604">
        <f t="shared" ref="M37" si="22">_xlfn.BITRSHIFT(L36,8)</f>
        <v>0</v>
      </c>
      <c r="N37" s="421"/>
      <c r="P37" s="421"/>
      <c r="Q37" s="421"/>
      <c r="R37" s="421"/>
      <c r="S37" s="421"/>
    </row>
    <row r="38" spans="1:19">
      <c r="A38" s="622">
        <v>163</v>
      </c>
      <c r="B38" s="610" t="s">
        <v>24</v>
      </c>
      <c r="C38" s="751"/>
      <c r="D38" s="754"/>
      <c r="E38" s="620" t="s">
        <v>26</v>
      </c>
      <c r="F38" s="609"/>
      <c r="G38" s="576" t="str">
        <f t="shared" si="0"/>
        <v>0</v>
      </c>
      <c r="H38" s="617">
        <v>0</v>
      </c>
      <c r="I38" s="618" t="s">
        <v>27</v>
      </c>
      <c r="K38" s="421"/>
      <c r="L38" s="575"/>
      <c r="M38" s="604">
        <f t="shared" ref="M38:M39" si="23">_xlfn.BITAND(L38,255)</f>
        <v>0</v>
      </c>
      <c r="N38" s="421"/>
      <c r="P38" s="421"/>
      <c r="Q38" s="421"/>
      <c r="R38" s="421"/>
      <c r="S38" s="421"/>
    </row>
    <row r="39" spans="1:19">
      <c r="A39" s="622">
        <v>164</v>
      </c>
      <c r="B39" s="610" t="s">
        <v>24</v>
      </c>
      <c r="C39" s="953" t="s">
        <v>1200</v>
      </c>
      <c r="D39" s="754"/>
      <c r="E39" s="620" t="s">
        <v>26</v>
      </c>
      <c r="F39" s="609"/>
      <c r="G39" s="576" t="str">
        <f t="shared" si="0"/>
        <v>B1</v>
      </c>
      <c r="H39" s="617">
        <v>177</v>
      </c>
      <c r="I39" s="618" t="s">
        <v>27</v>
      </c>
      <c r="K39" s="421">
        <f>H40*256+H39</f>
        <v>177</v>
      </c>
      <c r="L39" s="575">
        <v>177</v>
      </c>
      <c r="M39" s="604">
        <f t="shared" si="23"/>
        <v>177</v>
      </c>
      <c r="N39" s="421"/>
      <c r="P39" s="421"/>
      <c r="Q39" s="421"/>
      <c r="R39" s="421"/>
      <c r="S39" s="421"/>
    </row>
    <row r="40" spans="1:19">
      <c r="A40" s="622">
        <v>165</v>
      </c>
      <c r="B40" s="610" t="s">
        <v>24</v>
      </c>
      <c r="C40" s="751"/>
      <c r="D40" s="754"/>
      <c r="E40" s="620" t="s">
        <v>26</v>
      </c>
      <c r="F40" s="609"/>
      <c r="G40" s="576" t="str">
        <f t="shared" si="0"/>
        <v>0</v>
      </c>
      <c r="H40" s="617">
        <v>0</v>
      </c>
      <c r="I40" s="618" t="s">
        <v>27</v>
      </c>
      <c r="K40" s="421"/>
      <c r="L40" s="575"/>
      <c r="M40" s="604">
        <f t="shared" ref="M40" si="24">_xlfn.BITRSHIFT(L39,8)</f>
        <v>0</v>
      </c>
      <c r="N40" s="421"/>
      <c r="P40" s="421"/>
      <c r="Q40" s="421"/>
      <c r="R40" s="421"/>
      <c r="S40" s="421"/>
    </row>
    <row r="41" spans="1:19">
      <c r="A41" s="622">
        <v>166</v>
      </c>
      <c r="B41" s="610" t="s">
        <v>24</v>
      </c>
      <c r="C41" s="958" t="s">
        <v>1201</v>
      </c>
      <c r="D41" s="754"/>
      <c r="E41" s="620" t="s">
        <v>26</v>
      </c>
      <c r="F41" s="609"/>
      <c r="G41" s="576" t="str">
        <f t="shared" si="0"/>
        <v>8</v>
      </c>
      <c r="H41" s="617">
        <v>8</v>
      </c>
      <c r="I41" s="618" t="s">
        <v>27</v>
      </c>
      <c r="K41" s="421">
        <f>H42*256+H41</f>
        <v>264</v>
      </c>
      <c r="L41" s="575">
        <v>264</v>
      </c>
      <c r="M41" s="604">
        <f t="shared" ref="M41:M42" si="25">_xlfn.BITAND(L41,255)</f>
        <v>8</v>
      </c>
      <c r="N41" s="421"/>
      <c r="P41" s="421"/>
      <c r="Q41" s="421"/>
      <c r="R41" s="421"/>
      <c r="S41" s="421"/>
    </row>
    <row r="42" spans="1:19">
      <c r="A42" s="622">
        <v>167</v>
      </c>
      <c r="B42" s="610" t="s">
        <v>24</v>
      </c>
      <c r="C42" s="751"/>
      <c r="D42" s="754"/>
      <c r="E42" s="620" t="s">
        <v>26</v>
      </c>
      <c r="F42" s="609"/>
      <c r="G42" s="576" t="str">
        <f t="shared" si="0"/>
        <v>1</v>
      </c>
      <c r="H42" s="617">
        <v>1</v>
      </c>
      <c r="I42" s="618" t="s">
        <v>27</v>
      </c>
      <c r="L42" s="575"/>
      <c r="M42" s="604">
        <f t="shared" si="25"/>
        <v>0</v>
      </c>
      <c r="N42" s="421"/>
      <c r="P42" s="421"/>
      <c r="Q42" s="421"/>
      <c r="R42" s="421"/>
      <c r="S42" s="421"/>
    </row>
    <row r="43" spans="1:19">
      <c r="A43" s="622">
        <v>168</v>
      </c>
      <c r="B43" s="610" t="s">
        <v>24</v>
      </c>
      <c r="C43" s="953" t="s">
        <v>1202</v>
      </c>
      <c r="D43" s="754"/>
      <c r="E43" s="620" t="s">
        <v>26</v>
      </c>
      <c r="F43" s="609"/>
      <c r="G43" s="576" t="str">
        <f t="shared" si="0"/>
        <v>5E</v>
      </c>
      <c r="H43" s="614">
        <v>94</v>
      </c>
      <c r="I43" s="618" t="s">
        <v>27</v>
      </c>
      <c r="K43" s="421">
        <f>H44*256+H43</f>
        <v>350</v>
      </c>
      <c r="L43" s="575">
        <v>350</v>
      </c>
      <c r="M43" s="604">
        <f t="shared" ref="M43" si="26">_xlfn.BITRSHIFT(L42,8)</f>
        <v>0</v>
      </c>
      <c r="N43" s="421"/>
      <c r="P43" s="421"/>
      <c r="Q43" s="421"/>
      <c r="R43" s="421"/>
      <c r="S43" s="421"/>
    </row>
    <row r="44" spans="1:19">
      <c r="A44" s="622">
        <v>169</v>
      </c>
      <c r="B44" s="610" t="s">
        <v>24</v>
      </c>
      <c r="C44" s="751"/>
      <c r="D44" s="754"/>
      <c r="E44" s="620" t="s">
        <v>26</v>
      </c>
      <c r="F44" s="609"/>
      <c r="G44" s="576" t="str">
        <f t="shared" si="0"/>
        <v>1</v>
      </c>
      <c r="H44" s="614">
        <v>1</v>
      </c>
      <c r="I44" s="618" t="s">
        <v>27</v>
      </c>
      <c r="L44" s="575"/>
      <c r="M44" s="604">
        <f t="shared" ref="M44:M45" si="27">_xlfn.BITAND(L44,255)</f>
        <v>0</v>
      </c>
      <c r="P44" s="421"/>
    </row>
    <row r="45" spans="1:19">
      <c r="A45" s="622">
        <v>170</v>
      </c>
      <c r="B45" s="610" t="s">
        <v>24</v>
      </c>
      <c r="C45" s="953" t="s">
        <v>1203</v>
      </c>
      <c r="D45" s="754"/>
      <c r="E45" s="620" t="s">
        <v>26</v>
      </c>
      <c r="F45" s="609"/>
      <c r="G45" s="576" t="str">
        <f t="shared" si="0"/>
        <v>B5</v>
      </c>
      <c r="H45" s="614">
        <v>181</v>
      </c>
      <c r="I45" s="618" t="s">
        <v>27</v>
      </c>
      <c r="K45" s="421">
        <f>H46*256+H45</f>
        <v>437</v>
      </c>
      <c r="L45" s="575">
        <v>437</v>
      </c>
      <c r="M45" s="604">
        <f t="shared" si="27"/>
        <v>181</v>
      </c>
      <c r="N45" s="421"/>
      <c r="P45" s="421"/>
      <c r="Q45" s="421"/>
      <c r="R45" s="421"/>
      <c r="S45" s="421"/>
    </row>
    <row r="46" spans="1:19">
      <c r="A46" s="622">
        <v>171</v>
      </c>
      <c r="B46" s="610" t="s">
        <v>24</v>
      </c>
      <c r="C46" s="751"/>
      <c r="D46" s="754"/>
      <c r="E46" s="620" t="s">
        <v>26</v>
      </c>
      <c r="F46" s="609"/>
      <c r="G46" s="576" t="str">
        <f t="shared" si="0"/>
        <v>1</v>
      </c>
      <c r="H46" s="614">
        <v>1</v>
      </c>
      <c r="I46" s="618" t="s">
        <v>27</v>
      </c>
      <c r="L46" s="575"/>
      <c r="M46" s="604">
        <f t="shared" ref="M46" si="28">_xlfn.BITRSHIFT(L45,8)</f>
        <v>1</v>
      </c>
      <c r="P46" s="421"/>
    </row>
    <row r="47" spans="1:19">
      <c r="A47" s="622">
        <v>172</v>
      </c>
      <c r="B47" s="610" t="s">
        <v>24</v>
      </c>
      <c r="C47" s="953" t="s">
        <v>1204</v>
      </c>
      <c r="D47" s="754"/>
      <c r="E47" s="620" t="s">
        <v>26</v>
      </c>
      <c r="F47" s="609"/>
      <c r="G47" s="576" t="str">
        <f t="shared" si="0"/>
        <v>C</v>
      </c>
      <c r="H47" s="614">
        <v>12</v>
      </c>
      <c r="I47" s="618" t="s">
        <v>27</v>
      </c>
      <c r="K47" s="421">
        <f>H48*256+H47</f>
        <v>524</v>
      </c>
      <c r="L47" s="575">
        <v>524</v>
      </c>
      <c r="M47" s="604">
        <f t="shared" ref="M47:M48" si="29">_xlfn.BITAND(L47,255)</f>
        <v>12</v>
      </c>
      <c r="N47" s="421"/>
      <c r="P47" s="421"/>
      <c r="Q47" s="421"/>
      <c r="R47" s="421"/>
      <c r="S47" s="421"/>
    </row>
    <row r="48" spans="1:19">
      <c r="A48" s="622">
        <v>173</v>
      </c>
      <c r="B48" s="610" t="s">
        <v>24</v>
      </c>
      <c r="C48" s="751"/>
      <c r="D48" s="754"/>
      <c r="E48" s="620" t="s">
        <v>26</v>
      </c>
      <c r="F48" s="609"/>
      <c r="G48" s="576" t="str">
        <f t="shared" si="0"/>
        <v>2</v>
      </c>
      <c r="H48" s="614">
        <v>2</v>
      </c>
      <c r="I48" s="618" t="s">
        <v>27</v>
      </c>
      <c r="L48" s="575"/>
      <c r="M48" s="604">
        <f t="shared" si="29"/>
        <v>0</v>
      </c>
      <c r="P48" s="421"/>
    </row>
    <row r="49" spans="1:19">
      <c r="A49" s="622">
        <v>174</v>
      </c>
      <c r="B49" s="610" t="s">
        <v>24</v>
      </c>
      <c r="C49" s="953" t="s">
        <v>1205</v>
      </c>
      <c r="D49" s="754"/>
      <c r="E49" s="620" t="s">
        <v>26</v>
      </c>
      <c r="F49" s="609"/>
      <c r="G49" s="576" t="str">
        <f t="shared" si="0"/>
        <v>63</v>
      </c>
      <c r="H49" s="614">
        <v>99</v>
      </c>
      <c r="I49" s="618" t="s">
        <v>27</v>
      </c>
      <c r="K49" s="421">
        <f>H50*256+H49</f>
        <v>611</v>
      </c>
      <c r="L49" s="575">
        <v>611</v>
      </c>
      <c r="M49" s="604">
        <f t="shared" ref="M49" si="30">_xlfn.BITRSHIFT(L48,8)</f>
        <v>0</v>
      </c>
      <c r="N49" s="421"/>
      <c r="P49" s="421"/>
      <c r="Q49" s="421"/>
      <c r="R49" s="421"/>
      <c r="S49" s="421"/>
    </row>
    <row r="50" spans="1:19">
      <c r="A50" s="622">
        <v>175</v>
      </c>
      <c r="B50" s="610" t="s">
        <v>24</v>
      </c>
      <c r="C50" s="751"/>
      <c r="D50" s="754"/>
      <c r="E50" s="620" t="s">
        <v>26</v>
      </c>
      <c r="F50" s="609"/>
      <c r="G50" s="576" t="str">
        <f t="shared" si="0"/>
        <v>2</v>
      </c>
      <c r="H50" s="614">
        <v>2</v>
      </c>
      <c r="I50" s="618" t="s">
        <v>27</v>
      </c>
      <c r="L50" s="575"/>
      <c r="M50" s="604">
        <f t="shared" ref="M50:M51" si="31">_xlfn.BITAND(L50,255)</f>
        <v>0</v>
      </c>
      <c r="P50" s="421"/>
    </row>
    <row r="51" spans="1:19">
      <c r="A51" s="622">
        <v>176</v>
      </c>
      <c r="B51" s="610" t="s">
        <v>24</v>
      </c>
      <c r="C51" s="953" t="s">
        <v>1206</v>
      </c>
      <c r="D51" s="754"/>
      <c r="E51" s="620" t="s">
        <v>26</v>
      </c>
      <c r="F51" s="609"/>
      <c r="G51" s="576" t="str">
        <f t="shared" si="0"/>
        <v>B9</v>
      </c>
      <c r="H51" s="614">
        <v>185</v>
      </c>
      <c r="I51" s="618" t="s">
        <v>27</v>
      </c>
      <c r="K51" s="421">
        <f>H52*256+H51</f>
        <v>697</v>
      </c>
      <c r="L51" s="575">
        <v>697</v>
      </c>
      <c r="M51" s="604">
        <f t="shared" si="31"/>
        <v>185</v>
      </c>
      <c r="N51" s="421"/>
      <c r="P51" s="421"/>
      <c r="Q51" s="421"/>
      <c r="R51" s="421"/>
      <c r="S51" s="421"/>
    </row>
    <row r="52" spans="1:19">
      <c r="A52" s="622">
        <v>177</v>
      </c>
      <c r="B52" s="610" t="s">
        <v>24</v>
      </c>
      <c r="C52" s="751"/>
      <c r="D52" s="754"/>
      <c r="E52" s="620" t="s">
        <v>26</v>
      </c>
      <c r="F52" s="609"/>
      <c r="G52" s="576" t="str">
        <f t="shared" si="0"/>
        <v>2</v>
      </c>
      <c r="H52" s="614">
        <v>2</v>
      </c>
      <c r="I52" s="618" t="s">
        <v>27</v>
      </c>
      <c r="K52" s="421"/>
      <c r="L52" s="575"/>
      <c r="M52" s="604">
        <f t="shared" ref="M52" si="32">_xlfn.BITRSHIFT(L51,8)</f>
        <v>2</v>
      </c>
      <c r="N52" s="421"/>
      <c r="P52" s="421"/>
      <c r="Q52" s="421"/>
    </row>
    <row r="53" spans="1:19">
      <c r="A53" s="622">
        <v>178</v>
      </c>
      <c r="B53" s="610" t="s">
        <v>24</v>
      </c>
      <c r="C53" s="953" t="s">
        <v>1207</v>
      </c>
      <c r="D53" s="754"/>
      <c r="E53" s="620" t="s">
        <v>26</v>
      </c>
      <c r="F53" s="609"/>
      <c r="G53" s="576" t="str">
        <f t="shared" si="0"/>
        <v>10</v>
      </c>
      <c r="H53" s="614">
        <v>16</v>
      </c>
      <c r="I53" s="618" t="s">
        <v>27</v>
      </c>
      <c r="K53" s="421">
        <f>H54*256+H53</f>
        <v>784</v>
      </c>
      <c r="L53" s="575">
        <v>784</v>
      </c>
      <c r="M53" s="604">
        <f t="shared" ref="M53:M54" si="33">_xlfn.BITAND(L53,255)</f>
        <v>16</v>
      </c>
      <c r="N53" s="421"/>
      <c r="P53" s="421"/>
      <c r="Q53" s="421"/>
      <c r="R53" s="421"/>
      <c r="S53" s="421"/>
    </row>
    <row r="54" spans="1:19">
      <c r="A54" s="622">
        <v>179</v>
      </c>
      <c r="B54" s="610" t="s">
        <v>24</v>
      </c>
      <c r="C54" s="751"/>
      <c r="D54" s="754"/>
      <c r="E54" s="620" t="s">
        <v>26</v>
      </c>
      <c r="F54" s="609"/>
      <c r="G54" s="576" t="str">
        <f t="shared" si="0"/>
        <v>3</v>
      </c>
      <c r="H54" s="614">
        <v>3</v>
      </c>
      <c r="I54" s="618" t="s">
        <v>27</v>
      </c>
      <c r="K54" s="421"/>
      <c r="L54" s="575"/>
      <c r="M54" s="604">
        <f t="shared" si="33"/>
        <v>0</v>
      </c>
      <c r="N54" s="421"/>
      <c r="P54" s="421"/>
      <c r="Q54" s="421"/>
    </row>
    <row r="55" spans="1:19">
      <c r="A55" s="622">
        <v>180</v>
      </c>
      <c r="B55" s="610" t="s">
        <v>24</v>
      </c>
      <c r="C55" s="953" t="s">
        <v>1208</v>
      </c>
      <c r="D55" s="754"/>
      <c r="E55" s="620" t="s">
        <v>26</v>
      </c>
      <c r="F55" s="609"/>
      <c r="G55" s="576" t="str">
        <f t="shared" si="0"/>
        <v>67</v>
      </c>
      <c r="H55" s="614">
        <v>103</v>
      </c>
      <c r="I55" s="618" t="s">
        <v>27</v>
      </c>
      <c r="K55" s="421">
        <f>H56*256+H55</f>
        <v>871</v>
      </c>
      <c r="L55" s="575">
        <v>871</v>
      </c>
      <c r="M55" s="604">
        <f t="shared" ref="M55" si="34">_xlfn.BITRSHIFT(L54,8)</f>
        <v>0</v>
      </c>
      <c r="N55" s="421"/>
      <c r="P55" s="421"/>
      <c r="Q55" s="421"/>
      <c r="R55" s="421"/>
      <c r="S55" s="421"/>
    </row>
    <row r="56" spans="1:19">
      <c r="A56" s="622">
        <v>181</v>
      </c>
      <c r="B56" s="610" t="s">
        <v>24</v>
      </c>
      <c r="C56" s="751"/>
      <c r="D56" s="754"/>
      <c r="E56" s="620" t="s">
        <v>26</v>
      </c>
      <c r="F56" s="609"/>
      <c r="G56" s="576" t="str">
        <f t="shared" si="0"/>
        <v>3</v>
      </c>
      <c r="H56" s="614">
        <v>3</v>
      </c>
      <c r="I56" s="618" t="s">
        <v>27</v>
      </c>
      <c r="K56" s="421"/>
      <c r="L56" s="575"/>
      <c r="M56" s="604">
        <f t="shared" ref="M56:M57" si="35">_xlfn.BITAND(L56,255)</f>
        <v>0</v>
      </c>
      <c r="N56" s="421"/>
      <c r="P56" s="421"/>
      <c r="Q56" s="421"/>
    </row>
    <row r="57" spans="1:19">
      <c r="A57" s="622">
        <v>182</v>
      </c>
      <c r="B57" s="610" t="s">
        <v>24</v>
      </c>
      <c r="C57" s="953" t="s">
        <v>1209</v>
      </c>
      <c r="D57" s="754"/>
      <c r="E57" s="620" t="s">
        <v>26</v>
      </c>
      <c r="F57" s="609"/>
      <c r="G57" s="576" t="str">
        <f t="shared" si="0"/>
        <v>BD</v>
      </c>
      <c r="H57" s="614">
        <v>189</v>
      </c>
      <c r="I57" s="618" t="s">
        <v>27</v>
      </c>
      <c r="K57" s="421">
        <f>H58*256+H57</f>
        <v>957</v>
      </c>
      <c r="L57" s="575">
        <v>957</v>
      </c>
      <c r="M57" s="604">
        <f t="shared" si="35"/>
        <v>189</v>
      </c>
      <c r="N57" s="421"/>
      <c r="P57" s="421"/>
      <c r="Q57" s="421"/>
      <c r="R57" s="421"/>
      <c r="S57" s="421"/>
    </row>
    <row r="58" spans="1:19">
      <c r="A58" s="622">
        <v>183</v>
      </c>
      <c r="B58" s="610" t="s">
        <v>24</v>
      </c>
      <c r="C58" s="751"/>
      <c r="D58" s="754"/>
      <c r="E58" s="620" t="s">
        <v>26</v>
      </c>
      <c r="F58" s="609"/>
      <c r="G58" s="576" t="str">
        <f t="shared" si="0"/>
        <v>3</v>
      </c>
      <c r="H58" s="614">
        <v>3</v>
      </c>
      <c r="I58" s="618" t="s">
        <v>27</v>
      </c>
      <c r="L58" s="575"/>
      <c r="M58" s="604">
        <f t="shared" ref="M58" si="36">_xlfn.BITRSHIFT(L57,8)</f>
        <v>3</v>
      </c>
      <c r="N58" s="421"/>
      <c r="P58" s="421"/>
      <c r="Q58" s="421"/>
    </row>
    <row r="59" spans="1:19">
      <c r="A59" s="622">
        <v>184</v>
      </c>
      <c r="B59" s="610" t="s">
        <v>24</v>
      </c>
      <c r="C59" s="953" t="s">
        <v>1210</v>
      </c>
      <c r="D59" s="754"/>
      <c r="E59" s="620" t="s">
        <v>26</v>
      </c>
      <c r="F59" s="609"/>
      <c r="G59" s="576" t="str">
        <f t="shared" si="0"/>
        <v>14</v>
      </c>
      <c r="H59" s="614">
        <v>20</v>
      </c>
      <c r="I59" s="618" t="s">
        <v>27</v>
      </c>
      <c r="K59" s="421">
        <f>H60*256+H59</f>
        <v>1044</v>
      </c>
      <c r="L59" s="575">
        <v>1044</v>
      </c>
      <c r="M59" s="604">
        <f t="shared" ref="M59:M60" si="37">_xlfn.BITAND(L59,255)</f>
        <v>20</v>
      </c>
      <c r="N59" s="421"/>
      <c r="P59" s="421"/>
      <c r="Q59" s="421"/>
      <c r="R59" s="421"/>
      <c r="S59" s="421"/>
    </row>
    <row r="60" spans="1:19">
      <c r="A60" s="622">
        <v>185</v>
      </c>
      <c r="B60" s="610" t="s">
        <v>24</v>
      </c>
      <c r="C60" s="751"/>
      <c r="D60" s="754"/>
      <c r="E60" s="620" t="s">
        <v>26</v>
      </c>
      <c r="F60" s="609"/>
      <c r="G60" s="576" t="str">
        <f t="shared" si="0"/>
        <v>4</v>
      </c>
      <c r="H60" s="614">
        <v>4</v>
      </c>
      <c r="I60" s="618" t="s">
        <v>27</v>
      </c>
      <c r="L60" s="575"/>
      <c r="M60" s="604">
        <f t="shared" si="37"/>
        <v>0</v>
      </c>
      <c r="P60" s="421"/>
    </row>
    <row r="61" spans="1:19">
      <c r="A61" s="622">
        <v>186</v>
      </c>
      <c r="B61" s="610" t="s">
        <v>24</v>
      </c>
      <c r="C61" s="953" t="s">
        <v>1211</v>
      </c>
      <c r="D61" s="754"/>
      <c r="E61" s="620" t="s">
        <v>26</v>
      </c>
      <c r="F61" s="609"/>
      <c r="G61" s="576" t="str">
        <f t="shared" si="0"/>
        <v>6B</v>
      </c>
      <c r="H61" s="614">
        <v>107</v>
      </c>
      <c r="I61" s="618" t="s">
        <v>27</v>
      </c>
      <c r="K61" s="421">
        <f>H62*256+H61</f>
        <v>1131</v>
      </c>
      <c r="L61" s="575">
        <v>1131</v>
      </c>
      <c r="M61" s="604">
        <f t="shared" ref="M61" si="38">_xlfn.BITRSHIFT(L60,8)</f>
        <v>0</v>
      </c>
      <c r="N61" s="421"/>
      <c r="P61" s="421"/>
      <c r="Q61" s="421"/>
      <c r="R61" s="421"/>
      <c r="S61" s="421"/>
    </row>
    <row r="62" spans="1:19">
      <c r="A62" s="622">
        <v>187</v>
      </c>
      <c r="B62" s="610" t="s">
        <v>24</v>
      </c>
      <c r="C62" s="751"/>
      <c r="D62" s="754"/>
      <c r="E62" s="620" t="s">
        <v>26</v>
      </c>
      <c r="F62" s="609"/>
      <c r="G62" s="576" t="str">
        <f t="shared" si="0"/>
        <v>4</v>
      </c>
      <c r="H62" s="614">
        <v>4</v>
      </c>
      <c r="I62" s="618" t="s">
        <v>27</v>
      </c>
      <c r="L62" s="575"/>
      <c r="M62" s="604">
        <f t="shared" ref="M62:M63" si="39">_xlfn.BITAND(L62,255)</f>
        <v>0</v>
      </c>
      <c r="P62" s="421"/>
    </row>
    <row r="63" spans="1:19">
      <c r="A63" s="622">
        <v>188</v>
      </c>
      <c r="B63" s="610" t="s">
        <v>24</v>
      </c>
      <c r="C63" s="953" t="s">
        <v>1212</v>
      </c>
      <c r="D63" s="754"/>
      <c r="E63" s="620" t="s">
        <v>26</v>
      </c>
      <c r="F63" s="609"/>
      <c r="G63" s="576" t="str">
        <f t="shared" si="0"/>
        <v>C2</v>
      </c>
      <c r="H63" s="614">
        <v>194</v>
      </c>
      <c r="I63" s="618" t="s">
        <v>27</v>
      </c>
      <c r="K63" s="421">
        <f>H64*256+H63</f>
        <v>1218</v>
      </c>
      <c r="L63" s="575">
        <v>1218</v>
      </c>
      <c r="M63" s="604">
        <f t="shared" si="39"/>
        <v>194</v>
      </c>
      <c r="N63" s="421"/>
      <c r="P63" s="421"/>
      <c r="Q63" s="421"/>
      <c r="R63" s="421"/>
      <c r="S63" s="421"/>
    </row>
    <row r="64" spans="1:19">
      <c r="A64" s="622">
        <v>189</v>
      </c>
      <c r="B64" s="610" t="s">
        <v>24</v>
      </c>
      <c r="C64" s="751"/>
      <c r="D64" s="754"/>
      <c r="E64" s="620" t="s">
        <v>26</v>
      </c>
      <c r="F64" s="609"/>
      <c r="G64" s="576" t="str">
        <f t="shared" si="0"/>
        <v>4</v>
      </c>
      <c r="H64" s="614">
        <v>4</v>
      </c>
      <c r="I64" s="618" t="s">
        <v>27</v>
      </c>
      <c r="L64" s="575"/>
      <c r="M64" s="604">
        <f t="shared" ref="M64" si="40">_xlfn.BITRSHIFT(L63,8)</f>
        <v>4</v>
      </c>
      <c r="P64" s="421"/>
    </row>
    <row r="65" spans="1:19">
      <c r="A65" s="622">
        <v>190</v>
      </c>
      <c r="B65" s="610" t="s">
        <v>24</v>
      </c>
      <c r="C65" s="953" t="s">
        <v>1213</v>
      </c>
      <c r="D65" s="754"/>
      <c r="E65" s="620" t="s">
        <v>26</v>
      </c>
      <c r="F65" s="609"/>
      <c r="G65" s="576" t="str">
        <f t="shared" si="0"/>
        <v>E1</v>
      </c>
      <c r="H65" s="614">
        <v>225</v>
      </c>
      <c r="I65" s="618" t="s">
        <v>27</v>
      </c>
      <c r="K65" s="421">
        <f>H66*256+H65</f>
        <v>15329</v>
      </c>
      <c r="L65" s="575">
        <v>15329</v>
      </c>
      <c r="M65" s="604">
        <f t="shared" ref="M65:M66" si="41">_xlfn.BITAND(L65,255)</f>
        <v>225</v>
      </c>
      <c r="N65" s="421"/>
      <c r="P65" s="421"/>
      <c r="Q65" s="421"/>
      <c r="R65" s="421"/>
      <c r="S65" s="421"/>
    </row>
    <row r="66" spans="1:19">
      <c r="A66" s="622">
        <v>191</v>
      </c>
      <c r="B66" s="610" t="s">
        <v>24</v>
      </c>
      <c r="C66" s="751"/>
      <c r="D66" s="751"/>
      <c r="E66" s="620" t="s">
        <v>26</v>
      </c>
      <c r="F66" s="609"/>
      <c r="G66" s="576" t="str">
        <f t="shared" si="0"/>
        <v>3B</v>
      </c>
      <c r="H66" s="614">
        <v>59</v>
      </c>
      <c r="I66" s="618" t="s">
        <v>27</v>
      </c>
      <c r="L66" s="575"/>
      <c r="M66" s="604">
        <f t="shared" si="41"/>
        <v>0</v>
      </c>
      <c r="P66" s="421"/>
    </row>
    <row r="67" spans="1:19">
      <c r="A67" s="610">
        <v>192</v>
      </c>
      <c r="B67" s="610" t="s">
        <v>24</v>
      </c>
      <c r="C67" s="953" t="s">
        <v>1214</v>
      </c>
      <c r="D67" s="957"/>
      <c r="E67" s="620" t="s">
        <v>26</v>
      </c>
      <c r="F67" s="609"/>
      <c r="G67" s="576" t="str">
        <f t="shared" ref="G67:G130" si="42">DEC2HEX(H67)</f>
        <v>4</v>
      </c>
      <c r="H67" s="617">
        <v>4</v>
      </c>
      <c r="I67" s="618" t="s">
        <v>27</v>
      </c>
      <c r="K67" s="421">
        <f>H68*256+H67</f>
        <v>4</v>
      </c>
      <c r="L67" s="575">
        <v>4</v>
      </c>
      <c r="M67" s="604">
        <f t="shared" ref="M67" si="43">_xlfn.BITRSHIFT(L66,8)</f>
        <v>0</v>
      </c>
      <c r="N67" s="421"/>
      <c r="P67" s="421"/>
      <c r="Q67" s="421"/>
      <c r="R67" s="421"/>
      <c r="S67" s="421"/>
    </row>
    <row r="68" spans="1:19">
      <c r="A68" s="610">
        <v>193</v>
      </c>
      <c r="B68" s="610" t="s">
        <v>24</v>
      </c>
      <c r="C68" s="751"/>
      <c r="D68" s="754"/>
      <c r="E68" s="620" t="s">
        <v>26</v>
      </c>
      <c r="F68" s="609"/>
      <c r="G68" s="576" t="str">
        <f t="shared" si="42"/>
        <v>0</v>
      </c>
      <c r="H68" s="617">
        <v>0</v>
      </c>
      <c r="I68" s="618" t="s">
        <v>27</v>
      </c>
      <c r="K68" s="421"/>
      <c r="L68" s="575"/>
      <c r="M68" s="604">
        <f t="shared" ref="M68:M69" si="44">_xlfn.BITAND(L68,255)</f>
        <v>0</v>
      </c>
      <c r="N68" s="421"/>
      <c r="P68" s="421"/>
      <c r="Q68" s="421"/>
      <c r="R68" s="421"/>
      <c r="S68" s="421"/>
    </row>
    <row r="69" spans="1:19">
      <c r="A69" s="610">
        <v>194</v>
      </c>
      <c r="B69" s="610" t="s">
        <v>24</v>
      </c>
      <c r="C69" s="953" t="s">
        <v>1215</v>
      </c>
      <c r="D69" s="754"/>
      <c r="E69" s="620" t="s">
        <v>26</v>
      </c>
      <c r="F69" s="609"/>
      <c r="G69" s="576" t="str">
        <f t="shared" si="42"/>
        <v>5A</v>
      </c>
      <c r="H69" s="617">
        <v>90</v>
      </c>
      <c r="I69" s="618" t="s">
        <v>27</v>
      </c>
      <c r="K69" s="421">
        <f>H70*256+H69</f>
        <v>90</v>
      </c>
      <c r="L69" s="575">
        <v>90</v>
      </c>
      <c r="M69" s="604">
        <f t="shared" si="44"/>
        <v>90</v>
      </c>
      <c r="N69" s="421"/>
      <c r="P69" s="421"/>
      <c r="Q69" s="421"/>
      <c r="R69" s="421"/>
      <c r="S69" s="421"/>
    </row>
    <row r="70" spans="1:19">
      <c r="A70" s="610">
        <v>195</v>
      </c>
      <c r="B70" s="610" t="s">
        <v>24</v>
      </c>
      <c r="C70" s="751"/>
      <c r="D70" s="754"/>
      <c r="E70" s="620" t="s">
        <v>26</v>
      </c>
      <c r="F70" s="609"/>
      <c r="G70" s="576" t="str">
        <f t="shared" si="42"/>
        <v>0</v>
      </c>
      <c r="H70" s="617">
        <v>0</v>
      </c>
      <c r="I70" s="618" t="s">
        <v>27</v>
      </c>
      <c r="K70" s="421"/>
      <c r="L70" s="575"/>
      <c r="M70" s="604">
        <f t="shared" ref="M70" si="45">_xlfn.BITRSHIFT(L69,8)</f>
        <v>0</v>
      </c>
      <c r="N70" s="421"/>
      <c r="P70" s="421"/>
      <c r="Q70" s="421"/>
      <c r="R70" s="421"/>
      <c r="S70" s="421"/>
    </row>
    <row r="71" spans="1:19">
      <c r="A71" s="610">
        <v>196</v>
      </c>
      <c r="B71" s="610" t="s">
        <v>24</v>
      </c>
      <c r="C71" s="953" t="s">
        <v>1216</v>
      </c>
      <c r="D71" s="754"/>
      <c r="E71" s="620" t="s">
        <v>26</v>
      </c>
      <c r="F71" s="609"/>
      <c r="G71" s="576" t="str">
        <f t="shared" si="42"/>
        <v>B1</v>
      </c>
      <c r="H71" s="617">
        <v>177</v>
      </c>
      <c r="I71" s="618" t="s">
        <v>27</v>
      </c>
      <c r="K71" s="421">
        <f>H72*256+H71</f>
        <v>177</v>
      </c>
      <c r="L71" s="575">
        <v>177</v>
      </c>
      <c r="M71" s="604">
        <f t="shared" ref="M71:M72" si="46">_xlfn.BITAND(L71,255)</f>
        <v>177</v>
      </c>
      <c r="N71" s="421"/>
      <c r="P71" s="421"/>
      <c r="Q71" s="421"/>
      <c r="R71" s="421"/>
      <c r="S71" s="421"/>
    </row>
    <row r="72" spans="1:19">
      <c r="A72" s="610">
        <v>197</v>
      </c>
      <c r="B72" s="610" t="s">
        <v>24</v>
      </c>
      <c r="C72" s="751"/>
      <c r="D72" s="754"/>
      <c r="E72" s="620" t="s">
        <v>26</v>
      </c>
      <c r="F72" s="609"/>
      <c r="G72" s="576" t="str">
        <f t="shared" si="42"/>
        <v>0</v>
      </c>
      <c r="H72" s="617">
        <v>0</v>
      </c>
      <c r="I72" s="618" t="s">
        <v>27</v>
      </c>
      <c r="K72" s="421"/>
      <c r="L72" s="575"/>
      <c r="M72" s="604">
        <f t="shared" si="46"/>
        <v>0</v>
      </c>
      <c r="N72" s="421"/>
      <c r="P72" s="421"/>
      <c r="Q72" s="421"/>
      <c r="R72" s="421"/>
      <c r="S72" s="421"/>
    </row>
    <row r="73" spans="1:19">
      <c r="A73" s="610">
        <v>198</v>
      </c>
      <c r="B73" s="610" t="s">
        <v>24</v>
      </c>
      <c r="C73" s="953" t="s">
        <v>1217</v>
      </c>
      <c r="D73" s="754"/>
      <c r="E73" s="620" t="s">
        <v>26</v>
      </c>
      <c r="F73" s="609"/>
      <c r="G73" s="576" t="str">
        <f t="shared" si="42"/>
        <v>8</v>
      </c>
      <c r="H73" s="617">
        <v>8</v>
      </c>
      <c r="I73" s="618" t="s">
        <v>27</v>
      </c>
      <c r="K73" s="421">
        <f>H74*256+H73</f>
        <v>264</v>
      </c>
      <c r="L73" s="575">
        <v>264</v>
      </c>
      <c r="M73" s="604">
        <f t="shared" ref="M73" si="47">_xlfn.BITRSHIFT(L72,8)</f>
        <v>0</v>
      </c>
      <c r="N73" s="421"/>
      <c r="P73" s="421"/>
      <c r="Q73" s="421"/>
      <c r="R73" s="421"/>
      <c r="S73" s="421"/>
    </row>
    <row r="74" spans="1:19">
      <c r="A74" s="610">
        <v>199</v>
      </c>
      <c r="B74" s="610" t="s">
        <v>24</v>
      </c>
      <c r="C74" s="751"/>
      <c r="D74" s="754"/>
      <c r="E74" s="620" t="s">
        <v>26</v>
      </c>
      <c r="F74" s="609"/>
      <c r="G74" s="576" t="str">
        <f t="shared" si="42"/>
        <v>1</v>
      </c>
      <c r="H74" s="617">
        <v>1</v>
      </c>
      <c r="I74" s="618" t="s">
        <v>27</v>
      </c>
      <c r="L74" s="575"/>
      <c r="M74" s="604">
        <f t="shared" ref="M74:M75" si="48">_xlfn.BITAND(L74,255)</f>
        <v>0</v>
      </c>
      <c r="N74" s="421"/>
      <c r="P74" s="421"/>
      <c r="Q74" s="421"/>
      <c r="R74" s="421"/>
      <c r="S74" s="421"/>
    </row>
    <row r="75" spans="1:19">
      <c r="A75" s="610">
        <v>200</v>
      </c>
      <c r="B75" s="610" t="s">
        <v>24</v>
      </c>
      <c r="C75" s="953" t="s">
        <v>1218</v>
      </c>
      <c r="D75" s="754"/>
      <c r="E75" s="620" t="s">
        <v>26</v>
      </c>
      <c r="F75" s="609"/>
      <c r="G75" s="576" t="str">
        <f t="shared" si="42"/>
        <v>5E</v>
      </c>
      <c r="H75" s="614">
        <v>94</v>
      </c>
      <c r="I75" s="618" t="s">
        <v>27</v>
      </c>
      <c r="K75" s="421">
        <f>H76*256+H75</f>
        <v>350</v>
      </c>
      <c r="L75" s="575">
        <v>350</v>
      </c>
      <c r="M75" s="604">
        <f t="shared" si="48"/>
        <v>94</v>
      </c>
      <c r="N75" s="421"/>
      <c r="P75" s="421"/>
      <c r="Q75" s="421"/>
      <c r="R75" s="421"/>
      <c r="S75" s="421"/>
    </row>
    <row r="76" spans="1:19">
      <c r="A76" s="610">
        <v>201</v>
      </c>
      <c r="B76" s="610" t="s">
        <v>24</v>
      </c>
      <c r="C76" s="751"/>
      <c r="D76" s="754"/>
      <c r="E76" s="620" t="s">
        <v>26</v>
      </c>
      <c r="F76" s="609"/>
      <c r="G76" s="576" t="str">
        <f t="shared" si="42"/>
        <v>1</v>
      </c>
      <c r="H76" s="614">
        <v>1</v>
      </c>
      <c r="I76" s="618" t="s">
        <v>27</v>
      </c>
      <c r="L76" s="575"/>
      <c r="M76" s="604">
        <f t="shared" ref="M76" si="49">_xlfn.BITRSHIFT(L75,8)</f>
        <v>1</v>
      </c>
      <c r="P76" s="421"/>
    </row>
    <row r="77" spans="1:19">
      <c r="A77" s="610">
        <v>202</v>
      </c>
      <c r="B77" s="610" t="s">
        <v>24</v>
      </c>
      <c r="C77" s="953" t="s">
        <v>1219</v>
      </c>
      <c r="D77" s="754"/>
      <c r="E77" s="620" t="s">
        <v>26</v>
      </c>
      <c r="F77" s="609"/>
      <c r="G77" s="576" t="str">
        <f t="shared" si="42"/>
        <v>B5</v>
      </c>
      <c r="H77" s="614">
        <v>181</v>
      </c>
      <c r="I77" s="618" t="s">
        <v>27</v>
      </c>
      <c r="K77" s="421">
        <f>H78*256+H77</f>
        <v>437</v>
      </c>
      <c r="L77" s="575">
        <v>437</v>
      </c>
      <c r="M77" s="604">
        <f t="shared" ref="M77:M78" si="50">_xlfn.BITAND(L77,255)</f>
        <v>181</v>
      </c>
      <c r="N77" s="421"/>
      <c r="P77" s="421"/>
      <c r="Q77" s="421"/>
      <c r="R77" s="421"/>
      <c r="S77" s="421"/>
    </row>
    <row r="78" spans="1:19">
      <c r="A78" s="610">
        <v>203</v>
      </c>
      <c r="B78" s="610" t="s">
        <v>24</v>
      </c>
      <c r="C78" s="751"/>
      <c r="D78" s="754"/>
      <c r="E78" s="620" t="s">
        <v>26</v>
      </c>
      <c r="F78" s="609"/>
      <c r="G78" s="576" t="str">
        <f t="shared" si="42"/>
        <v>1</v>
      </c>
      <c r="H78" s="614">
        <v>1</v>
      </c>
      <c r="I78" s="618" t="s">
        <v>27</v>
      </c>
      <c r="L78" s="575"/>
      <c r="M78" s="604">
        <f t="shared" si="50"/>
        <v>0</v>
      </c>
      <c r="P78" s="421"/>
    </row>
    <row r="79" spans="1:19">
      <c r="A79" s="610">
        <v>204</v>
      </c>
      <c r="B79" s="610" t="s">
        <v>24</v>
      </c>
      <c r="C79" s="953" t="s">
        <v>1220</v>
      </c>
      <c r="D79" s="754"/>
      <c r="E79" s="620" t="s">
        <v>26</v>
      </c>
      <c r="F79" s="609"/>
      <c r="G79" s="576" t="str">
        <f t="shared" si="42"/>
        <v>C</v>
      </c>
      <c r="H79" s="614">
        <v>12</v>
      </c>
      <c r="I79" s="618" t="s">
        <v>27</v>
      </c>
      <c r="K79" s="421">
        <f>H80*256+H79</f>
        <v>524</v>
      </c>
      <c r="L79" s="575">
        <v>524</v>
      </c>
      <c r="M79" s="604">
        <f t="shared" ref="M79" si="51">_xlfn.BITRSHIFT(L78,8)</f>
        <v>0</v>
      </c>
      <c r="N79" s="421"/>
      <c r="P79" s="421"/>
      <c r="Q79" s="421"/>
      <c r="R79" s="421"/>
      <c r="S79" s="421"/>
    </row>
    <row r="80" spans="1:19">
      <c r="A80" s="610">
        <v>205</v>
      </c>
      <c r="B80" s="610" t="s">
        <v>24</v>
      </c>
      <c r="C80" s="751"/>
      <c r="D80" s="754"/>
      <c r="E80" s="620" t="s">
        <v>26</v>
      </c>
      <c r="F80" s="609"/>
      <c r="G80" s="576" t="str">
        <f t="shared" si="42"/>
        <v>2</v>
      </c>
      <c r="H80" s="614">
        <v>2</v>
      </c>
      <c r="I80" s="618" t="s">
        <v>27</v>
      </c>
      <c r="L80" s="575"/>
      <c r="M80" s="604">
        <f t="shared" ref="M80:M81" si="52">_xlfn.BITAND(L80,255)</f>
        <v>0</v>
      </c>
      <c r="P80" s="421"/>
    </row>
    <row r="81" spans="1:19">
      <c r="A81" s="610">
        <v>206</v>
      </c>
      <c r="B81" s="610" t="s">
        <v>24</v>
      </c>
      <c r="C81" s="953" t="s">
        <v>1221</v>
      </c>
      <c r="D81" s="754"/>
      <c r="E81" s="620" t="s">
        <v>26</v>
      </c>
      <c r="F81" s="609"/>
      <c r="G81" s="576" t="str">
        <f t="shared" si="42"/>
        <v>63</v>
      </c>
      <c r="H81" s="614">
        <v>99</v>
      </c>
      <c r="I81" s="618" t="s">
        <v>27</v>
      </c>
      <c r="K81" s="421">
        <f>H82*256+H81</f>
        <v>611</v>
      </c>
      <c r="L81" s="575">
        <v>611</v>
      </c>
      <c r="M81" s="604">
        <f t="shared" si="52"/>
        <v>99</v>
      </c>
      <c r="N81" s="421"/>
      <c r="P81" s="421"/>
      <c r="Q81" s="421"/>
      <c r="R81" s="421"/>
      <c r="S81" s="421"/>
    </row>
    <row r="82" spans="1:19">
      <c r="A82" s="610">
        <v>207</v>
      </c>
      <c r="B82" s="610" t="s">
        <v>24</v>
      </c>
      <c r="C82" s="751"/>
      <c r="D82" s="754"/>
      <c r="E82" s="620" t="s">
        <v>26</v>
      </c>
      <c r="F82" s="609"/>
      <c r="G82" s="576" t="str">
        <f t="shared" si="42"/>
        <v>2</v>
      </c>
      <c r="H82" s="614">
        <v>2</v>
      </c>
      <c r="I82" s="618" t="s">
        <v>27</v>
      </c>
      <c r="L82" s="575"/>
      <c r="M82" s="604">
        <f t="shared" ref="M82" si="53">_xlfn.BITRSHIFT(L81,8)</f>
        <v>2</v>
      </c>
      <c r="P82" s="421"/>
    </row>
    <row r="83" spans="1:19">
      <c r="A83" s="610">
        <v>208</v>
      </c>
      <c r="B83" s="610" t="s">
        <v>24</v>
      </c>
      <c r="C83" s="953" t="s">
        <v>1222</v>
      </c>
      <c r="D83" s="754"/>
      <c r="E83" s="620" t="s">
        <v>26</v>
      </c>
      <c r="F83" s="609"/>
      <c r="G83" s="576" t="str">
        <f t="shared" si="42"/>
        <v>B9</v>
      </c>
      <c r="H83" s="614">
        <v>185</v>
      </c>
      <c r="I83" s="618" t="s">
        <v>27</v>
      </c>
      <c r="K83" s="421">
        <f>H84*256+H83</f>
        <v>697</v>
      </c>
      <c r="L83" s="575">
        <v>697</v>
      </c>
      <c r="M83" s="604">
        <f t="shared" ref="M83:M84" si="54">_xlfn.BITAND(L83,255)</f>
        <v>185</v>
      </c>
      <c r="N83" s="421"/>
      <c r="P83" s="421"/>
      <c r="Q83" s="421"/>
      <c r="R83" s="421"/>
      <c r="S83" s="421"/>
    </row>
    <row r="84" spans="1:19">
      <c r="A84" s="610">
        <v>209</v>
      </c>
      <c r="B84" s="610" t="s">
        <v>24</v>
      </c>
      <c r="C84" s="751"/>
      <c r="D84" s="754"/>
      <c r="E84" s="620" t="s">
        <v>26</v>
      </c>
      <c r="F84" s="609"/>
      <c r="G84" s="576" t="str">
        <f t="shared" si="42"/>
        <v>2</v>
      </c>
      <c r="H84" s="614">
        <v>2</v>
      </c>
      <c r="I84" s="618" t="s">
        <v>27</v>
      </c>
      <c r="K84" s="421"/>
      <c r="L84" s="575"/>
      <c r="M84" s="604">
        <f t="shared" si="54"/>
        <v>0</v>
      </c>
      <c r="N84" s="421"/>
      <c r="P84" s="421"/>
      <c r="Q84" s="421"/>
    </row>
    <row r="85" spans="1:19">
      <c r="A85" s="610">
        <v>210</v>
      </c>
      <c r="B85" s="610" t="s">
        <v>24</v>
      </c>
      <c r="C85" s="953" t="s">
        <v>1223</v>
      </c>
      <c r="D85" s="754"/>
      <c r="E85" s="620" t="s">
        <v>26</v>
      </c>
      <c r="F85" s="609"/>
      <c r="G85" s="576" t="str">
        <f t="shared" si="42"/>
        <v>10</v>
      </c>
      <c r="H85" s="614">
        <v>16</v>
      </c>
      <c r="I85" s="618" t="s">
        <v>27</v>
      </c>
      <c r="K85" s="421">
        <f>H86*256+H85</f>
        <v>784</v>
      </c>
      <c r="L85" s="575">
        <v>784</v>
      </c>
      <c r="M85" s="604">
        <f t="shared" ref="M85" si="55">_xlfn.BITRSHIFT(L84,8)</f>
        <v>0</v>
      </c>
      <c r="N85" s="421"/>
      <c r="P85" s="421"/>
      <c r="Q85" s="421"/>
      <c r="R85" s="421"/>
      <c r="S85" s="421"/>
    </row>
    <row r="86" spans="1:19">
      <c r="A86" s="610">
        <v>211</v>
      </c>
      <c r="B86" s="610" t="s">
        <v>24</v>
      </c>
      <c r="C86" s="751"/>
      <c r="D86" s="754"/>
      <c r="E86" s="620" t="s">
        <v>26</v>
      </c>
      <c r="F86" s="609"/>
      <c r="G86" s="576" t="str">
        <f t="shared" si="42"/>
        <v>3</v>
      </c>
      <c r="H86" s="614">
        <v>3</v>
      </c>
      <c r="I86" s="618" t="s">
        <v>27</v>
      </c>
      <c r="K86" s="421"/>
      <c r="L86" s="575"/>
      <c r="M86" s="604">
        <f t="shared" ref="M86:M87" si="56">_xlfn.BITAND(L86,255)</f>
        <v>0</v>
      </c>
      <c r="N86" s="421"/>
      <c r="P86" s="421"/>
      <c r="Q86" s="421"/>
    </row>
    <row r="87" spans="1:19">
      <c r="A87" s="610">
        <v>212</v>
      </c>
      <c r="B87" s="610" t="s">
        <v>24</v>
      </c>
      <c r="C87" s="953" t="s">
        <v>1224</v>
      </c>
      <c r="D87" s="754"/>
      <c r="E87" s="620" t="s">
        <v>26</v>
      </c>
      <c r="F87" s="609"/>
      <c r="G87" s="576" t="str">
        <f t="shared" si="42"/>
        <v>67</v>
      </c>
      <c r="H87" s="614">
        <v>103</v>
      </c>
      <c r="I87" s="618" t="s">
        <v>27</v>
      </c>
      <c r="K87" s="421">
        <f>H88*256+H87</f>
        <v>871</v>
      </c>
      <c r="L87" s="575">
        <v>871</v>
      </c>
      <c r="M87" s="604">
        <f t="shared" si="56"/>
        <v>103</v>
      </c>
      <c r="N87" s="421"/>
      <c r="P87" s="421"/>
      <c r="Q87" s="421"/>
      <c r="R87" s="421"/>
      <c r="S87" s="421"/>
    </row>
    <row r="88" spans="1:19">
      <c r="A88" s="610">
        <v>213</v>
      </c>
      <c r="B88" s="610" t="s">
        <v>24</v>
      </c>
      <c r="C88" s="751"/>
      <c r="D88" s="754"/>
      <c r="E88" s="620" t="s">
        <v>26</v>
      </c>
      <c r="F88" s="609"/>
      <c r="G88" s="576" t="str">
        <f t="shared" si="42"/>
        <v>3</v>
      </c>
      <c r="H88" s="614">
        <v>3</v>
      </c>
      <c r="I88" s="618" t="s">
        <v>27</v>
      </c>
      <c r="K88" s="421"/>
      <c r="L88" s="575"/>
      <c r="M88" s="604">
        <f t="shared" ref="M88" si="57">_xlfn.BITRSHIFT(L87,8)</f>
        <v>3</v>
      </c>
      <c r="N88" s="421"/>
      <c r="P88" s="421"/>
      <c r="Q88" s="421"/>
    </row>
    <row r="89" spans="1:19">
      <c r="A89" s="610">
        <v>214</v>
      </c>
      <c r="B89" s="610" t="s">
        <v>24</v>
      </c>
      <c r="C89" s="953" t="s">
        <v>1225</v>
      </c>
      <c r="D89" s="754"/>
      <c r="E89" s="620" t="s">
        <v>26</v>
      </c>
      <c r="F89" s="609"/>
      <c r="G89" s="576" t="str">
        <f t="shared" si="42"/>
        <v>BD</v>
      </c>
      <c r="H89" s="614">
        <v>189</v>
      </c>
      <c r="I89" s="618" t="s">
        <v>27</v>
      </c>
      <c r="K89" s="421">
        <f>H90*256+H89</f>
        <v>957</v>
      </c>
      <c r="L89" s="575">
        <v>957</v>
      </c>
      <c r="M89" s="604">
        <f t="shared" ref="M89:M90" si="58">_xlfn.BITAND(L89,255)</f>
        <v>189</v>
      </c>
      <c r="N89" s="421"/>
      <c r="P89" s="421"/>
      <c r="Q89" s="421"/>
      <c r="R89" s="421"/>
      <c r="S89" s="421"/>
    </row>
    <row r="90" spans="1:19">
      <c r="A90" s="610">
        <v>215</v>
      </c>
      <c r="B90" s="610" t="s">
        <v>24</v>
      </c>
      <c r="C90" s="751"/>
      <c r="D90" s="754"/>
      <c r="E90" s="620" t="s">
        <v>26</v>
      </c>
      <c r="F90" s="609"/>
      <c r="G90" s="576" t="str">
        <f t="shared" si="42"/>
        <v>3</v>
      </c>
      <c r="H90" s="614">
        <v>3</v>
      </c>
      <c r="I90" s="618" t="s">
        <v>27</v>
      </c>
      <c r="L90" s="575"/>
      <c r="M90" s="604">
        <f t="shared" si="58"/>
        <v>0</v>
      </c>
      <c r="N90" s="421"/>
      <c r="P90" s="421"/>
      <c r="Q90" s="421"/>
    </row>
    <row r="91" spans="1:19">
      <c r="A91" s="610">
        <v>216</v>
      </c>
      <c r="B91" s="610" t="s">
        <v>24</v>
      </c>
      <c r="C91" s="953" t="s">
        <v>1226</v>
      </c>
      <c r="D91" s="754"/>
      <c r="E91" s="620" t="s">
        <v>26</v>
      </c>
      <c r="F91" s="609"/>
      <c r="G91" s="576" t="str">
        <f t="shared" si="42"/>
        <v>14</v>
      </c>
      <c r="H91" s="614">
        <v>20</v>
      </c>
      <c r="I91" s="618" t="s">
        <v>27</v>
      </c>
      <c r="K91" s="421">
        <f>H92*256+H91</f>
        <v>1044</v>
      </c>
      <c r="L91" s="575">
        <v>1044</v>
      </c>
      <c r="M91" s="604">
        <f t="shared" ref="M91" si="59">_xlfn.BITRSHIFT(L90,8)</f>
        <v>0</v>
      </c>
      <c r="N91" s="421"/>
      <c r="P91" s="421"/>
      <c r="Q91" s="421"/>
      <c r="R91" s="421"/>
      <c r="S91" s="421"/>
    </row>
    <row r="92" spans="1:19">
      <c r="A92" s="610">
        <v>217</v>
      </c>
      <c r="B92" s="610" t="s">
        <v>24</v>
      </c>
      <c r="C92" s="751"/>
      <c r="D92" s="754"/>
      <c r="E92" s="620" t="s">
        <v>26</v>
      </c>
      <c r="F92" s="609"/>
      <c r="G92" s="576" t="str">
        <f t="shared" si="42"/>
        <v>4</v>
      </c>
      <c r="H92" s="614">
        <v>4</v>
      </c>
      <c r="I92" s="618" t="s">
        <v>27</v>
      </c>
      <c r="L92" s="575"/>
      <c r="M92" s="604">
        <f t="shared" ref="M92:M93" si="60">_xlfn.BITAND(L92,255)</f>
        <v>0</v>
      </c>
      <c r="P92" s="421"/>
    </row>
    <row r="93" spans="1:19">
      <c r="A93" s="610">
        <v>218</v>
      </c>
      <c r="B93" s="610" t="s">
        <v>24</v>
      </c>
      <c r="C93" s="953" t="s">
        <v>1227</v>
      </c>
      <c r="D93" s="754"/>
      <c r="E93" s="620" t="s">
        <v>26</v>
      </c>
      <c r="F93" s="609"/>
      <c r="G93" s="576" t="str">
        <f t="shared" si="42"/>
        <v>6B</v>
      </c>
      <c r="H93" s="614">
        <v>107</v>
      </c>
      <c r="I93" s="618" t="s">
        <v>27</v>
      </c>
      <c r="K93" s="421">
        <f>H94*256+H93</f>
        <v>1131</v>
      </c>
      <c r="L93" s="575">
        <v>1131</v>
      </c>
      <c r="M93" s="604">
        <f t="shared" si="60"/>
        <v>107</v>
      </c>
      <c r="N93" s="421"/>
      <c r="P93" s="421"/>
      <c r="Q93" s="421"/>
      <c r="R93" s="421"/>
      <c r="S93" s="421"/>
    </row>
    <row r="94" spans="1:19">
      <c r="A94" s="610">
        <v>219</v>
      </c>
      <c r="B94" s="610" t="s">
        <v>24</v>
      </c>
      <c r="C94" s="751"/>
      <c r="D94" s="754"/>
      <c r="E94" s="620" t="s">
        <v>26</v>
      </c>
      <c r="F94" s="609"/>
      <c r="G94" s="576" t="str">
        <f t="shared" si="42"/>
        <v>4</v>
      </c>
      <c r="H94" s="614">
        <v>4</v>
      </c>
      <c r="I94" s="618" t="s">
        <v>27</v>
      </c>
      <c r="L94" s="575"/>
      <c r="M94" s="604">
        <f t="shared" ref="M94" si="61">_xlfn.BITRSHIFT(L93,8)</f>
        <v>4</v>
      </c>
      <c r="P94" s="421"/>
    </row>
    <row r="95" spans="1:19">
      <c r="A95" s="610">
        <v>220</v>
      </c>
      <c r="B95" s="610" t="s">
        <v>24</v>
      </c>
      <c r="C95" s="953" t="s">
        <v>1228</v>
      </c>
      <c r="D95" s="754"/>
      <c r="E95" s="620" t="s">
        <v>26</v>
      </c>
      <c r="F95" s="609"/>
      <c r="G95" s="576" t="str">
        <f t="shared" si="42"/>
        <v>C2</v>
      </c>
      <c r="H95" s="614">
        <v>194</v>
      </c>
      <c r="I95" s="618" t="s">
        <v>27</v>
      </c>
      <c r="K95" s="421">
        <f>H96*256+H95</f>
        <v>1218</v>
      </c>
      <c r="L95" s="575">
        <v>1218</v>
      </c>
      <c r="M95" s="604">
        <f t="shared" ref="M95:M96" si="62">_xlfn.BITAND(L95,255)</f>
        <v>194</v>
      </c>
      <c r="N95" s="421"/>
      <c r="P95" s="421"/>
      <c r="Q95" s="421"/>
      <c r="R95" s="421"/>
      <c r="S95" s="421"/>
    </row>
    <row r="96" spans="1:19">
      <c r="A96" s="610">
        <v>221</v>
      </c>
      <c r="B96" s="610" t="s">
        <v>24</v>
      </c>
      <c r="C96" s="751"/>
      <c r="D96" s="754"/>
      <c r="E96" s="620" t="s">
        <v>26</v>
      </c>
      <c r="F96" s="609"/>
      <c r="G96" s="576" t="str">
        <f t="shared" si="42"/>
        <v>4</v>
      </c>
      <c r="H96" s="614">
        <v>4</v>
      </c>
      <c r="I96" s="618" t="s">
        <v>27</v>
      </c>
      <c r="L96" s="575"/>
      <c r="M96" s="604">
        <f t="shared" si="62"/>
        <v>0</v>
      </c>
      <c r="P96" s="421"/>
    </row>
    <row r="97" spans="1:19">
      <c r="A97" s="610">
        <v>222</v>
      </c>
      <c r="B97" s="610" t="s">
        <v>24</v>
      </c>
      <c r="C97" s="953" t="s">
        <v>1229</v>
      </c>
      <c r="D97" s="754"/>
      <c r="E97" s="620" t="s">
        <v>26</v>
      </c>
      <c r="F97" s="609"/>
      <c r="G97" s="576" t="str">
        <f t="shared" si="42"/>
        <v>E1</v>
      </c>
      <c r="H97" s="614">
        <v>225</v>
      </c>
      <c r="I97" s="618" t="s">
        <v>27</v>
      </c>
      <c r="K97" s="421">
        <f>H98*256+H97</f>
        <v>15329</v>
      </c>
      <c r="L97" s="575">
        <v>15329</v>
      </c>
      <c r="M97" s="604">
        <f t="shared" ref="M97" si="63">_xlfn.BITRSHIFT(L96,8)</f>
        <v>0</v>
      </c>
      <c r="N97" s="421"/>
      <c r="P97" s="421"/>
      <c r="Q97" s="421"/>
      <c r="R97" s="421"/>
      <c r="S97" s="421"/>
    </row>
    <row r="98" spans="1:19">
      <c r="A98" s="610">
        <v>223</v>
      </c>
      <c r="B98" s="610" t="s">
        <v>24</v>
      </c>
      <c r="C98" s="751"/>
      <c r="D98" s="751"/>
      <c r="E98" s="620" t="s">
        <v>26</v>
      </c>
      <c r="F98" s="609"/>
      <c r="G98" s="576" t="str">
        <f t="shared" si="42"/>
        <v>3B</v>
      </c>
      <c r="H98" s="614">
        <v>59</v>
      </c>
      <c r="I98" s="618" t="s">
        <v>27</v>
      </c>
      <c r="L98" s="575"/>
      <c r="M98" s="604">
        <f t="shared" ref="M98:M99" si="64">_xlfn.BITAND(L98,255)</f>
        <v>0</v>
      </c>
      <c r="P98" s="421"/>
    </row>
    <row r="99" spans="1:19">
      <c r="A99" s="610">
        <v>224</v>
      </c>
      <c r="B99" s="610" t="s">
        <v>24</v>
      </c>
      <c r="C99" s="953" t="s">
        <v>1230</v>
      </c>
      <c r="D99" s="957"/>
      <c r="E99" s="620" t="s">
        <v>26</v>
      </c>
      <c r="F99" s="609"/>
      <c r="G99" s="576" t="str">
        <f t="shared" si="42"/>
        <v>4</v>
      </c>
      <c r="H99" s="617">
        <v>4</v>
      </c>
      <c r="I99" s="618" t="s">
        <v>27</v>
      </c>
      <c r="K99" s="421">
        <f>H100*256+H99</f>
        <v>4</v>
      </c>
      <c r="L99" s="575">
        <v>4</v>
      </c>
      <c r="M99" s="604">
        <f t="shared" si="64"/>
        <v>4</v>
      </c>
      <c r="N99" s="421"/>
      <c r="P99" s="421"/>
      <c r="Q99" s="421"/>
      <c r="R99" s="421"/>
      <c r="S99" s="421"/>
    </row>
    <row r="100" spans="1:19">
      <c r="A100" s="610">
        <v>225</v>
      </c>
      <c r="B100" s="610" t="s">
        <v>24</v>
      </c>
      <c r="C100" s="751"/>
      <c r="D100" s="754"/>
      <c r="E100" s="620" t="s">
        <v>26</v>
      </c>
      <c r="F100" s="609"/>
      <c r="G100" s="576" t="str">
        <f t="shared" si="42"/>
        <v>0</v>
      </c>
      <c r="H100" s="617">
        <v>0</v>
      </c>
      <c r="I100" s="618" t="s">
        <v>27</v>
      </c>
      <c r="K100" s="421"/>
      <c r="L100" s="575"/>
      <c r="M100" s="604">
        <f t="shared" ref="M100" si="65">_xlfn.BITRSHIFT(L99,8)</f>
        <v>0</v>
      </c>
      <c r="N100" s="421"/>
      <c r="P100" s="421"/>
      <c r="Q100" s="421"/>
      <c r="R100" s="421"/>
      <c r="S100" s="421"/>
    </row>
    <row r="101" spans="1:19">
      <c r="A101" s="610">
        <v>226</v>
      </c>
      <c r="B101" s="610" t="s">
        <v>24</v>
      </c>
      <c r="C101" s="953" t="s">
        <v>1231</v>
      </c>
      <c r="D101" s="754"/>
      <c r="E101" s="620" t="s">
        <v>26</v>
      </c>
      <c r="F101" s="609"/>
      <c r="G101" s="576" t="str">
        <f t="shared" si="42"/>
        <v>5A</v>
      </c>
      <c r="H101" s="617">
        <v>90</v>
      </c>
      <c r="I101" s="618" t="s">
        <v>27</v>
      </c>
      <c r="K101" s="421">
        <f>H102*256+H101</f>
        <v>90</v>
      </c>
      <c r="L101" s="575">
        <v>90</v>
      </c>
      <c r="M101" s="604">
        <f t="shared" ref="M101:M102" si="66">_xlfn.BITAND(L101,255)</f>
        <v>90</v>
      </c>
      <c r="N101" s="421"/>
      <c r="P101" s="421"/>
      <c r="Q101" s="421"/>
      <c r="R101" s="421"/>
      <c r="S101" s="421"/>
    </row>
    <row r="102" spans="1:19">
      <c r="A102" s="610">
        <v>227</v>
      </c>
      <c r="B102" s="610" t="s">
        <v>24</v>
      </c>
      <c r="C102" s="751"/>
      <c r="D102" s="754"/>
      <c r="E102" s="620" t="s">
        <v>26</v>
      </c>
      <c r="F102" s="609"/>
      <c r="G102" s="576" t="str">
        <f t="shared" si="42"/>
        <v>0</v>
      </c>
      <c r="H102" s="617">
        <v>0</v>
      </c>
      <c r="I102" s="618" t="s">
        <v>27</v>
      </c>
      <c r="K102" s="421"/>
      <c r="L102" s="575"/>
      <c r="M102" s="604">
        <f t="shared" si="66"/>
        <v>0</v>
      </c>
      <c r="N102" s="421"/>
      <c r="P102" s="421"/>
      <c r="Q102" s="421"/>
      <c r="R102" s="421"/>
      <c r="S102" s="421"/>
    </row>
    <row r="103" spans="1:19">
      <c r="A103" s="610">
        <v>228</v>
      </c>
      <c r="B103" s="610" t="s">
        <v>24</v>
      </c>
      <c r="C103" s="953" t="s">
        <v>1232</v>
      </c>
      <c r="D103" s="754"/>
      <c r="E103" s="620" t="s">
        <v>26</v>
      </c>
      <c r="F103" s="609"/>
      <c r="G103" s="576" t="str">
        <f t="shared" si="42"/>
        <v>B1</v>
      </c>
      <c r="H103" s="617">
        <v>177</v>
      </c>
      <c r="I103" s="618" t="s">
        <v>27</v>
      </c>
      <c r="K103" s="421">
        <f>H104*256+H103</f>
        <v>177</v>
      </c>
      <c r="L103" s="575">
        <v>177</v>
      </c>
      <c r="M103" s="604">
        <f t="shared" ref="M103" si="67">_xlfn.BITRSHIFT(L102,8)</f>
        <v>0</v>
      </c>
      <c r="N103" s="421"/>
      <c r="P103" s="421"/>
      <c r="Q103" s="421"/>
      <c r="R103" s="421"/>
      <c r="S103" s="421"/>
    </row>
    <row r="104" spans="1:19">
      <c r="A104" s="610">
        <v>229</v>
      </c>
      <c r="B104" s="610" t="s">
        <v>24</v>
      </c>
      <c r="C104" s="751"/>
      <c r="D104" s="754"/>
      <c r="E104" s="620" t="s">
        <v>26</v>
      </c>
      <c r="F104" s="609"/>
      <c r="G104" s="576" t="str">
        <f t="shared" si="42"/>
        <v>0</v>
      </c>
      <c r="H104" s="617">
        <v>0</v>
      </c>
      <c r="I104" s="618" t="s">
        <v>27</v>
      </c>
      <c r="K104" s="421"/>
      <c r="L104" s="575"/>
      <c r="M104" s="604">
        <f t="shared" ref="M104:M105" si="68">_xlfn.BITAND(L104,255)</f>
        <v>0</v>
      </c>
      <c r="N104" s="421"/>
      <c r="P104" s="421"/>
      <c r="Q104" s="421"/>
      <c r="R104" s="421"/>
      <c r="S104" s="421"/>
    </row>
    <row r="105" spans="1:19">
      <c r="A105" s="610">
        <v>230</v>
      </c>
      <c r="B105" s="610" t="s">
        <v>24</v>
      </c>
      <c r="C105" s="953" t="s">
        <v>1233</v>
      </c>
      <c r="D105" s="754"/>
      <c r="E105" s="620" t="s">
        <v>26</v>
      </c>
      <c r="F105" s="609"/>
      <c r="G105" s="576" t="str">
        <f t="shared" si="42"/>
        <v>8</v>
      </c>
      <c r="H105" s="617">
        <v>8</v>
      </c>
      <c r="I105" s="618" t="s">
        <v>27</v>
      </c>
      <c r="K105" s="421">
        <f>H106*256+H105</f>
        <v>264</v>
      </c>
      <c r="L105" s="575">
        <v>264</v>
      </c>
      <c r="M105" s="604">
        <f t="shared" si="68"/>
        <v>8</v>
      </c>
      <c r="N105" s="421"/>
      <c r="P105" s="421"/>
      <c r="Q105" s="421"/>
      <c r="R105" s="421"/>
      <c r="S105" s="421"/>
    </row>
    <row r="106" spans="1:19">
      <c r="A106" s="610">
        <v>231</v>
      </c>
      <c r="B106" s="610" t="s">
        <v>24</v>
      </c>
      <c r="C106" s="751"/>
      <c r="D106" s="754"/>
      <c r="E106" s="620" t="s">
        <v>26</v>
      </c>
      <c r="F106" s="609"/>
      <c r="G106" s="576" t="str">
        <f t="shared" si="42"/>
        <v>1</v>
      </c>
      <c r="H106" s="617">
        <v>1</v>
      </c>
      <c r="I106" s="618" t="s">
        <v>27</v>
      </c>
      <c r="L106" s="575"/>
      <c r="M106" s="604">
        <f t="shared" ref="M106" si="69">_xlfn.BITRSHIFT(L105,8)</f>
        <v>1</v>
      </c>
      <c r="N106" s="421"/>
      <c r="P106" s="421"/>
      <c r="Q106" s="421"/>
      <c r="R106" s="421"/>
      <c r="S106" s="421"/>
    </row>
    <row r="107" spans="1:19">
      <c r="A107" s="610">
        <v>232</v>
      </c>
      <c r="B107" s="610" t="s">
        <v>24</v>
      </c>
      <c r="C107" s="953" t="s">
        <v>1234</v>
      </c>
      <c r="D107" s="754"/>
      <c r="E107" s="620" t="s">
        <v>26</v>
      </c>
      <c r="F107" s="609"/>
      <c r="G107" s="576" t="str">
        <f t="shared" si="42"/>
        <v>5E</v>
      </c>
      <c r="H107" s="614">
        <v>94</v>
      </c>
      <c r="I107" s="618" t="s">
        <v>27</v>
      </c>
      <c r="K107" s="421">
        <f>H108*256+H107</f>
        <v>350</v>
      </c>
      <c r="L107" s="575">
        <v>350</v>
      </c>
      <c r="M107" s="604">
        <f t="shared" ref="M107:M108" si="70">_xlfn.BITAND(L107,255)</f>
        <v>94</v>
      </c>
      <c r="N107" s="421"/>
      <c r="P107" s="421"/>
      <c r="Q107" s="421"/>
      <c r="R107" s="421"/>
      <c r="S107" s="421"/>
    </row>
    <row r="108" spans="1:19">
      <c r="A108" s="610">
        <v>233</v>
      </c>
      <c r="B108" s="610" t="s">
        <v>24</v>
      </c>
      <c r="C108" s="751"/>
      <c r="D108" s="754"/>
      <c r="E108" s="620" t="s">
        <v>26</v>
      </c>
      <c r="F108" s="609"/>
      <c r="G108" s="576" t="str">
        <f t="shared" si="42"/>
        <v>1</v>
      </c>
      <c r="H108" s="614">
        <v>1</v>
      </c>
      <c r="I108" s="618" t="s">
        <v>27</v>
      </c>
      <c r="L108" s="575"/>
      <c r="M108" s="604">
        <f t="shared" si="70"/>
        <v>0</v>
      </c>
      <c r="P108" s="421"/>
    </row>
    <row r="109" spans="1:19">
      <c r="A109" s="610">
        <v>234</v>
      </c>
      <c r="B109" s="610" t="s">
        <v>24</v>
      </c>
      <c r="C109" s="953" t="s">
        <v>1235</v>
      </c>
      <c r="D109" s="754"/>
      <c r="E109" s="620" t="s">
        <v>26</v>
      </c>
      <c r="F109" s="609"/>
      <c r="G109" s="576" t="str">
        <f t="shared" si="42"/>
        <v>B5</v>
      </c>
      <c r="H109" s="614">
        <v>181</v>
      </c>
      <c r="I109" s="618" t="s">
        <v>27</v>
      </c>
      <c r="K109" s="421">
        <f>H110*256+H109</f>
        <v>437</v>
      </c>
      <c r="L109" s="575">
        <v>437</v>
      </c>
      <c r="M109" s="604">
        <f t="shared" ref="M109" si="71">_xlfn.BITRSHIFT(L108,8)</f>
        <v>0</v>
      </c>
      <c r="N109" s="421"/>
      <c r="P109" s="421"/>
      <c r="Q109" s="421"/>
      <c r="R109" s="421"/>
      <c r="S109" s="421"/>
    </row>
    <row r="110" spans="1:19">
      <c r="A110" s="610">
        <v>235</v>
      </c>
      <c r="B110" s="610" t="s">
        <v>24</v>
      </c>
      <c r="C110" s="751"/>
      <c r="D110" s="754"/>
      <c r="E110" s="620" t="s">
        <v>26</v>
      </c>
      <c r="F110" s="609"/>
      <c r="G110" s="576" t="str">
        <f t="shared" si="42"/>
        <v>1</v>
      </c>
      <c r="H110" s="614">
        <v>1</v>
      </c>
      <c r="I110" s="618" t="s">
        <v>27</v>
      </c>
      <c r="L110" s="575"/>
      <c r="M110" s="604">
        <f t="shared" ref="M110:M111" si="72">_xlfn.BITAND(L110,255)</f>
        <v>0</v>
      </c>
      <c r="P110" s="421"/>
    </row>
    <row r="111" spans="1:19">
      <c r="A111" s="610">
        <v>236</v>
      </c>
      <c r="B111" s="610" t="s">
        <v>24</v>
      </c>
      <c r="C111" s="953" t="s">
        <v>1236</v>
      </c>
      <c r="D111" s="754"/>
      <c r="E111" s="620" t="s">
        <v>26</v>
      </c>
      <c r="F111" s="609"/>
      <c r="G111" s="576" t="str">
        <f t="shared" si="42"/>
        <v>C</v>
      </c>
      <c r="H111" s="614">
        <v>12</v>
      </c>
      <c r="I111" s="618" t="s">
        <v>27</v>
      </c>
      <c r="K111" s="421">
        <f>H112*256+H111</f>
        <v>524</v>
      </c>
      <c r="L111" s="575">
        <v>524</v>
      </c>
      <c r="M111" s="604">
        <f t="shared" si="72"/>
        <v>12</v>
      </c>
      <c r="N111" s="421"/>
      <c r="P111" s="421"/>
      <c r="Q111" s="421"/>
      <c r="R111" s="421"/>
      <c r="S111" s="421"/>
    </row>
    <row r="112" spans="1:19">
      <c r="A112" s="610">
        <v>237</v>
      </c>
      <c r="B112" s="610" t="s">
        <v>24</v>
      </c>
      <c r="C112" s="751"/>
      <c r="D112" s="754"/>
      <c r="E112" s="620" t="s">
        <v>26</v>
      </c>
      <c r="F112" s="609"/>
      <c r="G112" s="576" t="str">
        <f t="shared" si="42"/>
        <v>2</v>
      </c>
      <c r="H112" s="614">
        <v>2</v>
      </c>
      <c r="I112" s="618" t="s">
        <v>27</v>
      </c>
      <c r="L112" s="575"/>
      <c r="M112" s="604">
        <f t="shared" ref="M112" si="73">_xlfn.BITRSHIFT(L111,8)</f>
        <v>2</v>
      </c>
      <c r="P112" s="421"/>
    </row>
    <row r="113" spans="1:19">
      <c r="A113" s="610">
        <v>238</v>
      </c>
      <c r="B113" s="610" t="s">
        <v>24</v>
      </c>
      <c r="C113" s="953" t="s">
        <v>1237</v>
      </c>
      <c r="D113" s="754"/>
      <c r="E113" s="620" t="s">
        <v>26</v>
      </c>
      <c r="F113" s="609"/>
      <c r="G113" s="576" t="str">
        <f t="shared" si="42"/>
        <v>63</v>
      </c>
      <c r="H113" s="614">
        <v>99</v>
      </c>
      <c r="I113" s="618" t="s">
        <v>27</v>
      </c>
      <c r="K113" s="421">
        <f>H114*256+H113</f>
        <v>611</v>
      </c>
      <c r="L113" s="575">
        <v>611</v>
      </c>
      <c r="M113" s="604">
        <f t="shared" ref="M113:M114" si="74">_xlfn.BITAND(L113,255)</f>
        <v>99</v>
      </c>
      <c r="N113" s="421"/>
      <c r="P113" s="421"/>
      <c r="Q113" s="421"/>
      <c r="R113" s="421"/>
      <c r="S113" s="421"/>
    </row>
    <row r="114" spans="1:19">
      <c r="A114" s="610">
        <v>239</v>
      </c>
      <c r="B114" s="610" t="s">
        <v>24</v>
      </c>
      <c r="C114" s="751"/>
      <c r="D114" s="754"/>
      <c r="E114" s="620" t="s">
        <v>26</v>
      </c>
      <c r="F114" s="609"/>
      <c r="G114" s="576" t="str">
        <f t="shared" si="42"/>
        <v>2</v>
      </c>
      <c r="H114" s="614">
        <v>2</v>
      </c>
      <c r="I114" s="618" t="s">
        <v>27</v>
      </c>
      <c r="L114" s="575"/>
      <c r="M114" s="604">
        <f t="shared" si="74"/>
        <v>0</v>
      </c>
      <c r="P114" s="421"/>
    </row>
    <row r="115" spans="1:19">
      <c r="A115" s="610">
        <v>240</v>
      </c>
      <c r="B115" s="610" t="s">
        <v>24</v>
      </c>
      <c r="C115" s="953" t="s">
        <v>1238</v>
      </c>
      <c r="D115" s="754"/>
      <c r="E115" s="620" t="s">
        <v>26</v>
      </c>
      <c r="F115" s="609"/>
      <c r="G115" s="576" t="str">
        <f t="shared" si="42"/>
        <v>B9</v>
      </c>
      <c r="H115" s="614">
        <v>185</v>
      </c>
      <c r="I115" s="618" t="s">
        <v>27</v>
      </c>
      <c r="K115" s="421">
        <f>H116*256+H115</f>
        <v>697</v>
      </c>
      <c r="L115" s="575">
        <v>697</v>
      </c>
      <c r="M115" s="604">
        <f t="shared" ref="M115" si="75">_xlfn.BITRSHIFT(L114,8)</f>
        <v>0</v>
      </c>
      <c r="N115" s="421"/>
      <c r="P115" s="421"/>
      <c r="Q115" s="421"/>
      <c r="R115" s="421"/>
      <c r="S115" s="421"/>
    </row>
    <row r="116" spans="1:19">
      <c r="A116" s="610">
        <v>241</v>
      </c>
      <c r="B116" s="610" t="s">
        <v>24</v>
      </c>
      <c r="C116" s="751"/>
      <c r="D116" s="754"/>
      <c r="E116" s="620" t="s">
        <v>26</v>
      </c>
      <c r="F116" s="609"/>
      <c r="G116" s="576" t="str">
        <f t="shared" si="42"/>
        <v>2</v>
      </c>
      <c r="H116" s="614">
        <v>2</v>
      </c>
      <c r="I116" s="618" t="s">
        <v>27</v>
      </c>
      <c r="K116" s="421"/>
      <c r="L116" s="575"/>
      <c r="M116" s="604">
        <f t="shared" ref="M116:M117" si="76">_xlfn.BITAND(L116,255)</f>
        <v>0</v>
      </c>
      <c r="N116" s="421"/>
      <c r="P116" s="421"/>
      <c r="Q116" s="421"/>
    </row>
    <row r="117" spans="1:19">
      <c r="A117" s="610">
        <v>242</v>
      </c>
      <c r="B117" s="610" t="s">
        <v>24</v>
      </c>
      <c r="C117" s="953" t="s">
        <v>1239</v>
      </c>
      <c r="D117" s="754"/>
      <c r="E117" s="620" t="s">
        <v>26</v>
      </c>
      <c r="F117" s="609"/>
      <c r="G117" s="576" t="str">
        <f t="shared" si="42"/>
        <v>10</v>
      </c>
      <c r="H117" s="614">
        <v>16</v>
      </c>
      <c r="I117" s="618" t="s">
        <v>27</v>
      </c>
      <c r="K117" s="421">
        <f>H118*256+H117</f>
        <v>784</v>
      </c>
      <c r="L117" s="575">
        <v>784</v>
      </c>
      <c r="M117" s="604">
        <f t="shared" si="76"/>
        <v>16</v>
      </c>
      <c r="N117" s="421"/>
      <c r="P117" s="421"/>
      <c r="Q117" s="421"/>
      <c r="R117" s="421"/>
      <c r="S117" s="421"/>
    </row>
    <row r="118" spans="1:19">
      <c r="A118" s="610">
        <v>243</v>
      </c>
      <c r="B118" s="610" t="s">
        <v>24</v>
      </c>
      <c r="C118" s="751"/>
      <c r="D118" s="754"/>
      <c r="E118" s="620" t="s">
        <v>26</v>
      </c>
      <c r="F118" s="609"/>
      <c r="G118" s="576" t="str">
        <f t="shared" si="42"/>
        <v>3</v>
      </c>
      <c r="H118" s="614">
        <v>3</v>
      </c>
      <c r="I118" s="618" t="s">
        <v>27</v>
      </c>
      <c r="K118" s="421"/>
      <c r="L118" s="575"/>
      <c r="M118" s="604">
        <f t="shared" ref="M118" si="77">_xlfn.BITRSHIFT(L117,8)</f>
        <v>3</v>
      </c>
      <c r="N118" s="421"/>
      <c r="P118" s="421"/>
      <c r="Q118" s="421"/>
    </row>
    <row r="119" spans="1:19">
      <c r="A119" s="610">
        <v>244</v>
      </c>
      <c r="B119" s="610" t="s">
        <v>24</v>
      </c>
      <c r="C119" s="953" t="s">
        <v>1240</v>
      </c>
      <c r="D119" s="754"/>
      <c r="E119" s="620" t="s">
        <v>26</v>
      </c>
      <c r="F119" s="609"/>
      <c r="G119" s="576" t="str">
        <f t="shared" si="42"/>
        <v>67</v>
      </c>
      <c r="H119" s="614">
        <v>103</v>
      </c>
      <c r="I119" s="618" t="s">
        <v>27</v>
      </c>
      <c r="K119" s="421">
        <f>H120*256+H119</f>
        <v>871</v>
      </c>
      <c r="L119" s="575">
        <v>871</v>
      </c>
      <c r="M119" s="604">
        <f t="shared" ref="M119:M120" si="78">_xlfn.BITAND(L119,255)</f>
        <v>103</v>
      </c>
      <c r="N119" s="421"/>
      <c r="P119" s="421"/>
      <c r="Q119" s="421"/>
      <c r="R119" s="421"/>
      <c r="S119" s="421"/>
    </row>
    <row r="120" spans="1:19">
      <c r="A120" s="610">
        <v>245</v>
      </c>
      <c r="B120" s="610" t="s">
        <v>24</v>
      </c>
      <c r="C120" s="751"/>
      <c r="D120" s="754"/>
      <c r="E120" s="620" t="s">
        <v>26</v>
      </c>
      <c r="F120" s="609"/>
      <c r="G120" s="576" t="str">
        <f t="shared" si="42"/>
        <v>3</v>
      </c>
      <c r="H120" s="614">
        <v>3</v>
      </c>
      <c r="I120" s="618" t="s">
        <v>27</v>
      </c>
      <c r="K120" s="421"/>
      <c r="L120" s="575"/>
      <c r="M120" s="604">
        <f t="shared" si="78"/>
        <v>0</v>
      </c>
      <c r="N120" s="421"/>
      <c r="P120" s="421"/>
      <c r="Q120" s="421"/>
    </row>
    <row r="121" spans="1:19">
      <c r="A121" s="610">
        <v>246</v>
      </c>
      <c r="B121" s="610" t="s">
        <v>24</v>
      </c>
      <c r="C121" s="953" t="s">
        <v>1241</v>
      </c>
      <c r="D121" s="754"/>
      <c r="E121" s="620" t="s">
        <v>26</v>
      </c>
      <c r="F121" s="609"/>
      <c r="G121" s="576" t="str">
        <f t="shared" si="42"/>
        <v>BD</v>
      </c>
      <c r="H121" s="614">
        <v>189</v>
      </c>
      <c r="I121" s="618" t="s">
        <v>27</v>
      </c>
      <c r="K121" s="421">
        <f>H122*256+H121</f>
        <v>957</v>
      </c>
      <c r="L121" s="575">
        <v>957</v>
      </c>
      <c r="M121" s="604">
        <f t="shared" ref="M121" si="79">_xlfn.BITRSHIFT(L120,8)</f>
        <v>0</v>
      </c>
      <c r="N121" s="421"/>
      <c r="P121" s="421"/>
      <c r="Q121" s="421"/>
      <c r="R121" s="421"/>
      <c r="S121" s="421"/>
    </row>
    <row r="122" spans="1:19">
      <c r="A122" s="610">
        <v>247</v>
      </c>
      <c r="B122" s="610" t="s">
        <v>24</v>
      </c>
      <c r="C122" s="751"/>
      <c r="D122" s="754"/>
      <c r="E122" s="620" t="s">
        <v>26</v>
      </c>
      <c r="F122" s="609"/>
      <c r="G122" s="576" t="str">
        <f t="shared" si="42"/>
        <v>3</v>
      </c>
      <c r="H122" s="614">
        <v>3</v>
      </c>
      <c r="I122" s="618" t="s">
        <v>27</v>
      </c>
      <c r="L122" s="575"/>
      <c r="M122" s="604">
        <f t="shared" ref="M122:M123" si="80">_xlfn.BITAND(L122,255)</f>
        <v>0</v>
      </c>
      <c r="N122" s="421"/>
      <c r="P122" s="421"/>
      <c r="Q122" s="421"/>
    </row>
    <row r="123" spans="1:19">
      <c r="A123" s="610">
        <v>248</v>
      </c>
      <c r="B123" s="610" t="s">
        <v>24</v>
      </c>
      <c r="C123" s="953" t="s">
        <v>1242</v>
      </c>
      <c r="D123" s="754"/>
      <c r="E123" s="620" t="s">
        <v>26</v>
      </c>
      <c r="F123" s="609"/>
      <c r="G123" s="576" t="str">
        <f t="shared" si="42"/>
        <v>14</v>
      </c>
      <c r="H123" s="614">
        <v>20</v>
      </c>
      <c r="I123" s="618" t="s">
        <v>27</v>
      </c>
      <c r="K123" s="421">
        <f>H124*256+H123</f>
        <v>1044</v>
      </c>
      <c r="L123" s="575">
        <v>1044</v>
      </c>
      <c r="M123" s="604">
        <f t="shared" si="80"/>
        <v>20</v>
      </c>
      <c r="N123" s="421"/>
      <c r="P123" s="421"/>
      <c r="Q123" s="421"/>
      <c r="R123" s="421"/>
      <c r="S123" s="421"/>
    </row>
    <row r="124" spans="1:19">
      <c r="A124" s="610">
        <v>249</v>
      </c>
      <c r="B124" s="610" t="s">
        <v>24</v>
      </c>
      <c r="C124" s="751"/>
      <c r="D124" s="754"/>
      <c r="E124" s="620" t="s">
        <v>26</v>
      </c>
      <c r="F124" s="609"/>
      <c r="G124" s="576" t="str">
        <f t="shared" si="42"/>
        <v>4</v>
      </c>
      <c r="H124" s="614">
        <v>4</v>
      </c>
      <c r="I124" s="618" t="s">
        <v>27</v>
      </c>
      <c r="L124" s="575"/>
      <c r="M124" s="604">
        <f t="shared" ref="M124" si="81">_xlfn.BITRSHIFT(L123,8)</f>
        <v>4</v>
      </c>
      <c r="P124" s="421"/>
    </row>
    <row r="125" spans="1:19">
      <c r="A125" s="610">
        <v>250</v>
      </c>
      <c r="B125" s="610" t="s">
        <v>24</v>
      </c>
      <c r="C125" s="953" t="s">
        <v>1243</v>
      </c>
      <c r="D125" s="754"/>
      <c r="E125" s="620" t="s">
        <v>26</v>
      </c>
      <c r="F125" s="609"/>
      <c r="G125" s="576" t="str">
        <f t="shared" si="42"/>
        <v>6B</v>
      </c>
      <c r="H125" s="614">
        <v>107</v>
      </c>
      <c r="I125" s="618" t="s">
        <v>27</v>
      </c>
      <c r="K125" s="421">
        <f>H126*256+H125</f>
        <v>1131</v>
      </c>
      <c r="L125" s="575">
        <v>1131</v>
      </c>
      <c r="M125" s="604">
        <f t="shared" ref="M125:M126" si="82">_xlfn.BITAND(L125,255)</f>
        <v>107</v>
      </c>
      <c r="N125" s="421"/>
      <c r="P125" s="421"/>
      <c r="Q125" s="421"/>
      <c r="R125" s="421"/>
      <c r="S125" s="421"/>
    </row>
    <row r="126" spans="1:19">
      <c r="A126" s="610">
        <v>251</v>
      </c>
      <c r="B126" s="610" t="s">
        <v>24</v>
      </c>
      <c r="C126" s="751"/>
      <c r="D126" s="754"/>
      <c r="E126" s="620" t="s">
        <v>26</v>
      </c>
      <c r="F126" s="609"/>
      <c r="G126" s="576" t="str">
        <f t="shared" si="42"/>
        <v>4</v>
      </c>
      <c r="H126" s="614">
        <v>4</v>
      </c>
      <c r="I126" s="618" t="s">
        <v>27</v>
      </c>
      <c r="L126" s="575"/>
      <c r="M126" s="604">
        <f t="shared" si="82"/>
        <v>0</v>
      </c>
      <c r="P126" s="421"/>
    </row>
    <row r="127" spans="1:19">
      <c r="A127" s="610">
        <v>252</v>
      </c>
      <c r="B127" s="610" t="s">
        <v>24</v>
      </c>
      <c r="C127" s="953" t="s">
        <v>1244</v>
      </c>
      <c r="D127" s="754"/>
      <c r="E127" s="620" t="s">
        <v>26</v>
      </c>
      <c r="F127" s="609"/>
      <c r="G127" s="576" t="str">
        <f t="shared" si="42"/>
        <v>C2</v>
      </c>
      <c r="H127" s="614">
        <v>194</v>
      </c>
      <c r="I127" s="618" t="s">
        <v>27</v>
      </c>
      <c r="K127" s="421">
        <f>H128*256+H127</f>
        <v>1218</v>
      </c>
      <c r="L127" s="575">
        <v>1218</v>
      </c>
      <c r="M127" s="604">
        <f t="shared" ref="M127" si="83">_xlfn.BITRSHIFT(L126,8)</f>
        <v>0</v>
      </c>
      <c r="N127" s="421"/>
      <c r="P127" s="421"/>
      <c r="Q127" s="421"/>
      <c r="R127" s="421"/>
      <c r="S127" s="421"/>
    </row>
    <row r="128" spans="1:19">
      <c r="A128" s="610">
        <v>253</v>
      </c>
      <c r="B128" s="610" t="s">
        <v>24</v>
      </c>
      <c r="C128" s="751"/>
      <c r="D128" s="754"/>
      <c r="E128" s="620" t="s">
        <v>26</v>
      </c>
      <c r="F128" s="609"/>
      <c r="G128" s="576" t="str">
        <f t="shared" si="42"/>
        <v>4</v>
      </c>
      <c r="H128" s="614">
        <v>4</v>
      </c>
      <c r="I128" s="618" t="s">
        <v>27</v>
      </c>
      <c r="L128" s="575"/>
      <c r="M128" s="604">
        <f t="shared" ref="M128:M129" si="84">_xlfn.BITAND(L128,255)</f>
        <v>0</v>
      </c>
      <c r="P128" s="421"/>
    </row>
    <row r="129" spans="1:19">
      <c r="A129" s="610">
        <v>254</v>
      </c>
      <c r="B129" s="610" t="s">
        <v>24</v>
      </c>
      <c r="C129" s="953" t="s">
        <v>1245</v>
      </c>
      <c r="D129" s="754"/>
      <c r="E129" s="620" t="s">
        <v>26</v>
      </c>
      <c r="F129" s="609"/>
      <c r="G129" s="576" t="str">
        <f t="shared" si="42"/>
        <v>E1</v>
      </c>
      <c r="H129" s="614">
        <v>225</v>
      </c>
      <c r="I129" s="618" t="s">
        <v>27</v>
      </c>
      <c r="K129" s="421">
        <f>H130*256+H129</f>
        <v>15329</v>
      </c>
      <c r="L129" s="575">
        <v>15329</v>
      </c>
      <c r="M129" s="604">
        <f t="shared" si="84"/>
        <v>225</v>
      </c>
      <c r="N129" s="421"/>
      <c r="P129" s="421"/>
      <c r="Q129" s="421"/>
      <c r="R129" s="421"/>
      <c r="S129" s="421"/>
    </row>
    <row r="130" spans="1:19">
      <c r="A130" s="610">
        <v>255</v>
      </c>
      <c r="B130" s="610" t="s">
        <v>24</v>
      </c>
      <c r="C130" s="751"/>
      <c r="D130" s="751"/>
      <c r="E130" s="620" t="s">
        <v>26</v>
      </c>
      <c r="F130" s="609"/>
      <c r="G130" s="576" t="str">
        <f t="shared" si="42"/>
        <v>3B</v>
      </c>
      <c r="H130" s="614">
        <v>59</v>
      </c>
      <c r="I130" s="618" t="s">
        <v>27</v>
      </c>
      <c r="L130" s="575"/>
      <c r="M130" s="604">
        <f t="shared" ref="M130" si="85">_xlfn.BITRSHIFT(L129,8)</f>
        <v>59</v>
      </c>
      <c r="P130" s="421"/>
    </row>
  </sheetData>
  <mergeCells count="69">
    <mergeCell ref="C129:C130"/>
    <mergeCell ref="D99:D130"/>
    <mergeCell ref="C101:C102"/>
    <mergeCell ref="C103:C104"/>
    <mergeCell ref="C105:C106"/>
    <mergeCell ref="C107:C108"/>
    <mergeCell ref="C119:C120"/>
    <mergeCell ref="C99:C100"/>
    <mergeCell ref="C109:C110"/>
    <mergeCell ref="C111:C112"/>
    <mergeCell ref="C113:C114"/>
    <mergeCell ref="C115:C116"/>
    <mergeCell ref="C117:C118"/>
    <mergeCell ref="C121:C122"/>
    <mergeCell ref="C123:C124"/>
    <mergeCell ref="C125:C126"/>
    <mergeCell ref="C127:C128"/>
    <mergeCell ref="C61:C62"/>
    <mergeCell ref="C63:C64"/>
    <mergeCell ref="C65:C66"/>
    <mergeCell ref="C67:C68"/>
    <mergeCell ref="C79:C80"/>
    <mergeCell ref="D67:D98"/>
    <mergeCell ref="C69:C70"/>
    <mergeCell ref="C71:C72"/>
    <mergeCell ref="C73:C74"/>
    <mergeCell ref="C75:C76"/>
    <mergeCell ref="C77:C78"/>
    <mergeCell ref="C89:C90"/>
    <mergeCell ref="C81:C82"/>
    <mergeCell ref="C83:C84"/>
    <mergeCell ref="C85:C86"/>
    <mergeCell ref="C87:C88"/>
    <mergeCell ref="C91:C92"/>
    <mergeCell ref="C93:C94"/>
    <mergeCell ref="C95:C96"/>
    <mergeCell ref="C97:C98"/>
    <mergeCell ref="C59:C60"/>
    <mergeCell ref="C31:C32"/>
    <mergeCell ref="C33:C34"/>
    <mergeCell ref="C35:C36"/>
    <mergeCell ref="D35:D66"/>
    <mergeCell ref="C37:C38"/>
    <mergeCell ref="C39:C40"/>
    <mergeCell ref="C41:C42"/>
    <mergeCell ref="C43:C44"/>
    <mergeCell ref="C45:C46"/>
    <mergeCell ref="C47:C48"/>
    <mergeCell ref="C49:C50"/>
    <mergeCell ref="C51:C52"/>
    <mergeCell ref="C53:C54"/>
    <mergeCell ref="C55:C56"/>
    <mergeCell ref="C57:C5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C27:C2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36CA5-8730-4A04-982B-3454C57F790B}">
  <dimension ref="A1:S130"/>
  <sheetViews>
    <sheetView zoomScale="85" zoomScaleNormal="85" workbookViewId="0">
      <selection activeCell="H23" sqref="H23"/>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10" width="9" style="284"/>
    <col min="11" max="11" width="15.109375" style="284" customWidth="1"/>
    <col min="12" max="12" width="10.109375" style="284" customWidth="1"/>
    <col min="13" max="13" width="9.6640625" style="284" customWidth="1"/>
    <col min="14" max="16384" width="9" style="284"/>
  </cols>
  <sheetData>
    <row r="1" spans="1:19" ht="17.25" customHeight="1">
      <c r="A1" s="756" t="s">
        <v>4664</v>
      </c>
      <c r="B1" s="757"/>
      <c r="C1" s="757"/>
      <c r="D1" s="757"/>
      <c r="E1" s="757"/>
      <c r="F1" s="757"/>
      <c r="G1" s="757"/>
      <c r="H1" s="757"/>
      <c r="I1" s="623"/>
    </row>
    <row r="2" spans="1:19"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9" s="421" customFormat="1">
      <c r="A3" s="622">
        <v>128</v>
      </c>
      <c r="B3" s="610" t="s">
        <v>24</v>
      </c>
      <c r="C3" s="953" t="s">
        <v>1246</v>
      </c>
      <c r="D3" s="957"/>
      <c r="E3" s="620" t="s">
        <v>26</v>
      </c>
      <c r="F3" s="616"/>
      <c r="G3" s="576" t="str">
        <f t="shared" ref="G3:G66" si="0">DEC2HEX(H3)</f>
        <v>A</v>
      </c>
      <c r="H3" s="578">
        <v>10</v>
      </c>
      <c r="I3" s="618" t="s">
        <v>27</v>
      </c>
      <c r="J3" s="284"/>
      <c r="K3" s="421">
        <f>H4*256+H3</f>
        <v>10</v>
      </c>
      <c r="L3" s="421">
        <f>K3*0.0001</f>
        <v>1E-3</v>
      </c>
      <c r="M3" s="421">
        <f>10*LOG10(L3)</f>
        <v>-30</v>
      </c>
      <c r="O3" s="577">
        <v>10</v>
      </c>
      <c r="P3" s="604">
        <f>_xlfn.BITAND(O3,255)</f>
        <v>10</v>
      </c>
    </row>
    <row r="4" spans="1:19" s="421" customFormat="1">
      <c r="A4" s="622">
        <v>129</v>
      </c>
      <c r="B4" s="610" t="s">
        <v>24</v>
      </c>
      <c r="C4" s="751"/>
      <c r="D4" s="754"/>
      <c r="E4" s="620" t="s">
        <v>26</v>
      </c>
      <c r="F4" s="616"/>
      <c r="G4" s="576" t="str">
        <f t="shared" si="0"/>
        <v>0</v>
      </c>
      <c r="H4" s="578">
        <v>0</v>
      </c>
      <c r="I4" s="618" t="s">
        <v>27</v>
      </c>
      <c r="J4" s="284"/>
      <c r="O4" s="577"/>
      <c r="P4" s="604">
        <f>_xlfn.BITRSHIFT(O3,8)</f>
        <v>0</v>
      </c>
    </row>
    <row r="5" spans="1:19" s="421" customFormat="1">
      <c r="A5" s="622">
        <v>130</v>
      </c>
      <c r="B5" s="610" t="s">
        <v>24</v>
      </c>
      <c r="C5" s="953" t="s">
        <v>1247</v>
      </c>
      <c r="D5" s="754"/>
      <c r="E5" s="620" t="s">
        <v>26</v>
      </c>
      <c r="F5" s="616"/>
      <c r="G5" s="576" t="str">
        <f t="shared" si="0"/>
        <v>7A</v>
      </c>
      <c r="H5" s="578">
        <v>122</v>
      </c>
      <c r="I5" s="618" t="s">
        <v>27</v>
      </c>
      <c r="K5" s="421">
        <f>H6*256+H5</f>
        <v>122</v>
      </c>
      <c r="L5" s="421">
        <f>K5*0.001</f>
        <v>0.122</v>
      </c>
      <c r="M5" s="421">
        <f>10*LOG10(L5)</f>
        <v>-9.1364016932525178</v>
      </c>
      <c r="O5" s="577">
        <v>122</v>
      </c>
      <c r="P5" s="604">
        <f t="shared" ref="P5" si="1">_xlfn.BITAND(O5,255)</f>
        <v>122</v>
      </c>
    </row>
    <row r="6" spans="1:19" s="421" customFormat="1">
      <c r="A6" s="622">
        <v>131</v>
      </c>
      <c r="B6" s="610" t="s">
        <v>24</v>
      </c>
      <c r="C6" s="751"/>
      <c r="D6" s="754"/>
      <c r="E6" s="620" t="s">
        <v>26</v>
      </c>
      <c r="F6" s="616"/>
      <c r="G6" s="576" t="str">
        <f t="shared" si="0"/>
        <v>0</v>
      </c>
      <c r="H6" s="578">
        <v>0</v>
      </c>
      <c r="I6" s="618" t="s">
        <v>27</v>
      </c>
      <c r="O6" s="577"/>
      <c r="P6" s="604">
        <f t="shared" ref="P6" si="2">_xlfn.BITRSHIFT(O5,8)</f>
        <v>0</v>
      </c>
    </row>
    <row r="7" spans="1:19" s="421" customFormat="1">
      <c r="A7" s="622">
        <v>132</v>
      </c>
      <c r="B7" s="610" t="s">
        <v>24</v>
      </c>
      <c r="C7" s="953" t="s">
        <v>1248</v>
      </c>
      <c r="D7" s="754"/>
      <c r="E7" s="620" t="s">
        <v>26</v>
      </c>
      <c r="F7" s="616"/>
      <c r="G7" s="576" t="str">
        <f t="shared" si="0"/>
        <v>EA</v>
      </c>
      <c r="H7" s="578">
        <v>234</v>
      </c>
      <c r="I7" s="618" t="s">
        <v>27</v>
      </c>
      <c r="K7" s="421">
        <f>H8*256+H7</f>
        <v>234</v>
      </c>
      <c r="L7" s="421">
        <f>K7*0.001</f>
        <v>0.23400000000000001</v>
      </c>
      <c r="M7" s="421">
        <f>10*LOG10(L7)</f>
        <v>-6.3078414258985713</v>
      </c>
      <c r="O7" s="577">
        <v>234</v>
      </c>
      <c r="P7" s="604">
        <f t="shared" ref="P7" si="3">_xlfn.BITAND(O7,255)</f>
        <v>234</v>
      </c>
    </row>
    <row r="8" spans="1:19" s="421" customFormat="1">
      <c r="A8" s="622">
        <v>133</v>
      </c>
      <c r="B8" s="610" t="s">
        <v>24</v>
      </c>
      <c r="C8" s="751"/>
      <c r="D8" s="754"/>
      <c r="E8" s="620" t="s">
        <v>26</v>
      </c>
      <c r="F8" s="616"/>
      <c r="G8" s="576" t="str">
        <f t="shared" si="0"/>
        <v>0</v>
      </c>
      <c r="H8" s="578">
        <v>0</v>
      </c>
      <c r="I8" s="618" t="s">
        <v>27</v>
      </c>
      <c r="O8" s="577"/>
      <c r="P8" s="604">
        <f t="shared" ref="P8" si="4">_xlfn.BITRSHIFT(O7,8)</f>
        <v>0</v>
      </c>
    </row>
    <row r="9" spans="1:19" s="421" customFormat="1">
      <c r="A9" s="622">
        <v>134</v>
      </c>
      <c r="B9" s="610" t="s">
        <v>24</v>
      </c>
      <c r="C9" s="953" t="s">
        <v>1249</v>
      </c>
      <c r="D9" s="754"/>
      <c r="E9" s="620" t="s">
        <v>26</v>
      </c>
      <c r="F9" s="616"/>
      <c r="G9" s="576" t="str">
        <f t="shared" si="0"/>
        <v>5B</v>
      </c>
      <c r="H9" s="578">
        <v>91</v>
      </c>
      <c r="I9" s="618" t="s">
        <v>27</v>
      </c>
      <c r="K9" s="421">
        <f>H10*256+H9</f>
        <v>347</v>
      </c>
      <c r="L9" s="421">
        <f>K9*0.001</f>
        <v>0.34700000000000003</v>
      </c>
      <c r="M9" s="421">
        <f>10*LOG10(L9)</f>
        <v>-4.5967052520912626</v>
      </c>
      <c r="O9" s="577">
        <v>347</v>
      </c>
      <c r="P9" s="604">
        <f t="shared" ref="P9" si="5">_xlfn.BITAND(O9,255)</f>
        <v>91</v>
      </c>
    </row>
    <row r="10" spans="1:19" s="421" customFormat="1">
      <c r="A10" s="622">
        <v>135</v>
      </c>
      <c r="B10" s="610" t="s">
        <v>24</v>
      </c>
      <c r="C10" s="751"/>
      <c r="D10" s="754"/>
      <c r="E10" s="620" t="s">
        <v>26</v>
      </c>
      <c r="F10" s="616"/>
      <c r="G10" s="576" t="str">
        <f t="shared" si="0"/>
        <v>1</v>
      </c>
      <c r="H10" s="578">
        <v>1</v>
      </c>
      <c r="I10" s="618" t="s">
        <v>27</v>
      </c>
      <c r="K10" s="284"/>
      <c r="O10" s="577"/>
      <c r="P10" s="604">
        <f t="shared" ref="P10" si="6">_xlfn.BITRSHIFT(O9,8)</f>
        <v>1</v>
      </c>
    </row>
    <row r="11" spans="1:19">
      <c r="A11" s="622">
        <v>136</v>
      </c>
      <c r="B11" s="610" t="s">
        <v>24</v>
      </c>
      <c r="C11" s="953" t="s">
        <v>1250</v>
      </c>
      <c r="D11" s="754"/>
      <c r="E11" s="620" t="s">
        <v>26</v>
      </c>
      <c r="F11" s="609"/>
      <c r="G11" s="576" t="str">
        <f t="shared" si="0"/>
        <v>CB</v>
      </c>
      <c r="H11" s="579">
        <v>203</v>
      </c>
      <c r="I11" s="618" t="s">
        <v>27</v>
      </c>
      <c r="K11" s="421">
        <f>H12*256+H11</f>
        <v>459</v>
      </c>
      <c r="L11" s="421">
        <f>K11*0.001</f>
        <v>0.45900000000000002</v>
      </c>
      <c r="M11" s="421">
        <f>10*LOG10(L11)</f>
        <v>-3.3818731446273875</v>
      </c>
      <c r="O11" s="575">
        <v>459</v>
      </c>
      <c r="P11" s="604">
        <f t="shared" ref="P11" si="7">_xlfn.BITAND(O11,255)</f>
        <v>203</v>
      </c>
      <c r="Q11" s="421"/>
      <c r="R11" s="421"/>
      <c r="S11" s="421"/>
    </row>
    <row r="12" spans="1:19">
      <c r="A12" s="622">
        <v>137</v>
      </c>
      <c r="B12" s="610" t="s">
        <v>24</v>
      </c>
      <c r="C12" s="751"/>
      <c r="D12" s="754"/>
      <c r="E12" s="620" t="s">
        <v>26</v>
      </c>
      <c r="F12" s="609"/>
      <c r="G12" s="576" t="str">
        <f t="shared" si="0"/>
        <v>1</v>
      </c>
      <c r="H12" s="579">
        <v>1</v>
      </c>
      <c r="I12" s="618" t="s">
        <v>27</v>
      </c>
      <c r="O12" s="575"/>
      <c r="P12" s="604">
        <f t="shared" ref="P12" si="8">_xlfn.BITRSHIFT(O11,8)</f>
        <v>1</v>
      </c>
    </row>
    <row r="13" spans="1:19">
      <c r="A13" s="622">
        <v>138</v>
      </c>
      <c r="B13" s="610" t="s">
        <v>24</v>
      </c>
      <c r="C13" s="953" t="s">
        <v>1251</v>
      </c>
      <c r="D13" s="754"/>
      <c r="E13" s="620" t="s">
        <v>26</v>
      </c>
      <c r="F13" s="609"/>
      <c r="G13" s="576" t="str">
        <f t="shared" si="0"/>
        <v>3C</v>
      </c>
      <c r="H13" s="579">
        <v>60</v>
      </c>
      <c r="I13" s="618" t="s">
        <v>27</v>
      </c>
      <c r="K13" s="421">
        <f>H14*256+H13</f>
        <v>572</v>
      </c>
      <c r="L13" s="421">
        <f>K13*0.001</f>
        <v>0.57200000000000006</v>
      </c>
      <c r="M13" s="421">
        <f>10*LOG10(L13)</f>
        <v>-2.4260397120697572</v>
      </c>
      <c r="O13" s="575">
        <v>572</v>
      </c>
      <c r="P13" s="604">
        <f t="shared" ref="P13" si="9">_xlfn.BITAND(O13,255)</f>
        <v>60</v>
      </c>
      <c r="Q13" s="421"/>
      <c r="R13" s="421"/>
      <c r="S13" s="421"/>
    </row>
    <row r="14" spans="1:19">
      <c r="A14" s="622">
        <v>139</v>
      </c>
      <c r="B14" s="610" t="s">
        <v>24</v>
      </c>
      <c r="C14" s="751"/>
      <c r="D14" s="754"/>
      <c r="E14" s="620" t="s">
        <v>26</v>
      </c>
      <c r="F14" s="609"/>
      <c r="G14" s="576" t="str">
        <f t="shared" si="0"/>
        <v>2</v>
      </c>
      <c r="H14" s="579">
        <v>2</v>
      </c>
      <c r="I14" s="618" t="s">
        <v>27</v>
      </c>
      <c r="O14" s="575"/>
      <c r="P14" s="604">
        <f t="shared" ref="P14" si="10">_xlfn.BITRSHIFT(O13,8)</f>
        <v>2</v>
      </c>
    </row>
    <row r="15" spans="1:19">
      <c r="A15" s="622">
        <v>140</v>
      </c>
      <c r="B15" s="610" t="s">
        <v>24</v>
      </c>
      <c r="C15" s="953" t="s">
        <v>1252</v>
      </c>
      <c r="D15" s="754"/>
      <c r="E15" s="620" t="s">
        <v>26</v>
      </c>
      <c r="F15" s="609"/>
      <c r="G15" s="576" t="str">
        <f t="shared" si="0"/>
        <v>AC</v>
      </c>
      <c r="H15" s="579">
        <v>172</v>
      </c>
      <c r="I15" s="618" t="s">
        <v>27</v>
      </c>
      <c r="K15" s="421">
        <f>H16*256+H15</f>
        <v>684</v>
      </c>
      <c r="L15" s="421">
        <f>K15*0.001</f>
        <v>0.68400000000000005</v>
      </c>
      <c r="M15" s="421">
        <f>10*LOG10(L15)</f>
        <v>-1.6494389827988374</v>
      </c>
      <c r="O15" s="575">
        <v>684</v>
      </c>
      <c r="P15" s="604">
        <f t="shared" ref="P15" si="11">_xlfn.BITAND(O15,255)</f>
        <v>172</v>
      </c>
      <c r="Q15" s="421"/>
      <c r="R15" s="421"/>
      <c r="S15" s="421"/>
    </row>
    <row r="16" spans="1:19">
      <c r="A16" s="622">
        <v>141</v>
      </c>
      <c r="B16" s="610" t="s">
        <v>24</v>
      </c>
      <c r="C16" s="751"/>
      <c r="D16" s="754"/>
      <c r="E16" s="620" t="s">
        <v>26</v>
      </c>
      <c r="F16" s="609"/>
      <c r="G16" s="576" t="str">
        <f t="shared" si="0"/>
        <v>2</v>
      </c>
      <c r="H16" s="579">
        <v>2</v>
      </c>
      <c r="I16" s="618" t="s">
        <v>27</v>
      </c>
      <c r="O16" s="575"/>
      <c r="P16" s="604">
        <f t="shared" ref="P16" si="12">_xlfn.BITRSHIFT(O15,8)</f>
        <v>2</v>
      </c>
    </row>
    <row r="17" spans="1:19">
      <c r="A17" s="622">
        <v>142</v>
      </c>
      <c r="B17" s="610" t="s">
        <v>24</v>
      </c>
      <c r="C17" s="953" t="s">
        <v>1253</v>
      </c>
      <c r="D17" s="754"/>
      <c r="E17" s="620" t="s">
        <v>26</v>
      </c>
      <c r="F17" s="609"/>
      <c r="G17" s="576" t="str">
        <f t="shared" si="0"/>
        <v>1D</v>
      </c>
      <c r="H17" s="579">
        <v>29</v>
      </c>
      <c r="I17" s="618" t="s">
        <v>27</v>
      </c>
      <c r="K17" s="421">
        <f>H18*256+H17</f>
        <v>797</v>
      </c>
      <c r="L17" s="421">
        <f>K17*0.001</f>
        <v>0.79700000000000004</v>
      </c>
      <c r="M17" s="421">
        <f>10*LOG10(L17)</f>
        <v>-0.98541678603887628</v>
      </c>
      <c r="O17" s="575">
        <v>797</v>
      </c>
      <c r="P17" s="604">
        <f t="shared" ref="P17" si="13">_xlfn.BITAND(O17,255)</f>
        <v>29</v>
      </c>
      <c r="Q17" s="421"/>
      <c r="R17" s="421"/>
      <c r="S17" s="421"/>
    </row>
    <row r="18" spans="1:19">
      <c r="A18" s="622">
        <v>143</v>
      </c>
      <c r="B18" s="610" t="s">
        <v>24</v>
      </c>
      <c r="C18" s="751"/>
      <c r="D18" s="754"/>
      <c r="E18" s="620" t="s">
        <v>26</v>
      </c>
      <c r="F18" s="609"/>
      <c r="G18" s="576" t="str">
        <f t="shared" si="0"/>
        <v>3</v>
      </c>
      <c r="H18" s="579">
        <v>3</v>
      </c>
      <c r="I18" s="618" t="s">
        <v>27</v>
      </c>
      <c r="O18" s="575"/>
      <c r="P18" s="604">
        <f t="shared" ref="P18" si="14">_xlfn.BITRSHIFT(O17,8)</f>
        <v>3</v>
      </c>
    </row>
    <row r="19" spans="1:19">
      <c r="A19" s="622">
        <v>144</v>
      </c>
      <c r="B19" s="610" t="s">
        <v>24</v>
      </c>
      <c r="C19" s="953" t="s">
        <v>1254</v>
      </c>
      <c r="D19" s="754"/>
      <c r="E19" s="620" t="s">
        <v>26</v>
      </c>
      <c r="F19" s="609"/>
      <c r="G19" s="576" t="str">
        <f t="shared" si="0"/>
        <v>8D</v>
      </c>
      <c r="H19" s="579">
        <v>141</v>
      </c>
      <c r="I19" s="618" t="s">
        <v>27</v>
      </c>
      <c r="K19" s="421">
        <f>H20*256+H19</f>
        <v>909</v>
      </c>
      <c r="L19" s="421">
        <f>K19*0.0001</f>
        <v>9.0900000000000009E-2</v>
      </c>
      <c r="M19" s="421">
        <f>10*LOG10(L19)</f>
        <v>-10.414361167780326</v>
      </c>
      <c r="O19" s="577">
        <v>909</v>
      </c>
      <c r="P19" s="604">
        <f>_xlfn.BITAND(O19,255)</f>
        <v>141</v>
      </c>
      <c r="Q19" s="421"/>
      <c r="R19" s="421"/>
      <c r="S19" s="421"/>
    </row>
    <row r="20" spans="1:19">
      <c r="A20" s="622">
        <v>145</v>
      </c>
      <c r="B20" s="610" t="s">
        <v>24</v>
      </c>
      <c r="C20" s="751"/>
      <c r="D20" s="754"/>
      <c r="E20" s="620" t="s">
        <v>26</v>
      </c>
      <c r="F20" s="609"/>
      <c r="G20" s="576" t="str">
        <f t="shared" si="0"/>
        <v>3</v>
      </c>
      <c r="H20" s="579">
        <v>3</v>
      </c>
      <c r="I20" s="618" t="s">
        <v>27</v>
      </c>
      <c r="K20" s="421"/>
      <c r="L20" s="421"/>
      <c r="M20" s="421"/>
      <c r="O20" s="577"/>
      <c r="P20" s="604">
        <f>_xlfn.BITRSHIFT(O19,8)</f>
        <v>3</v>
      </c>
      <c r="Q20" s="421"/>
    </row>
    <row r="21" spans="1:19">
      <c r="A21" s="622">
        <v>146</v>
      </c>
      <c r="B21" s="610" t="s">
        <v>24</v>
      </c>
      <c r="C21" s="953" t="s">
        <v>1255</v>
      </c>
      <c r="D21" s="754"/>
      <c r="E21" s="620" t="s">
        <v>26</v>
      </c>
      <c r="F21" s="609"/>
      <c r="G21" s="576" t="str">
        <f t="shared" si="0"/>
        <v>FD</v>
      </c>
      <c r="H21" s="579">
        <v>253</v>
      </c>
      <c r="I21" s="618" t="s">
        <v>27</v>
      </c>
      <c r="K21" s="421">
        <f>H22*256+H21</f>
        <v>1021</v>
      </c>
      <c r="L21" s="421">
        <f>K21*0.001</f>
        <v>1.0210000000000001</v>
      </c>
      <c r="M21" s="421">
        <f>10*LOG10(L21)</f>
        <v>9.0257420869103017E-2</v>
      </c>
      <c r="O21" s="577">
        <v>1021</v>
      </c>
      <c r="P21" s="604">
        <f t="shared" ref="P21" si="15">_xlfn.BITAND(O21,255)</f>
        <v>253</v>
      </c>
      <c r="Q21" s="421"/>
      <c r="R21" s="421"/>
      <c r="S21" s="421"/>
    </row>
    <row r="22" spans="1:19">
      <c r="A22" s="622">
        <v>147</v>
      </c>
      <c r="B22" s="610" t="s">
        <v>24</v>
      </c>
      <c r="C22" s="751"/>
      <c r="D22" s="754"/>
      <c r="E22" s="620" t="s">
        <v>26</v>
      </c>
      <c r="F22" s="609"/>
      <c r="G22" s="576" t="str">
        <f t="shared" si="0"/>
        <v>3</v>
      </c>
      <c r="H22" s="579">
        <v>3</v>
      </c>
      <c r="I22" s="618" t="s">
        <v>27</v>
      </c>
      <c r="K22" s="421"/>
      <c r="L22" s="421"/>
      <c r="M22" s="421"/>
      <c r="O22" s="577"/>
      <c r="P22" s="604">
        <f t="shared" ref="P22" si="16">_xlfn.BITRSHIFT(O21,8)</f>
        <v>3</v>
      </c>
      <c r="Q22" s="421"/>
    </row>
    <row r="23" spans="1:19">
      <c r="A23" s="622">
        <v>148</v>
      </c>
      <c r="B23" s="610" t="s">
        <v>24</v>
      </c>
      <c r="C23" s="953" t="s">
        <v>1256</v>
      </c>
      <c r="D23" s="754"/>
      <c r="E23" s="620" t="s">
        <v>26</v>
      </c>
      <c r="F23" s="609"/>
      <c r="G23" s="576" t="str">
        <f t="shared" si="0"/>
        <v>6E</v>
      </c>
      <c r="H23" s="579">
        <v>110</v>
      </c>
      <c r="I23" s="618" t="s">
        <v>27</v>
      </c>
      <c r="K23" s="421">
        <f>H24*256+H23</f>
        <v>1134</v>
      </c>
      <c r="L23" s="421">
        <f>K23*0.001</f>
        <v>1.1340000000000001</v>
      </c>
      <c r="M23" s="421">
        <f>10*LOG10(L23)</f>
        <v>0.54613054556887819</v>
      </c>
      <c r="O23" s="577">
        <v>1134</v>
      </c>
      <c r="P23" s="604">
        <f t="shared" ref="P23" si="17">_xlfn.BITAND(O23,255)</f>
        <v>110</v>
      </c>
      <c r="Q23" s="421"/>
      <c r="R23" s="421"/>
      <c r="S23" s="421"/>
    </row>
    <row r="24" spans="1:19">
      <c r="A24" s="622">
        <v>149</v>
      </c>
      <c r="B24" s="610" t="s">
        <v>24</v>
      </c>
      <c r="C24" s="751"/>
      <c r="D24" s="754"/>
      <c r="E24" s="620" t="s">
        <v>26</v>
      </c>
      <c r="F24" s="609"/>
      <c r="G24" s="576" t="str">
        <f t="shared" si="0"/>
        <v>4</v>
      </c>
      <c r="H24" s="579">
        <v>4</v>
      </c>
      <c r="I24" s="618" t="s">
        <v>27</v>
      </c>
      <c r="K24" s="421"/>
      <c r="L24" s="421"/>
      <c r="M24" s="421"/>
      <c r="O24" s="577"/>
      <c r="P24" s="604">
        <f t="shared" ref="P24" si="18">_xlfn.BITRSHIFT(O23,8)</f>
        <v>4</v>
      </c>
      <c r="Q24" s="421"/>
    </row>
    <row r="25" spans="1:19">
      <c r="A25" s="622">
        <v>150</v>
      </c>
      <c r="B25" s="610" t="s">
        <v>24</v>
      </c>
      <c r="C25" s="953" t="s">
        <v>1257</v>
      </c>
      <c r="D25" s="754"/>
      <c r="E25" s="620" t="s">
        <v>26</v>
      </c>
      <c r="F25" s="609"/>
      <c r="G25" s="576" t="str">
        <f t="shared" si="0"/>
        <v>DE</v>
      </c>
      <c r="H25" s="579">
        <v>222</v>
      </c>
      <c r="I25" s="618" t="s">
        <v>27</v>
      </c>
      <c r="K25" s="421">
        <f>H26*256+H25</f>
        <v>1246</v>
      </c>
      <c r="L25" s="421">
        <f>K25*0.001</f>
        <v>1.246</v>
      </c>
      <c r="M25" s="421">
        <f>10*LOG10(L25)</f>
        <v>0.95518042323150809</v>
      </c>
      <c r="O25" s="577">
        <v>1246</v>
      </c>
      <c r="P25" s="604">
        <f t="shared" ref="P25" si="19">_xlfn.BITAND(O25,255)</f>
        <v>222</v>
      </c>
      <c r="Q25" s="421"/>
      <c r="R25" s="421"/>
      <c r="S25" s="421"/>
    </row>
    <row r="26" spans="1:19">
      <c r="A26" s="622">
        <v>151</v>
      </c>
      <c r="B26" s="610" t="s">
        <v>24</v>
      </c>
      <c r="C26" s="751"/>
      <c r="D26" s="754"/>
      <c r="E26" s="620" t="s">
        <v>26</v>
      </c>
      <c r="F26" s="609"/>
      <c r="G26" s="576" t="str">
        <f t="shared" si="0"/>
        <v>4</v>
      </c>
      <c r="H26" s="579">
        <v>4</v>
      </c>
      <c r="I26" s="618" t="s">
        <v>27</v>
      </c>
      <c r="L26" s="421"/>
      <c r="M26" s="421"/>
      <c r="O26" s="577"/>
      <c r="P26" s="604">
        <f t="shared" ref="P26" si="20">_xlfn.BITRSHIFT(O25,8)</f>
        <v>4</v>
      </c>
      <c r="Q26" s="421"/>
    </row>
    <row r="27" spans="1:19">
      <c r="A27" s="622">
        <v>152</v>
      </c>
      <c r="B27" s="610" t="s">
        <v>24</v>
      </c>
      <c r="C27" s="953" t="s">
        <v>1258</v>
      </c>
      <c r="D27" s="754"/>
      <c r="E27" s="620" t="s">
        <v>26</v>
      </c>
      <c r="F27" s="609"/>
      <c r="G27" s="576" t="str">
        <f t="shared" si="0"/>
        <v>4F</v>
      </c>
      <c r="H27" s="579">
        <v>79</v>
      </c>
      <c r="I27" s="618" t="s">
        <v>27</v>
      </c>
      <c r="K27" s="421">
        <f>H28*256+H27</f>
        <v>1359</v>
      </c>
      <c r="L27" s="421">
        <f>K27*0.001</f>
        <v>1.359</v>
      </c>
      <c r="M27" s="421">
        <f>10*LOG10(L27)</f>
        <v>1.3321945673249429</v>
      </c>
      <c r="O27" s="575">
        <v>1359</v>
      </c>
      <c r="P27" s="604">
        <f t="shared" ref="P27" si="21">_xlfn.BITAND(O27,255)</f>
        <v>79</v>
      </c>
      <c r="Q27" s="421"/>
      <c r="R27" s="421"/>
      <c r="S27" s="421"/>
    </row>
    <row r="28" spans="1:19">
      <c r="A28" s="622">
        <v>153</v>
      </c>
      <c r="B28" s="610" t="s">
        <v>24</v>
      </c>
      <c r="C28" s="751"/>
      <c r="D28" s="754"/>
      <c r="E28" s="620" t="s">
        <v>26</v>
      </c>
      <c r="F28" s="609"/>
      <c r="G28" s="576" t="str">
        <f t="shared" si="0"/>
        <v>5</v>
      </c>
      <c r="H28" s="579">
        <v>5</v>
      </c>
      <c r="I28" s="618" t="s">
        <v>27</v>
      </c>
      <c r="O28" s="575"/>
      <c r="P28" s="604">
        <f t="shared" ref="P28" si="22">_xlfn.BITRSHIFT(O27,8)</f>
        <v>5</v>
      </c>
    </row>
    <row r="29" spans="1:19">
      <c r="A29" s="622">
        <v>154</v>
      </c>
      <c r="B29" s="610" t="s">
        <v>24</v>
      </c>
      <c r="C29" s="953" t="s">
        <v>1259</v>
      </c>
      <c r="D29" s="754"/>
      <c r="E29" s="620" t="s">
        <v>26</v>
      </c>
      <c r="F29" s="609"/>
      <c r="G29" s="576" t="str">
        <f t="shared" si="0"/>
        <v>BF</v>
      </c>
      <c r="H29" s="579">
        <v>191</v>
      </c>
      <c r="I29" s="618" t="s">
        <v>27</v>
      </c>
      <c r="K29" s="421">
        <f>H30*256+H29</f>
        <v>1471</v>
      </c>
      <c r="L29" s="421">
        <f>K29*0.001</f>
        <v>1.4710000000000001</v>
      </c>
      <c r="M29" s="421">
        <f>10*LOG10(L29)</f>
        <v>1.6761267272753013</v>
      </c>
      <c r="O29" s="575">
        <v>1471</v>
      </c>
      <c r="P29" s="604">
        <f t="shared" ref="P29" si="23">_xlfn.BITAND(O29,255)</f>
        <v>191</v>
      </c>
      <c r="Q29" s="421"/>
      <c r="R29" s="421"/>
      <c r="S29" s="421"/>
    </row>
    <row r="30" spans="1:19">
      <c r="A30" s="622">
        <v>155</v>
      </c>
      <c r="B30" s="610" t="s">
        <v>24</v>
      </c>
      <c r="C30" s="751"/>
      <c r="D30" s="754"/>
      <c r="E30" s="620" t="s">
        <v>26</v>
      </c>
      <c r="F30" s="609"/>
      <c r="G30" s="576" t="str">
        <f t="shared" si="0"/>
        <v>5</v>
      </c>
      <c r="H30" s="579">
        <v>5</v>
      </c>
      <c r="I30" s="618" t="s">
        <v>27</v>
      </c>
      <c r="O30" s="575"/>
      <c r="P30" s="604">
        <f t="shared" ref="P30" si="24">_xlfn.BITRSHIFT(O29,8)</f>
        <v>5</v>
      </c>
    </row>
    <row r="31" spans="1:19">
      <c r="A31" s="622">
        <v>156</v>
      </c>
      <c r="B31" s="610" t="s">
        <v>24</v>
      </c>
      <c r="C31" s="953" t="s">
        <v>1260</v>
      </c>
      <c r="D31" s="754"/>
      <c r="E31" s="620" t="s">
        <v>26</v>
      </c>
      <c r="F31" s="609"/>
      <c r="G31" s="576" t="str">
        <f t="shared" si="0"/>
        <v>30</v>
      </c>
      <c r="H31" s="579">
        <v>48</v>
      </c>
      <c r="I31" s="618" t="s">
        <v>27</v>
      </c>
      <c r="K31" s="421">
        <f>H32*256+H31</f>
        <v>1584</v>
      </c>
      <c r="L31" s="421">
        <f>K31*0.001</f>
        <v>1.5840000000000001</v>
      </c>
      <c r="M31" s="421">
        <f>10*LOG10(L31)</f>
        <v>1.9975517725347471</v>
      </c>
      <c r="O31" s="575">
        <v>1584</v>
      </c>
      <c r="P31" s="604">
        <f t="shared" ref="P31" si="25">_xlfn.BITAND(O31,255)</f>
        <v>48</v>
      </c>
      <c r="Q31" s="421"/>
      <c r="R31" s="421"/>
      <c r="S31" s="421"/>
    </row>
    <row r="32" spans="1:19">
      <c r="A32" s="622">
        <v>157</v>
      </c>
      <c r="B32" s="610" t="s">
        <v>24</v>
      </c>
      <c r="C32" s="751"/>
      <c r="D32" s="754"/>
      <c r="E32" s="620" t="s">
        <v>26</v>
      </c>
      <c r="F32" s="609"/>
      <c r="G32" s="576" t="str">
        <f t="shared" si="0"/>
        <v>6</v>
      </c>
      <c r="H32" s="579">
        <v>6</v>
      </c>
      <c r="I32" s="618" t="s">
        <v>27</v>
      </c>
      <c r="O32" s="575"/>
      <c r="P32" s="604">
        <f t="shared" ref="P32" si="26">_xlfn.BITRSHIFT(O31,8)</f>
        <v>6</v>
      </c>
    </row>
    <row r="33" spans="1:19">
      <c r="A33" s="622">
        <v>158</v>
      </c>
      <c r="B33" s="610" t="s">
        <v>24</v>
      </c>
      <c r="C33" s="953" t="s">
        <v>1261</v>
      </c>
      <c r="D33" s="754"/>
      <c r="E33" s="620" t="s">
        <v>26</v>
      </c>
      <c r="F33" s="609"/>
      <c r="G33" s="576" t="str">
        <f t="shared" si="0"/>
        <v>F0</v>
      </c>
      <c r="H33" s="579">
        <v>240</v>
      </c>
      <c r="I33" s="618" t="s">
        <v>27</v>
      </c>
      <c r="K33" s="421">
        <f>H34*256+H33</f>
        <v>19952</v>
      </c>
      <c r="L33" s="421">
        <f>K33*0.001</f>
        <v>19.952000000000002</v>
      </c>
      <c r="M33" s="421">
        <f>10*LOG10(L33)</f>
        <v>12.999864361344676</v>
      </c>
      <c r="O33" s="575">
        <v>19952</v>
      </c>
      <c r="P33" s="604">
        <f t="shared" ref="P33" si="27">_xlfn.BITAND(O33,255)</f>
        <v>240</v>
      </c>
      <c r="Q33" s="421"/>
      <c r="R33" s="421"/>
      <c r="S33" s="421"/>
    </row>
    <row r="34" spans="1:19">
      <c r="A34" s="622">
        <v>159</v>
      </c>
      <c r="B34" s="610" t="s">
        <v>24</v>
      </c>
      <c r="C34" s="751"/>
      <c r="D34" s="751"/>
      <c r="E34" s="620" t="s">
        <v>26</v>
      </c>
      <c r="F34" s="609"/>
      <c r="G34" s="576" t="str">
        <f t="shared" si="0"/>
        <v>4D</v>
      </c>
      <c r="H34" s="579">
        <v>77</v>
      </c>
      <c r="I34" s="618" t="s">
        <v>27</v>
      </c>
      <c r="O34" s="575"/>
      <c r="P34" s="604">
        <f t="shared" ref="P34" si="28">_xlfn.BITRSHIFT(O33,8)</f>
        <v>77</v>
      </c>
    </row>
    <row r="35" spans="1:19">
      <c r="A35" s="622">
        <v>160</v>
      </c>
      <c r="B35" s="610" t="s">
        <v>24</v>
      </c>
      <c r="C35" s="953" t="s">
        <v>1262</v>
      </c>
      <c r="D35" s="957"/>
      <c r="E35" s="620" t="s">
        <v>26</v>
      </c>
      <c r="F35" s="609"/>
      <c r="G35" s="576" t="str">
        <f t="shared" si="0"/>
        <v>A</v>
      </c>
      <c r="H35" s="578">
        <v>10</v>
      </c>
      <c r="I35" s="618" t="s">
        <v>27</v>
      </c>
      <c r="K35" s="421">
        <f>H36*256+H35</f>
        <v>10</v>
      </c>
      <c r="L35" s="421">
        <f>K35*0.0001</f>
        <v>1E-3</v>
      </c>
      <c r="M35" s="421">
        <f>10*LOG10(L35)</f>
        <v>-30</v>
      </c>
      <c r="O35" s="577">
        <v>10</v>
      </c>
      <c r="P35" s="604">
        <f>_xlfn.BITAND(O35,255)</f>
        <v>10</v>
      </c>
      <c r="Q35" s="421"/>
      <c r="R35" s="421"/>
      <c r="S35" s="421"/>
    </row>
    <row r="36" spans="1:19">
      <c r="A36" s="622">
        <v>161</v>
      </c>
      <c r="B36" s="610" t="s">
        <v>24</v>
      </c>
      <c r="C36" s="751"/>
      <c r="D36" s="754"/>
      <c r="E36" s="620" t="s">
        <v>26</v>
      </c>
      <c r="F36" s="609"/>
      <c r="G36" s="576" t="str">
        <f t="shared" si="0"/>
        <v>0</v>
      </c>
      <c r="H36" s="578">
        <v>0</v>
      </c>
      <c r="I36" s="618" t="s">
        <v>27</v>
      </c>
      <c r="K36" s="421"/>
      <c r="L36" s="421"/>
      <c r="M36" s="421"/>
      <c r="O36" s="577"/>
      <c r="P36" s="604">
        <f>_xlfn.BITRSHIFT(O35,8)</f>
        <v>0</v>
      </c>
      <c r="Q36" s="421"/>
      <c r="R36" s="421"/>
      <c r="S36" s="421"/>
    </row>
    <row r="37" spans="1:19">
      <c r="A37" s="622">
        <v>162</v>
      </c>
      <c r="B37" s="610" t="s">
        <v>24</v>
      </c>
      <c r="C37" s="953" t="s">
        <v>1263</v>
      </c>
      <c r="D37" s="754"/>
      <c r="E37" s="620" t="s">
        <v>26</v>
      </c>
      <c r="F37" s="609"/>
      <c r="G37" s="576" t="str">
        <f t="shared" si="0"/>
        <v>7A</v>
      </c>
      <c r="H37" s="578">
        <v>122</v>
      </c>
      <c r="I37" s="618" t="s">
        <v>27</v>
      </c>
      <c r="K37" s="421">
        <f>H38*256+H37</f>
        <v>122</v>
      </c>
      <c r="L37" s="421">
        <f>K37*0.001</f>
        <v>0.122</v>
      </c>
      <c r="M37" s="421">
        <f>10*LOG10(L37)</f>
        <v>-9.1364016932525178</v>
      </c>
      <c r="O37" s="577">
        <v>122</v>
      </c>
      <c r="P37" s="604">
        <f t="shared" ref="P37" si="29">_xlfn.BITAND(O37,255)</f>
        <v>122</v>
      </c>
      <c r="Q37" s="421"/>
      <c r="R37" s="421"/>
      <c r="S37" s="421"/>
    </row>
    <row r="38" spans="1:19">
      <c r="A38" s="622">
        <v>163</v>
      </c>
      <c r="B38" s="610" t="s">
        <v>24</v>
      </c>
      <c r="C38" s="751"/>
      <c r="D38" s="754"/>
      <c r="E38" s="620" t="s">
        <v>26</v>
      </c>
      <c r="F38" s="609"/>
      <c r="G38" s="576" t="str">
        <f t="shared" si="0"/>
        <v>0</v>
      </c>
      <c r="H38" s="578">
        <v>0</v>
      </c>
      <c r="I38" s="618" t="s">
        <v>27</v>
      </c>
      <c r="K38" s="421"/>
      <c r="L38" s="421"/>
      <c r="M38" s="421"/>
      <c r="O38" s="577"/>
      <c r="P38" s="604">
        <f t="shared" ref="P38" si="30">_xlfn.BITRSHIFT(O37,8)</f>
        <v>0</v>
      </c>
      <c r="Q38" s="421"/>
      <c r="R38" s="421"/>
      <c r="S38" s="421"/>
    </row>
    <row r="39" spans="1:19">
      <c r="A39" s="622">
        <v>164</v>
      </c>
      <c r="B39" s="610" t="s">
        <v>24</v>
      </c>
      <c r="C39" s="953" t="s">
        <v>1264</v>
      </c>
      <c r="D39" s="754"/>
      <c r="E39" s="620" t="s">
        <v>26</v>
      </c>
      <c r="F39" s="609"/>
      <c r="G39" s="576" t="str">
        <f t="shared" si="0"/>
        <v>EA</v>
      </c>
      <c r="H39" s="578">
        <v>234</v>
      </c>
      <c r="I39" s="618" t="s">
        <v>27</v>
      </c>
      <c r="K39" s="421">
        <f>H40*256+H39</f>
        <v>234</v>
      </c>
      <c r="L39" s="421">
        <f>K39*0.001</f>
        <v>0.23400000000000001</v>
      </c>
      <c r="M39" s="421">
        <f>10*LOG10(L39)</f>
        <v>-6.3078414258985713</v>
      </c>
      <c r="O39" s="577">
        <v>234</v>
      </c>
      <c r="P39" s="604">
        <f t="shared" ref="P39" si="31">_xlfn.BITAND(O39,255)</f>
        <v>234</v>
      </c>
      <c r="Q39" s="421"/>
      <c r="R39" s="421"/>
      <c r="S39" s="421"/>
    </row>
    <row r="40" spans="1:19">
      <c r="A40" s="622">
        <v>165</v>
      </c>
      <c r="B40" s="610" t="s">
        <v>24</v>
      </c>
      <c r="C40" s="751"/>
      <c r="D40" s="754"/>
      <c r="E40" s="620" t="s">
        <v>26</v>
      </c>
      <c r="F40" s="609"/>
      <c r="G40" s="576" t="str">
        <f t="shared" si="0"/>
        <v>0</v>
      </c>
      <c r="H40" s="578">
        <v>0</v>
      </c>
      <c r="I40" s="618" t="s">
        <v>27</v>
      </c>
      <c r="K40" s="421"/>
      <c r="L40" s="421"/>
      <c r="M40" s="421"/>
      <c r="O40" s="577"/>
      <c r="P40" s="604">
        <f t="shared" ref="P40" si="32">_xlfn.BITRSHIFT(O39,8)</f>
        <v>0</v>
      </c>
      <c r="Q40" s="421"/>
      <c r="R40" s="421"/>
      <c r="S40" s="421"/>
    </row>
    <row r="41" spans="1:19">
      <c r="A41" s="622">
        <v>166</v>
      </c>
      <c r="B41" s="610" t="s">
        <v>24</v>
      </c>
      <c r="C41" s="958" t="s">
        <v>1265</v>
      </c>
      <c r="D41" s="754"/>
      <c r="E41" s="620" t="s">
        <v>26</v>
      </c>
      <c r="F41" s="609"/>
      <c r="G41" s="576" t="str">
        <f t="shared" si="0"/>
        <v>5B</v>
      </c>
      <c r="H41" s="578">
        <v>91</v>
      </c>
      <c r="I41" s="618" t="s">
        <v>27</v>
      </c>
      <c r="K41" s="421">
        <f>H42*256+H41</f>
        <v>347</v>
      </c>
      <c r="L41" s="421">
        <f>K41*0.001</f>
        <v>0.34700000000000003</v>
      </c>
      <c r="M41" s="421">
        <f>10*LOG10(L41)</f>
        <v>-4.5967052520912626</v>
      </c>
      <c r="O41" s="577">
        <v>347</v>
      </c>
      <c r="P41" s="604">
        <f t="shared" ref="P41" si="33">_xlfn.BITAND(O41,255)</f>
        <v>91</v>
      </c>
      <c r="Q41" s="421"/>
      <c r="R41" s="421"/>
      <c r="S41" s="421"/>
    </row>
    <row r="42" spans="1:19">
      <c r="A42" s="622">
        <v>167</v>
      </c>
      <c r="B42" s="610" t="s">
        <v>24</v>
      </c>
      <c r="C42" s="751"/>
      <c r="D42" s="754"/>
      <c r="E42" s="620" t="s">
        <v>26</v>
      </c>
      <c r="F42" s="609"/>
      <c r="G42" s="576" t="str">
        <f t="shared" si="0"/>
        <v>1</v>
      </c>
      <c r="H42" s="578">
        <v>1</v>
      </c>
      <c r="I42" s="618" t="s">
        <v>27</v>
      </c>
      <c r="L42" s="421"/>
      <c r="M42" s="421"/>
      <c r="O42" s="577"/>
      <c r="P42" s="604">
        <f t="shared" ref="P42" si="34">_xlfn.BITRSHIFT(O41,8)</f>
        <v>1</v>
      </c>
      <c r="Q42" s="421"/>
      <c r="R42" s="421"/>
      <c r="S42" s="421"/>
    </row>
    <row r="43" spans="1:19">
      <c r="A43" s="622">
        <v>168</v>
      </c>
      <c r="B43" s="610" t="s">
        <v>24</v>
      </c>
      <c r="C43" s="953" t="s">
        <v>1266</v>
      </c>
      <c r="D43" s="754"/>
      <c r="E43" s="620" t="s">
        <v>26</v>
      </c>
      <c r="F43" s="609"/>
      <c r="G43" s="576" t="str">
        <f t="shared" si="0"/>
        <v>CB</v>
      </c>
      <c r="H43" s="579">
        <v>203</v>
      </c>
      <c r="I43" s="618" t="s">
        <v>27</v>
      </c>
      <c r="K43" s="421">
        <f>H44*256+H43</f>
        <v>459</v>
      </c>
      <c r="L43" s="421">
        <f>K43*0.001</f>
        <v>0.45900000000000002</v>
      </c>
      <c r="M43" s="421">
        <f>10*LOG10(L43)</f>
        <v>-3.3818731446273875</v>
      </c>
      <c r="O43" s="575">
        <v>459</v>
      </c>
      <c r="P43" s="604">
        <f t="shared" ref="P43" si="35">_xlfn.BITAND(O43,255)</f>
        <v>203</v>
      </c>
      <c r="Q43" s="421"/>
      <c r="R43" s="421"/>
      <c r="S43" s="421"/>
    </row>
    <row r="44" spans="1:19">
      <c r="A44" s="622">
        <v>169</v>
      </c>
      <c r="B44" s="610" t="s">
        <v>24</v>
      </c>
      <c r="C44" s="751"/>
      <c r="D44" s="754"/>
      <c r="E44" s="620" t="s">
        <v>26</v>
      </c>
      <c r="F44" s="609"/>
      <c r="G44" s="576" t="str">
        <f t="shared" si="0"/>
        <v>1</v>
      </c>
      <c r="H44" s="579">
        <v>1</v>
      </c>
      <c r="I44" s="618" t="s">
        <v>27</v>
      </c>
      <c r="O44" s="575"/>
      <c r="P44" s="604">
        <f t="shared" ref="P44" si="36">_xlfn.BITRSHIFT(O43,8)</f>
        <v>1</v>
      </c>
    </row>
    <row r="45" spans="1:19">
      <c r="A45" s="622">
        <v>170</v>
      </c>
      <c r="B45" s="610" t="s">
        <v>24</v>
      </c>
      <c r="C45" s="953" t="s">
        <v>1267</v>
      </c>
      <c r="D45" s="754"/>
      <c r="E45" s="620" t="s">
        <v>26</v>
      </c>
      <c r="F45" s="609"/>
      <c r="G45" s="576" t="str">
        <f t="shared" si="0"/>
        <v>3C</v>
      </c>
      <c r="H45" s="579">
        <v>60</v>
      </c>
      <c r="I45" s="618" t="s">
        <v>27</v>
      </c>
      <c r="K45" s="421">
        <f>H46*256+H45</f>
        <v>572</v>
      </c>
      <c r="L45" s="421">
        <f>K45*0.001</f>
        <v>0.57200000000000006</v>
      </c>
      <c r="M45" s="421">
        <f>10*LOG10(L45)</f>
        <v>-2.4260397120697572</v>
      </c>
      <c r="O45" s="575">
        <v>572</v>
      </c>
      <c r="P45" s="604">
        <f t="shared" ref="P45" si="37">_xlfn.BITAND(O45,255)</f>
        <v>60</v>
      </c>
      <c r="Q45" s="421"/>
      <c r="R45" s="421"/>
      <c r="S45" s="421"/>
    </row>
    <row r="46" spans="1:19">
      <c r="A46" s="622">
        <v>171</v>
      </c>
      <c r="B46" s="610" t="s">
        <v>24</v>
      </c>
      <c r="C46" s="751"/>
      <c r="D46" s="754"/>
      <c r="E46" s="620" t="s">
        <v>26</v>
      </c>
      <c r="F46" s="609"/>
      <c r="G46" s="576" t="str">
        <f t="shared" si="0"/>
        <v>2</v>
      </c>
      <c r="H46" s="579">
        <v>2</v>
      </c>
      <c r="I46" s="618" t="s">
        <v>27</v>
      </c>
      <c r="O46" s="575"/>
      <c r="P46" s="604">
        <f t="shared" ref="P46" si="38">_xlfn.BITRSHIFT(O45,8)</f>
        <v>2</v>
      </c>
    </row>
    <row r="47" spans="1:19">
      <c r="A47" s="622">
        <v>172</v>
      </c>
      <c r="B47" s="610" t="s">
        <v>24</v>
      </c>
      <c r="C47" s="953" t="s">
        <v>1268</v>
      </c>
      <c r="D47" s="754"/>
      <c r="E47" s="620" t="s">
        <v>26</v>
      </c>
      <c r="F47" s="609"/>
      <c r="G47" s="576" t="str">
        <f t="shared" si="0"/>
        <v>AC</v>
      </c>
      <c r="H47" s="579">
        <v>172</v>
      </c>
      <c r="I47" s="618" t="s">
        <v>27</v>
      </c>
      <c r="K47" s="421">
        <f>H48*256+H47</f>
        <v>684</v>
      </c>
      <c r="L47" s="421">
        <f>K47*0.001</f>
        <v>0.68400000000000005</v>
      </c>
      <c r="M47" s="421">
        <f>10*LOG10(L47)</f>
        <v>-1.6494389827988374</v>
      </c>
      <c r="O47" s="575">
        <v>684</v>
      </c>
      <c r="P47" s="604">
        <f t="shared" ref="P47" si="39">_xlfn.BITAND(O47,255)</f>
        <v>172</v>
      </c>
      <c r="Q47" s="421"/>
      <c r="R47" s="421"/>
      <c r="S47" s="421"/>
    </row>
    <row r="48" spans="1:19">
      <c r="A48" s="622">
        <v>173</v>
      </c>
      <c r="B48" s="610" t="s">
        <v>24</v>
      </c>
      <c r="C48" s="751"/>
      <c r="D48" s="754"/>
      <c r="E48" s="620" t="s">
        <v>26</v>
      </c>
      <c r="F48" s="609"/>
      <c r="G48" s="576" t="str">
        <f t="shared" si="0"/>
        <v>2</v>
      </c>
      <c r="H48" s="579">
        <v>2</v>
      </c>
      <c r="I48" s="618" t="s">
        <v>27</v>
      </c>
      <c r="O48" s="575"/>
      <c r="P48" s="604">
        <f t="shared" ref="P48" si="40">_xlfn.BITRSHIFT(O47,8)</f>
        <v>2</v>
      </c>
    </row>
    <row r="49" spans="1:19">
      <c r="A49" s="622">
        <v>174</v>
      </c>
      <c r="B49" s="610" t="s">
        <v>24</v>
      </c>
      <c r="C49" s="953" t="s">
        <v>1269</v>
      </c>
      <c r="D49" s="754"/>
      <c r="E49" s="620" t="s">
        <v>26</v>
      </c>
      <c r="F49" s="609"/>
      <c r="G49" s="576" t="str">
        <f t="shared" si="0"/>
        <v>1D</v>
      </c>
      <c r="H49" s="579">
        <v>29</v>
      </c>
      <c r="I49" s="618" t="s">
        <v>27</v>
      </c>
      <c r="K49" s="421">
        <f>H50*256+H49</f>
        <v>797</v>
      </c>
      <c r="L49" s="421">
        <f>K49*0.001</f>
        <v>0.79700000000000004</v>
      </c>
      <c r="M49" s="421">
        <f>10*LOG10(L49)</f>
        <v>-0.98541678603887628</v>
      </c>
      <c r="O49" s="575">
        <v>797</v>
      </c>
      <c r="P49" s="604">
        <f t="shared" ref="P49" si="41">_xlfn.BITAND(O49,255)</f>
        <v>29</v>
      </c>
      <c r="Q49" s="421"/>
      <c r="R49" s="421"/>
      <c r="S49" s="421"/>
    </row>
    <row r="50" spans="1:19">
      <c r="A50" s="622">
        <v>175</v>
      </c>
      <c r="B50" s="610" t="s">
        <v>24</v>
      </c>
      <c r="C50" s="751"/>
      <c r="D50" s="754"/>
      <c r="E50" s="620" t="s">
        <v>26</v>
      </c>
      <c r="F50" s="609"/>
      <c r="G50" s="576" t="str">
        <f t="shared" si="0"/>
        <v>3</v>
      </c>
      <c r="H50" s="579">
        <v>3</v>
      </c>
      <c r="I50" s="618" t="s">
        <v>27</v>
      </c>
      <c r="O50" s="575"/>
      <c r="P50" s="604">
        <f t="shared" ref="P50" si="42">_xlfn.BITRSHIFT(O49,8)</f>
        <v>3</v>
      </c>
    </row>
    <row r="51" spans="1:19">
      <c r="A51" s="622">
        <v>176</v>
      </c>
      <c r="B51" s="610" t="s">
        <v>24</v>
      </c>
      <c r="C51" s="953" t="s">
        <v>1270</v>
      </c>
      <c r="D51" s="754"/>
      <c r="E51" s="620" t="s">
        <v>26</v>
      </c>
      <c r="F51" s="609"/>
      <c r="G51" s="576" t="str">
        <f t="shared" si="0"/>
        <v>8D</v>
      </c>
      <c r="H51" s="579">
        <v>141</v>
      </c>
      <c r="I51" s="618" t="s">
        <v>27</v>
      </c>
      <c r="K51" s="421">
        <f>H52*256+H51</f>
        <v>909</v>
      </c>
      <c r="L51" s="421">
        <f>K51*0.0001</f>
        <v>9.0900000000000009E-2</v>
      </c>
      <c r="M51" s="421">
        <f>10*LOG10(L51)</f>
        <v>-10.414361167780326</v>
      </c>
      <c r="O51" s="577">
        <v>909</v>
      </c>
      <c r="P51" s="604">
        <f>_xlfn.BITAND(O51,255)</f>
        <v>141</v>
      </c>
      <c r="Q51" s="421"/>
      <c r="R51" s="421"/>
      <c r="S51" s="421"/>
    </row>
    <row r="52" spans="1:19">
      <c r="A52" s="622">
        <v>177</v>
      </c>
      <c r="B52" s="610" t="s">
        <v>24</v>
      </c>
      <c r="C52" s="751"/>
      <c r="D52" s="754"/>
      <c r="E52" s="620" t="s">
        <v>26</v>
      </c>
      <c r="F52" s="609"/>
      <c r="G52" s="576" t="str">
        <f t="shared" si="0"/>
        <v>3</v>
      </c>
      <c r="H52" s="579">
        <v>3</v>
      </c>
      <c r="I52" s="618" t="s">
        <v>27</v>
      </c>
      <c r="K52" s="421"/>
      <c r="L52" s="421"/>
      <c r="M52" s="421"/>
      <c r="O52" s="577"/>
      <c r="P52" s="604">
        <f>_xlfn.BITRSHIFT(O51,8)</f>
        <v>3</v>
      </c>
      <c r="Q52" s="421"/>
    </row>
    <row r="53" spans="1:19">
      <c r="A53" s="622">
        <v>178</v>
      </c>
      <c r="B53" s="610" t="s">
        <v>24</v>
      </c>
      <c r="C53" s="953" t="s">
        <v>1271</v>
      </c>
      <c r="D53" s="754"/>
      <c r="E53" s="620" t="s">
        <v>26</v>
      </c>
      <c r="F53" s="609"/>
      <c r="G53" s="576" t="str">
        <f t="shared" si="0"/>
        <v>FD</v>
      </c>
      <c r="H53" s="579">
        <v>253</v>
      </c>
      <c r="I53" s="618" t="s">
        <v>27</v>
      </c>
      <c r="K53" s="421">
        <f>H54*256+H53</f>
        <v>1021</v>
      </c>
      <c r="L53" s="421">
        <f>K53*0.001</f>
        <v>1.0210000000000001</v>
      </c>
      <c r="M53" s="421">
        <f>10*LOG10(L53)</f>
        <v>9.0257420869103017E-2</v>
      </c>
      <c r="O53" s="577">
        <v>1021</v>
      </c>
      <c r="P53" s="604">
        <f t="shared" ref="P53" si="43">_xlfn.BITAND(O53,255)</f>
        <v>253</v>
      </c>
      <c r="Q53" s="421"/>
      <c r="R53" s="421"/>
      <c r="S53" s="421"/>
    </row>
    <row r="54" spans="1:19">
      <c r="A54" s="622">
        <v>179</v>
      </c>
      <c r="B54" s="610" t="s">
        <v>24</v>
      </c>
      <c r="C54" s="751"/>
      <c r="D54" s="754"/>
      <c r="E54" s="620" t="s">
        <v>26</v>
      </c>
      <c r="F54" s="609"/>
      <c r="G54" s="576" t="str">
        <f t="shared" si="0"/>
        <v>3</v>
      </c>
      <c r="H54" s="579">
        <v>3</v>
      </c>
      <c r="I54" s="618" t="s">
        <v>27</v>
      </c>
      <c r="K54" s="421"/>
      <c r="L54" s="421"/>
      <c r="M54" s="421"/>
      <c r="O54" s="577"/>
      <c r="P54" s="604">
        <f t="shared" ref="P54" si="44">_xlfn.BITRSHIFT(O53,8)</f>
        <v>3</v>
      </c>
      <c r="Q54" s="421"/>
    </row>
    <row r="55" spans="1:19">
      <c r="A55" s="622">
        <v>180</v>
      </c>
      <c r="B55" s="610" t="s">
        <v>24</v>
      </c>
      <c r="C55" s="953" t="s">
        <v>1272</v>
      </c>
      <c r="D55" s="754"/>
      <c r="E55" s="620" t="s">
        <v>26</v>
      </c>
      <c r="F55" s="609"/>
      <c r="G55" s="576" t="str">
        <f t="shared" si="0"/>
        <v>6E</v>
      </c>
      <c r="H55" s="579">
        <v>110</v>
      </c>
      <c r="I55" s="618" t="s">
        <v>27</v>
      </c>
      <c r="K55" s="421">
        <f>H56*256+H55</f>
        <v>1134</v>
      </c>
      <c r="L55" s="421">
        <f>K55*0.001</f>
        <v>1.1340000000000001</v>
      </c>
      <c r="M55" s="421">
        <f>10*LOG10(L55)</f>
        <v>0.54613054556887819</v>
      </c>
      <c r="O55" s="577">
        <v>1134</v>
      </c>
      <c r="P55" s="604">
        <f t="shared" ref="P55" si="45">_xlfn.BITAND(O55,255)</f>
        <v>110</v>
      </c>
      <c r="Q55" s="421"/>
      <c r="R55" s="421"/>
      <c r="S55" s="421"/>
    </row>
    <row r="56" spans="1:19">
      <c r="A56" s="622">
        <v>181</v>
      </c>
      <c r="B56" s="610" t="s">
        <v>24</v>
      </c>
      <c r="C56" s="751"/>
      <c r="D56" s="754"/>
      <c r="E56" s="620" t="s">
        <v>26</v>
      </c>
      <c r="F56" s="609"/>
      <c r="G56" s="576" t="str">
        <f t="shared" si="0"/>
        <v>4</v>
      </c>
      <c r="H56" s="579">
        <v>4</v>
      </c>
      <c r="I56" s="618" t="s">
        <v>27</v>
      </c>
      <c r="K56" s="421"/>
      <c r="L56" s="421"/>
      <c r="M56" s="421"/>
      <c r="O56" s="577"/>
      <c r="P56" s="604">
        <f t="shared" ref="P56" si="46">_xlfn.BITRSHIFT(O55,8)</f>
        <v>4</v>
      </c>
      <c r="Q56" s="421"/>
    </row>
    <row r="57" spans="1:19">
      <c r="A57" s="622">
        <v>182</v>
      </c>
      <c r="B57" s="610" t="s">
        <v>24</v>
      </c>
      <c r="C57" s="953" t="s">
        <v>1273</v>
      </c>
      <c r="D57" s="754"/>
      <c r="E57" s="620" t="s">
        <v>26</v>
      </c>
      <c r="F57" s="609"/>
      <c r="G57" s="576" t="str">
        <f t="shared" si="0"/>
        <v>DE</v>
      </c>
      <c r="H57" s="579">
        <v>222</v>
      </c>
      <c r="I57" s="618" t="s">
        <v>27</v>
      </c>
      <c r="K57" s="421">
        <f>H58*256+H57</f>
        <v>1246</v>
      </c>
      <c r="L57" s="421">
        <f>K57*0.001</f>
        <v>1.246</v>
      </c>
      <c r="M57" s="421">
        <f>10*LOG10(L57)</f>
        <v>0.95518042323150809</v>
      </c>
      <c r="O57" s="577">
        <v>1246</v>
      </c>
      <c r="P57" s="604">
        <f t="shared" ref="P57" si="47">_xlfn.BITAND(O57,255)</f>
        <v>222</v>
      </c>
      <c r="Q57" s="421"/>
      <c r="R57" s="421"/>
      <c r="S57" s="421"/>
    </row>
    <row r="58" spans="1:19">
      <c r="A58" s="622">
        <v>183</v>
      </c>
      <c r="B58" s="610" t="s">
        <v>24</v>
      </c>
      <c r="C58" s="751"/>
      <c r="D58" s="754"/>
      <c r="E58" s="620" t="s">
        <v>26</v>
      </c>
      <c r="F58" s="609"/>
      <c r="G58" s="576" t="str">
        <f t="shared" si="0"/>
        <v>4</v>
      </c>
      <c r="H58" s="579">
        <v>4</v>
      </c>
      <c r="I58" s="618" t="s">
        <v>27</v>
      </c>
      <c r="L58" s="421"/>
      <c r="M58" s="421"/>
      <c r="O58" s="577"/>
      <c r="P58" s="604">
        <f t="shared" ref="P58" si="48">_xlfn.BITRSHIFT(O57,8)</f>
        <v>4</v>
      </c>
      <c r="Q58" s="421"/>
    </row>
    <row r="59" spans="1:19">
      <c r="A59" s="622">
        <v>184</v>
      </c>
      <c r="B59" s="610" t="s">
        <v>24</v>
      </c>
      <c r="C59" s="953" t="s">
        <v>1274</v>
      </c>
      <c r="D59" s="754"/>
      <c r="E59" s="620" t="s">
        <v>26</v>
      </c>
      <c r="F59" s="609"/>
      <c r="G59" s="576" t="str">
        <f t="shared" si="0"/>
        <v>4F</v>
      </c>
      <c r="H59" s="579">
        <v>79</v>
      </c>
      <c r="I59" s="618" t="s">
        <v>27</v>
      </c>
      <c r="K59" s="421">
        <f>H60*256+H59</f>
        <v>1359</v>
      </c>
      <c r="L59" s="421">
        <f>K59*0.001</f>
        <v>1.359</v>
      </c>
      <c r="M59" s="421">
        <f>10*LOG10(L59)</f>
        <v>1.3321945673249429</v>
      </c>
      <c r="O59" s="575">
        <v>1359</v>
      </c>
      <c r="P59" s="604">
        <f t="shared" ref="P59" si="49">_xlfn.BITAND(O59,255)</f>
        <v>79</v>
      </c>
      <c r="Q59" s="421"/>
      <c r="R59" s="421"/>
      <c r="S59" s="421"/>
    </row>
    <row r="60" spans="1:19">
      <c r="A60" s="622">
        <v>185</v>
      </c>
      <c r="B60" s="610" t="s">
        <v>24</v>
      </c>
      <c r="C60" s="751"/>
      <c r="D60" s="754"/>
      <c r="E60" s="620" t="s">
        <v>26</v>
      </c>
      <c r="F60" s="609"/>
      <c r="G60" s="576" t="str">
        <f t="shared" si="0"/>
        <v>5</v>
      </c>
      <c r="H60" s="579">
        <v>5</v>
      </c>
      <c r="I60" s="618" t="s">
        <v>27</v>
      </c>
      <c r="O60" s="575"/>
      <c r="P60" s="604">
        <f t="shared" ref="P60" si="50">_xlfn.BITRSHIFT(O59,8)</f>
        <v>5</v>
      </c>
    </row>
    <row r="61" spans="1:19">
      <c r="A61" s="622">
        <v>186</v>
      </c>
      <c r="B61" s="610" t="s">
        <v>24</v>
      </c>
      <c r="C61" s="953" t="s">
        <v>1275</v>
      </c>
      <c r="D61" s="754"/>
      <c r="E61" s="620" t="s">
        <v>26</v>
      </c>
      <c r="F61" s="609"/>
      <c r="G61" s="576" t="str">
        <f t="shared" si="0"/>
        <v>BF</v>
      </c>
      <c r="H61" s="579">
        <v>191</v>
      </c>
      <c r="I61" s="618" t="s">
        <v>27</v>
      </c>
      <c r="K61" s="421">
        <f>H62*256+H61</f>
        <v>1471</v>
      </c>
      <c r="L61" s="421">
        <f>K61*0.001</f>
        <v>1.4710000000000001</v>
      </c>
      <c r="M61" s="421">
        <f>10*LOG10(L61)</f>
        <v>1.6761267272753013</v>
      </c>
      <c r="O61" s="575">
        <v>1471</v>
      </c>
      <c r="P61" s="604">
        <f t="shared" ref="P61" si="51">_xlfn.BITAND(O61,255)</f>
        <v>191</v>
      </c>
      <c r="Q61" s="421"/>
      <c r="R61" s="421"/>
      <c r="S61" s="421"/>
    </row>
    <row r="62" spans="1:19">
      <c r="A62" s="622">
        <v>187</v>
      </c>
      <c r="B62" s="610" t="s">
        <v>24</v>
      </c>
      <c r="C62" s="751"/>
      <c r="D62" s="754"/>
      <c r="E62" s="620" t="s">
        <v>26</v>
      </c>
      <c r="F62" s="609"/>
      <c r="G62" s="576" t="str">
        <f t="shared" si="0"/>
        <v>5</v>
      </c>
      <c r="H62" s="579">
        <v>5</v>
      </c>
      <c r="I62" s="618" t="s">
        <v>27</v>
      </c>
      <c r="O62" s="575"/>
      <c r="P62" s="604">
        <f t="shared" ref="P62" si="52">_xlfn.BITRSHIFT(O61,8)</f>
        <v>5</v>
      </c>
    </row>
    <row r="63" spans="1:19">
      <c r="A63" s="622">
        <v>188</v>
      </c>
      <c r="B63" s="610" t="s">
        <v>24</v>
      </c>
      <c r="C63" s="953" t="s">
        <v>1276</v>
      </c>
      <c r="D63" s="754"/>
      <c r="E63" s="620" t="s">
        <v>26</v>
      </c>
      <c r="F63" s="609"/>
      <c r="G63" s="576" t="str">
        <f t="shared" si="0"/>
        <v>30</v>
      </c>
      <c r="H63" s="579">
        <v>48</v>
      </c>
      <c r="I63" s="618" t="s">
        <v>27</v>
      </c>
      <c r="K63" s="421">
        <f>H64*256+H63</f>
        <v>1584</v>
      </c>
      <c r="L63" s="421">
        <f>K63*0.001</f>
        <v>1.5840000000000001</v>
      </c>
      <c r="M63" s="421">
        <f>10*LOG10(L63)</f>
        <v>1.9975517725347471</v>
      </c>
      <c r="O63" s="575">
        <v>1584</v>
      </c>
      <c r="P63" s="604">
        <f t="shared" ref="P63" si="53">_xlfn.BITAND(O63,255)</f>
        <v>48</v>
      </c>
      <c r="Q63" s="421"/>
      <c r="R63" s="421"/>
      <c r="S63" s="421"/>
    </row>
    <row r="64" spans="1:19">
      <c r="A64" s="622">
        <v>189</v>
      </c>
      <c r="B64" s="610" t="s">
        <v>24</v>
      </c>
      <c r="C64" s="751"/>
      <c r="D64" s="754"/>
      <c r="E64" s="620" t="s">
        <v>26</v>
      </c>
      <c r="F64" s="609"/>
      <c r="G64" s="576" t="str">
        <f t="shared" si="0"/>
        <v>6</v>
      </c>
      <c r="H64" s="579">
        <v>6</v>
      </c>
      <c r="I64" s="618" t="s">
        <v>27</v>
      </c>
      <c r="O64" s="575"/>
      <c r="P64" s="604">
        <f t="shared" ref="P64" si="54">_xlfn.BITRSHIFT(O63,8)</f>
        <v>6</v>
      </c>
    </row>
    <row r="65" spans="1:19">
      <c r="A65" s="622">
        <v>190</v>
      </c>
      <c r="B65" s="610" t="s">
        <v>24</v>
      </c>
      <c r="C65" s="953" t="s">
        <v>1277</v>
      </c>
      <c r="D65" s="754"/>
      <c r="E65" s="620" t="s">
        <v>26</v>
      </c>
      <c r="F65" s="609"/>
      <c r="G65" s="576" t="str">
        <f t="shared" si="0"/>
        <v>F0</v>
      </c>
      <c r="H65" s="579">
        <v>240</v>
      </c>
      <c r="I65" s="618" t="s">
        <v>27</v>
      </c>
      <c r="K65" s="421">
        <f>H66*256+H65</f>
        <v>19952</v>
      </c>
      <c r="L65" s="421">
        <f>K65*0.001</f>
        <v>19.952000000000002</v>
      </c>
      <c r="M65" s="421">
        <f>10*LOG10(L65)</f>
        <v>12.999864361344676</v>
      </c>
      <c r="O65" s="575">
        <v>19952</v>
      </c>
      <c r="P65" s="604">
        <f t="shared" ref="P65" si="55">_xlfn.BITAND(O65,255)</f>
        <v>240</v>
      </c>
      <c r="Q65" s="421"/>
      <c r="R65" s="421"/>
      <c r="S65" s="421"/>
    </row>
    <row r="66" spans="1:19">
      <c r="A66" s="622">
        <v>191</v>
      </c>
      <c r="B66" s="610" t="s">
        <v>24</v>
      </c>
      <c r="C66" s="751"/>
      <c r="D66" s="751"/>
      <c r="E66" s="620" t="s">
        <v>26</v>
      </c>
      <c r="F66" s="609"/>
      <c r="G66" s="576" t="str">
        <f t="shared" si="0"/>
        <v>4D</v>
      </c>
      <c r="H66" s="579">
        <v>77</v>
      </c>
      <c r="I66" s="618" t="s">
        <v>27</v>
      </c>
      <c r="O66" s="575"/>
      <c r="P66" s="604">
        <f t="shared" ref="P66" si="56">_xlfn.BITRSHIFT(O65,8)</f>
        <v>77</v>
      </c>
    </row>
    <row r="67" spans="1:19">
      <c r="A67" s="610">
        <v>192</v>
      </c>
      <c r="B67" s="610" t="s">
        <v>24</v>
      </c>
      <c r="C67" s="953" t="s">
        <v>1278</v>
      </c>
      <c r="D67" s="957"/>
      <c r="E67" s="620" t="s">
        <v>26</v>
      </c>
      <c r="F67" s="609"/>
      <c r="G67" s="576" t="str">
        <f t="shared" ref="G67:G130" si="57">DEC2HEX(H67)</f>
        <v>A</v>
      </c>
      <c r="H67" s="578">
        <v>10</v>
      </c>
      <c r="I67" s="618" t="s">
        <v>27</v>
      </c>
      <c r="K67" s="421">
        <f>H68*256+H67</f>
        <v>10</v>
      </c>
      <c r="L67" s="421">
        <f>K67*0.0001</f>
        <v>1E-3</v>
      </c>
      <c r="M67" s="421">
        <f>10*LOG10(L67)</f>
        <v>-30</v>
      </c>
      <c r="O67" s="577">
        <v>10</v>
      </c>
      <c r="P67" s="604">
        <f>_xlfn.BITAND(O67,255)</f>
        <v>10</v>
      </c>
      <c r="Q67" s="421"/>
      <c r="R67" s="421"/>
      <c r="S67" s="421"/>
    </row>
    <row r="68" spans="1:19">
      <c r="A68" s="610">
        <v>193</v>
      </c>
      <c r="B68" s="610" t="s">
        <v>24</v>
      </c>
      <c r="C68" s="751"/>
      <c r="D68" s="754"/>
      <c r="E68" s="620" t="s">
        <v>26</v>
      </c>
      <c r="F68" s="609"/>
      <c r="G68" s="576" t="str">
        <f t="shared" si="57"/>
        <v>0</v>
      </c>
      <c r="H68" s="578">
        <v>0</v>
      </c>
      <c r="I68" s="618" t="s">
        <v>27</v>
      </c>
      <c r="K68" s="421"/>
      <c r="L68" s="421"/>
      <c r="M68" s="421"/>
      <c r="O68" s="577"/>
      <c r="P68" s="604">
        <f>_xlfn.BITRSHIFT(O67,8)</f>
        <v>0</v>
      </c>
      <c r="Q68" s="421"/>
      <c r="R68" s="421"/>
      <c r="S68" s="421"/>
    </row>
    <row r="69" spans="1:19">
      <c r="A69" s="610">
        <v>194</v>
      </c>
      <c r="B69" s="610" t="s">
        <v>24</v>
      </c>
      <c r="C69" s="953" t="s">
        <v>1279</v>
      </c>
      <c r="D69" s="754"/>
      <c r="E69" s="620" t="s">
        <v>26</v>
      </c>
      <c r="F69" s="609"/>
      <c r="G69" s="576" t="str">
        <f t="shared" si="57"/>
        <v>7A</v>
      </c>
      <c r="H69" s="578">
        <v>122</v>
      </c>
      <c r="I69" s="618" t="s">
        <v>27</v>
      </c>
      <c r="K69" s="421">
        <f>H70*256+H69</f>
        <v>122</v>
      </c>
      <c r="L69" s="421">
        <f>K69*0.001</f>
        <v>0.122</v>
      </c>
      <c r="M69" s="421">
        <f>10*LOG10(L69)</f>
        <v>-9.1364016932525178</v>
      </c>
      <c r="O69" s="577">
        <v>122</v>
      </c>
      <c r="P69" s="604">
        <f t="shared" ref="P69" si="58">_xlfn.BITAND(O69,255)</f>
        <v>122</v>
      </c>
      <c r="Q69" s="421"/>
      <c r="R69" s="421"/>
      <c r="S69" s="421"/>
    </row>
    <row r="70" spans="1:19">
      <c r="A70" s="610">
        <v>195</v>
      </c>
      <c r="B70" s="610" t="s">
        <v>24</v>
      </c>
      <c r="C70" s="751"/>
      <c r="D70" s="754"/>
      <c r="E70" s="620" t="s">
        <v>26</v>
      </c>
      <c r="F70" s="609"/>
      <c r="G70" s="576" t="str">
        <f t="shared" si="57"/>
        <v>0</v>
      </c>
      <c r="H70" s="578">
        <v>0</v>
      </c>
      <c r="I70" s="618" t="s">
        <v>27</v>
      </c>
      <c r="K70" s="421"/>
      <c r="L70" s="421"/>
      <c r="M70" s="421"/>
      <c r="O70" s="577"/>
      <c r="P70" s="604">
        <f t="shared" ref="P70" si="59">_xlfn.BITRSHIFT(O69,8)</f>
        <v>0</v>
      </c>
      <c r="Q70" s="421"/>
      <c r="R70" s="421"/>
      <c r="S70" s="421"/>
    </row>
    <row r="71" spans="1:19">
      <c r="A71" s="610">
        <v>196</v>
      </c>
      <c r="B71" s="610" t="s">
        <v>24</v>
      </c>
      <c r="C71" s="953" t="s">
        <v>1280</v>
      </c>
      <c r="D71" s="754"/>
      <c r="E71" s="620" t="s">
        <v>26</v>
      </c>
      <c r="F71" s="609"/>
      <c r="G71" s="576" t="str">
        <f t="shared" si="57"/>
        <v>EA</v>
      </c>
      <c r="H71" s="578">
        <v>234</v>
      </c>
      <c r="I71" s="618" t="s">
        <v>27</v>
      </c>
      <c r="K71" s="421">
        <f>H72*256+H71</f>
        <v>234</v>
      </c>
      <c r="L71" s="421">
        <f>K71*0.001</f>
        <v>0.23400000000000001</v>
      </c>
      <c r="M71" s="421">
        <f>10*LOG10(L71)</f>
        <v>-6.3078414258985713</v>
      </c>
      <c r="O71" s="577">
        <v>234</v>
      </c>
      <c r="P71" s="604">
        <f t="shared" ref="P71" si="60">_xlfn.BITAND(O71,255)</f>
        <v>234</v>
      </c>
      <c r="Q71" s="421"/>
      <c r="R71" s="421"/>
      <c r="S71" s="421"/>
    </row>
    <row r="72" spans="1:19">
      <c r="A72" s="610">
        <v>197</v>
      </c>
      <c r="B72" s="610" t="s">
        <v>24</v>
      </c>
      <c r="C72" s="751"/>
      <c r="D72" s="754"/>
      <c r="E72" s="620" t="s">
        <v>26</v>
      </c>
      <c r="F72" s="609"/>
      <c r="G72" s="576" t="str">
        <f t="shared" si="57"/>
        <v>0</v>
      </c>
      <c r="H72" s="578">
        <v>0</v>
      </c>
      <c r="I72" s="618" t="s">
        <v>27</v>
      </c>
      <c r="K72" s="421"/>
      <c r="L72" s="421"/>
      <c r="M72" s="421"/>
      <c r="O72" s="577"/>
      <c r="P72" s="604">
        <f t="shared" ref="P72" si="61">_xlfn.BITRSHIFT(O71,8)</f>
        <v>0</v>
      </c>
      <c r="Q72" s="421"/>
      <c r="R72" s="421"/>
      <c r="S72" s="421"/>
    </row>
    <row r="73" spans="1:19">
      <c r="A73" s="610">
        <v>198</v>
      </c>
      <c r="B73" s="610" t="s">
        <v>24</v>
      </c>
      <c r="C73" s="953" t="s">
        <v>1281</v>
      </c>
      <c r="D73" s="754"/>
      <c r="E73" s="620" t="s">
        <v>26</v>
      </c>
      <c r="F73" s="609"/>
      <c r="G73" s="576" t="str">
        <f t="shared" si="57"/>
        <v>5B</v>
      </c>
      <c r="H73" s="578">
        <v>91</v>
      </c>
      <c r="I73" s="618" t="s">
        <v>27</v>
      </c>
      <c r="K73" s="421">
        <f>H74*256+H73</f>
        <v>347</v>
      </c>
      <c r="L73" s="421">
        <f>K73*0.001</f>
        <v>0.34700000000000003</v>
      </c>
      <c r="M73" s="421">
        <f>10*LOG10(L73)</f>
        <v>-4.5967052520912626</v>
      </c>
      <c r="O73" s="577">
        <v>347</v>
      </c>
      <c r="P73" s="604">
        <f t="shared" ref="P73" si="62">_xlfn.BITAND(O73,255)</f>
        <v>91</v>
      </c>
      <c r="Q73" s="421"/>
      <c r="R73" s="421"/>
      <c r="S73" s="421"/>
    </row>
    <row r="74" spans="1:19">
      <c r="A74" s="610">
        <v>199</v>
      </c>
      <c r="B74" s="610" t="s">
        <v>24</v>
      </c>
      <c r="C74" s="751"/>
      <c r="D74" s="754"/>
      <c r="E74" s="620" t="s">
        <v>26</v>
      </c>
      <c r="F74" s="609"/>
      <c r="G74" s="576" t="str">
        <f t="shared" si="57"/>
        <v>1</v>
      </c>
      <c r="H74" s="578">
        <v>1</v>
      </c>
      <c r="I74" s="618" t="s">
        <v>27</v>
      </c>
      <c r="L74" s="421"/>
      <c r="M74" s="421"/>
      <c r="O74" s="577"/>
      <c r="P74" s="604">
        <f t="shared" ref="P74" si="63">_xlfn.BITRSHIFT(O73,8)</f>
        <v>1</v>
      </c>
      <c r="Q74" s="421"/>
      <c r="R74" s="421"/>
      <c r="S74" s="421"/>
    </row>
    <row r="75" spans="1:19">
      <c r="A75" s="610">
        <v>200</v>
      </c>
      <c r="B75" s="610" t="s">
        <v>24</v>
      </c>
      <c r="C75" s="953" t="s">
        <v>1282</v>
      </c>
      <c r="D75" s="754"/>
      <c r="E75" s="620" t="s">
        <v>26</v>
      </c>
      <c r="F75" s="609"/>
      <c r="G75" s="576" t="str">
        <f t="shared" si="57"/>
        <v>CB</v>
      </c>
      <c r="H75" s="579">
        <v>203</v>
      </c>
      <c r="I75" s="618" t="s">
        <v>27</v>
      </c>
      <c r="K75" s="421">
        <f>H76*256+H75</f>
        <v>459</v>
      </c>
      <c r="L75" s="421">
        <f>K75*0.001</f>
        <v>0.45900000000000002</v>
      </c>
      <c r="M75" s="421">
        <f>10*LOG10(L75)</f>
        <v>-3.3818731446273875</v>
      </c>
      <c r="O75" s="575">
        <v>459</v>
      </c>
      <c r="P75" s="604">
        <f t="shared" ref="P75" si="64">_xlfn.BITAND(O75,255)</f>
        <v>203</v>
      </c>
      <c r="Q75" s="421"/>
      <c r="R75" s="421"/>
      <c r="S75" s="421"/>
    </row>
    <row r="76" spans="1:19">
      <c r="A76" s="610">
        <v>201</v>
      </c>
      <c r="B76" s="610" t="s">
        <v>24</v>
      </c>
      <c r="C76" s="751"/>
      <c r="D76" s="754"/>
      <c r="E76" s="620" t="s">
        <v>26</v>
      </c>
      <c r="F76" s="609"/>
      <c r="G76" s="576" t="str">
        <f t="shared" si="57"/>
        <v>1</v>
      </c>
      <c r="H76" s="579">
        <v>1</v>
      </c>
      <c r="I76" s="618" t="s">
        <v>27</v>
      </c>
      <c r="O76" s="575"/>
      <c r="P76" s="604">
        <f t="shared" ref="P76" si="65">_xlfn.BITRSHIFT(O75,8)</f>
        <v>1</v>
      </c>
    </row>
    <row r="77" spans="1:19">
      <c r="A77" s="610">
        <v>202</v>
      </c>
      <c r="B77" s="610" t="s">
        <v>24</v>
      </c>
      <c r="C77" s="953" t="s">
        <v>1283</v>
      </c>
      <c r="D77" s="754"/>
      <c r="E77" s="620" t="s">
        <v>26</v>
      </c>
      <c r="F77" s="609"/>
      <c r="G77" s="576" t="str">
        <f t="shared" si="57"/>
        <v>3C</v>
      </c>
      <c r="H77" s="579">
        <v>60</v>
      </c>
      <c r="I77" s="618" t="s">
        <v>27</v>
      </c>
      <c r="K77" s="421">
        <f>H78*256+H77</f>
        <v>572</v>
      </c>
      <c r="L77" s="421">
        <f>K77*0.001</f>
        <v>0.57200000000000006</v>
      </c>
      <c r="M77" s="421">
        <f>10*LOG10(L77)</f>
        <v>-2.4260397120697572</v>
      </c>
      <c r="O77" s="575">
        <v>572</v>
      </c>
      <c r="P77" s="604">
        <f t="shared" ref="P77" si="66">_xlfn.BITAND(O77,255)</f>
        <v>60</v>
      </c>
      <c r="Q77" s="421"/>
      <c r="R77" s="421"/>
      <c r="S77" s="421"/>
    </row>
    <row r="78" spans="1:19">
      <c r="A78" s="610">
        <v>203</v>
      </c>
      <c r="B78" s="610" t="s">
        <v>24</v>
      </c>
      <c r="C78" s="751"/>
      <c r="D78" s="754"/>
      <c r="E78" s="620" t="s">
        <v>26</v>
      </c>
      <c r="F78" s="609"/>
      <c r="G78" s="576" t="str">
        <f t="shared" si="57"/>
        <v>2</v>
      </c>
      <c r="H78" s="579">
        <v>2</v>
      </c>
      <c r="I78" s="618" t="s">
        <v>27</v>
      </c>
      <c r="O78" s="575"/>
      <c r="P78" s="604">
        <f t="shared" ref="P78" si="67">_xlfn.BITRSHIFT(O77,8)</f>
        <v>2</v>
      </c>
    </row>
    <row r="79" spans="1:19">
      <c r="A79" s="610">
        <v>204</v>
      </c>
      <c r="B79" s="610" t="s">
        <v>24</v>
      </c>
      <c r="C79" s="953" t="s">
        <v>1284</v>
      </c>
      <c r="D79" s="754"/>
      <c r="E79" s="620" t="s">
        <v>26</v>
      </c>
      <c r="F79" s="609"/>
      <c r="G79" s="576" t="str">
        <f t="shared" si="57"/>
        <v>AC</v>
      </c>
      <c r="H79" s="579">
        <v>172</v>
      </c>
      <c r="I79" s="618" t="s">
        <v>27</v>
      </c>
      <c r="K79" s="421">
        <f>H80*256+H79</f>
        <v>684</v>
      </c>
      <c r="L79" s="421">
        <f>K79*0.001</f>
        <v>0.68400000000000005</v>
      </c>
      <c r="M79" s="421">
        <f>10*LOG10(L79)</f>
        <v>-1.6494389827988374</v>
      </c>
      <c r="O79" s="575">
        <v>684</v>
      </c>
      <c r="P79" s="604">
        <f t="shared" ref="P79" si="68">_xlfn.BITAND(O79,255)</f>
        <v>172</v>
      </c>
      <c r="Q79" s="421"/>
      <c r="R79" s="421"/>
      <c r="S79" s="421"/>
    </row>
    <row r="80" spans="1:19">
      <c r="A80" s="610">
        <v>205</v>
      </c>
      <c r="B80" s="610" t="s">
        <v>24</v>
      </c>
      <c r="C80" s="751"/>
      <c r="D80" s="754"/>
      <c r="E80" s="620" t="s">
        <v>26</v>
      </c>
      <c r="F80" s="609"/>
      <c r="G80" s="576" t="str">
        <f t="shared" si="57"/>
        <v>2</v>
      </c>
      <c r="H80" s="579">
        <v>2</v>
      </c>
      <c r="I80" s="618" t="s">
        <v>27</v>
      </c>
      <c r="O80" s="575"/>
      <c r="P80" s="604">
        <f t="shared" ref="P80" si="69">_xlfn.BITRSHIFT(O79,8)</f>
        <v>2</v>
      </c>
    </row>
    <row r="81" spans="1:19">
      <c r="A81" s="610">
        <v>206</v>
      </c>
      <c r="B81" s="610" t="s">
        <v>24</v>
      </c>
      <c r="C81" s="953" t="s">
        <v>1285</v>
      </c>
      <c r="D81" s="754"/>
      <c r="E81" s="620" t="s">
        <v>26</v>
      </c>
      <c r="F81" s="609"/>
      <c r="G81" s="576" t="str">
        <f t="shared" si="57"/>
        <v>1D</v>
      </c>
      <c r="H81" s="579">
        <v>29</v>
      </c>
      <c r="I81" s="618" t="s">
        <v>27</v>
      </c>
      <c r="K81" s="421">
        <f>H82*256+H81</f>
        <v>797</v>
      </c>
      <c r="L81" s="421">
        <f>K81*0.001</f>
        <v>0.79700000000000004</v>
      </c>
      <c r="M81" s="421">
        <f>10*LOG10(L81)</f>
        <v>-0.98541678603887628</v>
      </c>
      <c r="O81" s="575">
        <v>797</v>
      </c>
      <c r="P81" s="604">
        <f t="shared" ref="P81" si="70">_xlfn.BITAND(O81,255)</f>
        <v>29</v>
      </c>
      <c r="Q81" s="421"/>
      <c r="R81" s="421"/>
      <c r="S81" s="421"/>
    </row>
    <row r="82" spans="1:19">
      <c r="A82" s="610">
        <v>207</v>
      </c>
      <c r="B82" s="610" t="s">
        <v>24</v>
      </c>
      <c r="C82" s="751"/>
      <c r="D82" s="754"/>
      <c r="E82" s="620" t="s">
        <v>26</v>
      </c>
      <c r="F82" s="609"/>
      <c r="G82" s="576" t="str">
        <f t="shared" si="57"/>
        <v>3</v>
      </c>
      <c r="H82" s="579">
        <v>3</v>
      </c>
      <c r="I82" s="618" t="s">
        <v>27</v>
      </c>
      <c r="O82" s="575"/>
      <c r="P82" s="604">
        <f t="shared" ref="P82" si="71">_xlfn.BITRSHIFT(O81,8)</f>
        <v>3</v>
      </c>
    </row>
    <row r="83" spans="1:19">
      <c r="A83" s="610">
        <v>208</v>
      </c>
      <c r="B83" s="610" t="s">
        <v>24</v>
      </c>
      <c r="C83" s="953" t="s">
        <v>1286</v>
      </c>
      <c r="D83" s="754"/>
      <c r="E83" s="620" t="s">
        <v>26</v>
      </c>
      <c r="F83" s="609"/>
      <c r="G83" s="576" t="str">
        <f t="shared" si="57"/>
        <v>8D</v>
      </c>
      <c r="H83" s="579">
        <v>141</v>
      </c>
      <c r="I83" s="618" t="s">
        <v>27</v>
      </c>
      <c r="K83" s="421">
        <f>H84*256+H83</f>
        <v>909</v>
      </c>
      <c r="L83" s="421">
        <f>K83*0.0001</f>
        <v>9.0900000000000009E-2</v>
      </c>
      <c r="M83" s="421">
        <f>10*LOG10(L83)</f>
        <v>-10.414361167780326</v>
      </c>
      <c r="O83" s="577">
        <v>909</v>
      </c>
      <c r="P83" s="604">
        <f>_xlfn.BITAND(O83,255)</f>
        <v>141</v>
      </c>
      <c r="Q83" s="421"/>
      <c r="R83" s="421"/>
      <c r="S83" s="421"/>
    </row>
    <row r="84" spans="1:19">
      <c r="A84" s="610">
        <v>209</v>
      </c>
      <c r="B84" s="610" t="s">
        <v>24</v>
      </c>
      <c r="C84" s="751"/>
      <c r="D84" s="754"/>
      <c r="E84" s="620" t="s">
        <v>26</v>
      </c>
      <c r="F84" s="609"/>
      <c r="G84" s="576" t="str">
        <f t="shared" si="57"/>
        <v>3</v>
      </c>
      <c r="H84" s="579">
        <v>3</v>
      </c>
      <c r="I84" s="618" t="s">
        <v>27</v>
      </c>
      <c r="K84" s="421"/>
      <c r="L84" s="421"/>
      <c r="M84" s="421"/>
      <c r="O84" s="577"/>
      <c r="P84" s="604">
        <f>_xlfn.BITRSHIFT(O83,8)</f>
        <v>3</v>
      </c>
      <c r="Q84" s="421"/>
    </row>
    <row r="85" spans="1:19">
      <c r="A85" s="610">
        <v>210</v>
      </c>
      <c r="B85" s="610" t="s">
        <v>24</v>
      </c>
      <c r="C85" s="953" t="s">
        <v>1287</v>
      </c>
      <c r="D85" s="754"/>
      <c r="E85" s="620" t="s">
        <v>26</v>
      </c>
      <c r="F85" s="609"/>
      <c r="G85" s="576" t="str">
        <f t="shared" si="57"/>
        <v>FD</v>
      </c>
      <c r="H85" s="579">
        <v>253</v>
      </c>
      <c r="I85" s="618" t="s">
        <v>27</v>
      </c>
      <c r="K85" s="421">
        <f>H86*256+H85</f>
        <v>1021</v>
      </c>
      <c r="L85" s="421">
        <f>K85*0.001</f>
        <v>1.0210000000000001</v>
      </c>
      <c r="M85" s="421">
        <f>10*LOG10(L85)</f>
        <v>9.0257420869103017E-2</v>
      </c>
      <c r="O85" s="577">
        <v>1021</v>
      </c>
      <c r="P85" s="604">
        <f t="shared" ref="P85" si="72">_xlfn.BITAND(O85,255)</f>
        <v>253</v>
      </c>
      <c r="Q85" s="421"/>
      <c r="R85" s="421"/>
      <c r="S85" s="421"/>
    </row>
    <row r="86" spans="1:19">
      <c r="A86" s="610">
        <v>211</v>
      </c>
      <c r="B86" s="610" t="s">
        <v>24</v>
      </c>
      <c r="C86" s="751"/>
      <c r="D86" s="754"/>
      <c r="E86" s="620" t="s">
        <v>26</v>
      </c>
      <c r="F86" s="609"/>
      <c r="G86" s="576" t="str">
        <f t="shared" si="57"/>
        <v>3</v>
      </c>
      <c r="H86" s="579">
        <v>3</v>
      </c>
      <c r="I86" s="618" t="s">
        <v>27</v>
      </c>
      <c r="K86" s="421"/>
      <c r="L86" s="421"/>
      <c r="M86" s="421"/>
      <c r="O86" s="577"/>
      <c r="P86" s="604">
        <f t="shared" ref="P86" si="73">_xlfn.BITRSHIFT(O85,8)</f>
        <v>3</v>
      </c>
      <c r="Q86" s="421"/>
    </row>
    <row r="87" spans="1:19">
      <c r="A87" s="610">
        <v>212</v>
      </c>
      <c r="B87" s="610" t="s">
        <v>24</v>
      </c>
      <c r="C87" s="953" t="s">
        <v>1288</v>
      </c>
      <c r="D87" s="754"/>
      <c r="E87" s="620" t="s">
        <v>26</v>
      </c>
      <c r="F87" s="609"/>
      <c r="G87" s="576" t="str">
        <f t="shared" si="57"/>
        <v>6E</v>
      </c>
      <c r="H87" s="579">
        <v>110</v>
      </c>
      <c r="I87" s="618" t="s">
        <v>27</v>
      </c>
      <c r="K87" s="421">
        <f>H88*256+H87</f>
        <v>1134</v>
      </c>
      <c r="L87" s="421">
        <f>K87*0.001</f>
        <v>1.1340000000000001</v>
      </c>
      <c r="M87" s="421">
        <f>10*LOG10(L87)</f>
        <v>0.54613054556887819</v>
      </c>
      <c r="O87" s="577">
        <v>1134</v>
      </c>
      <c r="P87" s="604">
        <f t="shared" ref="P87" si="74">_xlfn.BITAND(O87,255)</f>
        <v>110</v>
      </c>
      <c r="Q87" s="421"/>
      <c r="R87" s="421"/>
      <c r="S87" s="421"/>
    </row>
    <row r="88" spans="1:19">
      <c r="A88" s="610">
        <v>213</v>
      </c>
      <c r="B88" s="610" t="s">
        <v>24</v>
      </c>
      <c r="C88" s="751"/>
      <c r="D88" s="754"/>
      <c r="E88" s="620" t="s">
        <v>26</v>
      </c>
      <c r="F88" s="609"/>
      <c r="G88" s="576" t="str">
        <f t="shared" si="57"/>
        <v>4</v>
      </c>
      <c r="H88" s="579">
        <v>4</v>
      </c>
      <c r="I88" s="618" t="s">
        <v>27</v>
      </c>
      <c r="K88" s="421"/>
      <c r="L88" s="421"/>
      <c r="M88" s="421"/>
      <c r="O88" s="577"/>
      <c r="P88" s="604">
        <f t="shared" ref="P88" si="75">_xlfn.BITRSHIFT(O87,8)</f>
        <v>4</v>
      </c>
      <c r="Q88" s="421"/>
    </row>
    <row r="89" spans="1:19">
      <c r="A89" s="610">
        <v>214</v>
      </c>
      <c r="B89" s="610" t="s">
        <v>24</v>
      </c>
      <c r="C89" s="953" t="s">
        <v>1289</v>
      </c>
      <c r="D89" s="754"/>
      <c r="E89" s="620" t="s">
        <v>26</v>
      </c>
      <c r="F89" s="609"/>
      <c r="G89" s="576" t="str">
        <f t="shared" si="57"/>
        <v>DE</v>
      </c>
      <c r="H89" s="579">
        <v>222</v>
      </c>
      <c r="I89" s="618" t="s">
        <v>27</v>
      </c>
      <c r="K89" s="421">
        <f>H90*256+H89</f>
        <v>1246</v>
      </c>
      <c r="L89" s="421">
        <f>K89*0.001</f>
        <v>1.246</v>
      </c>
      <c r="M89" s="421">
        <f>10*LOG10(L89)</f>
        <v>0.95518042323150809</v>
      </c>
      <c r="O89" s="577">
        <v>1246</v>
      </c>
      <c r="P89" s="604">
        <f t="shared" ref="P89" si="76">_xlfn.BITAND(O89,255)</f>
        <v>222</v>
      </c>
      <c r="Q89" s="421"/>
      <c r="R89" s="421"/>
      <c r="S89" s="421"/>
    </row>
    <row r="90" spans="1:19">
      <c r="A90" s="610">
        <v>215</v>
      </c>
      <c r="B90" s="610" t="s">
        <v>24</v>
      </c>
      <c r="C90" s="751"/>
      <c r="D90" s="754"/>
      <c r="E90" s="620" t="s">
        <v>26</v>
      </c>
      <c r="F90" s="609"/>
      <c r="G90" s="576" t="str">
        <f t="shared" si="57"/>
        <v>4</v>
      </c>
      <c r="H90" s="579">
        <v>4</v>
      </c>
      <c r="I90" s="618" t="s">
        <v>27</v>
      </c>
      <c r="L90" s="421"/>
      <c r="M90" s="421"/>
      <c r="O90" s="577"/>
      <c r="P90" s="604">
        <f t="shared" ref="P90" si="77">_xlfn.BITRSHIFT(O89,8)</f>
        <v>4</v>
      </c>
      <c r="Q90" s="421"/>
    </row>
    <row r="91" spans="1:19">
      <c r="A91" s="610">
        <v>216</v>
      </c>
      <c r="B91" s="610" t="s">
        <v>24</v>
      </c>
      <c r="C91" s="953" t="s">
        <v>1290</v>
      </c>
      <c r="D91" s="754"/>
      <c r="E91" s="620" t="s">
        <v>26</v>
      </c>
      <c r="F91" s="609"/>
      <c r="G91" s="576" t="str">
        <f t="shared" si="57"/>
        <v>4F</v>
      </c>
      <c r="H91" s="579">
        <v>79</v>
      </c>
      <c r="I91" s="618" t="s">
        <v>27</v>
      </c>
      <c r="K91" s="421">
        <f>H92*256+H91</f>
        <v>1359</v>
      </c>
      <c r="L91" s="421">
        <f>K91*0.001</f>
        <v>1.359</v>
      </c>
      <c r="M91" s="421">
        <f>10*LOG10(L91)</f>
        <v>1.3321945673249429</v>
      </c>
      <c r="O91" s="575">
        <v>1359</v>
      </c>
      <c r="P91" s="604">
        <f t="shared" ref="P91" si="78">_xlfn.BITAND(O91,255)</f>
        <v>79</v>
      </c>
      <c r="Q91" s="421"/>
      <c r="R91" s="421"/>
      <c r="S91" s="421"/>
    </row>
    <row r="92" spans="1:19">
      <c r="A92" s="610">
        <v>217</v>
      </c>
      <c r="B92" s="610" t="s">
        <v>24</v>
      </c>
      <c r="C92" s="751"/>
      <c r="D92" s="754"/>
      <c r="E92" s="620" t="s">
        <v>26</v>
      </c>
      <c r="F92" s="609"/>
      <c r="G92" s="576" t="str">
        <f t="shared" si="57"/>
        <v>5</v>
      </c>
      <c r="H92" s="579">
        <v>5</v>
      </c>
      <c r="I92" s="618" t="s">
        <v>27</v>
      </c>
      <c r="O92" s="575"/>
      <c r="P92" s="604">
        <f t="shared" ref="P92" si="79">_xlfn.BITRSHIFT(O91,8)</f>
        <v>5</v>
      </c>
    </row>
    <row r="93" spans="1:19">
      <c r="A93" s="610">
        <v>218</v>
      </c>
      <c r="B93" s="610" t="s">
        <v>24</v>
      </c>
      <c r="C93" s="953" t="s">
        <v>1291</v>
      </c>
      <c r="D93" s="754"/>
      <c r="E93" s="620" t="s">
        <v>26</v>
      </c>
      <c r="F93" s="609"/>
      <c r="G93" s="576" t="str">
        <f t="shared" si="57"/>
        <v>BF</v>
      </c>
      <c r="H93" s="579">
        <v>191</v>
      </c>
      <c r="I93" s="618" t="s">
        <v>27</v>
      </c>
      <c r="K93" s="421">
        <f>H94*256+H93</f>
        <v>1471</v>
      </c>
      <c r="L93" s="421">
        <f>K93*0.001</f>
        <v>1.4710000000000001</v>
      </c>
      <c r="M93" s="421">
        <f>10*LOG10(L93)</f>
        <v>1.6761267272753013</v>
      </c>
      <c r="O93" s="575">
        <v>1471</v>
      </c>
      <c r="P93" s="604">
        <f t="shared" ref="P93" si="80">_xlfn.BITAND(O93,255)</f>
        <v>191</v>
      </c>
      <c r="Q93" s="421"/>
      <c r="R93" s="421"/>
      <c r="S93" s="421"/>
    </row>
    <row r="94" spans="1:19">
      <c r="A94" s="610">
        <v>219</v>
      </c>
      <c r="B94" s="610" t="s">
        <v>24</v>
      </c>
      <c r="C94" s="751"/>
      <c r="D94" s="754"/>
      <c r="E94" s="620" t="s">
        <v>26</v>
      </c>
      <c r="F94" s="609"/>
      <c r="G94" s="576" t="str">
        <f t="shared" si="57"/>
        <v>5</v>
      </c>
      <c r="H94" s="579">
        <v>5</v>
      </c>
      <c r="I94" s="618" t="s">
        <v>27</v>
      </c>
      <c r="O94" s="575"/>
      <c r="P94" s="604">
        <f t="shared" ref="P94" si="81">_xlfn.BITRSHIFT(O93,8)</f>
        <v>5</v>
      </c>
    </row>
    <row r="95" spans="1:19">
      <c r="A95" s="610">
        <v>220</v>
      </c>
      <c r="B95" s="610" t="s">
        <v>24</v>
      </c>
      <c r="C95" s="953" t="s">
        <v>1292</v>
      </c>
      <c r="D95" s="754"/>
      <c r="E95" s="620" t="s">
        <v>26</v>
      </c>
      <c r="F95" s="609"/>
      <c r="G95" s="576" t="str">
        <f t="shared" si="57"/>
        <v>30</v>
      </c>
      <c r="H95" s="579">
        <v>48</v>
      </c>
      <c r="I95" s="618" t="s">
        <v>27</v>
      </c>
      <c r="K95" s="421">
        <f>H96*256+H95</f>
        <v>1584</v>
      </c>
      <c r="L95" s="421">
        <f>K95*0.001</f>
        <v>1.5840000000000001</v>
      </c>
      <c r="M95" s="421">
        <f>10*LOG10(L95)</f>
        <v>1.9975517725347471</v>
      </c>
      <c r="O95" s="575">
        <v>1584</v>
      </c>
      <c r="P95" s="604">
        <f t="shared" ref="P95" si="82">_xlfn.BITAND(O95,255)</f>
        <v>48</v>
      </c>
      <c r="Q95" s="421"/>
      <c r="R95" s="421"/>
      <c r="S95" s="421"/>
    </row>
    <row r="96" spans="1:19">
      <c r="A96" s="610">
        <v>221</v>
      </c>
      <c r="B96" s="610" t="s">
        <v>24</v>
      </c>
      <c r="C96" s="751"/>
      <c r="D96" s="754"/>
      <c r="E96" s="620" t="s">
        <v>26</v>
      </c>
      <c r="F96" s="609"/>
      <c r="G96" s="576" t="str">
        <f t="shared" si="57"/>
        <v>6</v>
      </c>
      <c r="H96" s="579">
        <v>6</v>
      </c>
      <c r="I96" s="618" t="s">
        <v>27</v>
      </c>
      <c r="O96" s="575"/>
      <c r="P96" s="604">
        <f t="shared" ref="P96" si="83">_xlfn.BITRSHIFT(O95,8)</f>
        <v>6</v>
      </c>
    </row>
    <row r="97" spans="1:19">
      <c r="A97" s="610">
        <v>222</v>
      </c>
      <c r="B97" s="610" t="s">
        <v>24</v>
      </c>
      <c r="C97" s="953" t="s">
        <v>1293</v>
      </c>
      <c r="D97" s="754"/>
      <c r="E97" s="620" t="s">
        <v>26</v>
      </c>
      <c r="F97" s="609"/>
      <c r="G97" s="576" t="str">
        <f t="shared" si="57"/>
        <v>F0</v>
      </c>
      <c r="H97" s="579">
        <v>240</v>
      </c>
      <c r="I97" s="618" t="s">
        <v>27</v>
      </c>
      <c r="K97" s="421">
        <f>H98*256+H97</f>
        <v>19952</v>
      </c>
      <c r="L97" s="421">
        <f>K97*0.001</f>
        <v>19.952000000000002</v>
      </c>
      <c r="M97" s="421">
        <f>10*LOG10(L97)</f>
        <v>12.999864361344676</v>
      </c>
      <c r="O97" s="575">
        <v>19952</v>
      </c>
      <c r="P97" s="604">
        <f t="shared" ref="P97" si="84">_xlfn.BITAND(O97,255)</f>
        <v>240</v>
      </c>
      <c r="Q97" s="421"/>
      <c r="R97" s="421"/>
      <c r="S97" s="421"/>
    </row>
    <row r="98" spans="1:19">
      <c r="A98" s="610">
        <v>223</v>
      </c>
      <c r="B98" s="610" t="s">
        <v>24</v>
      </c>
      <c r="C98" s="751"/>
      <c r="D98" s="751"/>
      <c r="E98" s="620" t="s">
        <v>26</v>
      </c>
      <c r="F98" s="609"/>
      <c r="G98" s="576" t="str">
        <f t="shared" si="57"/>
        <v>4D</v>
      </c>
      <c r="H98" s="579">
        <v>77</v>
      </c>
      <c r="I98" s="618" t="s">
        <v>27</v>
      </c>
      <c r="O98" s="575"/>
      <c r="P98" s="604">
        <f t="shared" ref="P98" si="85">_xlfn.BITRSHIFT(O97,8)</f>
        <v>77</v>
      </c>
    </row>
    <row r="99" spans="1:19">
      <c r="A99" s="610">
        <v>224</v>
      </c>
      <c r="B99" s="610" t="s">
        <v>24</v>
      </c>
      <c r="C99" s="953" t="s">
        <v>1230</v>
      </c>
      <c r="D99" s="957"/>
      <c r="E99" s="620" t="s">
        <v>26</v>
      </c>
      <c r="F99" s="609"/>
      <c r="G99" s="576" t="str">
        <f t="shared" si="57"/>
        <v>A</v>
      </c>
      <c r="H99" s="578">
        <v>10</v>
      </c>
      <c r="I99" s="618" t="s">
        <v>27</v>
      </c>
      <c r="K99" s="421">
        <f>H100*256+H99</f>
        <v>10</v>
      </c>
      <c r="L99" s="421">
        <f>K99*0.0001</f>
        <v>1E-3</v>
      </c>
      <c r="M99" s="421">
        <f>10*LOG10(L99)</f>
        <v>-30</v>
      </c>
      <c r="O99" s="577">
        <v>10</v>
      </c>
      <c r="P99" s="604">
        <f>_xlfn.BITAND(O99,255)</f>
        <v>10</v>
      </c>
      <c r="Q99" s="421"/>
      <c r="R99" s="421"/>
      <c r="S99" s="421"/>
    </row>
    <row r="100" spans="1:19">
      <c r="A100" s="610">
        <v>225</v>
      </c>
      <c r="B100" s="610" t="s">
        <v>24</v>
      </c>
      <c r="C100" s="751"/>
      <c r="D100" s="754"/>
      <c r="E100" s="620" t="s">
        <v>26</v>
      </c>
      <c r="F100" s="609"/>
      <c r="G100" s="576" t="str">
        <f t="shared" si="57"/>
        <v>0</v>
      </c>
      <c r="H100" s="578">
        <v>0</v>
      </c>
      <c r="I100" s="618" t="s">
        <v>27</v>
      </c>
      <c r="K100" s="421"/>
      <c r="L100" s="421"/>
      <c r="M100" s="421"/>
      <c r="O100" s="577"/>
      <c r="P100" s="604">
        <f>_xlfn.BITRSHIFT(O99,8)</f>
        <v>0</v>
      </c>
      <c r="Q100" s="421"/>
      <c r="R100" s="421"/>
      <c r="S100" s="421"/>
    </row>
    <row r="101" spans="1:19">
      <c r="A101" s="610">
        <v>226</v>
      </c>
      <c r="B101" s="610" t="s">
        <v>24</v>
      </c>
      <c r="C101" s="953" t="s">
        <v>1231</v>
      </c>
      <c r="D101" s="754"/>
      <c r="E101" s="620" t="s">
        <v>26</v>
      </c>
      <c r="F101" s="609"/>
      <c r="G101" s="576" t="str">
        <f t="shared" si="57"/>
        <v>7A</v>
      </c>
      <c r="H101" s="578">
        <v>122</v>
      </c>
      <c r="I101" s="618" t="s">
        <v>27</v>
      </c>
      <c r="K101" s="421">
        <f>H102*256+H101</f>
        <v>122</v>
      </c>
      <c r="L101" s="421">
        <f>K101*0.001</f>
        <v>0.122</v>
      </c>
      <c r="M101" s="421">
        <f>10*LOG10(L101)</f>
        <v>-9.1364016932525178</v>
      </c>
      <c r="O101" s="577">
        <v>122</v>
      </c>
      <c r="P101" s="604">
        <f t="shared" ref="P101" si="86">_xlfn.BITAND(O101,255)</f>
        <v>122</v>
      </c>
      <c r="Q101" s="421"/>
      <c r="R101" s="421"/>
      <c r="S101" s="421"/>
    </row>
    <row r="102" spans="1:19">
      <c r="A102" s="610">
        <v>227</v>
      </c>
      <c r="B102" s="610" t="s">
        <v>24</v>
      </c>
      <c r="C102" s="751"/>
      <c r="D102" s="754"/>
      <c r="E102" s="620" t="s">
        <v>26</v>
      </c>
      <c r="F102" s="609"/>
      <c r="G102" s="576" t="str">
        <f t="shared" si="57"/>
        <v>0</v>
      </c>
      <c r="H102" s="578">
        <v>0</v>
      </c>
      <c r="I102" s="618" t="s">
        <v>27</v>
      </c>
      <c r="K102" s="421"/>
      <c r="L102" s="421"/>
      <c r="M102" s="421"/>
      <c r="O102" s="577"/>
      <c r="P102" s="604">
        <f t="shared" ref="P102" si="87">_xlfn.BITRSHIFT(O101,8)</f>
        <v>0</v>
      </c>
      <c r="Q102" s="421"/>
      <c r="R102" s="421"/>
      <c r="S102" s="421"/>
    </row>
    <row r="103" spans="1:19">
      <c r="A103" s="610">
        <v>228</v>
      </c>
      <c r="B103" s="610" t="s">
        <v>24</v>
      </c>
      <c r="C103" s="953" t="s">
        <v>1232</v>
      </c>
      <c r="D103" s="754"/>
      <c r="E103" s="620" t="s">
        <v>26</v>
      </c>
      <c r="F103" s="609"/>
      <c r="G103" s="576" t="str">
        <f t="shared" si="57"/>
        <v>EA</v>
      </c>
      <c r="H103" s="578">
        <v>234</v>
      </c>
      <c r="I103" s="618" t="s">
        <v>27</v>
      </c>
      <c r="K103" s="421">
        <f>H104*256+H103</f>
        <v>234</v>
      </c>
      <c r="L103" s="421">
        <f>K103*0.001</f>
        <v>0.23400000000000001</v>
      </c>
      <c r="M103" s="421">
        <f>10*LOG10(L103)</f>
        <v>-6.3078414258985713</v>
      </c>
      <c r="O103" s="577">
        <v>234</v>
      </c>
      <c r="P103" s="604">
        <f t="shared" ref="P103" si="88">_xlfn.BITAND(O103,255)</f>
        <v>234</v>
      </c>
      <c r="Q103" s="421"/>
      <c r="R103" s="421"/>
      <c r="S103" s="421"/>
    </row>
    <row r="104" spans="1:19">
      <c r="A104" s="610">
        <v>229</v>
      </c>
      <c r="B104" s="610" t="s">
        <v>24</v>
      </c>
      <c r="C104" s="751"/>
      <c r="D104" s="754"/>
      <c r="E104" s="620" t="s">
        <v>26</v>
      </c>
      <c r="F104" s="609"/>
      <c r="G104" s="576" t="str">
        <f t="shared" si="57"/>
        <v>0</v>
      </c>
      <c r="H104" s="578">
        <v>0</v>
      </c>
      <c r="I104" s="618" t="s">
        <v>27</v>
      </c>
      <c r="K104" s="421"/>
      <c r="L104" s="421"/>
      <c r="M104" s="421"/>
      <c r="O104" s="577"/>
      <c r="P104" s="604">
        <f t="shared" ref="P104" si="89">_xlfn.BITRSHIFT(O103,8)</f>
        <v>0</v>
      </c>
      <c r="Q104" s="421"/>
      <c r="R104" s="421"/>
      <c r="S104" s="421"/>
    </row>
    <row r="105" spans="1:19">
      <c r="A105" s="610">
        <v>230</v>
      </c>
      <c r="B105" s="610" t="s">
        <v>24</v>
      </c>
      <c r="C105" s="953" t="s">
        <v>1233</v>
      </c>
      <c r="D105" s="754"/>
      <c r="E105" s="620" t="s">
        <v>26</v>
      </c>
      <c r="F105" s="609"/>
      <c r="G105" s="576" t="str">
        <f t="shared" si="57"/>
        <v>5B</v>
      </c>
      <c r="H105" s="578">
        <v>91</v>
      </c>
      <c r="I105" s="618" t="s">
        <v>27</v>
      </c>
      <c r="K105" s="421">
        <f>H106*256+H105</f>
        <v>347</v>
      </c>
      <c r="L105" s="421">
        <f>K105*0.001</f>
        <v>0.34700000000000003</v>
      </c>
      <c r="M105" s="421">
        <f>10*LOG10(L105)</f>
        <v>-4.5967052520912626</v>
      </c>
      <c r="O105" s="577">
        <v>347</v>
      </c>
      <c r="P105" s="604">
        <f t="shared" ref="P105" si="90">_xlfn.BITAND(O105,255)</f>
        <v>91</v>
      </c>
      <c r="Q105" s="421"/>
      <c r="R105" s="421"/>
      <c r="S105" s="421"/>
    </row>
    <row r="106" spans="1:19">
      <c r="A106" s="610">
        <v>231</v>
      </c>
      <c r="B106" s="610" t="s">
        <v>24</v>
      </c>
      <c r="C106" s="751"/>
      <c r="D106" s="754"/>
      <c r="E106" s="620" t="s">
        <v>26</v>
      </c>
      <c r="F106" s="609"/>
      <c r="G106" s="576" t="str">
        <f t="shared" si="57"/>
        <v>1</v>
      </c>
      <c r="H106" s="578">
        <v>1</v>
      </c>
      <c r="I106" s="618" t="s">
        <v>27</v>
      </c>
      <c r="L106" s="421"/>
      <c r="M106" s="421"/>
      <c r="O106" s="577"/>
      <c r="P106" s="604">
        <f t="shared" ref="P106" si="91">_xlfn.BITRSHIFT(O105,8)</f>
        <v>1</v>
      </c>
      <c r="Q106" s="421"/>
      <c r="R106" s="421"/>
      <c r="S106" s="421"/>
    </row>
    <row r="107" spans="1:19">
      <c r="A107" s="610">
        <v>232</v>
      </c>
      <c r="B107" s="610" t="s">
        <v>24</v>
      </c>
      <c r="C107" s="953" t="s">
        <v>1234</v>
      </c>
      <c r="D107" s="754"/>
      <c r="E107" s="620" t="s">
        <v>26</v>
      </c>
      <c r="F107" s="609"/>
      <c r="G107" s="576" t="str">
        <f t="shared" si="57"/>
        <v>CB</v>
      </c>
      <c r="H107" s="579">
        <v>203</v>
      </c>
      <c r="I107" s="618" t="s">
        <v>27</v>
      </c>
      <c r="K107" s="421">
        <f>H108*256+H107</f>
        <v>459</v>
      </c>
      <c r="L107" s="421">
        <f>K107*0.001</f>
        <v>0.45900000000000002</v>
      </c>
      <c r="M107" s="421">
        <f>10*LOG10(L107)</f>
        <v>-3.3818731446273875</v>
      </c>
      <c r="O107" s="575">
        <v>459</v>
      </c>
      <c r="P107" s="604">
        <f t="shared" ref="P107" si="92">_xlfn.BITAND(O107,255)</f>
        <v>203</v>
      </c>
      <c r="Q107" s="421"/>
      <c r="R107" s="421"/>
      <c r="S107" s="421"/>
    </row>
    <row r="108" spans="1:19">
      <c r="A108" s="610">
        <v>233</v>
      </c>
      <c r="B108" s="610" t="s">
        <v>24</v>
      </c>
      <c r="C108" s="751"/>
      <c r="D108" s="754"/>
      <c r="E108" s="620" t="s">
        <v>26</v>
      </c>
      <c r="F108" s="609"/>
      <c r="G108" s="576" t="str">
        <f t="shared" si="57"/>
        <v>1</v>
      </c>
      <c r="H108" s="579">
        <v>1</v>
      </c>
      <c r="I108" s="618" t="s">
        <v>27</v>
      </c>
      <c r="O108" s="575"/>
      <c r="P108" s="604">
        <f t="shared" ref="P108" si="93">_xlfn.BITRSHIFT(O107,8)</f>
        <v>1</v>
      </c>
    </row>
    <row r="109" spans="1:19">
      <c r="A109" s="610">
        <v>234</v>
      </c>
      <c r="B109" s="610" t="s">
        <v>24</v>
      </c>
      <c r="C109" s="953" t="s">
        <v>1235</v>
      </c>
      <c r="D109" s="754"/>
      <c r="E109" s="620" t="s">
        <v>26</v>
      </c>
      <c r="F109" s="609"/>
      <c r="G109" s="576" t="str">
        <f t="shared" si="57"/>
        <v>3C</v>
      </c>
      <c r="H109" s="579">
        <v>60</v>
      </c>
      <c r="I109" s="618" t="s">
        <v>27</v>
      </c>
      <c r="K109" s="421">
        <f>H110*256+H109</f>
        <v>572</v>
      </c>
      <c r="L109" s="421">
        <f>K109*0.001</f>
        <v>0.57200000000000006</v>
      </c>
      <c r="M109" s="421">
        <f>10*LOG10(L109)</f>
        <v>-2.4260397120697572</v>
      </c>
      <c r="O109" s="575">
        <v>572</v>
      </c>
      <c r="P109" s="604">
        <f t="shared" ref="P109" si="94">_xlfn.BITAND(O109,255)</f>
        <v>60</v>
      </c>
      <c r="Q109" s="421"/>
      <c r="R109" s="421"/>
      <c r="S109" s="421"/>
    </row>
    <row r="110" spans="1:19">
      <c r="A110" s="610">
        <v>235</v>
      </c>
      <c r="B110" s="610" t="s">
        <v>24</v>
      </c>
      <c r="C110" s="751"/>
      <c r="D110" s="754"/>
      <c r="E110" s="620" t="s">
        <v>26</v>
      </c>
      <c r="F110" s="609"/>
      <c r="G110" s="576" t="str">
        <f t="shared" si="57"/>
        <v>2</v>
      </c>
      <c r="H110" s="579">
        <v>2</v>
      </c>
      <c r="I110" s="618" t="s">
        <v>27</v>
      </c>
      <c r="O110" s="575"/>
      <c r="P110" s="604">
        <f t="shared" ref="P110" si="95">_xlfn.BITRSHIFT(O109,8)</f>
        <v>2</v>
      </c>
    </row>
    <row r="111" spans="1:19">
      <c r="A111" s="610">
        <v>236</v>
      </c>
      <c r="B111" s="610" t="s">
        <v>24</v>
      </c>
      <c r="C111" s="953" t="s">
        <v>1236</v>
      </c>
      <c r="D111" s="754"/>
      <c r="E111" s="620" t="s">
        <v>26</v>
      </c>
      <c r="F111" s="609"/>
      <c r="G111" s="576" t="str">
        <f t="shared" si="57"/>
        <v>AC</v>
      </c>
      <c r="H111" s="579">
        <v>172</v>
      </c>
      <c r="I111" s="618" t="s">
        <v>27</v>
      </c>
      <c r="K111" s="421">
        <f>H112*256+H111</f>
        <v>684</v>
      </c>
      <c r="L111" s="421">
        <f>K111*0.001</f>
        <v>0.68400000000000005</v>
      </c>
      <c r="M111" s="421">
        <f>10*LOG10(L111)</f>
        <v>-1.6494389827988374</v>
      </c>
      <c r="O111" s="575">
        <v>684</v>
      </c>
      <c r="P111" s="604">
        <f t="shared" ref="P111" si="96">_xlfn.BITAND(O111,255)</f>
        <v>172</v>
      </c>
      <c r="Q111" s="421"/>
      <c r="R111" s="421"/>
      <c r="S111" s="421"/>
    </row>
    <row r="112" spans="1:19">
      <c r="A112" s="610">
        <v>237</v>
      </c>
      <c r="B112" s="610" t="s">
        <v>24</v>
      </c>
      <c r="C112" s="751"/>
      <c r="D112" s="754"/>
      <c r="E112" s="620" t="s">
        <v>26</v>
      </c>
      <c r="F112" s="609"/>
      <c r="G112" s="576" t="str">
        <f t="shared" si="57"/>
        <v>2</v>
      </c>
      <c r="H112" s="579">
        <v>2</v>
      </c>
      <c r="I112" s="618" t="s">
        <v>27</v>
      </c>
      <c r="O112" s="575"/>
      <c r="P112" s="604">
        <f t="shared" ref="P112" si="97">_xlfn.BITRSHIFT(O111,8)</f>
        <v>2</v>
      </c>
    </row>
    <row r="113" spans="1:19">
      <c r="A113" s="610">
        <v>238</v>
      </c>
      <c r="B113" s="610" t="s">
        <v>24</v>
      </c>
      <c r="C113" s="953" t="s">
        <v>1237</v>
      </c>
      <c r="D113" s="754"/>
      <c r="E113" s="620" t="s">
        <v>26</v>
      </c>
      <c r="F113" s="609"/>
      <c r="G113" s="576" t="str">
        <f t="shared" si="57"/>
        <v>1D</v>
      </c>
      <c r="H113" s="579">
        <v>29</v>
      </c>
      <c r="I113" s="618" t="s">
        <v>27</v>
      </c>
      <c r="K113" s="421">
        <f>H114*256+H113</f>
        <v>797</v>
      </c>
      <c r="L113" s="421">
        <f>K113*0.001</f>
        <v>0.79700000000000004</v>
      </c>
      <c r="M113" s="421">
        <f>10*LOG10(L113)</f>
        <v>-0.98541678603887628</v>
      </c>
      <c r="O113" s="575">
        <v>797</v>
      </c>
      <c r="P113" s="604">
        <f t="shared" ref="P113" si="98">_xlfn.BITAND(O113,255)</f>
        <v>29</v>
      </c>
      <c r="Q113" s="421"/>
      <c r="R113" s="421"/>
      <c r="S113" s="421"/>
    </row>
    <row r="114" spans="1:19">
      <c r="A114" s="610">
        <v>239</v>
      </c>
      <c r="B114" s="610" t="s">
        <v>24</v>
      </c>
      <c r="C114" s="751"/>
      <c r="D114" s="754"/>
      <c r="E114" s="620" t="s">
        <v>26</v>
      </c>
      <c r="F114" s="609"/>
      <c r="G114" s="576" t="str">
        <f t="shared" si="57"/>
        <v>3</v>
      </c>
      <c r="H114" s="579">
        <v>3</v>
      </c>
      <c r="I114" s="618" t="s">
        <v>27</v>
      </c>
      <c r="O114" s="575"/>
      <c r="P114" s="604">
        <f t="shared" ref="P114" si="99">_xlfn.BITRSHIFT(O113,8)</f>
        <v>3</v>
      </c>
    </row>
    <row r="115" spans="1:19">
      <c r="A115" s="610">
        <v>240</v>
      </c>
      <c r="B115" s="610" t="s">
        <v>24</v>
      </c>
      <c r="C115" s="953" t="s">
        <v>1238</v>
      </c>
      <c r="D115" s="754"/>
      <c r="E115" s="620" t="s">
        <v>26</v>
      </c>
      <c r="F115" s="609"/>
      <c r="G115" s="576" t="str">
        <f t="shared" si="57"/>
        <v>8D</v>
      </c>
      <c r="H115" s="579">
        <v>141</v>
      </c>
      <c r="I115" s="618" t="s">
        <v>27</v>
      </c>
      <c r="K115" s="421">
        <f>H116*256+H115</f>
        <v>909</v>
      </c>
      <c r="L115" s="421">
        <f>K115*0.0001</f>
        <v>9.0900000000000009E-2</v>
      </c>
      <c r="M115" s="421">
        <f>10*LOG10(L115)</f>
        <v>-10.414361167780326</v>
      </c>
      <c r="O115" s="577">
        <v>909</v>
      </c>
      <c r="P115" s="604">
        <f>_xlfn.BITAND(O115,255)</f>
        <v>141</v>
      </c>
      <c r="Q115" s="421"/>
      <c r="R115" s="421"/>
      <c r="S115" s="421"/>
    </row>
    <row r="116" spans="1:19">
      <c r="A116" s="610">
        <v>241</v>
      </c>
      <c r="B116" s="610" t="s">
        <v>24</v>
      </c>
      <c r="C116" s="751"/>
      <c r="D116" s="754"/>
      <c r="E116" s="620" t="s">
        <v>26</v>
      </c>
      <c r="F116" s="609"/>
      <c r="G116" s="576" t="str">
        <f t="shared" si="57"/>
        <v>3</v>
      </c>
      <c r="H116" s="579">
        <v>3</v>
      </c>
      <c r="I116" s="618" t="s">
        <v>27</v>
      </c>
      <c r="K116" s="421"/>
      <c r="L116" s="421"/>
      <c r="M116" s="421"/>
      <c r="O116" s="577"/>
      <c r="P116" s="604">
        <f>_xlfn.BITRSHIFT(O115,8)</f>
        <v>3</v>
      </c>
      <c r="Q116" s="421"/>
    </row>
    <row r="117" spans="1:19">
      <c r="A117" s="610">
        <v>242</v>
      </c>
      <c r="B117" s="610" t="s">
        <v>24</v>
      </c>
      <c r="C117" s="953" t="s">
        <v>1239</v>
      </c>
      <c r="D117" s="754"/>
      <c r="E117" s="620" t="s">
        <v>26</v>
      </c>
      <c r="F117" s="609"/>
      <c r="G117" s="576" t="str">
        <f t="shared" si="57"/>
        <v>FD</v>
      </c>
      <c r="H117" s="579">
        <v>253</v>
      </c>
      <c r="I117" s="618" t="s">
        <v>27</v>
      </c>
      <c r="K117" s="421">
        <f>H118*256+H117</f>
        <v>1021</v>
      </c>
      <c r="L117" s="421">
        <f>K117*0.001</f>
        <v>1.0210000000000001</v>
      </c>
      <c r="M117" s="421">
        <f>10*LOG10(L117)</f>
        <v>9.0257420869103017E-2</v>
      </c>
      <c r="O117" s="577">
        <v>1021</v>
      </c>
      <c r="P117" s="604">
        <f t="shared" ref="P117" si="100">_xlfn.BITAND(O117,255)</f>
        <v>253</v>
      </c>
      <c r="Q117" s="421"/>
      <c r="R117" s="421"/>
      <c r="S117" s="421"/>
    </row>
    <row r="118" spans="1:19">
      <c r="A118" s="610">
        <v>243</v>
      </c>
      <c r="B118" s="610" t="s">
        <v>24</v>
      </c>
      <c r="C118" s="751"/>
      <c r="D118" s="754"/>
      <c r="E118" s="620" t="s">
        <v>26</v>
      </c>
      <c r="F118" s="609"/>
      <c r="G118" s="576" t="str">
        <f t="shared" si="57"/>
        <v>3</v>
      </c>
      <c r="H118" s="579">
        <v>3</v>
      </c>
      <c r="I118" s="618" t="s">
        <v>27</v>
      </c>
      <c r="K118" s="421"/>
      <c r="L118" s="421"/>
      <c r="M118" s="421"/>
      <c r="O118" s="577"/>
      <c r="P118" s="604">
        <f t="shared" ref="P118" si="101">_xlfn.BITRSHIFT(O117,8)</f>
        <v>3</v>
      </c>
      <c r="Q118" s="421"/>
    </row>
    <row r="119" spans="1:19">
      <c r="A119" s="610">
        <v>244</v>
      </c>
      <c r="B119" s="610" t="s">
        <v>24</v>
      </c>
      <c r="C119" s="953" t="s">
        <v>1294</v>
      </c>
      <c r="D119" s="754"/>
      <c r="E119" s="620" t="s">
        <v>26</v>
      </c>
      <c r="F119" s="609"/>
      <c r="G119" s="576" t="str">
        <f t="shared" si="57"/>
        <v>6E</v>
      </c>
      <c r="H119" s="579">
        <v>110</v>
      </c>
      <c r="I119" s="618" t="s">
        <v>27</v>
      </c>
      <c r="K119" s="421">
        <f>H120*256+H119</f>
        <v>1134</v>
      </c>
      <c r="L119" s="421">
        <f>K119*0.001</f>
        <v>1.1340000000000001</v>
      </c>
      <c r="M119" s="421">
        <f>10*LOG10(L119)</f>
        <v>0.54613054556887819</v>
      </c>
      <c r="O119" s="577">
        <v>1134</v>
      </c>
      <c r="P119" s="604">
        <f t="shared" ref="P119" si="102">_xlfn.BITAND(O119,255)</f>
        <v>110</v>
      </c>
      <c r="Q119" s="421"/>
      <c r="R119" s="421"/>
      <c r="S119" s="421"/>
    </row>
    <row r="120" spans="1:19">
      <c r="A120" s="610">
        <v>245</v>
      </c>
      <c r="B120" s="610" t="s">
        <v>24</v>
      </c>
      <c r="C120" s="751"/>
      <c r="D120" s="754"/>
      <c r="E120" s="620" t="s">
        <v>26</v>
      </c>
      <c r="F120" s="609"/>
      <c r="G120" s="576" t="str">
        <f t="shared" si="57"/>
        <v>4</v>
      </c>
      <c r="H120" s="579">
        <v>4</v>
      </c>
      <c r="I120" s="618" t="s">
        <v>27</v>
      </c>
      <c r="K120" s="421"/>
      <c r="L120" s="421"/>
      <c r="M120" s="421"/>
      <c r="O120" s="577"/>
      <c r="P120" s="604">
        <f t="shared" ref="P120" si="103">_xlfn.BITRSHIFT(O119,8)</f>
        <v>4</v>
      </c>
      <c r="Q120" s="421"/>
    </row>
    <row r="121" spans="1:19">
      <c r="A121" s="610">
        <v>246</v>
      </c>
      <c r="B121" s="610" t="s">
        <v>24</v>
      </c>
      <c r="C121" s="953" t="s">
        <v>1295</v>
      </c>
      <c r="D121" s="754"/>
      <c r="E121" s="620" t="s">
        <v>26</v>
      </c>
      <c r="F121" s="609"/>
      <c r="G121" s="576" t="str">
        <f t="shared" si="57"/>
        <v>DE</v>
      </c>
      <c r="H121" s="579">
        <v>222</v>
      </c>
      <c r="I121" s="618" t="s">
        <v>27</v>
      </c>
      <c r="K121" s="421">
        <f>H122*256+H121</f>
        <v>1246</v>
      </c>
      <c r="L121" s="421">
        <f>K121*0.001</f>
        <v>1.246</v>
      </c>
      <c r="M121" s="421">
        <f>10*LOG10(L121)</f>
        <v>0.95518042323150809</v>
      </c>
      <c r="O121" s="577">
        <v>1246</v>
      </c>
      <c r="P121" s="604">
        <f t="shared" ref="P121" si="104">_xlfn.BITAND(O121,255)</f>
        <v>222</v>
      </c>
      <c r="Q121" s="421"/>
      <c r="R121" s="421"/>
      <c r="S121" s="421"/>
    </row>
    <row r="122" spans="1:19">
      <c r="A122" s="610">
        <v>247</v>
      </c>
      <c r="B122" s="610" t="s">
        <v>24</v>
      </c>
      <c r="C122" s="751"/>
      <c r="D122" s="754"/>
      <c r="E122" s="620" t="s">
        <v>26</v>
      </c>
      <c r="F122" s="609"/>
      <c r="G122" s="576" t="str">
        <f t="shared" si="57"/>
        <v>4</v>
      </c>
      <c r="H122" s="579">
        <v>4</v>
      </c>
      <c r="I122" s="618" t="s">
        <v>27</v>
      </c>
      <c r="L122" s="421"/>
      <c r="M122" s="421"/>
      <c r="O122" s="577"/>
      <c r="P122" s="604">
        <f t="shared" ref="P122" si="105">_xlfn.BITRSHIFT(O121,8)</f>
        <v>4</v>
      </c>
      <c r="Q122" s="421"/>
    </row>
    <row r="123" spans="1:19">
      <c r="A123" s="610">
        <v>248</v>
      </c>
      <c r="B123" s="610" t="s">
        <v>24</v>
      </c>
      <c r="C123" s="953" t="s">
        <v>1296</v>
      </c>
      <c r="D123" s="754"/>
      <c r="E123" s="620" t="s">
        <v>26</v>
      </c>
      <c r="F123" s="609"/>
      <c r="G123" s="576" t="str">
        <f t="shared" si="57"/>
        <v>4F</v>
      </c>
      <c r="H123" s="579">
        <v>79</v>
      </c>
      <c r="I123" s="618" t="s">
        <v>27</v>
      </c>
      <c r="K123" s="421">
        <f>H124*256+H123</f>
        <v>1359</v>
      </c>
      <c r="L123" s="421">
        <f>K123*0.001</f>
        <v>1.359</v>
      </c>
      <c r="M123" s="421">
        <f>10*LOG10(L123)</f>
        <v>1.3321945673249429</v>
      </c>
      <c r="O123" s="575">
        <v>1359</v>
      </c>
      <c r="P123" s="604">
        <f t="shared" ref="P123" si="106">_xlfn.BITAND(O123,255)</f>
        <v>79</v>
      </c>
      <c r="Q123" s="421"/>
      <c r="R123" s="421"/>
      <c r="S123" s="421"/>
    </row>
    <row r="124" spans="1:19">
      <c r="A124" s="610">
        <v>249</v>
      </c>
      <c r="B124" s="610" t="s">
        <v>24</v>
      </c>
      <c r="C124" s="751"/>
      <c r="D124" s="754"/>
      <c r="E124" s="620" t="s">
        <v>26</v>
      </c>
      <c r="F124" s="609"/>
      <c r="G124" s="576" t="str">
        <f t="shared" si="57"/>
        <v>5</v>
      </c>
      <c r="H124" s="579">
        <v>5</v>
      </c>
      <c r="I124" s="618" t="s">
        <v>27</v>
      </c>
      <c r="O124" s="575"/>
      <c r="P124" s="604">
        <f t="shared" ref="P124" si="107">_xlfn.BITRSHIFT(O123,8)</f>
        <v>5</v>
      </c>
    </row>
    <row r="125" spans="1:19">
      <c r="A125" s="610">
        <v>250</v>
      </c>
      <c r="B125" s="610" t="s">
        <v>24</v>
      </c>
      <c r="C125" s="953" t="s">
        <v>1297</v>
      </c>
      <c r="D125" s="754"/>
      <c r="E125" s="620" t="s">
        <v>26</v>
      </c>
      <c r="F125" s="609"/>
      <c r="G125" s="576" t="str">
        <f t="shared" si="57"/>
        <v>BF</v>
      </c>
      <c r="H125" s="579">
        <v>191</v>
      </c>
      <c r="I125" s="618" t="s">
        <v>27</v>
      </c>
      <c r="K125" s="421">
        <f>H126*256+H125</f>
        <v>1471</v>
      </c>
      <c r="L125" s="421">
        <f>K125*0.001</f>
        <v>1.4710000000000001</v>
      </c>
      <c r="M125" s="421">
        <f>10*LOG10(L125)</f>
        <v>1.6761267272753013</v>
      </c>
      <c r="O125" s="575">
        <v>1471</v>
      </c>
      <c r="P125" s="604">
        <f t="shared" ref="P125" si="108">_xlfn.BITAND(O125,255)</f>
        <v>191</v>
      </c>
      <c r="Q125" s="421"/>
      <c r="R125" s="421"/>
      <c r="S125" s="421"/>
    </row>
    <row r="126" spans="1:19">
      <c r="A126" s="610">
        <v>251</v>
      </c>
      <c r="B126" s="610" t="s">
        <v>24</v>
      </c>
      <c r="C126" s="751"/>
      <c r="D126" s="754"/>
      <c r="E126" s="620" t="s">
        <v>26</v>
      </c>
      <c r="F126" s="609"/>
      <c r="G126" s="576" t="str">
        <f t="shared" si="57"/>
        <v>5</v>
      </c>
      <c r="H126" s="579">
        <v>5</v>
      </c>
      <c r="I126" s="618" t="s">
        <v>27</v>
      </c>
      <c r="O126" s="575"/>
      <c r="P126" s="604">
        <f t="shared" ref="P126" si="109">_xlfn.BITRSHIFT(O125,8)</f>
        <v>5</v>
      </c>
    </row>
    <row r="127" spans="1:19">
      <c r="A127" s="610">
        <v>252</v>
      </c>
      <c r="B127" s="610" t="s">
        <v>24</v>
      </c>
      <c r="C127" s="953" t="s">
        <v>1298</v>
      </c>
      <c r="D127" s="754"/>
      <c r="E127" s="620" t="s">
        <v>26</v>
      </c>
      <c r="F127" s="609"/>
      <c r="G127" s="576" t="str">
        <f t="shared" si="57"/>
        <v>30</v>
      </c>
      <c r="H127" s="579">
        <v>48</v>
      </c>
      <c r="I127" s="618" t="s">
        <v>27</v>
      </c>
      <c r="K127" s="421">
        <f>H128*256+H127</f>
        <v>1584</v>
      </c>
      <c r="L127" s="421">
        <f>K127*0.001</f>
        <v>1.5840000000000001</v>
      </c>
      <c r="M127" s="421">
        <f>10*LOG10(L127)</f>
        <v>1.9975517725347471</v>
      </c>
      <c r="O127" s="575">
        <v>1584</v>
      </c>
      <c r="P127" s="604">
        <f t="shared" ref="P127" si="110">_xlfn.BITAND(O127,255)</f>
        <v>48</v>
      </c>
      <c r="Q127" s="421"/>
      <c r="R127" s="421"/>
      <c r="S127" s="421"/>
    </row>
    <row r="128" spans="1:19">
      <c r="A128" s="610">
        <v>253</v>
      </c>
      <c r="B128" s="610" t="s">
        <v>24</v>
      </c>
      <c r="C128" s="751"/>
      <c r="D128" s="754"/>
      <c r="E128" s="620" t="s">
        <v>26</v>
      </c>
      <c r="F128" s="609"/>
      <c r="G128" s="576" t="str">
        <f t="shared" si="57"/>
        <v>6</v>
      </c>
      <c r="H128" s="579">
        <v>6</v>
      </c>
      <c r="I128" s="618" t="s">
        <v>27</v>
      </c>
      <c r="O128" s="575"/>
      <c r="P128" s="604">
        <f t="shared" ref="P128" si="111">_xlfn.BITRSHIFT(O127,8)</f>
        <v>6</v>
      </c>
    </row>
    <row r="129" spans="1:19">
      <c r="A129" s="610">
        <v>254</v>
      </c>
      <c r="B129" s="610" t="s">
        <v>24</v>
      </c>
      <c r="C129" s="953" t="s">
        <v>1299</v>
      </c>
      <c r="D129" s="754"/>
      <c r="E129" s="620" t="s">
        <v>26</v>
      </c>
      <c r="F129" s="609"/>
      <c r="G129" s="576" t="str">
        <f t="shared" si="57"/>
        <v>F0</v>
      </c>
      <c r="H129" s="579">
        <v>240</v>
      </c>
      <c r="I129" s="618" t="s">
        <v>27</v>
      </c>
      <c r="K129" s="421">
        <f>H130*256+H129</f>
        <v>19952</v>
      </c>
      <c r="L129" s="421">
        <f>K129*0.001</f>
        <v>19.952000000000002</v>
      </c>
      <c r="M129" s="421">
        <f>10*LOG10(L129)</f>
        <v>12.999864361344676</v>
      </c>
      <c r="O129" s="575">
        <v>19952</v>
      </c>
      <c r="P129" s="604">
        <f t="shared" ref="P129" si="112">_xlfn.BITAND(O129,255)</f>
        <v>240</v>
      </c>
      <c r="Q129" s="421"/>
      <c r="R129" s="421"/>
      <c r="S129" s="421"/>
    </row>
    <row r="130" spans="1:19">
      <c r="A130" s="610">
        <v>255</v>
      </c>
      <c r="B130" s="610" t="s">
        <v>24</v>
      </c>
      <c r="C130" s="751"/>
      <c r="D130" s="751"/>
      <c r="E130" s="620" t="s">
        <v>26</v>
      </c>
      <c r="F130" s="609"/>
      <c r="G130" s="576" t="str">
        <f t="shared" si="57"/>
        <v>4D</v>
      </c>
      <c r="H130" s="579">
        <v>77</v>
      </c>
      <c r="I130" s="618" t="s">
        <v>27</v>
      </c>
      <c r="O130" s="575"/>
      <c r="P130" s="604">
        <f t="shared" ref="P130" si="113">_xlfn.BITRSHIFT(O129,8)</f>
        <v>77</v>
      </c>
    </row>
  </sheetData>
  <mergeCells count="69">
    <mergeCell ref="C129:C130"/>
    <mergeCell ref="D99:D130"/>
    <mergeCell ref="C101:C102"/>
    <mergeCell ref="C103:C104"/>
    <mergeCell ref="C105:C106"/>
    <mergeCell ref="C107:C108"/>
    <mergeCell ref="C119:C120"/>
    <mergeCell ref="C99:C100"/>
    <mergeCell ref="C109:C110"/>
    <mergeCell ref="C111:C112"/>
    <mergeCell ref="C113:C114"/>
    <mergeCell ref="C115:C116"/>
    <mergeCell ref="C117:C118"/>
    <mergeCell ref="C121:C122"/>
    <mergeCell ref="C123:C124"/>
    <mergeCell ref="C125:C126"/>
    <mergeCell ref="C127:C128"/>
    <mergeCell ref="C61:C62"/>
    <mergeCell ref="C63:C64"/>
    <mergeCell ref="C65:C66"/>
    <mergeCell ref="C67:C68"/>
    <mergeCell ref="C79:C80"/>
    <mergeCell ref="D67:D98"/>
    <mergeCell ref="C69:C70"/>
    <mergeCell ref="C71:C72"/>
    <mergeCell ref="C73:C74"/>
    <mergeCell ref="C75:C76"/>
    <mergeCell ref="C77:C78"/>
    <mergeCell ref="C89:C90"/>
    <mergeCell ref="C81:C82"/>
    <mergeCell ref="C83:C84"/>
    <mergeCell ref="C85:C86"/>
    <mergeCell ref="C87:C88"/>
    <mergeCell ref="C91:C92"/>
    <mergeCell ref="C93:C94"/>
    <mergeCell ref="C95:C96"/>
    <mergeCell ref="C97:C98"/>
    <mergeCell ref="C59:C60"/>
    <mergeCell ref="C31:C32"/>
    <mergeCell ref="C33:C34"/>
    <mergeCell ref="C35:C36"/>
    <mergeCell ref="D35:D66"/>
    <mergeCell ref="C37:C38"/>
    <mergeCell ref="C39:C40"/>
    <mergeCell ref="C41:C42"/>
    <mergeCell ref="C43:C44"/>
    <mergeCell ref="C45:C46"/>
    <mergeCell ref="C47:C48"/>
    <mergeCell ref="C49:C50"/>
    <mergeCell ref="C51:C52"/>
    <mergeCell ref="C53:C54"/>
    <mergeCell ref="C55:C56"/>
    <mergeCell ref="C57:C5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C27:C2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S130"/>
  <sheetViews>
    <sheetView zoomScale="85" zoomScaleNormal="85" workbookViewId="0">
      <selection activeCell="D3" sqref="D3:D34"/>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559" customWidth="1"/>
    <col min="7" max="7" width="9" style="284" customWidth="1"/>
    <col min="8" max="16384" width="9" style="284"/>
  </cols>
  <sheetData>
    <row r="1" spans="1:19" ht="17.25" customHeight="1">
      <c r="A1" s="756" t="s">
        <v>4657</v>
      </c>
      <c r="B1" s="757"/>
      <c r="C1" s="757"/>
      <c r="D1" s="757"/>
      <c r="E1" s="757"/>
      <c r="F1" s="757"/>
      <c r="G1" s="757"/>
      <c r="H1" s="757"/>
      <c r="I1" s="564"/>
    </row>
    <row r="2" spans="1:19" ht="63" customHeight="1">
      <c r="A2" s="177" t="s">
        <v>13</v>
      </c>
      <c r="B2" s="178" t="s">
        <v>14</v>
      </c>
      <c r="C2" s="179" t="s">
        <v>15</v>
      </c>
      <c r="D2" s="179" t="s">
        <v>16</v>
      </c>
      <c r="E2" s="179" t="s">
        <v>17</v>
      </c>
      <c r="F2" s="179" t="s">
        <v>18</v>
      </c>
      <c r="G2" s="179" t="s">
        <v>19</v>
      </c>
      <c r="H2" s="179" t="s">
        <v>2061</v>
      </c>
      <c r="I2" s="179" t="s">
        <v>21</v>
      </c>
      <c r="K2" s="284" t="s">
        <v>4410</v>
      </c>
      <c r="L2" s="575" t="s">
        <v>4414</v>
      </c>
    </row>
    <row r="3" spans="1:19" s="421" customFormat="1">
      <c r="A3" s="563">
        <v>128</v>
      </c>
      <c r="B3" s="557" t="s">
        <v>24</v>
      </c>
      <c r="C3" s="953" t="s">
        <v>1182</v>
      </c>
      <c r="D3" s="957"/>
      <c r="E3" s="565" t="s">
        <v>26</v>
      </c>
      <c r="F3" s="560"/>
      <c r="G3" s="576" t="str">
        <f t="shared" ref="G3:G66" si="0">DEC2HEX(H3)</f>
        <v>4</v>
      </c>
      <c r="H3" s="561">
        <v>4</v>
      </c>
      <c r="I3" s="562" t="s">
        <v>27</v>
      </c>
      <c r="J3" s="284"/>
      <c r="K3" s="421">
        <f>H4*256+H3</f>
        <v>4</v>
      </c>
      <c r="L3" s="577">
        <v>4</v>
      </c>
      <c r="M3" s="555">
        <f>_xlfn.BITAND(L3,255)</f>
        <v>4</v>
      </c>
    </row>
    <row r="4" spans="1:19" s="421" customFormat="1">
      <c r="A4" s="563">
        <v>129</v>
      </c>
      <c r="B4" s="557" t="s">
        <v>24</v>
      </c>
      <c r="C4" s="751"/>
      <c r="D4" s="754"/>
      <c r="E4" s="565" t="s">
        <v>26</v>
      </c>
      <c r="F4" s="560"/>
      <c r="G4" s="576" t="str">
        <f t="shared" si="0"/>
        <v>0</v>
      </c>
      <c r="H4" s="561">
        <v>0</v>
      </c>
      <c r="I4" s="562" t="s">
        <v>27</v>
      </c>
      <c r="J4" s="284"/>
      <c r="L4" s="577"/>
      <c r="M4" s="555">
        <f>_xlfn.BITRSHIFT(L3,8)</f>
        <v>0</v>
      </c>
    </row>
    <row r="5" spans="1:19" s="421" customFormat="1">
      <c r="A5" s="563">
        <v>130</v>
      </c>
      <c r="B5" s="557" t="s">
        <v>24</v>
      </c>
      <c r="C5" s="953" t="s">
        <v>1183</v>
      </c>
      <c r="D5" s="754"/>
      <c r="E5" s="565" t="s">
        <v>26</v>
      </c>
      <c r="F5" s="560"/>
      <c r="G5" s="576" t="str">
        <f t="shared" si="0"/>
        <v>5A</v>
      </c>
      <c r="H5" s="561">
        <v>90</v>
      </c>
      <c r="I5" s="562" t="s">
        <v>27</v>
      </c>
      <c r="K5" s="421">
        <f>H6*256+H5</f>
        <v>90</v>
      </c>
      <c r="L5" s="577">
        <v>90</v>
      </c>
      <c r="M5" s="555">
        <f>_xlfn.BITAND(L5,255)</f>
        <v>90</v>
      </c>
    </row>
    <row r="6" spans="1:19" s="421" customFormat="1">
      <c r="A6" s="563">
        <v>131</v>
      </c>
      <c r="B6" s="557" t="s">
        <v>24</v>
      </c>
      <c r="C6" s="751"/>
      <c r="D6" s="754"/>
      <c r="E6" s="565" t="s">
        <v>26</v>
      </c>
      <c r="F6" s="560"/>
      <c r="G6" s="576" t="str">
        <f t="shared" si="0"/>
        <v>0</v>
      </c>
      <c r="H6" s="561">
        <v>0</v>
      </c>
      <c r="I6" s="562" t="s">
        <v>27</v>
      </c>
      <c r="L6" s="577"/>
      <c r="M6" s="555">
        <f t="shared" ref="M6" si="1">_xlfn.BITAND(L6,255)</f>
        <v>0</v>
      </c>
    </row>
    <row r="7" spans="1:19" s="421" customFormat="1">
      <c r="A7" s="563">
        <v>132</v>
      </c>
      <c r="B7" s="557" t="s">
        <v>24</v>
      </c>
      <c r="C7" s="953" t="s">
        <v>1184</v>
      </c>
      <c r="D7" s="754"/>
      <c r="E7" s="565" t="s">
        <v>26</v>
      </c>
      <c r="F7" s="560"/>
      <c r="G7" s="576" t="str">
        <f t="shared" si="0"/>
        <v>B1</v>
      </c>
      <c r="H7" s="561">
        <v>177</v>
      </c>
      <c r="I7" s="562" t="s">
        <v>27</v>
      </c>
      <c r="K7" s="421">
        <f>H8*256+H7</f>
        <v>177</v>
      </c>
      <c r="L7" s="577">
        <v>177</v>
      </c>
      <c r="M7" s="555">
        <f t="shared" ref="M7" si="2">_xlfn.BITRSHIFT(L6,8)</f>
        <v>0</v>
      </c>
    </row>
    <row r="8" spans="1:19" s="421" customFormat="1">
      <c r="A8" s="563">
        <v>133</v>
      </c>
      <c r="B8" s="557" t="s">
        <v>24</v>
      </c>
      <c r="C8" s="751"/>
      <c r="D8" s="754"/>
      <c r="E8" s="565" t="s">
        <v>26</v>
      </c>
      <c r="F8" s="560"/>
      <c r="G8" s="576" t="str">
        <f t="shared" si="0"/>
        <v>0</v>
      </c>
      <c r="H8" s="561">
        <v>0</v>
      </c>
      <c r="I8" s="562" t="s">
        <v>27</v>
      </c>
      <c r="L8" s="577"/>
      <c r="M8" s="555">
        <f t="shared" ref="M8:M9" si="3">_xlfn.BITAND(L8,255)</f>
        <v>0</v>
      </c>
    </row>
    <row r="9" spans="1:19" s="421" customFormat="1">
      <c r="A9" s="563">
        <v>134</v>
      </c>
      <c r="B9" s="557" t="s">
        <v>24</v>
      </c>
      <c r="C9" s="953" t="s">
        <v>1185</v>
      </c>
      <c r="D9" s="754"/>
      <c r="E9" s="565" t="s">
        <v>26</v>
      </c>
      <c r="F9" s="560"/>
      <c r="G9" s="576" t="str">
        <f t="shared" si="0"/>
        <v>8</v>
      </c>
      <c r="H9" s="561">
        <v>8</v>
      </c>
      <c r="I9" s="562" t="s">
        <v>27</v>
      </c>
      <c r="K9" s="421">
        <f>H10*256+H9</f>
        <v>264</v>
      </c>
      <c r="L9" s="577">
        <v>264</v>
      </c>
      <c r="M9" s="555">
        <f t="shared" si="3"/>
        <v>8</v>
      </c>
    </row>
    <row r="10" spans="1:19" s="421" customFormat="1">
      <c r="A10" s="563">
        <v>135</v>
      </c>
      <c r="B10" s="557" t="s">
        <v>24</v>
      </c>
      <c r="C10" s="751"/>
      <c r="D10" s="754"/>
      <c r="E10" s="565" t="s">
        <v>26</v>
      </c>
      <c r="F10" s="560"/>
      <c r="G10" s="576" t="str">
        <f t="shared" si="0"/>
        <v>1</v>
      </c>
      <c r="H10" s="561">
        <v>1</v>
      </c>
      <c r="I10" s="562" t="s">
        <v>27</v>
      </c>
      <c r="K10" s="284"/>
      <c r="L10" s="577"/>
      <c r="M10" s="555">
        <f t="shared" ref="M10" si="4">_xlfn.BITRSHIFT(L9,8)</f>
        <v>1</v>
      </c>
    </row>
    <row r="11" spans="1:19">
      <c r="A11" s="563">
        <v>136</v>
      </c>
      <c r="B11" s="557" t="s">
        <v>24</v>
      </c>
      <c r="C11" s="953" t="s">
        <v>1186</v>
      </c>
      <c r="D11" s="754"/>
      <c r="E11" s="565" t="s">
        <v>26</v>
      </c>
      <c r="F11" s="556"/>
      <c r="G11" s="576" t="str">
        <f t="shared" si="0"/>
        <v>5E</v>
      </c>
      <c r="H11" s="558">
        <v>94</v>
      </c>
      <c r="I11" s="562" t="s">
        <v>27</v>
      </c>
      <c r="K11" s="421">
        <f>H12*256+H11</f>
        <v>350</v>
      </c>
      <c r="L11" s="575">
        <v>350</v>
      </c>
      <c r="M11" s="555">
        <f t="shared" ref="M11:M12" si="5">_xlfn.BITAND(L11,255)</f>
        <v>94</v>
      </c>
      <c r="N11" s="421"/>
      <c r="P11" s="421"/>
      <c r="Q11" s="421"/>
      <c r="R11" s="421"/>
      <c r="S11" s="421"/>
    </row>
    <row r="12" spans="1:19">
      <c r="A12" s="563">
        <v>137</v>
      </c>
      <c r="B12" s="557" t="s">
        <v>24</v>
      </c>
      <c r="C12" s="751"/>
      <c r="D12" s="754"/>
      <c r="E12" s="565" t="s">
        <v>26</v>
      </c>
      <c r="F12" s="556"/>
      <c r="G12" s="576" t="str">
        <f t="shared" si="0"/>
        <v>1</v>
      </c>
      <c r="H12" s="558">
        <v>1</v>
      </c>
      <c r="I12" s="562" t="s">
        <v>27</v>
      </c>
      <c r="L12" s="575"/>
      <c r="M12" s="555">
        <f t="shared" si="5"/>
        <v>0</v>
      </c>
      <c r="P12" s="421"/>
    </row>
    <row r="13" spans="1:19">
      <c r="A13" s="563">
        <v>138</v>
      </c>
      <c r="B13" s="557" t="s">
        <v>24</v>
      </c>
      <c r="C13" s="953" t="s">
        <v>1187</v>
      </c>
      <c r="D13" s="754"/>
      <c r="E13" s="565" t="s">
        <v>26</v>
      </c>
      <c r="F13" s="556"/>
      <c r="G13" s="576" t="str">
        <f t="shared" si="0"/>
        <v>B5</v>
      </c>
      <c r="H13" s="558">
        <v>181</v>
      </c>
      <c r="I13" s="562" t="s">
        <v>27</v>
      </c>
      <c r="K13" s="421">
        <f>H14*256+H13</f>
        <v>437</v>
      </c>
      <c r="L13" s="575">
        <v>437</v>
      </c>
      <c r="M13" s="555">
        <f t="shared" ref="M13" si="6">_xlfn.BITRSHIFT(L12,8)</f>
        <v>0</v>
      </c>
      <c r="N13" s="421"/>
      <c r="P13" s="421"/>
      <c r="Q13" s="421"/>
      <c r="R13" s="421"/>
      <c r="S13" s="421"/>
    </row>
    <row r="14" spans="1:19">
      <c r="A14" s="563">
        <v>139</v>
      </c>
      <c r="B14" s="557" t="s">
        <v>24</v>
      </c>
      <c r="C14" s="751"/>
      <c r="D14" s="754"/>
      <c r="E14" s="565" t="s">
        <v>26</v>
      </c>
      <c r="F14" s="556"/>
      <c r="G14" s="576" t="str">
        <f t="shared" si="0"/>
        <v>1</v>
      </c>
      <c r="H14" s="558">
        <v>1</v>
      </c>
      <c r="I14" s="562" t="s">
        <v>27</v>
      </c>
      <c r="L14" s="575"/>
      <c r="M14" s="555">
        <f t="shared" ref="M14:M15" si="7">_xlfn.BITAND(L14,255)</f>
        <v>0</v>
      </c>
      <c r="P14" s="421"/>
    </row>
    <row r="15" spans="1:19">
      <c r="A15" s="563">
        <v>140</v>
      </c>
      <c r="B15" s="557" t="s">
        <v>24</v>
      </c>
      <c r="C15" s="953" t="s">
        <v>1188</v>
      </c>
      <c r="D15" s="754"/>
      <c r="E15" s="565" t="s">
        <v>26</v>
      </c>
      <c r="F15" s="556"/>
      <c r="G15" s="576" t="str">
        <f t="shared" si="0"/>
        <v>C</v>
      </c>
      <c r="H15" s="558">
        <v>12</v>
      </c>
      <c r="I15" s="562" t="s">
        <v>27</v>
      </c>
      <c r="K15" s="421">
        <f>H16*256+H15</f>
        <v>524</v>
      </c>
      <c r="L15" s="575">
        <v>524</v>
      </c>
      <c r="M15" s="555">
        <f t="shared" si="7"/>
        <v>12</v>
      </c>
      <c r="N15" s="421"/>
      <c r="P15" s="421"/>
      <c r="Q15" s="421"/>
      <c r="R15" s="421"/>
      <c r="S15" s="421"/>
    </row>
    <row r="16" spans="1:19">
      <c r="A16" s="563">
        <v>141</v>
      </c>
      <c r="B16" s="557" t="s">
        <v>24</v>
      </c>
      <c r="C16" s="751"/>
      <c r="D16" s="754"/>
      <c r="E16" s="565" t="s">
        <v>26</v>
      </c>
      <c r="F16" s="556"/>
      <c r="G16" s="576" t="str">
        <f t="shared" si="0"/>
        <v>2</v>
      </c>
      <c r="H16" s="558">
        <v>2</v>
      </c>
      <c r="I16" s="562" t="s">
        <v>27</v>
      </c>
      <c r="L16" s="575"/>
      <c r="M16" s="555">
        <f t="shared" ref="M16" si="8">_xlfn.BITRSHIFT(L15,8)</f>
        <v>2</v>
      </c>
      <c r="P16" s="421"/>
    </row>
    <row r="17" spans="1:19">
      <c r="A17" s="563">
        <v>142</v>
      </c>
      <c r="B17" s="557" t="s">
        <v>24</v>
      </c>
      <c r="C17" s="953" t="s">
        <v>1189</v>
      </c>
      <c r="D17" s="754"/>
      <c r="E17" s="565" t="s">
        <v>26</v>
      </c>
      <c r="F17" s="556"/>
      <c r="G17" s="576" t="str">
        <f t="shared" si="0"/>
        <v>63</v>
      </c>
      <c r="H17" s="558">
        <v>99</v>
      </c>
      <c r="I17" s="562" t="s">
        <v>27</v>
      </c>
      <c r="K17" s="421">
        <f>H18*256+H17</f>
        <v>611</v>
      </c>
      <c r="L17" s="575">
        <v>611</v>
      </c>
      <c r="M17" s="555">
        <f t="shared" ref="M17:M18" si="9">_xlfn.BITAND(L17,255)</f>
        <v>99</v>
      </c>
      <c r="N17" s="421"/>
      <c r="P17" s="421"/>
      <c r="Q17" s="421"/>
      <c r="R17" s="421"/>
      <c r="S17" s="421"/>
    </row>
    <row r="18" spans="1:19">
      <c r="A18" s="563">
        <v>143</v>
      </c>
      <c r="B18" s="557" t="s">
        <v>24</v>
      </c>
      <c r="C18" s="751"/>
      <c r="D18" s="754"/>
      <c r="E18" s="565" t="s">
        <v>26</v>
      </c>
      <c r="F18" s="556"/>
      <c r="G18" s="576" t="str">
        <f t="shared" si="0"/>
        <v>2</v>
      </c>
      <c r="H18" s="558">
        <v>2</v>
      </c>
      <c r="I18" s="562" t="s">
        <v>27</v>
      </c>
      <c r="L18" s="575"/>
      <c r="M18" s="555">
        <f t="shared" si="9"/>
        <v>0</v>
      </c>
      <c r="P18" s="421"/>
    </row>
    <row r="19" spans="1:19">
      <c r="A19" s="563">
        <v>144</v>
      </c>
      <c r="B19" s="557" t="s">
        <v>24</v>
      </c>
      <c r="C19" s="953" t="s">
        <v>1190</v>
      </c>
      <c r="D19" s="754"/>
      <c r="E19" s="565" t="s">
        <v>26</v>
      </c>
      <c r="F19" s="556"/>
      <c r="G19" s="576" t="str">
        <f t="shared" si="0"/>
        <v>B9</v>
      </c>
      <c r="H19" s="558">
        <v>185</v>
      </c>
      <c r="I19" s="562" t="s">
        <v>27</v>
      </c>
      <c r="K19" s="421">
        <f>H20*256+H19</f>
        <v>697</v>
      </c>
      <c r="L19" s="575">
        <v>697</v>
      </c>
      <c r="M19" s="555">
        <f t="shared" ref="M19" si="10">_xlfn.BITRSHIFT(L18,8)</f>
        <v>0</v>
      </c>
      <c r="N19" s="421"/>
      <c r="P19" s="421"/>
      <c r="Q19" s="421"/>
      <c r="R19" s="421"/>
      <c r="S19" s="421"/>
    </row>
    <row r="20" spans="1:19">
      <c r="A20" s="563">
        <v>145</v>
      </c>
      <c r="B20" s="557" t="s">
        <v>24</v>
      </c>
      <c r="C20" s="751"/>
      <c r="D20" s="754"/>
      <c r="E20" s="565" t="s">
        <v>26</v>
      </c>
      <c r="F20" s="556"/>
      <c r="G20" s="576" t="str">
        <f t="shared" si="0"/>
        <v>2</v>
      </c>
      <c r="H20" s="558">
        <v>2</v>
      </c>
      <c r="I20" s="562" t="s">
        <v>27</v>
      </c>
      <c r="K20" s="421"/>
      <c r="L20" s="575"/>
      <c r="M20" s="555">
        <f t="shared" ref="M20:M21" si="11">_xlfn.BITAND(L20,255)</f>
        <v>0</v>
      </c>
      <c r="N20" s="421"/>
      <c r="P20" s="421"/>
      <c r="Q20" s="421"/>
    </row>
    <row r="21" spans="1:19">
      <c r="A21" s="563">
        <v>146</v>
      </c>
      <c r="B21" s="557" t="s">
        <v>24</v>
      </c>
      <c r="C21" s="953" t="s">
        <v>1191</v>
      </c>
      <c r="D21" s="754"/>
      <c r="E21" s="565" t="s">
        <v>26</v>
      </c>
      <c r="F21" s="556"/>
      <c r="G21" s="576" t="str">
        <f t="shared" si="0"/>
        <v>10</v>
      </c>
      <c r="H21" s="558">
        <v>16</v>
      </c>
      <c r="I21" s="562" t="s">
        <v>27</v>
      </c>
      <c r="K21" s="421">
        <f>H22*256+H21</f>
        <v>784</v>
      </c>
      <c r="L21" s="575">
        <v>784</v>
      </c>
      <c r="M21" s="555">
        <f t="shared" si="11"/>
        <v>16</v>
      </c>
      <c r="N21" s="421"/>
      <c r="P21" s="421"/>
      <c r="Q21" s="421"/>
      <c r="R21" s="421"/>
      <c r="S21" s="421"/>
    </row>
    <row r="22" spans="1:19">
      <c r="A22" s="563">
        <v>147</v>
      </c>
      <c r="B22" s="557" t="s">
        <v>24</v>
      </c>
      <c r="C22" s="751"/>
      <c r="D22" s="754"/>
      <c r="E22" s="565" t="s">
        <v>26</v>
      </c>
      <c r="F22" s="556"/>
      <c r="G22" s="576" t="str">
        <f t="shared" si="0"/>
        <v>3</v>
      </c>
      <c r="H22" s="558">
        <v>3</v>
      </c>
      <c r="I22" s="562" t="s">
        <v>27</v>
      </c>
      <c r="K22" s="421"/>
      <c r="L22" s="575"/>
      <c r="M22" s="555">
        <f t="shared" ref="M22" si="12">_xlfn.BITRSHIFT(L21,8)</f>
        <v>3</v>
      </c>
      <c r="N22" s="421"/>
      <c r="P22" s="421"/>
      <c r="Q22" s="421"/>
    </row>
    <row r="23" spans="1:19">
      <c r="A23" s="563">
        <v>148</v>
      </c>
      <c r="B23" s="557" t="s">
        <v>24</v>
      </c>
      <c r="C23" s="953" t="s">
        <v>1192</v>
      </c>
      <c r="D23" s="754"/>
      <c r="E23" s="565" t="s">
        <v>26</v>
      </c>
      <c r="F23" s="556"/>
      <c r="G23" s="576" t="str">
        <f t="shared" si="0"/>
        <v>67</v>
      </c>
      <c r="H23" s="558">
        <v>103</v>
      </c>
      <c r="I23" s="562" t="s">
        <v>27</v>
      </c>
      <c r="K23" s="421">
        <f>H24*256+H23</f>
        <v>871</v>
      </c>
      <c r="L23" s="575">
        <v>871</v>
      </c>
      <c r="M23" s="555">
        <f t="shared" ref="M23:M24" si="13">_xlfn.BITAND(L23,255)</f>
        <v>103</v>
      </c>
      <c r="N23" s="421"/>
      <c r="P23" s="421"/>
      <c r="Q23" s="421"/>
      <c r="R23" s="421"/>
      <c r="S23" s="421"/>
    </row>
    <row r="24" spans="1:19">
      <c r="A24" s="563">
        <v>149</v>
      </c>
      <c r="B24" s="557" t="s">
        <v>24</v>
      </c>
      <c r="C24" s="751"/>
      <c r="D24" s="754"/>
      <c r="E24" s="565" t="s">
        <v>26</v>
      </c>
      <c r="F24" s="556"/>
      <c r="G24" s="576" t="str">
        <f t="shared" si="0"/>
        <v>3</v>
      </c>
      <c r="H24" s="558">
        <v>3</v>
      </c>
      <c r="I24" s="562" t="s">
        <v>27</v>
      </c>
      <c r="K24" s="421"/>
      <c r="L24" s="575"/>
      <c r="M24" s="555">
        <f t="shared" si="13"/>
        <v>0</v>
      </c>
      <c r="N24" s="421"/>
      <c r="P24" s="421"/>
      <c r="Q24" s="421"/>
    </row>
    <row r="25" spans="1:19">
      <c r="A25" s="563">
        <v>150</v>
      </c>
      <c r="B25" s="557" t="s">
        <v>24</v>
      </c>
      <c r="C25" s="953" t="s">
        <v>1193</v>
      </c>
      <c r="D25" s="754"/>
      <c r="E25" s="565" t="s">
        <v>26</v>
      </c>
      <c r="F25" s="556"/>
      <c r="G25" s="576" t="str">
        <f t="shared" si="0"/>
        <v>BD</v>
      </c>
      <c r="H25" s="558">
        <v>189</v>
      </c>
      <c r="I25" s="562" t="s">
        <v>27</v>
      </c>
      <c r="K25" s="421">
        <f>H26*256+H25</f>
        <v>957</v>
      </c>
      <c r="L25" s="575">
        <v>957</v>
      </c>
      <c r="M25" s="555">
        <f t="shared" ref="M25" si="14">_xlfn.BITRSHIFT(L24,8)</f>
        <v>0</v>
      </c>
      <c r="N25" s="421"/>
      <c r="P25" s="421"/>
      <c r="Q25" s="421"/>
      <c r="R25" s="421"/>
      <c r="S25" s="421"/>
    </row>
    <row r="26" spans="1:19">
      <c r="A26" s="563">
        <v>151</v>
      </c>
      <c r="B26" s="557" t="s">
        <v>24</v>
      </c>
      <c r="C26" s="751"/>
      <c r="D26" s="754"/>
      <c r="E26" s="565" t="s">
        <v>26</v>
      </c>
      <c r="F26" s="556"/>
      <c r="G26" s="576" t="str">
        <f t="shared" si="0"/>
        <v>3</v>
      </c>
      <c r="H26" s="558">
        <v>3</v>
      </c>
      <c r="I26" s="562" t="s">
        <v>27</v>
      </c>
      <c r="L26" s="575"/>
      <c r="M26" s="555">
        <f t="shared" ref="M26:M27" si="15">_xlfn.BITAND(L26,255)</f>
        <v>0</v>
      </c>
      <c r="N26" s="421"/>
      <c r="P26" s="421"/>
      <c r="Q26" s="421"/>
    </row>
    <row r="27" spans="1:19">
      <c r="A27" s="563">
        <v>152</v>
      </c>
      <c r="B27" s="557" t="s">
        <v>24</v>
      </c>
      <c r="C27" s="953" t="s">
        <v>1194</v>
      </c>
      <c r="D27" s="754"/>
      <c r="E27" s="565" t="s">
        <v>26</v>
      </c>
      <c r="F27" s="556"/>
      <c r="G27" s="576" t="str">
        <f t="shared" si="0"/>
        <v>14</v>
      </c>
      <c r="H27" s="558">
        <v>20</v>
      </c>
      <c r="I27" s="562" t="s">
        <v>27</v>
      </c>
      <c r="K27" s="421">
        <f>H28*256+H27</f>
        <v>1044</v>
      </c>
      <c r="L27" s="575">
        <v>1044</v>
      </c>
      <c r="M27" s="555">
        <f t="shared" si="15"/>
        <v>20</v>
      </c>
      <c r="N27" s="421"/>
      <c r="P27" s="421"/>
      <c r="Q27" s="421"/>
      <c r="R27" s="421"/>
      <c r="S27" s="421"/>
    </row>
    <row r="28" spans="1:19">
      <c r="A28" s="563">
        <v>153</v>
      </c>
      <c r="B28" s="557" t="s">
        <v>24</v>
      </c>
      <c r="C28" s="751"/>
      <c r="D28" s="754"/>
      <c r="E28" s="565" t="s">
        <v>26</v>
      </c>
      <c r="F28" s="556"/>
      <c r="G28" s="576" t="str">
        <f t="shared" si="0"/>
        <v>4</v>
      </c>
      <c r="H28" s="558">
        <v>4</v>
      </c>
      <c r="I28" s="562" t="s">
        <v>27</v>
      </c>
      <c r="L28" s="575"/>
      <c r="M28" s="555">
        <f t="shared" ref="M28" si="16">_xlfn.BITRSHIFT(L27,8)</f>
        <v>4</v>
      </c>
      <c r="P28" s="421"/>
    </row>
    <row r="29" spans="1:19">
      <c r="A29" s="563">
        <v>154</v>
      </c>
      <c r="B29" s="557" t="s">
        <v>24</v>
      </c>
      <c r="C29" s="953" t="s">
        <v>1195</v>
      </c>
      <c r="D29" s="754"/>
      <c r="E29" s="565" t="s">
        <v>26</v>
      </c>
      <c r="F29" s="556"/>
      <c r="G29" s="576" t="str">
        <f t="shared" si="0"/>
        <v>6B</v>
      </c>
      <c r="H29" s="558">
        <v>107</v>
      </c>
      <c r="I29" s="562" t="s">
        <v>27</v>
      </c>
      <c r="K29" s="421">
        <f>H30*256+H29</f>
        <v>1131</v>
      </c>
      <c r="L29" s="575">
        <v>1131</v>
      </c>
      <c r="M29" s="555">
        <f t="shared" ref="M29:M30" si="17">_xlfn.BITAND(L29,255)</f>
        <v>107</v>
      </c>
      <c r="N29" s="421"/>
      <c r="P29" s="421"/>
      <c r="Q29" s="421"/>
      <c r="R29" s="421"/>
      <c r="S29" s="421"/>
    </row>
    <row r="30" spans="1:19">
      <c r="A30" s="563">
        <v>155</v>
      </c>
      <c r="B30" s="557" t="s">
        <v>24</v>
      </c>
      <c r="C30" s="751"/>
      <c r="D30" s="754"/>
      <c r="E30" s="565" t="s">
        <v>26</v>
      </c>
      <c r="F30" s="556"/>
      <c r="G30" s="576" t="str">
        <f t="shared" si="0"/>
        <v>4</v>
      </c>
      <c r="H30" s="558">
        <v>4</v>
      </c>
      <c r="I30" s="562" t="s">
        <v>27</v>
      </c>
      <c r="L30" s="575"/>
      <c r="M30" s="555">
        <f t="shared" si="17"/>
        <v>0</v>
      </c>
      <c r="P30" s="421"/>
    </row>
    <row r="31" spans="1:19">
      <c r="A31" s="563">
        <v>156</v>
      </c>
      <c r="B31" s="557" t="s">
        <v>24</v>
      </c>
      <c r="C31" s="953" t="s">
        <v>1196</v>
      </c>
      <c r="D31" s="754"/>
      <c r="E31" s="565" t="s">
        <v>26</v>
      </c>
      <c r="F31" s="556"/>
      <c r="G31" s="576" t="str">
        <f t="shared" si="0"/>
        <v>C2</v>
      </c>
      <c r="H31" s="558">
        <v>194</v>
      </c>
      <c r="I31" s="562" t="s">
        <v>27</v>
      </c>
      <c r="K31" s="421">
        <f>H32*256+H31</f>
        <v>1218</v>
      </c>
      <c r="L31" s="575">
        <v>1218</v>
      </c>
      <c r="M31" s="555">
        <f t="shared" ref="M31" si="18">_xlfn.BITRSHIFT(L30,8)</f>
        <v>0</v>
      </c>
      <c r="N31" s="421"/>
      <c r="P31" s="421"/>
      <c r="Q31" s="421"/>
      <c r="R31" s="421"/>
      <c r="S31" s="421"/>
    </row>
    <row r="32" spans="1:19">
      <c r="A32" s="563">
        <v>157</v>
      </c>
      <c r="B32" s="557" t="s">
        <v>24</v>
      </c>
      <c r="C32" s="751"/>
      <c r="D32" s="754"/>
      <c r="E32" s="565" t="s">
        <v>26</v>
      </c>
      <c r="F32" s="556"/>
      <c r="G32" s="576" t="str">
        <f t="shared" si="0"/>
        <v>4</v>
      </c>
      <c r="H32" s="558">
        <v>4</v>
      </c>
      <c r="I32" s="562" t="s">
        <v>27</v>
      </c>
      <c r="L32" s="575"/>
      <c r="M32" s="555">
        <f t="shared" ref="M32:M33" si="19">_xlfn.BITAND(L32,255)</f>
        <v>0</v>
      </c>
      <c r="P32" s="421"/>
    </row>
    <row r="33" spans="1:19">
      <c r="A33" s="563">
        <v>158</v>
      </c>
      <c r="B33" s="557" t="s">
        <v>24</v>
      </c>
      <c r="C33" s="953" t="s">
        <v>1197</v>
      </c>
      <c r="D33" s="754"/>
      <c r="E33" s="565" t="s">
        <v>26</v>
      </c>
      <c r="F33" s="556"/>
      <c r="G33" s="576" t="str">
        <f t="shared" si="0"/>
        <v>E1</v>
      </c>
      <c r="H33" s="558">
        <v>225</v>
      </c>
      <c r="I33" s="562" t="s">
        <v>27</v>
      </c>
      <c r="K33" s="421">
        <f>H34*256+H33</f>
        <v>15329</v>
      </c>
      <c r="L33" s="575">
        <v>15329</v>
      </c>
      <c r="M33" s="555">
        <f t="shared" si="19"/>
        <v>225</v>
      </c>
      <c r="N33" s="421"/>
      <c r="P33" s="421"/>
      <c r="Q33" s="421"/>
      <c r="R33" s="421"/>
      <c r="S33" s="421"/>
    </row>
    <row r="34" spans="1:19">
      <c r="A34" s="563">
        <v>159</v>
      </c>
      <c r="B34" s="557" t="s">
        <v>24</v>
      </c>
      <c r="C34" s="751"/>
      <c r="D34" s="751"/>
      <c r="E34" s="565" t="s">
        <v>26</v>
      </c>
      <c r="F34" s="556"/>
      <c r="G34" s="576" t="str">
        <f t="shared" si="0"/>
        <v>3B</v>
      </c>
      <c r="H34" s="558">
        <v>59</v>
      </c>
      <c r="I34" s="562" t="s">
        <v>27</v>
      </c>
      <c r="L34" s="575"/>
      <c r="M34" s="555">
        <f t="shared" ref="M34" si="20">_xlfn.BITRSHIFT(L33,8)</f>
        <v>59</v>
      </c>
      <c r="P34" s="421"/>
    </row>
    <row r="35" spans="1:19">
      <c r="A35" s="563">
        <v>160</v>
      </c>
      <c r="B35" s="557" t="s">
        <v>24</v>
      </c>
      <c r="C35" s="953" t="s">
        <v>1198</v>
      </c>
      <c r="D35" s="957"/>
      <c r="E35" s="565" t="s">
        <v>26</v>
      </c>
      <c r="F35" s="556"/>
      <c r="G35" s="576" t="str">
        <f t="shared" si="0"/>
        <v>4</v>
      </c>
      <c r="H35" s="561">
        <v>4</v>
      </c>
      <c r="I35" s="562" t="s">
        <v>27</v>
      </c>
      <c r="K35" s="421">
        <f>H36*256+H35</f>
        <v>4</v>
      </c>
      <c r="L35" s="575">
        <v>4</v>
      </c>
      <c r="M35" s="555">
        <f t="shared" ref="M35:M36" si="21">_xlfn.BITAND(L35,255)</f>
        <v>4</v>
      </c>
      <c r="N35" s="421"/>
      <c r="P35" s="421"/>
      <c r="Q35" s="421"/>
      <c r="R35" s="421"/>
      <c r="S35" s="421"/>
    </row>
    <row r="36" spans="1:19">
      <c r="A36" s="563">
        <v>161</v>
      </c>
      <c r="B36" s="557" t="s">
        <v>24</v>
      </c>
      <c r="C36" s="751"/>
      <c r="D36" s="754"/>
      <c r="E36" s="565" t="s">
        <v>26</v>
      </c>
      <c r="F36" s="556"/>
      <c r="G36" s="576" t="str">
        <f t="shared" si="0"/>
        <v>0</v>
      </c>
      <c r="H36" s="561">
        <v>0</v>
      </c>
      <c r="I36" s="562" t="s">
        <v>27</v>
      </c>
      <c r="K36" s="421"/>
      <c r="L36" s="575"/>
      <c r="M36" s="555">
        <f t="shared" si="21"/>
        <v>0</v>
      </c>
      <c r="N36" s="421"/>
      <c r="P36" s="421"/>
      <c r="Q36" s="421"/>
      <c r="R36" s="421"/>
      <c r="S36" s="421"/>
    </row>
    <row r="37" spans="1:19">
      <c r="A37" s="563">
        <v>162</v>
      </c>
      <c r="B37" s="557" t="s">
        <v>24</v>
      </c>
      <c r="C37" s="953" t="s">
        <v>1199</v>
      </c>
      <c r="D37" s="754"/>
      <c r="E37" s="565" t="s">
        <v>26</v>
      </c>
      <c r="F37" s="556"/>
      <c r="G37" s="576" t="str">
        <f t="shared" si="0"/>
        <v>5A</v>
      </c>
      <c r="H37" s="561">
        <v>90</v>
      </c>
      <c r="I37" s="562" t="s">
        <v>27</v>
      </c>
      <c r="K37" s="421">
        <f>H38*256+H37</f>
        <v>90</v>
      </c>
      <c r="L37" s="575">
        <v>90</v>
      </c>
      <c r="M37" s="555">
        <f t="shared" ref="M37" si="22">_xlfn.BITRSHIFT(L36,8)</f>
        <v>0</v>
      </c>
      <c r="N37" s="421"/>
      <c r="P37" s="421"/>
      <c r="Q37" s="421"/>
      <c r="R37" s="421"/>
      <c r="S37" s="421"/>
    </row>
    <row r="38" spans="1:19">
      <c r="A38" s="563">
        <v>163</v>
      </c>
      <c r="B38" s="557" t="s">
        <v>24</v>
      </c>
      <c r="C38" s="751"/>
      <c r="D38" s="754"/>
      <c r="E38" s="565" t="s">
        <v>26</v>
      </c>
      <c r="F38" s="556"/>
      <c r="G38" s="576" t="str">
        <f t="shared" si="0"/>
        <v>0</v>
      </c>
      <c r="H38" s="561">
        <v>0</v>
      </c>
      <c r="I38" s="562" t="s">
        <v>27</v>
      </c>
      <c r="K38" s="421"/>
      <c r="L38" s="575"/>
      <c r="M38" s="555">
        <f t="shared" ref="M38:M39" si="23">_xlfn.BITAND(L38,255)</f>
        <v>0</v>
      </c>
      <c r="N38" s="421"/>
      <c r="P38" s="421"/>
      <c r="Q38" s="421"/>
      <c r="R38" s="421"/>
      <c r="S38" s="421"/>
    </row>
    <row r="39" spans="1:19">
      <c r="A39" s="563">
        <v>164</v>
      </c>
      <c r="B39" s="557" t="s">
        <v>24</v>
      </c>
      <c r="C39" s="953" t="s">
        <v>1200</v>
      </c>
      <c r="D39" s="754"/>
      <c r="E39" s="565" t="s">
        <v>26</v>
      </c>
      <c r="F39" s="556"/>
      <c r="G39" s="576" t="str">
        <f t="shared" si="0"/>
        <v>B1</v>
      </c>
      <c r="H39" s="561">
        <v>177</v>
      </c>
      <c r="I39" s="562" t="s">
        <v>27</v>
      </c>
      <c r="K39" s="421">
        <f>H40*256+H39</f>
        <v>177</v>
      </c>
      <c r="L39" s="575">
        <v>177</v>
      </c>
      <c r="M39" s="555">
        <f t="shared" si="23"/>
        <v>177</v>
      </c>
      <c r="N39" s="421"/>
      <c r="P39" s="421"/>
      <c r="Q39" s="421"/>
      <c r="R39" s="421"/>
      <c r="S39" s="421"/>
    </row>
    <row r="40" spans="1:19">
      <c r="A40" s="563">
        <v>165</v>
      </c>
      <c r="B40" s="557" t="s">
        <v>24</v>
      </c>
      <c r="C40" s="751"/>
      <c r="D40" s="754"/>
      <c r="E40" s="565" t="s">
        <v>26</v>
      </c>
      <c r="F40" s="556"/>
      <c r="G40" s="576" t="str">
        <f t="shared" si="0"/>
        <v>0</v>
      </c>
      <c r="H40" s="561">
        <v>0</v>
      </c>
      <c r="I40" s="562" t="s">
        <v>27</v>
      </c>
      <c r="K40" s="421"/>
      <c r="L40" s="575"/>
      <c r="M40" s="555">
        <f t="shared" ref="M40" si="24">_xlfn.BITRSHIFT(L39,8)</f>
        <v>0</v>
      </c>
      <c r="N40" s="421"/>
      <c r="P40" s="421"/>
      <c r="Q40" s="421"/>
      <c r="R40" s="421"/>
      <c r="S40" s="421"/>
    </row>
    <row r="41" spans="1:19">
      <c r="A41" s="563">
        <v>166</v>
      </c>
      <c r="B41" s="557" t="s">
        <v>24</v>
      </c>
      <c r="C41" s="958" t="s">
        <v>1201</v>
      </c>
      <c r="D41" s="754"/>
      <c r="E41" s="565" t="s">
        <v>26</v>
      </c>
      <c r="F41" s="556"/>
      <c r="G41" s="576" t="str">
        <f t="shared" si="0"/>
        <v>8</v>
      </c>
      <c r="H41" s="561">
        <v>8</v>
      </c>
      <c r="I41" s="562" t="s">
        <v>27</v>
      </c>
      <c r="K41" s="421">
        <f>H42*256+H41</f>
        <v>264</v>
      </c>
      <c r="L41" s="575">
        <v>264</v>
      </c>
      <c r="M41" s="555">
        <f t="shared" ref="M41:M42" si="25">_xlfn.BITAND(L41,255)</f>
        <v>8</v>
      </c>
      <c r="N41" s="421"/>
      <c r="P41" s="421"/>
      <c r="Q41" s="421"/>
      <c r="R41" s="421"/>
      <c r="S41" s="421"/>
    </row>
    <row r="42" spans="1:19">
      <c r="A42" s="563">
        <v>167</v>
      </c>
      <c r="B42" s="557" t="s">
        <v>24</v>
      </c>
      <c r="C42" s="751"/>
      <c r="D42" s="754"/>
      <c r="E42" s="565" t="s">
        <v>26</v>
      </c>
      <c r="F42" s="556"/>
      <c r="G42" s="576" t="str">
        <f t="shared" si="0"/>
        <v>1</v>
      </c>
      <c r="H42" s="561">
        <v>1</v>
      </c>
      <c r="I42" s="562" t="s">
        <v>27</v>
      </c>
      <c r="L42" s="575"/>
      <c r="M42" s="555">
        <f t="shared" si="25"/>
        <v>0</v>
      </c>
      <c r="N42" s="421"/>
      <c r="P42" s="421"/>
      <c r="Q42" s="421"/>
      <c r="R42" s="421"/>
      <c r="S42" s="421"/>
    </row>
    <row r="43" spans="1:19">
      <c r="A43" s="563">
        <v>168</v>
      </c>
      <c r="B43" s="557" t="s">
        <v>24</v>
      </c>
      <c r="C43" s="953" t="s">
        <v>1202</v>
      </c>
      <c r="D43" s="754"/>
      <c r="E43" s="565" t="s">
        <v>26</v>
      </c>
      <c r="F43" s="556"/>
      <c r="G43" s="576" t="str">
        <f t="shared" si="0"/>
        <v>5E</v>
      </c>
      <c r="H43" s="558">
        <v>94</v>
      </c>
      <c r="I43" s="562" t="s">
        <v>27</v>
      </c>
      <c r="K43" s="421">
        <f>H44*256+H43</f>
        <v>350</v>
      </c>
      <c r="L43" s="575">
        <v>350</v>
      </c>
      <c r="M43" s="555">
        <f t="shared" ref="M43" si="26">_xlfn.BITRSHIFT(L42,8)</f>
        <v>0</v>
      </c>
      <c r="N43" s="421"/>
      <c r="P43" s="421"/>
      <c r="Q43" s="421"/>
      <c r="R43" s="421"/>
      <c r="S43" s="421"/>
    </row>
    <row r="44" spans="1:19">
      <c r="A44" s="563">
        <v>169</v>
      </c>
      <c r="B44" s="557" t="s">
        <v>24</v>
      </c>
      <c r="C44" s="751"/>
      <c r="D44" s="754"/>
      <c r="E44" s="565" t="s">
        <v>26</v>
      </c>
      <c r="F44" s="556"/>
      <c r="G44" s="576" t="str">
        <f t="shared" si="0"/>
        <v>1</v>
      </c>
      <c r="H44" s="558">
        <v>1</v>
      </c>
      <c r="I44" s="562" t="s">
        <v>27</v>
      </c>
      <c r="L44" s="575"/>
      <c r="M44" s="555">
        <f t="shared" ref="M44:M45" si="27">_xlfn.BITAND(L44,255)</f>
        <v>0</v>
      </c>
      <c r="P44" s="421"/>
    </row>
    <row r="45" spans="1:19">
      <c r="A45" s="563">
        <v>170</v>
      </c>
      <c r="B45" s="557" t="s">
        <v>24</v>
      </c>
      <c r="C45" s="953" t="s">
        <v>1203</v>
      </c>
      <c r="D45" s="754"/>
      <c r="E45" s="565" t="s">
        <v>26</v>
      </c>
      <c r="F45" s="556"/>
      <c r="G45" s="576" t="str">
        <f t="shared" si="0"/>
        <v>B5</v>
      </c>
      <c r="H45" s="558">
        <v>181</v>
      </c>
      <c r="I45" s="562" t="s">
        <v>27</v>
      </c>
      <c r="K45" s="421">
        <f>H46*256+H45</f>
        <v>437</v>
      </c>
      <c r="L45" s="575">
        <v>437</v>
      </c>
      <c r="M45" s="555">
        <f t="shared" si="27"/>
        <v>181</v>
      </c>
      <c r="N45" s="421"/>
      <c r="P45" s="421"/>
      <c r="Q45" s="421"/>
      <c r="R45" s="421"/>
      <c r="S45" s="421"/>
    </row>
    <row r="46" spans="1:19">
      <c r="A46" s="563">
        <v>171</v>
      </c>
      <c r="B46" s="557" t="s">
        <v>24</v>
      </c>
      <c r="C46" s="751"/>
      <c r="D46" s="754"/>
      <c r="E46" s="565" t="s">
        <v>26</v>
      </c>
      <c r="F46" s="556"/>
      <c r="G46" s="576" t="str">
        <f t="shared" si="0"/>
        <v>1</v>
      </c>
      <c r="H46" s="558">
        <v>1</v>
      </c>
      <c r="I46" s="562" t="s">
        <v>27</v>
      </c>
      <c r="L46" s="575"/>
      <c r="M46" s="555">
        <f t="shared" ref="M46" si="28">_xlfn.BITRSHIFT(L45,8)</f>
        <v>1</v>
      </c>
      <c r="P46" s="421"/>
    </row>
    <row r="47" spans="1:19">
      <c r="A47" s="563">
        <v>172</v>
      </c>
      <c r="B47" s="557" t="s">
        <v>24</v>
      </c>
      <c r="C47" s="953" t="s">
        <v>1204</v>
      </c>
      <c r="D47" s="754"/>
      <c r="E47" s="565" t="s">
        <v>26</v>
      </c>
      <c r="F47" s="556"/>
      <c r="G47" s="576" t="str">
        <f t="shared" si="0"/>
        <v>C</v>
      </c>
      <c r="H47" s="558">
        <v>12</v>
      </c>
      <c r="I47" s="562" t="s">
        <v>27</v>
      </c>
      <c r="K47" s="421">
        <f>H48*256+H47</f>
        <v>524</v>
      </c>
      <c r="L47" s="575">
        <v>524</v>
      </c>
      <c r="M47" s="555">
        <f t="shared" ref="M47:M48" si="29">_xlfn.BITAND(L47,255)</f>
        <v>12</v>
      </c>
      <c r="N47" s="421"/>
      <c r="P47" s="421"/>
      <c r="Q47" s="421"/>
      <c r="R47" s="421"/>
      <c r="S47" s="421"/>
    </row>
    <row r="48" spans="1:19">
      <c r="A48" s="563">
        <v>173</v>
      </c>
      <c r="B48" s="557" t="s">
        <v>24</v>
      </c>
      <c r="C48" s="751"/>
      <c r="D48" s="754"/>
      <c r="E48" s="565" t="s">
        <v>26</v>
      </c>
      <c r="F48" s="556"/>
      <c r="G48" s="576" t="str">
        <f t="shared" si="0"/>
        <v>2</v>
      </c>
      <c r="H48" s="558">
        <v>2</v>
      </c>
      <c r="I48" s="562" t="s">
        <v>27</v>
      </c>
      <c r="L48" s="575"/>
      <c r="M48" s="555">
        <f t="shared" si="29"/>
        <v>0</v>
      </c>
      <c r="P48" s="421"/>
    </row>
    <row r="49" spans="1:19">
      <c r="A49" s="563">
        <v>174</v>
      </c>
      <c r="B49" s="557" t="s">
        <v>24</v>
      </c>
      <c r="C49" s="953" t="s">
        <v>1205</v>
      </c>
      <c r="D49" s="754"/>
      <c r="E49" s="565" t="s">
        <v>26</v>
      </c>
      <c r="F49" s="556"/>
      <c r="G49" s="576" t="str">
        <f t="shared" si="0"/>
        <v>63</v>
      </c>
      <c r="H49" s="558">
        <v>99</v>
      </c>
      <c r="I49" s="562" t="s">
        <v>27</v>
      </c>
      <c r="K49" s="421">
        <f>H50*256+H49</f>
        <v>611</v>
      </c>
      <c r="L49" s="575">
        <v>611</v>
      </c>
      <c r="M49" s="555">
        <f t="shared" ref="M49" si="30">_xlfn.BITRSHIFT(L48,8)</f>
        <v>0</v>
      </c>
      <c r="N49" s="421"/>
      <c r="P49" s="421"/>
      <c r="Q49" s="421"/>
      <c r="R49" s="421"/>
      <c r="S49" s="421"/>
    </row>
    <row r="50" spans="1:19">
      <c r="A50" s="563">
        <v>175</v>
      </c>
      <c r="B50" s="557" t="s">
        <v>24</v>
      </c>
      <c r="C50" s="751"/>
      <c r="D50" s="754"/>
      <c r="E50" s="565" t="s">
        <v>26</v>
      </c>
      <c r="F50" s="556"/>
      <c r="G50" s="576" t="str">
        <f t="shared" si="0"/>
        <v>2</v>
      </c>
      <c r="H50" s="558">
        <v>2</v>
      </c>
      <c r="I50" s="562" t="s">
        <v>27</v>
      </c>
      <c r="L50" s="575"/>
      <c r="M50" s="555">
        <f t="shared" ref="M50:M51" si="31">_xlfn.BITAND(L50,255)</f>
        <v>0</v>
      </c>
      <c r="P50" s="421"/>
    </row>
    <row r="51" spans="1:19">
      <c r="A51" s="563">
        <v>176</v>
      </c>
      <c r="B51" s="557" t="s">
        <v>24</v>
      </c>
      <c r="C51" s="953" t="s">
        <v>1206</v>
      </c>
      <c r="D51" s="754"/>
      <c r="E51" s="565" t="s">
        <v>26</v>
      </c>
      <c r="F51" s="556"/>
      <c r="G51" s="576" t="str">
        <f t="shared" si="0"/>
        <v>B9</v>
      </c>
      <c r="H51" s="558">
        <v>185</v>
      </c>
      <c r="I51" s="562" t="s">
        <v>27</v>
      </c>
      <c r="K51" s="421">
        <f>H52*256+H51</f>
        <v>697</v>
      </c>
      <c r="L51" s="575">
        <v>697</v>
      </c>
      <c r="M51" s="555">
        <f t="shared" si="31"/>
        <v>185</v>
      </c>
      <c r="N51" s="421"/>
      <c r="P51" s="421"/>
      <c r="Q51" s="421"/>
      <c r="R51" s="421"/>
      <c r="S51" s="421"/>
    </row>
    <row r="52" spans="1:19">
      <c r="A52" s="563">
        <v>177</v>
      </c>
      <c r="B52" s="557" t="s">
        <v>24</v>
      </c>
      <c r="C52" s="751"/>
      <c r="D52" s="754"/>
      <c r="E52" s="565" t="s">
        <v>26</v>
      </c>
      <c r="F52" s="556"/>
      <c r="G52" s="576" t="str">
        <f t="shared" si="0"/>
        <v>2</v>
      </c>
      <c r="H52" s="558">
        <v>2</v>
      </c>
      <c r="I52" s="562" t="s">
        <v>27</v>
      </c>
      <c r="K52" s="421"/>
      <c r="L52" s="575"/>
      <c r="M52" s="555">
        <f t="shared" ref="M52" si="32">_xlfn.BITRSHIFT(L51,8)</f>
        <v>2</v>
      </c>
      <c r="N52" s="421"/>
      <c r="P52" s="421"/>
      <c r="Q52" s="421"/>
    </row>
    <row r="53" spans="1:19">
      <c r="A53" s="563">
        <v>178</v>
      </c>
      <c r="B53" s="557" t="s">
        <v>24</v>
      </c>
      <c r="C53" s="953" t="s">
        <v>1207</v>
      </c>
      <c r="D53" s="754"/>
      <c r="E53" s="565" t="s">
        <v>26</v>
      </c>
      <c r="F53" s="556"/>
      <c r="G53" s="576" t="str">
        <f t="shared" si="0"/>
        <v>10</v>
      </c>
      <c r="H53" s="558">
        <v>16</v>
      </c>
      <c r="I53" s="562" t="s">
        <v>27</v>
      </c>
      <c r="K53" s="421">
        <f>H54*256+H53</f>
        <v>784</v>
      </c>
      <c r="L53" s="575">
        <v>784</v>
      </c>
      <c r="M53" s="555">
        <f t="shared" ref="M53:M54" si="33">_xlfn.BITAND(L53,255)</f>
        <v>16</v>
      </c>
      <c r="N53" s="421"/>
      <c r="P53" s="421"/>
      <c r="Q53" s="421"/>
      <c r="R53" s="421"/>
      <c r="S53" s="421"/>
    </row>
    <row r="54" spans="1:19">
      <c r="A54" s="563">
        <v>179</v>
      </c>
      <c r="B54" s="557" t="s">
        <v>24</v>
      </c>
      <c r="C54" s="751"/>
      <c r="D54" s="754"/>
      <c r="E54" s="565" t="s">
        <v>26</v>
      </c>
      <c r="F54" s="556"/>
      <c r="G54" s="576" t="str">
        <f t="shared" si="0"/>
        <v>3</v>
      </c>
      <c r="H54" s="558">
        <v>3</v>
      </c>
      <c r="I54" s="562" t="s">
        <v>27</v>
      </c>
      <c r="K54" s="421"/>
      <c r="L54" s="575"/>
      <c r="M54" s="555">
        <f t="shared" si="33"/>
        <v>0</v>
      </c>
      <c r="N54" s="421"/>
      <c r="P54" s="421"/>
      <c r="Q54" s="421"/>
    </row>
    <row r="55" spans="1:19">
      <c r="A55" s="563">
        <v>180</v>
      </c>
      <c r="B55" s="557" t="s">
        <v>24</v>
      </c>
      <c r="C55" s="953" t="s">
        <v>1208</v>
      </c>
      <c r="D55" s="754"/>
      <c r="E55" s="565" t="s">
        <v>26</v>
      </c>
      <c r="F55" s="556"/>
      <c r="G55" s="576" t="str">
        <f t="shared" si="0"/>
        <v>67</v>
      </c>
      <c r="H55" s="558">
        <v>103</v>
      </c>
      <c r="I55" s="562" t="s">
        <v>27</v>
      </c>
      <c r="K55" s="421">
        <f>H56*256+H55</f>
        <v>871</v>
      </c>
      <c r="L55" s="575">
        <v>871</v>
      </c>
      <c r="M55" s="555">
        <f t="shared" ref="M55" si="34">_xlfn.BITRSHIFT(L54,8)</f>
        <v>0</v>
      </c>
      <c r="N55" s="421"/>
      <c r="P55" s="421"/>
      <c r="Q55" s="421"/>
      <c r="R55" s="421"/>
      <c r="S55" s="421"/>
    </row>
    <row r="56" spans="1:19">
      <c r="A56" s="563">
        <v>181</v>
      </c>
      <c r="B56" s="557" t="s">
        <v>24</v>
      </c>
      <c r="C56" s="751"/>
      <c r="D56" s="754"/>
      <c r="E56" s="565" t="s">
        <v>26</v>
      </c>
      <c r="F56" s="556"/>
      <c r="G56" s="576" t="str">
        <f t="shared" si="0"/>
        <v>3</v>
      </c>
      <c r="H56" s="558">
        <v>3</v>
      </c>
      <c r="I56" s="562" t="s">
        <v>27</v>
      </c>
      <c r="K56" s="421"/>
      <c r="L56" s="575"/>
      <c r="M56" s="555">
        <f t="shared" ref="M56:M57" si="35">_xlfn.BITAND(L56,255)</f>
        <v>0</v>
      </c>
      <c r="N56" s="421"/>
      <c r="P56" s="421"/>
      <c r="Q56" s="421"/>
    </row>
    <row r="57" spans="1:19">
      <c r="A57" s="563">
        <v>182</v>
      </c>
      <c r="B57" s="557" t="s">
        <v>24</v>
      </c>
      <c r="C57" s="953" t="s">
        <v>1209</v>
      </c>
      <c r="D57" s="754"/>
      <c r="E57" s="565" t="s">
        <v>26</v>
      </c>
      <c r="F57" s="556"/>
      <c r="G57" s="576" t="str">
        <f t="shared" si="0"/>
        <v>BD</v>
      </c>
      <c r="H57" s="558">
        <v>189</v>
      </c>
      <c r="I57" s="562" t="s">
        <v>27</v>
      </c>
      <c r="K57" s="421">
        <f>H58*256+H57</f>
        <v>957</v>
      </c>
      <c r="L57" s="575">
        <v>957</v>
      </c>
      <c r="M57" s="555">
        <f t="shared" si="35"/>
        <v>189</v>
      </c>
      <c r="N57" s="421"/>
      <c r="P57" s="421"/>
      <c r="Q57" s="421"/>
      <c r="R57" s="421"/>
      <c r="S57" s="421"/>
    </row>
    <row r="58" spans="1:19">
      <c r="A58" s="563">
        <v>183</v>
      </c>
      <c r="B58" s="557" t="s">
        <v>24</v>
      </c>
      <c r="C58" s="751"/>
      <c r="D58" s="754"/>
      <c r="E58" s="565" t="s">
        <v>26</v>
      </c>
      <c r="F58" s="556"/>
      <c r="G58" s="576" t="str">
        <f t="shared" si="0"/>
        <v>3</v>
      </c>
      <c r="H58" s="558">
        <v>3</v>
      </c>
      <c r="I58" s="562" t="s">
        <v>27</v>
      </c>
      <c r="L58" s="575"/>
      <c r="M58" s="555">
        <f t="shared" ref="M58" si="36">_xlfn.BITRSHIFT(L57,8)</f>
        <v>3</v>
      </c>
      <c r="N58" s="421"/>
      <c r="P58" s="421"/>
      <c r="Q58" s="421"/>
    </row>
    <row r="59" spans="1:19">
      <c r="A59" s="563">
        <v>184</v>
      </c>
      <c r="B59" s="557" t="s">
        <v>24</v>
      </c>
      <c r="C59" s="953" t="s">
        <v>1210</v>
      </c>
      <c r="D59" s="754"/>
      <c r="E59" s="565" t="s">
        <v>26</v>
      </c>
      <c r="F59" s="556"/>
      <c r="G59" s="576" t="str">
        <f t="shared" si="0"/>
        <v>14</v>
      </c>
      <c r="H59" s="558">
        <v>20</v>
      </c>
      <c r="I59" s="562" t="s">
        <v>27</v>
      </c>
      <c r="K59" s="421">
        <f>H60*256+H59</f>
        <v>1044</v>
      </c>
      <c r="L59" s="575">
        <v>1044</v>
      </c>
      <c r="M59" s="555">
        <f t="shared" ref="M59:M60" si="37">_xlfn.BITAND(L59,255)</f>
        <v>20</v>
      </c>
      <c r="N59" s="421"/>
      <c r="P59" s="421"/>
      <c r="Q59" s="421"/>
      <c r="R59" s="421"/>
      <c r="S59" s="421"/>
    </row>
    <row r="60" spans="1:19">
      <c r="A60" s="563">
        <v>185</v>
      </c>
      <c r="B60" s="557" t="s">
        <v>24</v>
      </c>
      <c r="C60" s="751"/>
      <c r="D60" s="754"/>
      <c r="E60" s="565" t="s">
        <v>26</v>
      </c>
      <c r="F60" s="556"/>
      <c r="G60" s="576" t="str">
        <f t="shared" si="0"/>
        <v>4</v>
      </c>
      <c r="H60" s="558">
        <v>4</v>
      </c>
      <c r="I60" s="562" t="s">
        <v>27</v>
      </c>
      <c r="L60" s="575"/>
      <c r="M60" s="555">
        <f t="shared" si="37"/>
        <v>0</v>
      </c>
      <c r="P60" s="421"/>
    </row>
    <row r="61" spans="1:19">
      <c r="A61" s="563">
        <v>186</v>
      </c>
      <c r="B61" s="557" t="s">
        <v>24</v>
      </c>
      <c r="C61" s="953" t="s">
        <v>1211</v>
      </c>
      <c r="D61" s="754"/>
      <c r="E61" s="565" t="s">
        <v>26</v>
      </c>
      <c r="F61" s="556"/>
      <c r="G61" s="576" t="str">
        <f t="shared" si="0"/>
        <v>6B</v>
      </c>
      <c r="H61" s="558">
        <v>107</v>
      </c>
      <c r="I61" s="562" t="s">
        <v>27</v>
      </c>
      <c r="K61" s="421">
        <f>H62*256+H61</f>
        <v>1131</v>
      </c>
      <c r="L61" s="575">
        <v>1131</v>
      </c>
      <c r="M61" s="555">
        <f t="shared" ref="M61" si="38">_xlfn.BITRSHIFT(L60,8)</f>
        <v>0</v>
      </c>
      <c r="N61" s="421"/>
      <c r="P61" s="421"/>
      <c r="Q61" s="421"/>
      <c r="R61" s="421"/>
      <c r="S61" s="421"/>
    </row>
    <row r="62" spans="1:19">
      <c r="A62" s="563">
        <v>187</v>
      </c>
      <c r="B62" s="557" t="s">
        <v>24</v>
      </c>
      <c r="C62" s="751"/>
      <c r="D62" s="754"/>
      <c r="E62" s="565" t="s">
        <v>26</v>
      </c>
      <c r="F62" s="556"/>
      <c r="G62" s="576" t="str">
        <f t="shared" si="0"/>
        <v>4</v>
      </c>
      <c r="H62" s="558">
        <v>4</v>
      </c>
      <c r="I62" s="562" t="s">
        <v>27</v>
      </c>
      <c r="L62" s="575"/>
      <c r="M62" s="555">
        <f t="shared" ref="M62:M63" si="39">_xlfn.BITAND(L62,255)</f>
        <v>0</v>
      </c>
      <c r="P62" s="421"/>
    </row>
    <row r="63" spans="1:19">
      <c r="A63" s="563">
        <v>188</v>
      </c>
      <c r="B63" s="557" t="s">
        <v>24</v>
      </c>
      <c r="C63" s="953" t="s">
        <v>1212</v>
      </c>
      <c r="D63" s="754"/>
      <c r="E63" s="565" t="s">
        <v>26</v>
      </c>
      <c r="F63" s="556"/>
      <c r="G63" s="576" t="str">
        <f t="shared" si="0"/>
        <v>C2</v>
      </c>
      <c r="H63" s="558">
        <v>194</v>
      </c>
      <c r="I63" s="562" t="s">
        <v>27</v>
      </c>
      <c r="K63" s="421">
        <f>H64*256+H63</f>
        <v>1218</v>
      </c>
      <c r="L63" s="575">
        <v>1218</v>
      </c>
      <c r="M63" s="555">
        <f t="shared" si="39"/>
        <v>194</v>
      </c>
      <c r="N63" s="421"/>
      <c r="P63" s="421"/>
      <c r="Q63" s="421"/>
      <c r="R63" s="421"/>
      <c r="S63" s="421"/>
    </row>
    <row r="64" spans="1:19">
      <c r="A64" s="563">
        <v>189</v>
      </c>
      <c r="B64" s="557" t="s">
        <v>24</v>
      </c>
      <c r="C64" s="751"/>
      <c r="D64" s="754"/>
      <c r="E64" s="565" t="s">
        <v>26</v>
      </c>
      <c r="F64" s="556"/>
      <c r="G64" s="576" t="str">
        <f t="shared" si="0"/>
        <v>4</v>
      </c>
      <c r="H64" s="558">
        <v>4</v>
      </c>
      <c r="I64" s="562" t="s">
        <v>27</v>
      </c>
      <c r="L64" s="575"/>
      <c r="M64" s="555">
        <f t="shared" ref="M64" si="40">_xlfn.BITRSHIFT(L63,8)</f>
        <v>4</v>
      </c>
      <c r="P64" s="421"/>
    </row>
    <row r="65" spans="1:19">
      <c r="A65" s="563">
        <v>190</v>
      </c>
      <c r="B65" s="557" t="s">
        <v>24</v>
      </c>
      <c r="C65" s="953" t="s">
        <v>1213</v>
      </c>
      <c r="D65" s="754"/>
      <c r="E65" s="565" t="s">
        <v>26</v>
      </c>
      <c r="F65" s="556"/>
      <c r="G65" s="576" t="str">
        <f t="shared" si="0"/>
        <v>E1</v>
      </c>
      <c r="H65" s="558">
        <v>225</v>
      </c>
      <c r="I65" s="562" t="s">
        <v>27</v>
      </c>
      <c r="K65" s="421">
        <f>H66*256+H65</f>
        <v>15329</v>
      </c>
      <c r="L65" s="575">
        <v>15329</v>
      </c>
      <c r="M65" s="555">
        <f t="shared" ref="M65:M66" si="41">_xlfn.BITAND(L65,255)</f>
        <v>225</v>
      </c>
      <c r="N65" s="421"/>
      <c r="P65" s="421"/>
      <c r="Q65" s="421"/>
      <c r="R65" s="421"/>
      <c r="S65" s="421"/>
    </row>
    <row r="66" spans="1:19">
      <c r="A66" s="563">
        <v>191</v>
      </c>
      <c r="B66" s="557" t="s">
        <v>24</v>
      </c>
      <c r="C66" s="751"/>
      <c r="D66" s="751"/>
      <c r="E66" s="565" t="s">
        <v>26</v>
      </c>
      <c r="F66" s="556"/>
      <c r="G66" s="576" t="str">
        <f t="shared" si="0"/>
        <v>3B</v>
      </c>
      <c r="H66" s="558">
        <v>59</v>
      </c>
      <c r="I66" s="562" t="s">
        <v>27</v>
      </c>
      <c r="L66" s="575"/>
      <c r="M66" s="555">
        <f t="shared" si="41"/>
        <v>0</v>
      </c>
      <c r="P66" s="421"/>
    </row>
    <row r="67" spans="1:19">
      <c r="A67" s="557">
        <v>192</v>
      </c>
      <c r="B67" s="557" t="s">
        <v>24</v>
      </c>
      <c r="C67" s="953" t="s">
        <v>1214</v>
      </c>
      <c r="D67" s="957"/>
      <c r="E67" s="565" t="s">
        <v>26</v>
      </c>
      <c r="F67" s="556"/>
      <c r="G67" s="576" t="str">
        <f t="shared" ref="G67:G130" si="42">DEC2HEX(H67)</f>
        <v>4</v>
      </c>
      <c r="H67" s="561">
        <v>4</v>
      </c>
      <c r="I67" s="562" t="s">
        <v>27</v>
      </c>
      <c r="K67" s="421">
        <f>H68*256+H67</f>
        <v>4</v>
      </c>
      <c r="L67" s="575">
        <v>4</v>
      </c>
      <c r="M67" s="555">
        <f t="shared" ref="M67" si="43">_xlfn.BITRSHIFT(L66,8)</f>
        <v>0</v>
      </c>
      <c r="N67" s="421"/>
      <c r="P67" s="421"/>
      <c r="Q67" s="421"/>
      <c r="R67" s="421"/>
      <c r="S67" s="421"/>
    </row>
    <row r="68" spans="1:19">
      <c r="A68" s="557">
        <v>193</v>
      </c>
      <c r="B68" s="557" t="s">
        <v>24</v>
      </c>
      <c r="C68" s="751"/>
      <c r="D68" s="754"/>
      <c r="E68" s="565" t="s">
        <v>26</v>
      </c>
      <c r="F68" s="556"/>
      <c r="G68" s="576" t="str">
        <f t="shared" si="42"/>
        <v>0</v>
      </c>
      <c r="H68" s="561">
        <v>0</v>
      </c>
      <c r="I68" s="562" t="s">
        <v>27</v>
      </c>
      <c r="K68" s="421"/>
      <c r="L68" s="575"/>
      <c r="M68" s="555">
        <f t="shared" ref="M68:M69" si="44">_xlfn.BITAND(L68,255)</f>
        <v>0</v>
      </c>
      <c r="N68" s="421"/>
      <c r="P68" s="421"/>
      <c r="Q68" s="421"/>
      <c r="R68" s="421"/>
      <c r="S68" s="421"/>
    </row>
    <row r="69" spans="1:19">
      <c r="A69" s="557">
        <v>194</v>
      </c>
      <c r="B69" s="557" t="s">
        <v>24</v>
      </c>
      <c r="C69" s="953" t="s">
        <v>1215</v>
      </c>
      <c r="D69" s="754"/>
      <c r="E69" s="565" t="s">
        <v>26</v>
      </c>
      <c r="F69" s="556"/>
      <c r="G69" s="576" t="str">
        <f t="shared" si="42"/>
        <v>5A</v>
      </c>
      <c r="H69" s="561">
        <v>90</v>
      </c>
      <c r="I69" s="562" t="s">
        <v>27</v>
      </c>
      <c r="K69" s="421">
        <f>H70*256+H69</f>
        <v>90</v>
      </c>
      <c r="L69" s="575">
        <v>90</v>
      </c>
      <c r="M69" s="555">
        <f t="shared" si="44"/>
        <v>90</v>
      </c>
      <c r="N69" s="421"/>
      <c r="P69" s="421"/>
      <c r="Q69" s="421"/>
      <c r="R69" s="421"/>
      <c r="S69" s="421"/>
    </row>
    <row r="70" spans="1:19">
      <c r="A70" s="557">
        <v>195</v>
      </c>
      <c r="B70" s="557" t="s">
        <v>24</v>
      </c>
      <c r="C70" s="751"/>
      <c r="D70" s="754"/>
      <c r="E70" s="565" t="s">
        <v>26</v>
      </c>
      <c r="F70" s="556"/>
      <c r="G70" s="576" t="str">
        <f t="shared" si="42"/>
        <v>0</v>
      </c>
      <c r="H70" s="561">
        <v>0</v>
      </c>
      <c r="I70" s="562" t="s">
        <v>27</v>
      </c>
      <c r="K70" s="421"/>
      <c r="L70" s="575"/>
      <c r="M70" s="555">
        <f t="shared" ref="M70" si="45">_xlfn.BITRSHIFT(L69,8)</f>
        <v>0</v>
      </c>
      <c r="N70" s="421"/>
      <c r="P70" s="421"/>
      <c r="Q70" s="421"/>
      <c r="R70" s="421"/>
      <c r="S70" s="421"/>
    </row>
    <row r="71" spans="1:19">
      <c r="A71" s="557">
        <v>196</v>
      </c>
      <c r="B71" s="557" t="s">
        <v>24</v>
      </c>
      <c r="C71" s="953" t="s">
        <v>1216</v>
      </c>
      <c r="D71" s="754"/>
      <c r="E71" s="565" t="s">
        <v>26</v>
      </c>
      <c r="F71" s="556"/>
      <c r="G71" s="576" t="str">
        <f t="shared" si="42"/>
        <v>B1</v>
      </c>
      <c r="H71" s="561">
        <v>177</v>
      </c>
      <c r="I71" s="562" t="s">
        <v>27</v>
      </c>
      <c r="K71" s="421">
        <f>H72*256+H71</f>
        <v>177</v>
      </c>
      <c r="L71" s="575">
        <v>177</v>
      </c>
      <c r="M71" s="555">
        <f t="shared" ref="M71:M72" si="46">_xlfn.BITAND(L71,255)</f>
        <v>177</v>
      </c>
      <c r="N71" s="421"/>
      <c r="P71" s="421"/>
      <c r="Q71" s="421"/>
      <c r="R71" s="421"/>
      <c r="S71" s="421"/>
    </row>
    <row r="72" spans="1:19">
      <c r="A72" s="557">
        <v>197</v>
      </c>
      <c r="B72" s="557" t="s">
        <v>24</v>
      </c>
      <c r="C72" s="751"/>
      <c r="D72" s="754"/>
      <c r="E72" s="565" t="s">
        <v>26</v>
      </c>
      <c r="F72" s="556"/>
      <c r="G72" s="576" t="str">
        <f t="shared" si="42"/>
        <v>0</v>
      </c>
      <c r="H72" s="561">
        <v>0</v>
      </c>
      <c r="I72" s="562" t="s">
        <v>27</v>
      </c>
      <c r="K72" s="421"/>
      <c r="L72" s="575"/>
      <c r="M72" s="555">
        <f t="shared" si="46"/>
        <v>0</v>
      </c>
      <c r="N72" s="421"/>
      <c r="P72" s="421"/>
      <c r="Q72" s="421"/>
      <c r="R72" s="421"/>
      <c r="S72" s="421"/>
    </row>
    <row r="73" spans="1:19">
      <c r="A73" s="557">
        <v>198</v>
      </c>
      <c r="B73" s="557" t="s">
        <v>24</v>
      </c>
      <c r="C73" s="953" t="s">
        <v>1217</v>
      </c>
      <c r="D73" s="754"/>
      <c r="E73" s="565" t="s">
        <v>26</v>
      </c>
      <c r="F73" s="556"/>
      <c r="G73" s="576" t="str">
        <f t="shared" si="42"/>
        <v>8</v>
      </c>
      <c r="H73" s="561">
        <v>8</v>
      </c>
      <c r="I73" s="562" t="s">
        <v>27</v>
      </c>
      <c r="K73" s="421">
        <f>H74*256+H73</f>
        <v>264</v>
      </c>
      <c r="L73" s="575">
        <v>264</v>
      </c>
      <c r="M73" s="555">
        <f t="shared" ref="M73" si="47">_xlfn.BITRSHIFT(L72,8)</f>
        <v>0</v>
      </c>
      <c r="N73" s="421"/>
      <c r="P73" s="421"/>
      <c r="Q73" s="421"/>
      <c r="R73" s="421"/>
      <c r="S73" s="421"/>
    </row>
    <row r="74" spans="1:19">
      <c r="A74" s="557">
        <v>199</v>
      </c>
      <c r="B74" s="557" t="s">
        <v>24</v>
      </c>
      <c r="C74" s="751"/>
      <c r="D74" s="754"/>
      <c r="E74" s="565" t="s">
        <v>26</v>
      </c>
      <c r="F74" s="556"/>
      <c r="G74" s="576" t="str">
        <f t="shared" si="42"/>
        <v>1</v>
      </c>
      <c r="H74" s="561">
        <v>1</v>
      </c>
      <c r="I74" s="562" t="s">
        <v>27</v>
      </c>
      <c r="L74" s="575"/>
      <c r="M74" s="555">
        <f t="shared" ref="M74:M75" si="48">_xlfn.BITAND(L74,255)</f>
        <v>0</v>
      </c>
      <c r="N74" s="421"/>
      <c r="P74" s="421"/>
      <c r="Q74" s="421"/>
      <c r="R74" s="421"/>
      <c r="S74" s="421"/>
    </row>
    <row r="75" spans="1:19">
      <c r="A75" s="557">
        <v>200</v>
      </c>
      <c r="B75" s="557" t="s">
        <v>24</v>
      </c>
      <c r="C75" s="953" t="s">
        <v>1218</v>
      </c>
      <c r="D75" s="754"/>
      <c r="E75" s="565" t="s">
        <v>26</v>
      </c>
      <c r="F75" s="556"/>
      <c r="G75" s="576" t="str">
        <f t="shared" si="42"/>
        <v>5E</v>
      </c>
      <c r="H75" s="558">
        <v>94</v>
      </c>
      <c r="I75" s="562" t="s">
        <v>27</v>
      </c>
      <c r="K75" s="421">
        <f>H76*256+H75</f>
        <v>350</v>
      </c>
      <c r="L75" s="575">
        <v>350</v>
      </c>
      <c r="M75" s="555">
        <f t="shared" si="48"/>
        <v>94</v>
      </c>
      <c r="N75" s="421"/>
      <c r="P75" s="421"/>
      <c r="Q75" s="421"/>
      <c r="R75" s="421"/>
      <c r="S75" s="421"/>
    </row>
    <row r="76" spans="1:19">
      <c r="A76" s="557">
        <v>201</v>
      </c>
      <c r="B76" s="557" t="s">
        <v>24</v>
      </c>
      <c r="C76" s="751"/>
      <c r="D76" s="754"/>
      <c r="E76" s="565" t="s">
        <v>26</v>
      </c>
      <c r="F76" s="556"/>
      <c r="G76" s="576" t="str">
        <f t="shared" si="42"/>
        <v>1</v>
      </c>
      <c r="H76" s="558">
        <v>1</v>
      </c>
      <c r="I76" s="562" t="s">
        <v>27</v>
      </c>
      <c r="L76" s="575"/>
      <c r="M76" s="555">
        <f t="shared" ref="M76" si="49">_xlfn.BITRSHIFT(L75,8)</f>
        <v>1</v>
      </c>
      <c r="P76" s="421"/>
    </row>
    <row r="77" spans="1:19">
      <c r="A77" s="557">
        <v>202</v>
      </c>
      <c r="B77" s="557" t="s">
        <v>24</v>
      </c>
      <c r="C77" s="953" t="s">
        <v>1219</v>
      </c>
      <c r="D77" s="754"/>
      <c r="E77" s="565" t="s">
        <v>26</v>
      </c>
      <c r="F77" s="556"/>
      <c r="G77" s="576" t="str">
        <f t="shared" si="42"/>
        <v>B5</v>
      </c>
      <c r="H77" s="558">
        <v>181</v>
      </c>
      <c r="I77" s="562" t="s">
        <v>27</v>
      </c>
      <c r="K77" s="421">
        <f>H78*256+H77</f>
        <v>437</v>
      </c>
      <c r="L77" s="575">
        <v>437</v>
      </c>
      <c r="M77" s="555">
        <f t="shared" ref="M77:M78" si="50">_xlfn.BITAND(L77,255)</f>
        <v>181</v>
      </c>
      <c r="N77" s="421"/>
      <c r="P77" s="421"/>
      <c r="Q77" s="421"/>
      <c r="R77" s="421"/>
      <c r="S77" s="421"/>
    </row>
    <row r="78" spans="1:19">
      <c r="A78" s="557">
        <v>203</v>
      </c>
      <c r="B78" s="557" t="s">
        <v>24</v>
      </c>
      <c r="C78" s="751"/>
      <c r="D78" s="754"/>
      <c r="E78" s="565" t="s">
        <v>26</v>
      </c>
      <c r="F78" s="556"/>
      <c r="G78" s="576" t="str">
        <f t="shared" si="42"/>
        <v>1</v>
      </c>
      <c r="H78" s="558">
        <v>1</v>
      </c>
      <c r="I78" s="562" t="s">
        <v>27</v>
      </c>
      <c r="L78" s="575"/>
      <c r="M78" s="555">
        <f t="shared" si="50"/>
        <v>0</v>
      </c>
      <c r="P78" s="421"/>
    </row>
    <row r="79" spans="1:19">
      <c r="A79" s="557">
        <v>204</v>
      </c>
      <c r="B79" s="557" t="s">
        <v>24</v>
      </c>
      <c r="C79" s="953" t="s">
        <v>1220</v>
      </c>
      <c r="D79" s="754"/>
      <c r="E79" s="565" t="s">
        <v>26</v>
      </c>
      <c r="F79" s="556"/>
      <c r="G79" s="576" t="str">
        <f t="shared" si="42"/>
        <v>C</v>
      </c>
      <c r="H79" s="558">
        <v>12</v>
      </c>
      <c r="I79" s="562" t="s">
        <v>27</v>
      </c>
      <c r="K79" s="421">
        <f>H80*256+H79</f>
        <v>524</v>
      </c>
      <c r="L79" s="575">
        <v>524</v>
      </c>
      <c r="M79" s="555">
        <f t="shared" ref="M79" si="51">_xlfn.BITRSHIFT(L78,8)</f>
        <v>0</v>
      </c>
      <c r="N79" s="421"/>
      <c r="P79" s="421"/>
      <c r="Q79" s="421"/>
      <c r="R79" s="421"/>
      <c r="S79" s="421"/>
    </row>
    <row r="80" spans="1:19">
      <c r="A80" s="557">
        <v>205</v>
      </c>
      <c r="B80" s="557" t="s">
        <v>24</v>
      </c>
      <c r="C80" s="751"/>
      <c r="D80" s="754"/>
      <c r="E80" s="565" t="s">
        <v>26</v>
      </c>
      <c r="F80" s="556"/>
      <c r="G80" s="576" t="str">
        <f t="shared" si="42"/>
        <v>2</v>
      </c>
      <c r="H80" s="558">
        <v>2</v>
      </c>
      <c r="I80" s="562" t="s">
        <v>27</v>
      </c>
      <c r="L80" s="575"/>
      <c r="M80" s="555">
        <f t="shared" ref="M80:M81" si="52">_xlfn.BITAND(L80,255)</f>
        <v>0</v>
      </c>
      <c r="P80" s="421"/>
    </row>
    <row r="81" spans="1:19">
      <c r="A81" s="557">
        <v>206</v>
      </c>
      <c r="B81" s="557" t="s">
        <v>24</v>
      </c>
      <c r="C81" s="953" t="s">
        <v>1221</v>
      </c>
      <c r="D81" s="754"/>
      <c r="E81" s="565" t="s">
        <v>26</v>
      </c>
      <c r="F81" s="556"/>
      <c r="G81" s="576" t="str">
        <f t="shared" si="42"/>
        <v>63</v>
      </c>
      <c r="H81" s="558">
        <v>99</v>
      </c>
      <c r="I81" s="562" t="s">
        <v>27</v>
      </c>
      <c r="K81" s="421">
        <f>H82*256+H81</f>
        <v>611</v>
      </c>
      <c r="L81" s="575">
        <v>611</v>
      </c>
      <c r="M81" s="555">
        <f t="shared" si="52"/>
        <v>99</v>
      </c>
      <c r="N81" s="421"/>
      <c r="P81" s="421"/>
      <c r="Q81" s="421"/>
      <c r="R81" s="421"/>
      <c r="S81" s="421"/>
    </row>
    <row r="82" spans="1:19">
      <c r="A82" s="557">
        <v>207</v>
      </c>
      <c r="B82" s="557" t="s">
        <v>24</v>
      </c>
      <c r="C82" s="751"/>
      <c r="D82" s="754"/>
      <c r="E82" s="565" t="s">
        <v>26</v>
      </c>
      <c r="F82" s="556"/>
      <c r="G82" s="576" t="str">
        <f t="shared" si="42"/>
        <v>2</v>
      </c>
      <c r="H82" s="558">
        <v>2</v>
      </c>
      <c r="I82" s="562" t="s">
        <v>27</v>
      </c>
      <c r="L82" s="575"/>
      <c r="M82" s="555">
        <f t="shared" ref="M82" si="53">_xlfn.BITRSHIFT(L81,8)</f>
        <v>2</v>
      </c>
      <c r="P82" s="421"/>
    </row>
    <row r="83" spans="1:19">
      <c r="A83" s="557">
        <v>208</v>
      </c>
      <c r="B83" s="557" t="s">
        <v>24</v>
      </c>
      <c r="C83" s="953" t="s">
        <v>1222</v>
      </c>
      <c r="D83" s="754"/>
      <c r="E83" s="565" t="s">
        <v>26</v>
      </c>
      <c r="F83" s="556"/>
      <c r="G83" s="576" t="str">
        <f t="shared" si="42"/>
        <v>B9</v>
      </c>
      <c r="H83" s="558">
        <v>185</v>
      </c>
      <c r="I83" s="562" t="s">
        <v>27</v>
      </c>
      <c r="K83" s="421">
        <f>H84*256+H83</f>
        <v>697</v>
      </c>
      <c r="L83" s="575">
        <v>697</v>
      </c>
      <c r="M83" s="555">
        <f t="shared" ref="M83:M84" si="54">_xlfn.BITAND(L83,255)</f>
        <v>185</v>
      </c>
      <c r="N83" s="421"/>
      <c r="P83" s="421"/>
      <c r="Q83" s="421"/>
      <c r="R83" s="421"/>
      <c r="S83" s="421"/>
    </row>
    <row r="84" spans="1:19">
      <c r="A84" s="557">
        <v>209</v>
      </c>
      <c r="B84" s="557" t="s">
        <v>24</v>
      </c>
      <c r="C84" s="751"/>
      <c r="D84" s="754"/>
      <c r="E84" s="565" t="s">
        <v>26</v>
      </c>
      <c r="F84" s="556"/>
      <c r="G84" s="576" t="str">
        <f t="shared" si="42"/>
        <v>2</v>
      </c>
      <c r="H84" s="558">
        <v>2</v>
      </c>
      <c r="I84" s="562" t="s">
        <v>27</v>
      </c>
      <c r="K84" s="421"/>
      <c r="L84" s="575"/>
      <c r="M84" s="555">
        <f t="shared" si="54"/>
        <v>0</v>
      </c>
      <c r="N84" s="421"/>
      <c r="P84" s="421"/>
      <c r="Q84" s="421"/>
    </row>
    <row r="85" spans="1:19">
      <c r="A85" s="557">
        <v>210</v>
      </c>
      <c r="B85" s="557" t="s">
        <v>24</v>
      </c>
      <c r="C85" s="953" t="s">
        <v>1223</v>
      </c>
      <c r="D85" s="754"/>
      <c r="E85" s="565" t="s">
        <v>26</v>
      </c>
      <c r="F85" s="556"/>
      <c r="G85" s="576" t="str">
        <f t="shared" si="42"/>
        <v>10</v>
      </c>
      <c r="H85" s="558">
        <v>16</v>
      </c>
      <c r="I85" s="562" t="s">
        <v>27</v>
      </c>
      <c r="K85" s="421">
        <f>H86*256+H85</f>
        <v>784</v>
      </c>
      <c r="L85" s="575">
        <v>784</v>
      </c>
      <c r="M85" s="555">
        <f t="shared" ref="M85" si="55">_xlfn.BITRSHIFT(L84,8)</f>
        <v>0</v>
      </c>
      <c r="N85" s="421"/>
      <c r="P85" s="421"/>
      <c r="Q85" s="421"/>
      <c r="R85" s="421"/>
      <c r="S85" s="421"/>
    </row>
    <row r="86" spans="1:19">
      <c r="A86" s="557">
        <v>211</v>
      </c>
      <c r="B86" s="557" t="s">
        <v>24</v>
      </c>
      <c r="C86" s="751"/>
      <c r="D86" s="754"/>
      <c r="E86" s="565" t="s">
        <v>26</v>
      </c>
      <c r="F86" s="556"/>
      <c r="G86" s="576" t="str">
        <f t="shared" si="42"/>
        <v>3</v>
      </c>
      <c r="H86" s="558">
        <v>3</v>
      </c>
      <c r="I86" s="562" t="s">
        <v>27</v>
      </c>
      <c r="K86" s="421"/>
      <c r="L86" s="575"/>
      <c r="M86" s="555">
        <f t="shared" ref="M86:M87" si="56">_xlfn.BITAND(L86,255)</f>
        <v>0</v>
      </c>
      <c r="N86" s="421"/>
      <c r="P86" s="421"/>
      <c r="Q86" s="421"/>
    </row>
    <row r="87" spans="1:19">
      <c r="A87" s="557">
        <v>212</v>
      </c>
      <c r="B87" s="557" t="s">
        <v>24</v>
      </c>
      <c r="C87" s="953" t="s">
        <v>1224</v>
      </c>
      <c r="D87" s="754"/>
      <c r="E87" s="565" t="s">
        <v>26</v>
      </c>
      <c r="F87" s="556"/>
      <c r="G87" s="576" t="str">
        <f t="shared" si="42"/>
        <v>67</v>
      </c>
      <c r="H87" s="558">
        <v>103</v>
      </c>
      <c r="I87" s="562" t="s">
        <v>27</v>
      </c>
      <c r="K87" s="421">
        <f>H88*256+H87</f>
        <v>871</v>
      </c>
      <c r="L87" s="575">
        <v>871</v>
      </c>
      <c r="M87" s="555">
        <f t="shared" si="56"/>
        <v>103</v>
      </c>
      <c r="N87" s="421"/>
      <c r="P87" s="421"/>
      <c r="Q87" s="421"/>
      <c r="R87" s="421"/>
      <c r="S87" s="421"/>
    </row>
    <row r="88" spans="1:19">
      <c r="A88" s="557">
        <v>213</v>
      </c>
      <c r="B88" s="557" t="s">
        <v>24</v>
      </c>
      <c r="C88" s="751"/>
      <c r="D88" s="754"/>
      <c r="E88" s="565" t="s">
        <v>26</v>
      </c>
      <c r="F88" s="556"/>
      <c r="G88" s="576" t="str">
        <f t="shared" si="42"/>
        <v>3</v>
      </c>
      <c r="H88" s="558">
        <v>3</v>
      </c>
      <c r="I88" s="562" t="s">
        <v>27</v>
      </c>
      <c r="K88" s="421"/>
      <c r="L88" s="575"/>
      <c r="M88" s="555">
        <f t="shared" ref="M88" si="57">_xlfn.BITRSHIFT(L87,8)</f>
        <v>3</v>
      </c>
      <c r="N88" s="421"/>
      <c r="P88" s="421"/>
      <c r="Q88" s="421"/>
    </row>
    <row r="89" spans="1:19">
      <c r="A89" s="557">
        <v>214</v>
      </c>
      <c r="B89" s="557" t="s">
        <v>24</v>
      </c>
      <c r="C89" s="953" t="s">
        <v>1225</v>
      </c>
      <c r="D89" s="754"/>
      <c r="E89" s="565" t="s">
        <v>26</v>
      </c>
      <c r="F89" s="556"/>
      <c r="G89" s="576" t="str">
        <f t="shared" si="42"/>
        <v>BD</v>
      </c>
      <c r="H89" s="558">
        <v>189</v>
      </c>
      <c r="I89" s="562" t="s">
        <v>27</v>
      </c>
      <c r="K89" s="421">
        <f>H90*256+H89</f>
        <v>957</v>
      </c>
      <c r="L89" s="575">
        <v>957</v>
      </c>
      <c r="M89" s="555">
        <f t="shared" ref="M89:M90" si="58">_xlfn.BITAND(L89,255)</f>
        <v>189</v>
      </c>
      <c r="N89" s="421"/>
      <c r="P89" s="421"/>
      <c r="Q89" s="421"/>
      <c r="R89" s="421"/>
      <c r="S89" s="421"/>
    </row>
    <row r="90" spans="1:19">
      <c r="A90" s="557">
        <v>215</v>
      </c>
      <c r="B90" s="557" t="s">
        <v>24</v>
      </c>
      <c r="C90" s="751"/>
      <c r="D90" s="754"/>
      <c r="E90" s="565" t="s">
        <v>26</v>
      </c>
      <c r="F90" s="556"/>
      <c r="G90" s="576" t="str">
        <f t="shared" si="42"/>
        <v>3</v>
      </c>
      <c r="H90" s="558">
        <v>3</v>
      </c>
      <c r="I90" s="562" t="s">
        <v>27</v>
      </c>
      <c r="L90" s="575"/>
      <c r="M90" s="555">
        <f t="shared" si="58"/>
        <v>0</v>
      </c>
      <c r="N90" s="421"/>
      <c r="P90" s="421"/>
      <c r="Q90" s="421"/>
    </row>
    <row r="91" spans="1:19">
      <c r="A91" s="557">
        <v>216</v>
      </c>
      <c r="B91" s="557" t="s">
        <v>24</v>
      </c>
      <c r="C91" s="953" t="s">
        <v>1226</v>
      </c>
      <c r="D91" s="754"/>
      <c r="E91" s="565" t="s">
        <v>26</v>
      </c>
      <c r="F91" s="556"/>
      <c r="G91" s="576" t="str">
        <f t="shared" si="42"/>
        <v>14</v>
      </c>
      <c r="H91" s="558">
        <v>20</v>
      </c>
      <c r="I91" s="562" t="s">
        <v>27</v>
      </c>
      <c r="K91" s="421">
        <f>H92*256+H91</f>
        <v>1044</v>
      </c>
      <c r="L91" s="575">
        <v>1044</v>
      </c>
      <c r="M91" s="555">
        <f t="shared" ref="M91" si="59">_xlfn.BITRSHIFT(L90,8)</f>
        <v>0</v>
      </c>
      <c r="N91" s="421"/>
      <c r="P91" s="421"/>
      <c r="Q91" s="421"/>
      <c r="R91" s="421"/>
      <c r="S91" s="421"/>
    </row>
    <row r="92" spans="1:19">
      <c r="A92" s="557">
        <v>217</v>
      </c>
      <c r="B92" s="557" t="s">
        <v>24</v>
      </c>
      <c r="C92" s="751"/>
      <c r="D92" s="754"/>
      <c r="E92" s="565" t="s">
        <v>26</v>
      </c>
      <c r="F92" s="556"/>
      <c r="G92" s="576" t="str">
        <f t="shared" si="42"/>
        <v>4</v>
      </c>
      <c r="H92" s="558">
        <v>4</v>
      </c>
      <c r="I92" s="562" t="s">
        <v>27</v>
      </c>
      <c r="L92" s="575"/>
      <c r="M92" s="555">
        <f t="shared" ref="M92:M93" si="60">_xlfn.BITAND(L92,255)</f>
        <v>0</v>
      </c>
      <c r="P92" s="421"/>
    </row>
    <row r="93" spans="1:19">
      <c r="A93" s="557">
        <v>218</v>
      </c>
      <c r="B93" s="557" t="s">
        <v>24</v>
      </c>
      <c r="C93" s="953" t="s">
        <v>1227</v>
      </c>
      <c r="D93" s="754"/>
      <c r="E93" s="565" t="s">
        <v>26</v>
      </c>
      <c r="F93" s="556"/>
      <c r="G93" s="576" t="str">
        <f t="shared" si="42"/>
        <v>6B</v>
      </c>
      <c r="H93" s="558">
        <v>107</v>
      </c>
      <c r="I93" s="562" t="s">
        <v>27</v>
      </c>
      <c r="K93" s="421">
        <f>H94*256+H93</f>
        <v>1131</v>
      </c>
      <c r="L93" s="575">
        <v>1131</v>
      </c>
      <c r="M93" s="555">
        <f t="shared" si="60"/>
        <v>107</v>
      </c>
      <c r="N93" s="421"/>
      <c r="P93" s="421"/>
      <c r="Q93" s="421"/>
      <c r="R93" s="421"/>
      <c r="S93" s="421"/>
    </row>
    <row r="94" spans="1:19">
      <c r="A94" s="557">
        <v>219</v>
      </c>
      <c r="B94" s="557" t="s">
        <v>24</v>
      </c>
      <c r="C94" s="751"/>
      <c r="D94" s="754"/>
      <c r="E94" s="565" t="s">
        <v>26</v>
      </c>
      <c r="F94" s="556"/>
      <c r="G94" s="576" t="str">
        <f t="shared" si="42"/>
        <v>4</v>
      </c>
      <c r="H94" s="558">
        <v>4</v>
      </c>
      <c r="I94" s="562" t="s">
        <v>27</v>
      </c>
      <c r="L94" s="575"/>
      <c r="M94" s="555">
        <f t="shared" ref="M94" si="61">_xlfn.BITRSHIFT(L93,8)</f>
        <v>4</v>
      </c>
      <c r="P94" s="421"/>
    </row>
    <row r="95" spans="1:19">
      <c r="A95" s="557">
        <v>220</v>
      </c>
      <c r="B95" s="557" t="s">
        <v>24</v>
      </c>
      <c r="C95" s="953" t="s">
        <v>1228</v>
      </c>
      <c r="D95" s="754"/>
      <c r="E95" s="565" t="s">
        <v>26</v>
      </c>
      <c r="F95" s="556"/>
      <c r="G95" s="576" t="str">
        <f t="shared" si="42"/>
        <v>C2</v>
      </c>
      <c r="H95" s="558">
        <v>194</v>
      </c>
      <c r="I95" s="562" t="s">
        <v>27</v>
      </c>
      <c r="K95" s="421">
        <f>H96*256+H95</f>
        <v>1218</v>
      </c>
      <c r="L95" s="575">
        <v>1218</v>
      </c>
      <c r="M95" s="555">
        <f t="shared" ref="M95:M96" si="62">_xlfn.BITAND(L95,255)</f>
        <v>194</v>
      </c>
      <c r="N95" s="421"/>
      <c r="P95" s="421"/>
      <c r="Q95" s="421"/>
      <c r="R95" s="421"/>
      <c r="S95" s="421"/>
    </row>
    <row r="96" spans="1:19">
      <c r="A96" s="557">
        <v>221</v>
      </c>
      <c r="B96" s="557" t="s">
        <v>24</v>
      </c>
      <c r="C96" s="751"/>
      <c r="D96" s="754"/>
      <c r="E96" s="565" t="s">
        <v>26</v>
      </c>
      <c r="F96" s="556"/>
      <c r="G96" s="576" t="str">
        <f t="shared" si="42"/>
        <v>4</v>
      </c>
      <c r="H96" s="558">
        <v>4</v>
      </c>
      <c r="I96" s="562" t="s">
        <v>27</v>
      </c>
      <c r="L96" s="575"/>
      <c r="M96" s="555">
        <f t="shared" si="62"/>
        <v>0</v>
      </c>
      <c r="P96" s="421"/>
    </row>
    <row r="97" spans="1:19">
      <c r="A97" s="557">
        <v>222</v>
      </c>
      <c r="B97" s="557" t="s">
        <v>24</v>
      </c>
      <c r="C97" s="953" t="s">
        <v>1229</v>
      </c>
      <c r="D97" s="754"/>
      <c r="E97" s="565" t="s">
        <v>26</v>
      </c>
      <c r="F97" s="556"/>
      <c r="G97" s="576" t="str">
        <f t="shared" si="42"/>
        <v>E1</v>
      </c>
      <c r="H97" s="558">
        <v>225</v>
      </c>
      <c r="I97" s="562" t="s">
        <v>27</v>
      </c>
      <c r="K97" s="421">
        <f>H98*256+H97</f>
        <v>15329</v>
      </c>
      <c r="L97" s="575">
        <v>15329</v>
      </c>
      <c r="M97" s="555">
        <f t="shared" ref="M97" si="63">_xlfn.BITRSHIFT(L96,8)</f>
        <v>0</v>
      </c>
      <c r="N97" s="421"/>
      <c r="P97" s="421"/>
      <c r="Q97" s="421"/>
      <c r="R97" s="421"/>
      <c r="S97" s="421"/>
    </row>
    <row r="98" spans="1:19">
      <c r="A98" s="557">
        <v>223</v>
      </c>
      <c r="B98" s="557" t="s">
        <v>24</v>
      </c>
      <c r="C98" s="751"/>
      <c r="D98" s="751"/>
      <c r="E98" s="565" t="s">
        <v>26</v>
      </c>
      <c r="F98" s="556"/>
      <c r="G98" s="576" t="str">
        <f t="shared" si="42"/>
        <v>3B</v>
      </c>
      <c r="H98" s="558">
        <v>59</v>
      </c>
      <c r="I98" s="562" t="s">
        <v>27</v>
      </c>
      <c r="L98" s="575"/>
      <c r="M98" s="555">
        <f t="shared" ref="M98:M99" si="64">_xlfn.BITAND(L98,255)</f>
        <v>0</v>
      </c>
      <c r="P98" s="421"/>
    </row>
    <row r="99" spans="1:19">
      <c r="A99" s="557">
        <v>224</v>
      </c>
      <c r="B99" s="557" t="s">
        <v>24</v>
      </c>
      <c r="C99" s="953" t="s">
        <v>1230</v>
      </c>
      <c r="D99" s="957"/>
      <c r="E99" s="565" t="s">
        <v>26</v>
      </c>
      <c r="F99" s="556"/>
      <c r="G99" s="576" t="str">
        <f t="shared" si="42"/>
        <v>4</v>
      </c>
      <c r="H99" s="561">
        <v>4</v>
      </c>
      <c r="I99" s="562" t="s">
        <v>27</v>
      </c>
      <c r="K99" s="421">
        <f>H100*256+H99</f>
        <v>4</v>
      </c>
      <c r="L99" s="575">
        <v>4</v>
      </c>
      <c r="M99" s="555">
        <f t="shared" si="64"/>
        <v>4</v>
      </c>
      <c r="N99" s="421"/>
      <c r="P99" s="421"/>
      <c r="Q99" s="421"/>
      <c r="R99" s="421"/>
      <c r="S99" s="421"/>
    </row>
    <row r="100" spans="1:19">
      <c r="A100" s="557">
        <v>225</v>
      </c>
      <c r="B100" s="557" t="s">
        <v>24</v>
      </c>
      <c r="C100" s="751"/>
      <c r="D100" s="754"/>
      <c r="E100" s="565" t="s">
        <v>26</v>
      </c>
      <c r="F100" s="556"/>
      <c r="G100" s="576" t="str">
        <f t="shared" si="42"/>
        <v>0</v>
      </c>
      <c r="H100" s="561">
        <v>0</v>
      </c>
      <c r="I100" s="562" t="s">
        <v>27</v>
      </c>
      <c r="K100" s="421"/>
      <c r="L100" s="575"/>
      <c r="M100" s="555">
        <f t="shared" ref="M100" si="65">_xlfn.BITRSHIFT(L99,8)</f>
        <v>0</v>
      </c>
      <c r="N100" s="421"/>
      <c r="P100" s="421"/>
      <c r="Q100" s="421"/>
      <c r="R100" s="421"/>
      <c r="S100" s="421"/>
    </row>
    <row r="101" spans="1:19">
      <c r="A101" s="557">
        <v>226</v>
      </c>
      <c r="B101" s="557" t="s">
        <v>24</v>
      </c>
      <c r="C101" s="953" t="s">
        <v>1231</v>
      </c>
      <c r="D101" s="754"/>
      <c r="E101" s="565" t="s">
        <v>26</v>
      </c>
      <c r="F101" s="556"/>
      <c r="G101" s="576" t="str">
        <f t="shared" si="42"/>
        <v>5A</v>
      </c>
      <c r="H101" s="561">
        <v>90</v>
      </c>
      <c r="I101" s="562" t="s">
        <v>27</v>
      </c>
      <c r="K101" s="421">
        <f>H102*256+H101</f>
        <v>90</v>
      </c>
      <c r="L101" s="575">
        <v>90</v>
      </c>
      <c r="M101" s="555">
        <f t="shared" ref="M101:M102" si="66">_xlfn.BITAND(L101,255)</f>
        <v>90</v>
      </c>
      <c r="N101" s="421"/>
      <c r="P101" s="421"/>
      <c r="Q101" s="421"/>
      <c r="R101" s="421"/>
      <c r="S101" s="421"/>
    </row>
    <row r="102" spans="1:19">
      <c r="A102" s="557">
        <v>227</v>
      </c>
      <c r="B102" s="557" t="s">
        <v>24</v>
      </c>
      <c r="C102" s="751"/>
      <c r="D102" s="754"/>
      <c r="E102" s="565" t="s">
        <v>26</v>
      </c>
      <c r="F102" s="556"/>
      <c r="G102" s="576" t="str">
        <f t="shared" si="42"/>
        <v>0</v>
      </c>
      <c r="H102" s="561">
        <v>0</v>
      </c>
      <c r="I102" s="562" t="s">
        <v>27</v>
      </c>
      <c r="K102" s="421"/>
      <c r="L102" s="575"/>
      <c r="M102" s="555">
        <f t="shared" si="66"/>
        <v>0</v>
      </c>
      <c r="N102" s="421"/>
      <c r="P102" s="421"/>
      <c r="Q102" s="421"/>
      <c r="R102" s="421"/>
      <c r="S102" s="421"/>
    </row>
    <row r="103" spans="1:19">
      <c r="A103" s="557">
        <v>228</v>
      </c>
      <c r="B103" s="557" t="s">
        <v>24</v>
      </c>
      <c r="C103" s="953" t="s">
        <v>1232</v>
      </c>
      <c r="D103" s="754"/>
      <c r="E103" s="565" t="s">
        <v>26</v>
      </c>
      <c r="F103" s="556"/>
      <c r="G103" s="576" t="str">
        <f t="shared" si="42"/>
        <v>B1</v>
      </c>
      <c r="H103" s="561">
        <v>177</v>
      </c>
      <c r="I103" s="562" t="s">
        <v>27</v>
      </c>
      <c r="K103" s="421">
        <f>H104*256+H103</f>
        <v>177</v>
      </c>
      <c r="L103" s="575">
        <v>177</v>
      </c>
      <c r="M103" s="555">
        <f t="shared" ref="M103" si="67">_xlfn.BITRSHIFT(L102,8)</f>
        <v>0</v>
      </c>
      <c r="N103" s="421"/>
      <c r="P103" s="421"/>
      <c r="Q103" s="421"/>
      <c r="R103" s="421"/>
      <c r="S103" s="421"/>
    </row>
    <row r="104" spans="1:19">
      <c r="A104" s="557">
        <v>229</v>
      </c>
      <c r="B104" s="557" t="s">
        <v>24</v>
      </c>
      <c r="C104" s="751"/>
      <c r="D104" s="754"/>
      <c r="E104" s="565" t="s">
        <v>26</v>
      </c>
      <c r="F104" s="556"/>
      <c r="G104" s="576" t="str">
        <f t="shared" si="42"/>
        <v>0</v>
      </c>
      <c r="H104" s="561">
        <v>0</v>
      </c>
      <c r="I104" s="562" t="s">
        <v>27</v>
      </c>
      <c r="K104" s="421"/>
      <c r="L104" s="575"/>
      <c r="M104" s="555">
        <f t="shared" ref="M104:M105" si="68">_xlfn.BITAND(L104,255)</f>
        <v>0</v>
      </c>
      <c r="N104" s="421"/>
      <c r="P104" s="421"/>
      <c r="Q104" s="421"/>
      <c r="R104" s="421"/>
      <c r="S104" s="421"/>
    </row>
    <row r="105" spans="1:19">
      <c r="A105" s="557">
        <v>230</v>
      </c>
      <c r="B105" s="557" t="s">
        <v>24</v>
      </c>
      <c r="C105" s="953" t="s">
        <v>1233</v>
      </c>
      <c r="D105" s="754"/>
      <c r="E105" s="565" t="s">
        <v>26</v>
      </c>
      <c r="F105" s="556"/>
      <c r="G105" s="576" t="str">
        <f t="shared" si="42"/>
        <v>8</v>
      </c>
      <c r="H105" s="561">
        <v>8</v>
      </c>
      <c r="I105" s="562" t="s">
        <v>27</v>
      </c>
      <c r="K105" s="421">
        <f>H106*256+H105</f>
        <v>264</v>
      </c>
      <c r="L105" s="575">
        <v>264</v>
      </c>
      <c r="M105" s="555">
        <f t="shared" si="68"/>
        <v>8</v>
      </c>
      <c r="N105" s="421"/>
      <c r="P105" s="421"/>
      <c r="Q105" s="421"/>
      <c r="R105" s="421"/>
      <c r="S105" s="421"/>
    </row>
    <row r="106" spans="1:19">
      <c r="A106" s="557">
        <v>231</v>
      </c>
      <c r="B106" s="557" t="s">
        <v>24</v>
      </c>
      <c r="C106" s="751"/>
      <c r="D106" s="754"/>
      <c r="E106" s="565" t="s">
        <v>26</v>
      </c>
      <c r="F106" s="556"/>
      <c r="G106" s="576" t="str">
        <f t="shared" si="42"/>
        <v>1</v>
      </c>
      <c r="H106" s="561">
        <v>1</v>
      </c>
      <c r="I106" s="562" t="s">
        <v>27</v>
      </c>
      <c r="L106" s="575"/>
      <c r="M106" s="555">
        <f t="shared" ref="M106" si="69">_xlfn.BITRSHIFT(L105,8)</f>
        <v>1</v>
      </c>
      <c r="N106" s="421"/>
      <c r="P106" s="421"/>
      <c r="Q106" s="421"/>
      <c r="R106" s="421"/>
      <c r="S106" s="421"/>
    </row>
    <row r="107" spans="1:19">
      <c r="A107" s="557">
        <v>232</v>
      </c>
      <c r="B107" s="557" t="s">
        <v>24</v>
      </c>
      <c r="C107" s="953" t="s">
        <v>1234</v>
      </c>
      <c r="D107" s="754"/>
      <c r="E107" s="565" t="s">
        <v>26</v>
      </c>
      <c r="F107" s="556"/>
      <c r="G107" s="576" t="str">
        <f t="shared" si="42"/>
        <v>5E</v>
      </c>
      <c r="H107" s="558">
        <v>94</v>
      </c>
      <c r="I107" s="562" t="s">
        <v>27</v>
      </c>
      <c r="K107" s="421">
        <f>H108*256+H107</f>
        <v>350</v>
      </c>
      <c r="L107" s="575">
        <v>350</v>
      </c>
      <c r="M107" s="555">
        <f t="shared" ref="M107:M108" si="70">_xlfn.BITAND(L107,255)</f>
        <v>94</v>
      </c>
      <c r="N107" s="421"/>
      <c r="P107" s="421"/>
      <c r="Q107" s="421"/>
      <c r="R107" s="421"/>
      <c r="S107" s="421"/>
    </row>
    <row r="108" spans="1:19">
      <c r="A108" s="557">
        <v>233</v>
      </c>
      <c r="B108" s="557" t="s">
        <v>24</v>
      </c>
      <c r="C108" s="751"/>
      <c r="D108" s="754"/>
      <c r="E108" s="565" t="s">
        <v>26</v>
      </c>
      <c r="F108" s="556"/>
      <c r="G108" s="576" t="str">
        <f t="shared" si="42"/>
        <v>1</v>
      </c>
      <c r="H108" s="558">
        <v>1</v>
      </c>
      <c r="I108" s="562" t="s">
        <v>27</v>
      </c>
      <c r="L108" s="575"/>
      <c r="M108" s="555">
        <f t="shared" si="70"/>
        <v>0</v>
      </c>
      <c r="P108" s="421"/>
    </row>
    <row r="109" spans="1:19">
      <c r="A109" s="557">
        <v>234</v>
      </c>
      <c r="B109" s="557" t="s">
        <v>24</v>
      </c>
      <c r="C109" s="953" t="s">
        <v>1235</v>
      </c>
      <c r="D109" s="754"/>
      <c r="E109" s="565" t="s">
        <v>26</v>
      </c>
      <c r="F109" s="556"/>
      <c r="G109" s="576" t="str">
        <f t="shared" si="42"/>
        <v>B5</v>
      </c>
      <c r="H109" s="558">
        <v>181</v>
      </c>
      <c r="I109" s="562" t="s">
        <v>27</v>
      </c>
      <c r="K109" s="421">
        <f>H110*256+H109</f>
        <v>437</v>
      </c>
      <c r="L109" s="575">
        <v>437</v>
      </c>
      <c r="M109" s="555">
        <f t="shared" ref="M109" si="71">_xlfn.BITRSHIFT(L108,8)</f>
        <v>0</v>
      </c>
      <c r="N109" s="421"/>
      <c r="P109" s="421"/>
      <c r="Q109" s="421"/>
      <c r="R109" s="421"/>
      <c r="S109" s="421"/>
    </row>
    <row r="110" spans="1:19">
      <c r="A110" s="557">
        <v>235</v>
      </c>
      <c r="B110" s="557" t="s">
        <v>24</v>
      </c>
      <c r="C110" s="751"/>
      <c r="D110" s="754"/>
      <c r="E110" s="565" t="s">
        <v>26</v>
      </c>
      <c r="F110" s="556"/>
      <c r="G110" s="576" t="str">
        <f t="shared" si="42"/>
        <v>1</v>
      </c>
      <c r="H110" s="558">
        <v>1</v>
      </c>
      <c r="I110" s="562" t="s">
        <v>27</v>
      </c>
      <c r="L110" s="575"/>
      <c r="M110" s="555">
        <f t="shared" ref="M110:M111" si="72">_xlfn.BITAND(L110,255)</f>
        <v>0</v>
      </c>
      <c r="P110" s="421"/>
    </row>
    <row r="111" spans="1:19">
      <c r="A111" s="557">
        <v>236</v>
      </c>
      <c r="B111" s="557" t="s">
        <v>24</v>
      </c>
      <c r="C111" s="953" t="s">
        <v>1236</v>
      </c>
      <c r="D111" s="754"/>
      <c r="E111" s="565" t="s">
        <v>26</v>
      </c>
      <c r="F111" s="556"/>
      <c r="G111" s="576" t="str">
        <f t="shared" si="42"/>
        <v>C</v>
      </c>
      <c r="H111" s="558">
        <v>12</v>
      </c>
      <c r="I111" s="562" t="s">
        <v>27</v>
      </c>
      <c r="K111" s="421">
        <f>H112*256+H111</f>
        <v>524</v>
      </c>
      <c r="L111" s="575">
        <v>524</v>
      </c>
      <c r="M111" s="555">
        <f t="shared" si="72"/>
        <v>12</v>
      </c>
      <c r="N111" s="421"/>
      <c r="P111" s="421"/>
      <c r="Q111" s="421"/>
      <c r="R111" s="421"/>
      <c r="S111" s="421"/>
    </row>
    <row r="112" spans="1:19">
      <c r="A112" s="557">
        <v>237</v>
      </c>
      <c r="B112" s="557" t="s">
        <v>24</v>
      </c>
      <c r="C112" s="751"/>
      <c r="D112" s="754"/>
      <c r="E112" s="565" t="s">
        <v>26</v>
      </c>
      <c r="F112" s="556"/>
      <c r="G112" s="576" t="str">
        <f t="shared" si="42"/>
        <v>2</v>
      </c>
      <c r="H112" s="558">
        <v>2</v>
      </c>
      <c r="I112" s="562" t="s">
        <v>27</v>
      </c>
      <c r="L112" s="575"/>
      <c r="M112" s="555">
        <f t="shared" ref="M112" si="73">_xlfn.BITRSHIFT(L111,8)</f>
        <v>2</v>
      </c>
      <c r="P112" s="421"/>
    </row>
    <row r="113" spans="1:19">
      <c r="A113" s="557">
        <v>238</v>
      </c>
      <c r="B113" s="557" t="s">
        <v>24</v>
      </c>
      <c r="C113" s="953" t="s">
        <v>1237</v>
      </c>
      <c r="D113" s="754"/>
      <c r="E113" s="565" t="s">
        <v>26</v>
      </c>
      <c r="F113" s="556"/>
      <c r="G113" s="576" t="str">
        <f t="shared" si="42"/>
        <v>63</v>
      </c>
      <c r="H113" s="558">
        <v>99</v>
      </c>
      <c r="I113" s="562" t="s">
        <v>27</v>
      </c>
      <c r="K113" s="421">
        <f>H114*256+H113</f>
        <v>611</v>
      </c>
      <c r="L113" s="575">
        <v>611</v>
      </c>
      <c r="M113" s="555">
        <f t="shared" ref="M113:M114" si="74">_xlfn.BITAND(L113,255)</f>
        <v>99</v>
      </c>
      <c r="N113" s="421"/>
      <c r="P113" s="421"/>
      <c r="Q113" s="421"/>
      <c r="R113" s="421"/>
      <c r="S113" s="421"/>
    </row>
    <row r="114" spans="1:19">
      <c r="A114" s="557">
        <v>239</v>
      </c>
      <c r="B114" s="557" t="s">
        <v>24</v>
      </c>
      <c r="C114" s="751"/>
      <c r="D114" s="754"/>
      <c r="E114" s="565" t="s">
        <v>26</v>
      </c>
      <c r="F114" s="556"/>
      <c r="G114" s="576" t="str">
        <f t="shared" si="42"/>
        <v>2</v>
      </c>
      <c r="H114" s="558">
        <v>2</v>
      </c>
      <c r="I114" s="562" t="s">
        <v>27</v>
      </c>
      <c r="L114" s="575"/>
      <c r="M114" s="555">
        <f t="shared" si="74"/>
        <v>0</v>
      </c>
      <c r="P114" s="421"/>
    </row>
    <row r="115" spans="1:19">
      <c r="A115" s="557">
        <v>240</v>
      </c>
      <c r="B115" s="557" t="s">
        <v>24</v>
      </c>
      <c r="C115" s="953" t="s">
        <v>1238</v>
      </c>
      <c r="D115" s="754"/>
      <c r="E115" s="565" t="s">
        <v>26</v>
      </c>
      <c r="F115" s="556"/>
      <c r="G115" s="576" t="str">
        <f t="shared" si="42"/>
        <v>B9</v>
      </c>
      <c r="H115" s="558">
        <v>185</v>
      </c>
      <c r="I115" s="562" t="s">
        <v>27</v>
      </c>
      <c r="K115" s="421">
        <f>H116*256+H115</f>
        <v>697</v>
      </c>
      <c r="L115" s="575">
        <v>697</v>
      </c>
      <c r="M115" s="555">
        <f t="shared" ref="M115" si="75">_xlfn.BITRSHIFT(L114,8)</f>
        <v>0</v>
      </c>
      <c r="N115" s="421"/>
      <c r="P115" s="421"/>
      <c r="Q115" s="421"/>
      <c r="R115" s="421"/>
      <c r="S115" s="421"/>
    </row>
    <row r="116" spans="1:19">
      <c r="A116" s="557">
        <v>241</v>
      </c>
      <c r="B116" s="557" t="s">
        <v>24</v>
      </c>
      <c r="C116" s="751"/>
      <c r="D116" s="754"/>
      <c r="E116" s="565" t="s">
        <v>26</v>
      </c>
      <c r="F116" s="556"/>
      <c r="G116" s="576" t="str">
        <f t="shared" si="42"/>
        <v>2</v>
      </c>
      <c r="H116" s="558">
        <v>2</v>
      </c>
      <c r="I116" s="562" t="s">
        <v>27</v>
      </c>
      <c r="K116" s="421"/>
      <c r="L116" s="575"/>
      <c r="M116" s="555">
        <f t="shared" ref="M116:M117" si="76">_xlfn.BITAND(L116,255)</f>
        <v>0</v>
      </c>
      <c r="N116" s="421"/>
      <c r="P116" s="421"/>
      <c r="Q116" s="421"/>
    </row>
    <row r="117" spans="1:19">
      <c r="A117" s="557">
        <v>242</v>
      </c>
      <c r="B117" s="557" t="s">
        <v>24</v>
      </c>
      <c r="C117" s="953" t="s">
        <v>1239</v>
      </c>
      <c r="D117" s="754"/>
      <c r="E117" s="565" t="s">
        <v>26</v>
      </c>
      <c r="F117" s="556"/>
      <c r="G117" s="576" t="str">
        <f t="shared" si="42"/>
        <v>10</v>
      </c>
      <c r="H117" s="558">
        <v>16</v>
      </c>
      <c r="I117" s="562" t="s">
        <v>27</v>
      </c>
      <c r="K117" s="421">
        <f>H118*256+H117</f>
        <v>784</v>
      </c>
      <c r="L117" s="575">
        <v>784</v>
      </c>
      <c r="M117" s="555">
        <f t="shared" si="76"/>
        <v>16</v>
      </c>
      <c r="N117" s="421"/>
      <c r="P117" s="421"/>
      <c r="Q117" s="421"/>
      <c r="R117" s="421"/>
      <c r="S117" s="421"/>
    </row>
    <row r="118" spans="1:19">
      <c r="A118" s="557">
        <v>243</v>
      </c>
      <c r="B118" s="557" t="s">
        <v>24</v>
      </c>
      <c r="C118" s="751"/>
      <c r="D118" s="754"/>
      <c r="E118" s="565" t="s">
        <v>26</v>
      </c>
      <c r="F118" s="556"/>
      <c r="G118" s="576" t="str">
        <f t="shared" si="42"/>
        <v>3</v>
      </c>
      <c r="H118" s="558">
        <v>3</v>
      </c>
      <c r="I118" s="562" t="s">
        <v>27</v>
      </c>
      <c r="K118" s="421"/>
      <c r="L118" s="575"/>
      <c r="M118" s="555">
        <f t="shared" ref="M118" si="77">_xlfn.BITRSHIFT(L117,8)</f>
        <v>3</v>
      </c>
      <c r="N118" s="421"/>
      <c r="P118" s="421"/>
      <c r="Q118" s="421"/>
    </row>
    <row r="119" spans="1:19">
      <c r="A119" s="557">
        <v>244</v>
      </c>
      <c r="B119" s="557" t="s">
        <v>24</v>
      </c>
      <c r="C119" s="953" t="s">
        <v>1240</v>
      </c>
      <c r="D119" s="754"/>
      <c r="E119" s="565" t="s">
        <v>26</v>
      </c>
      <c r="F119" s="556"/>
      <c r="G119" s="576" t="str">
        <f t="shared" si="42"/>
        <v>67</v>
      </c>
      <c r="H119" s="558">
        <v>103</v>
      </c>
      <c r="I119" s="562" t="s">
        <v>27</v>
      </c>
      <c r="K119" s="421">
        <f>H120*256+H119</f>
        <v>871</v>
      </c>
      <c r="L119" s="575">
        <v>871</v>
      </c>
      <c r="M119" s="555">
        <f t="shared" ref="M119:M120" si="78">_xlfn.BITAND(L119,255)</f>
        <v>103</v>
      </c>
      <c r="N119" s="421"/>
      <c r="P119" s="421"/>
      <c r="Q119" s="421"/>
      <c r="R119" s="421"/>
      <c r="S119" s="421"/>
    </row>
    <row r="120" spans="1:19">
      <c r="A120" s="557">
        <v>245</v>
      </c>
      <c r="B120" s="557" t="s">
        <v>24</v>
      </c>
      <c r="C120" s="751"/>
      <c r="D120" s="754"/>
      <c r="E120" s="565" t="s">
        <v>26</v>
      </c>
      <c r="F120" s="556"/>
      <c r="G120" s="576" t="str">
        <f t="shared" si="42"/>
        <v>3</v>
      </c>
      <c r="H120" s="558">
        <v>3</v>
      </c>
      <c r="I120" s="562" t="s">
        <v>27</v>
      </c>
      <c r="K120" s="421"/>
      <c r="L120" s="575"/>
      <c r="M120" s="555">
        <f t="shared" si="78"/>
        <v>0</v>
      </c>
      <c r="N120" s="421"/>
      <c r="P120" s="421"/>
      <c r="Q120" s="421"/>
    </row>
    <row r="121" spans="1:19">
      <c r="A121" s="557">
        <v>246</v>
      </c>
      <c r="B121" s="557" t="s">
        <v>24</v>
      </c>
      <c r="C121" s="953" t="s">
        <v>1241</v>
      </c>
      <c r="D121" s="754"/>
      <c r="E121" s="565" t="s">
        <v>26</v>
      </c>
      <c r="F121" s="556"/>
      <c r="G121" s="576" t="str">
        <f t="shared" si="42"/>
        <v>BD</v>
      </c>
      <c r="H121" s="558">
        <v>189</v>
      </c>
      <c r="I121" s="562" t="s">
        <v>27</v>
      </c>
      <c r="K121" s="421">
        <f>H122*256+H121</f>
        <v>957</v>
      </c>
      <c r="L121" s="575">
        <v>957</v>
      </c>
      <c r="M121" s="555">
        <f t="shared" ref="M121" si="79">_xlfn.BITRSHIFT(L120,8)</f>
        <v>0</v>
      </c>
      <c r="N121" s="421"/>
      <c r="P121" s="421"/>
      <c r="Q121" s="421"/>
      <c r="R121" s="421"/>
      <c r="S121" s="421"/>
    </row>
    <row r="122" spans="1:19">
      <c r="A122" s="557">
        <v>247</v>
      </c>
      <c r="B122" s="557" t="s">
        <v>24</v>
      </c>
      <c r="C122" s="751"/>
      <c r="D122" s="754"/>
      <c r="E122" s="565" t="s">
        <v>26</v>
      </c>
      <c r="F122" s="556"/>
      <c r="G122" s="576" t="str">
        <f t="shared" si="42"/>
        <v>3</v>
      </c>
      <c r="H122" s="558">
        <v>3</v>
      </c>
      <c r="I122" s="562" t="s">
        <v>27</v>
      </c>
      <c r="L122" s="575"/>
      <c r="M122" s="555">
        <f t="shared" ref="M122:M123" si="80">_xlfn.BITAND(L122,255)</f>
        <v>0</v>
      </c>
      <c r="N122" s="421"/>
      <c r="P122" s="421"/>
      <c r="Q122" s="421"/>
    </row>
    <row r="123" spans="1:19">
      <c r="A123" s="557">
        <v>248</v>
      </c>
      <c r="B123" s="557" t="s">
        <v>24</v>
      </c>
      <c r="C123" s="953" t="s">
        <v>1242</v>
      </c>
      <c r="D123" s="754"/>
      <c r="E123" s="565" t="s">
        <v>26</v>
      </c>
      <c r="F123" s="556"/>
      <c r="G123" s="576" t="str">
        <f t="shared" si="42"/>
        <v>14</v>
      </c>
      <c r="H123" s="558">
        <v>20</v>
      </c>
      <c r="I123" s="562" t="s">
        <v>27</v>
      </c>
      <c r="K123" s="421">
        <f>H124*256+H123</f>
        <v>1044</v>
      </c>
      <c r="L123" s="575">
        <v>1044</v>
      </c>
      <c r="M123" s="555">
        <f t="shared" si="80"/>
        <v>20</v>
      </c>
      <c r="N123" s="421"/>
      <c r="P123" s="421"/>
      <c r="Q123" s="421"/>
      <c r="R123" s="421"/>
      <c r="S123" s="421"/>
    </row>
    <row r="124" spans="1:19">
      <c r="A124" s="557">
        <v>249</v>
      </c>
      <c r="B124" s="557" t="s">
        <v>24</v>
      </c>
      <c r="C124" s="751"/>
      <c r="D124" s="754"/>
      <c r="E124" s="565" t="s">
        <v>26</v>
      </c>
      <c r="F124" s="556"/>
      <c r="G124" s="576" t="str">
        <f t="shared" si="42"/>
        <v>4</v>
      </c>
      <c r="H124" s="558">
        <v>4</v>
      </c>
      <c r="I124" s="562" t="s">
        <v>27</v>
      </c>
      <c r="L124" s="575"/>
      <c r="M124" s="555">
        <f t="shared" ref="M124" si="81">_xlfn.BITRSHIFT(L123,8)</f>
        <v>4</v>
      </c>
      <c r="P124" s="421"/>
    </row>
    <row r="125" spans="1:19">
      <c r="A125" s="557">
        <v>250</v>
      </c>
      <c r="B125" s="557" t="s">
        <v>24</v>
      </c>
      <c r="C125" s="953" t="s">
        <v>1243</v>
      </c>
      <c r="D125" s="754"/>
      <c r="E125" s="565" t="s">
        <v>26</v>
      </c>
      <c r="F125" s="556"/>
      <c r="G125" s="576" t="str">
        <f t="shared" si="42"/>
        <v>6B</v>
      </c>
      <c r="H125" s="558">
        <v>107</v>
      </c>
      <c r="I125" s="562" t="s">
        <v>27</v>
      </c>
      <c r="K125" s="421">
        <f>H126*256+H125</f>
        <v>1131</v>
      </c>
      <c r="L125" s="575">
        <v>1131</v>
      </c>
      <c r="M125" s="555">
        <f t="shared" ref="M125:M126" si="82">_xlfn.BITAND(L125,255)</f>
        <v>107</v>
      </c>
      <c r="N125" s="421"/>
      <c r="P125" s="421"/>
      <c r="Q125" s="421"/>
      <c r="R125" s="421"/>
      <c r="S125" s="421"/>
    </row>
    <row r="126" spans="1:19">
      <c r="A126" s="557">
        <v>251</v>
      </c>
      <c r="B126" s="557" t="s">
        <v>24</v>
      </c>
      <c r="C126" s="751"/>
      <c r="D126" s="754"/>
      <c r="E126" s="565" t="s">
        <v>26</v>
      </c>
      <c r="F126" s="556"/>
      <c r="G126" s="576" t="str">
        <f t="shared" si="42"/>
        <v>4</v>
      </c>
      <c r="H126" s="558">
        <v>4</v>
      </c>
      <c r="I126" s="562" t="s">
        <v>27</v>
      </c>
      <c r="L126" s="575"/>
      <c r="M126" s="555">
        <f t="shared" si="82"/>
        <v>0</v>
      </c>
      <c r="P126" s="421"/>
    </row>
    <row r="127" spans="1:19">
      <c r="A127" s="557">
        <v>252</v>
      </c>
      <c r="B127" s="557" t="s">
        <v>24</v>
      </c>
      <c r="C127" s="953" t="s">
        <v>1244</v>
      </c>
      <c r="D127" s="754"/>
      <c r="E127" s="565" t="s">
        <v>26</v>
      </c>
      <c r="F127" s="556"/>
      <c r="G127" s="576" t="str">
        <f t="shared" si="42"/>
        <v>C2</v>
      </c>
      <c r="H127" s="558">
        <v>194</v>
      </c>
      <c r="I127" s="562" t="s">
        <v>27</v>
      </c>
      <c r="K127" s="421">
        <f>H128*256+H127</f>
        <v>1218</v>
      </c>
      <c r="L127" s="575">
        <v>1218</v>
      </c>
      <c r="M127" s="555">
        <f t="shared" ref="M127" si="83">_xlfn.BITRSHIFT(L126,8)</f>
        <v>0</v>
      </c>
      <c r="N127" s="421"/>
      <c r="P127" s="421"/>
      <c r="Q127" s="421"/>
      <c r="R127" s="421"/>
      <c r="S127" s="421"/>
    </row>
    <row r="128" spans="1:19">
      <c r="A128" s="557">
        <v>253</v>
      </c>
      <c r="B128" s="557" t="s">
        <v>24</v>
      </c>
      <c r="C128" s="751"/>
      <c r="D128" s="754"/>
      <c r="E128" s="565" t="s">
        <v>26</v>
      </c>
      <c r="F128" s="556"/>
      <c r="G128" s="576" t="str">
        <f t="shared" si="42"/>
        <v>4</v>
      </c>
      <c r="H128" s="558">
        <v>4</v>
      </c>
      <c r="I128" s="562" t="s">
        <v>27</v>
      </c>
      <c r="L128" s="575"/>
      <c r="M128" s="555">
        <f t="shared" ref="M128:M129" si="84">_xlfn.BITAND(L128,255)</f>
        <v>0</v>
      </c>
      <c r="P128" s="421"/>
    </row>
    <row r="129" spans="1:19">
      <c r="A129" s="557">
        <v>254</v>
      </c>
      <c r="B129" s="557" t="s">
        <v>24</v>
      </c>
      <c r="C129" s="953" t="s">
        <v>1245</v>
      </c>
      <c r="D129" s="754"/>
      <c r="E129" s="565" t="s">
        <v>26</v>
      </c>
      <c r="F129" s="556"/>
      <c r="G129" s="576" t="str">
        <f t="shared" si="42"/>
        <v>E1</v>
      </c>
      <c r="H129" s="558">
        <v>225</v>
      </c>
      <c r="I129" s="562" t="s">
        <v>27</v>
      </c>
      <c r="K129" s="421">
        <f>H130*256+H129</f>
        <v>15329</v>
      </c>
      <c r="L129" s="575">
        <v>15329</v>
      </c>
      <c r="M129" s="555">
        <f t="shared" si="84"/>
        <v>225</v>
      </c>
      <c r="N129" s="421"/>
      <c r="P129" s="421"/>
      <c r="Q129" s="421"/>
      <c r="R129" s="421"/>
      <c r="S129" s="421"/>
    </row>
    <row r="130" spans="1:19">
      <c r="A130" s="557">
        <v>255</v>
      </c>
      <c r="B130" s="557" t="s">
        <v>24</v>
      </c>
      <c r="C130" s="751"/>
      <c r="D130" s="751"/>
      <c r="E130" s="565" t="s">
        <v>26</v>
      </c>
      <c r="F130" s="556"/>
      <c r="G130" s="576" t="str">
        <f t="shared" si="42"/>
        <v>3B</v>
      </c>
      <c r="H130" s="558">
        <v>59</v>
      </c>
      <c r="I130" s="562" t="s">
        <v>27</v>
      </c>
      <c r="L130" s="575"/>
      <c r="M130" s="555">
        <f t="shared" ref="M130" si="85">_xlfn.BITRSHIFT(L129,8)</f>
        <v>59</v>
      </c>
      <c r="P130" s="421"/>
    </row>
  </sheetData>
  <mergeCells count="69">
    <mergeCell ref="C21:C22"/>
    <mergeCell ref="A1:H1"/>
    <mergeCell ref="C3:C4"/>
    <mergeCell ref="C5:C6"/>
    <mergeCell ref="C7:C8"/>
    <mergeCell ref="C9:C10"/>
    <mergeCell ref="D3:D34"/>
    <mergeCell ref="C11:C12"/>
    <mergeCell ref="C13:C14"/>
    <mergeCell ref="C15:C16"/>
    <mergeCell ref="C17:C18"/>
    <mergeCell ref="C19:C20"/>
    <mergeCell ref="C23:C24"/>
    <mergeCell ref="C25:C26"/>
    <mergeCell ref="C27:C28"/>
    <mergeCell ref="C29:C30"/>
    <mergeCell ref="D35:D66"/>
    <mergeCell ref="C35:C36"/>
    <mergeCell ref="C37:C38"/>
    <mergeCell ref="C39:C40"/>
    <mergeCell ref="C41:C42"/>
    <mergeCell ref="C43:C44"/>
    <mergeCell ref="C45:C46"/>
    <mergeCell ref="C65:C66"/>
    <mergeCell ref="C31:C32"/>
    <mergeCell ref="C33:C34"/>
    <mergeCell ref="C47:C48"/>
    <mergeCell ref="C97:C98"/>
    <mergeCell ref="C49:C50"/>
    <mergeCell ref="C51:C52"/>
    <mergeCell ref="C53:C54"/>
    <mergeCell ref="C55:C56"/>
    <mergeCell ref="C89:C90"/>
    <mergeCell ref="C59:C60"/>
    <mergeCell ref="C61:C62"/>
    <mergeCell ref="C63:C64"/>
    <mergeCell ref="C57:C58"/>
    <mergeCell ref="C115:C116"/>
    <mergeCell ref="D67:D98"/>
    <mergeCell ref="C67:C68"/>
    <mergeCell ref="C69:C70"/>
    <mergeCell ref="C71:C72"/>
    <mergeCell ref="C73:C74"/>
    <mergeCell ref="C75:C76"/>
    <mergeCell ref="C77:C78"/>
    <mergeCell ref="C79:C80"/>
    <mergeCell ref="C81:C82"/>
    <mergeCell ref="C83:C84"/>
    <mergeCell ref="C85:C86"/>
    <mergeCell ref="C87:C88"/>
    <mergeCell ref="C91:C92"/>
    <mergeCell ref="C93:C94"/>
    <mergeCell ref="C95:C96"/>
    <mergeCell ref="C117:C118"/>
    <mergeCell ref="D99:D130"/>
    <mergeCell ref="C99:C100"/>
    <mergeCell ref="C101:C102"/>
    <mergeCell ref="C103:C104"/>
    <mergeCell ref="C105:C106"/>
    <mergeCell ref="C107:C108"/>
    <mergeCell ref="C109:C110"/>
    <mergeCell ref="C111:C112"/>
    <mergeCell ref="C113:C114"/>
    <mergeCell ref="C119:C120"/>
    <mergeCell ref="C121:C122"/>
    <mergeCell ref="C123:C124"/>
    <mergeCell ref="C129:C130"/>
    <mergeCell ref="C125:C126"/>
    <mergeCell ref="C127:C128"/>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S130"/>
  <sheetViews>
    <sheetView zoomScale="85" zoomScaleNormal="85" workbookViewId="0">
      <selection activeCell="D3" sqref="D3:D34"/>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559" customWidth="1"/>
    <col min="7" max="7" width="9" style="284" customWidth="1"/>
    <col min="8" max="10" width="9" style="284"/>
    <col min="11" max="11" width="15.109375" style="284" customWidth="1"/>
    <col min="12" max="12" width="10.109375" style="284" customWidth="1"/>
    <col min="13" max="13" width="9.6640625" style="284" customWidth="1"/>
    <col min="14" max="16384" width="9" style="284"/>
  </cols>
  <sheetData>
    <row r="1" spans="1:19" ht="17.25" customHeight="1">
      <c r="A1" s="756" t="s">
        <v>4658</v>
      </c>
      <c r="B1" s="757"/>
      <c r="C1" s="757"/>
      <c r="D1" s="757"/>
      <c r="E1" s="757"/>
      <c r="F1" s="757"/>
      <c r="G1" s="757"/>
      <c r="H1" s="757"/>
      <c r="I1" s="564"/>
    </row>
    <row r="2" spans="1:19"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9" s="421" customFormat="1">
      <c r="A3" s="563">
        <v>128</v>
      </c>
      <c r="B3" s="557" t="s">
        <v>24</v>
      </c>
      <c r="C3" s="953" t="s">
        <v>1246</v>
      </c>
      <c r="D3" s="957"/>
      <c r="E3" s="565" t="s">
        <v>26</v>
      </c>
      <c r="F3" s="560"/>
      <c r="G3" s="576" t="str">
        <f t="shared" ref="G3:G66" si="0">DEC2HEX(H3)</f>
        <v>A</v>
      </c>
      <c r="H3" s="578">
        <v>10</v>
      </c>
      <c r="I3" s="562" t="s">
        <v>27</v>
      </c>
      <c r="J3" s="284"/>
      <c r="K3" s="421">
        <f>H4*256+H3</f>
        <v>10</v>
      </c>
      <c r="L3" s="421">
        <f>K3*0.0001</f>
        <v>1E-3</v>
      </c>
      <c r="M3" s="421">
        <f>10*LOG10(L3)</f>
        <v>-30</v>
      </c>
      <c r="O3" s="577">
        <v>10</v>
      </c>
      <c r="P3" s="555">
        <f>_xlfn.BITAND(O3,255)</f>
        <v>10</v>
      </c>
    </row>
    <row r="4" spans="1:19" s="421" customFormat="1">
      <c r="A4" s="563">
        <v>129</v>
      </c>
      <c r="B4" s="557" t="s">
        <v>24</v>
      </c>
      <c r="C4" s="751"/>
      <c r="D4" s="754"/>
      <c r="E4" s="565" t="s">
        <v>26</v>
      </c>
      <c r="F4" s="560"/>
      <c r="G4" s="576" t="str">
        <f t="shared" si="0"/>
        <v>0</v>
      </c>
      <c r="H4" s="578">
        <v>0</v>
      </c>
      <c r="I4" s="562" t="s">
        <v>27</v>
      </c>
      <c r="J4" s="284"/>
      <c r="O4" s="577"/>
      <c r="P4" s="555">
        <f>_xlfn.BITRSHIFT(O3,8)</f>
        <v>0</v>
      </c>
    </row>
    <row r="5" spans="1:19" s="421" customFormat="1">
      <c r="A5" s="563">
        <v>130</v>
      </c>
      <c r="B5" s="557" t="s">
        <v>24</v>
      </c>
      <c r="C5" s="953" t="s">
        <v>1247</v>
      </c>
      <c r="D5" s="754"/>
      <c r="E5" s="565" t="s">
        <v>26</v>
      </c>
      <c r="F5" s="560"/>
      <c r="G5" s="576" t="str">
        <f t="shared" si="0"/>
        <v>7A</v>
      </c>
      <c r="H5" s="578">
        <v>122</v>
      </c>
      <c r="I5" s="562" t="s">
        <v>27</v>
      </c>
      <c r="K5" s="421">
        <f>H6*256+H5</f>
        <v>122</v>
      </c>
      <c r="L5" s="421">
        <f>K5*0.001</f>
        <v>0.122</v>
      </c>
      <c r="M5" s="421">
        <f>10*LOG10(L5)</f>
        <v>-9.1364016932525178</v>
      </c>
      <c r="O5" s="577">
        <v>122</v>
      </c>
      <c r="P5" s="555">
        <f t="shared" ref="P5" si="1">_xlfn.BITAND(O5,255)</f>
        <v>122</v>
      </c>
    </row>
    <row r="6" spans="1:19" s="421" customFormat="1">
      <c r="A6" s="563">
        <v>131</v>
      </c>
      <c r="B6" s="557" t="s">
        <v>24</v>
      </c>
      <c r="C6" s="751"/>
      <c r="D6" s="754"/>
      <c r="E6" s="565" t="s">
        <v>26</v>
      </c>
      <c r="F6" s="560"/>
      <c r="G6" s="576" t="str">
        <f t="shared" si="0"/>
        <v>0</v>
      </c>
      <c r="H6" s="578">
        <v>0</v>
      </c>
      <c r="I6" s="562" t="s">
        <v>27</v>
      </c>
      <c r="O6" s="577"/>
      <c r="P6" s="555">
        <f t="shared" ref="P6" si="2">_xlfn.BITRSHIFT(O5,8)</f>
        <v>0</v>
      </c>
    </row>
    <row r="7" spans="1:19" s="421" customFormat="1">
      <c r="A7" s="563">
        <v>132</v>
      </c>
      <c r="B7" s="557" t="s">
        <v>24</v>
      </c>
      <c r="C7" s="953" t="s">
        <v>1248</v>
      </c>
      <c r="D7" s="754"/>
      <c r="E7" s="565" t="s">
        <v>26</v>
      </c>
      <c r="F7" s="560"/>
      <c r="G7" s="576" t="str">
        <f t="shared" si="0"/>
        <v>EA</v>
      </c>
      <c r="H7" s="578">
        <v>234</v>
      </c>
      <c r="I7" s="562" t="s">
        <v>27</v>
      </c>
      <c r="K7" s="421">
        <f>H8*256+H7</f>
        <v>234</v>
      </c>
      <c r="L7" s="421">
        <f>K7*0.001</f>
        <v>0.23400000000000001</v>
      </c>
      <c r="M7" s="421">
        <f>10*LOG10(L7)</f>
        <v>-6.3078414258985713</v>
      </c>
      <c r="O7" s="577">
        <v>234</v>
      </c>
      <c r="P7" s="555">
        <f t="shared" ref="P7" si="3">_xlfn.BITAND(O7,255)</f>
        <v>234</v>
      </c>
    </row>
    <row r="8" spans="1:19" s="421" customFormat="1">
      <c r="A8" s="563">
        <v>133</v>
      </c>
      <c r="B8" s="557" t="s">
        <v>24</v>
      </c>
      <c r="C8" s="751"/>
      <c r="D8" s="754"/>
      <c r="E8" s="565" t="s">
        <v>26</v>
      </c>
      <c r="F8" s="560"/>
      <c r="G8" s="576" t="str">
        <f t="shared" si="0"/>
        <v>0</v>
      </c>
      <c r="H8" s="578">
        <v>0</v>
      </c>
      <c r="I8" s="562" t="s">
        <v>27</v>
      </c>
      <c r="O8" s="577"/>
      <c r="P8" s="555">
        <f t="shared" ref="P8" si="4">_xlfn.BITRSHIFT(O7,8)</f>
        <v>0</v>
      </c>
    </row>
    <row r="9" spans="1:19" s="421" customFormat="1">
      <c r="A9" s="563">
        <v>134</v>
      </c>
      <c r="B9" s="557" t="s">
        <v>24</v>
      </c>
      <c r="C9" s="953" t="s">
        <v>1249</v>
      </c>
      <c r="D9" s="754"/>
      <c r="E9" s="565" t="s">
        <v>26</v>
      </c>
      <c r="F9" s="560"/>
      <c r="G9" s="576" t="str">
        <f t="shared" si="0"/>
        <v>5B</v>
      </c>
      <c r="H9" s="578">
        <v>91</v>
      </c>
      <c r="I9" s="562" t="s">
        <v>27</v>
      </c>
      <c r="K9" s="421">
        <f>H10*256+H9</f>
        <v>347</v>
      </c>
      <c r="L9" s="421">
        <f>K9*0.001</f>
        <v>0.34700000000000003</v>
      </c>
      <c r="M9" s="421">
        <f>10*LOG10(L9)</f>
        <v>-4.5967052520912626</v>
      </c>
      <c r="O9" s="577">
        <v>347</v>
      </c>
      <c r="P9" s="555">
        <f t="shared" ref="P9" si="5">_xlfn.BITAND(O9,255)</f>
        <v>91</v>
      </c>
    </row>
    <row r="10" spans="1:19" s="421" customFormat="1">
      <c r="A10" s="563">
        <v>135</v>
      </c>
      <c r="B10" s="557" t="s">
        <v>24</v>
      </c>
      <c r="C10" s="751"/>
      <c r="D10" s="754"/>
      <c r="E10" s="565" t="s">
        <v>26</v>
      </c>
      <c r="F10" s="560"/>
      <c r="G10" s="576" t="str">
        <f t="shared" si="0"/>
        <v>1</v>
      </c>
      <c r="H10" s="578">
        <v>1</v>
      </c>
      <c r="I10" s="562" t="s">
        <v>27</v>
      </c>
      <c r="K10" s="284"/>
      <c r="O10" s="577"/>
      <c r="P10" s="555">
        <f t="shared" ref="P10" si="6">_xlfn.BITRSHIFT(O9,8)</f>
        <v>1</v>
      </c>
    </row>
    <row r="11" spans="1:19">
      <c r="A11" s="563">
        <v>136</v>
      </c>
      <c r="B11" s="557" t="s">
        <v>24</v>
      </c>
      <c r="C11" s="953" t="s">
        <v>1250</v>
      </c>
      <c r="D11" s="754"/>
      <c r="E11" s="565" t="s">
        <v>26</v>
      </c>
      <c r="F11" s="556"/>
      <c r="G11" s="576" t="str">
        <f t="shared" si="0"/>
        <v>CB</v>
      </c>
      <c r="H11" s="579">
        <v>203</v>
      </c>
      <c r="I11" s="562" t="s">
        <v>27</v>
      </c>
      <c r="K11" s="421">
        <f>H12*256+H11</f>
        <v>459</v>
      </c>
      <c r="L11" s="421">
        <f>K11*0.001</f>
        <v>0.45900000000000002</v>
      </c>
      <c r="M11" s="421">
        <f>10*LOG10(L11)</f>
        <v>-3.3818731446273875</v>
      </c>
      <c r="O11" s="575">
        <v>459</v>
      </c>
      <c r="P11" s="555">
        <f t="shared" ref="P11" si="7">_xlfn.BITAND(O11,255)</f>
        <v>203</v>
      </c>
      <c r="Q11" s="421"/>
      <c r="R11" s="421"/>
      <c r="S11" s="421"/>
    </row>
    <row r="12" spans="1:19">
      <c r="A12" s="563">
        <v>137</v>
      </c>
      <c r="B12" s="557" t="s">
        <v>24</v>
      </c>
      <c r="C12" s="751"/>
      <c r="D12" s="754"/>
      <c r="E12" s="565" t="s">
        <v>26</v>
      </c>
      <c r="F12" s="556"/>
      <c r="G12" s="576" t="str">
        <f t="shared" si="0"/>
        <v>1</v>
      </c>
      <c r="H12" s="579">
        <v>1</v>
      </c>
      <c r="I12" s="562" t="s">
        <v>27</v>
      </c>
      <c r="O12" s="575"/>
      <c r="P12" s="555">
        <f t="shared" ref="P12" si="8">_xlfn.BITRSHIFT(O11,8)</f>
        <v>1</v>
      </c>
    </row>
    <row r="13" spans="1:19">
      <c r="A13" s="563">
        <v>138</v>
      </c>
      <c r="B13" s="557" t="s">
        <v>24</v>
      </c>
      <c r="C13" s="953" t="s">
        <v>1251</v>
      </c>
      <c r="D13" s="754"/>
      <c r="E13" s="565" t="s">
        <v>26</v>
      </c>
      <c r="F13" s="556"/>
      <c r="G13" s="576" t="str">
        <f t="shared" si="0"/>
        <v>3C</v>
      </c>
      <c r="H13" s="579">
        <v>60</v>
      </c>
      <c r="I13" s="562" t="s">
        <v>27</v>
      </c>
      <c r="K13" s="421">
        <f>H14*256+H13</f>
        <v>572</v>
      </c>
      <c r="L13" s="421">
        <f>K13*0.001</f>
        <v>0.57200000000000006</v>
      </c>
      <c r="M13" s="421">
        <f>10*LOG10(L13)</f>
        <v>-2.4260397120697572</v>
      </c>
      <c r="O13" s="575">
        <v>572</v>
      </c>
      <c r="P13" s="555">
        <f t="shared" ref="P13" si="9">_xlfn.BITAND(O13,255)</f>
        <v>60</v>
      </c>
      <c r="Q13" s="421"/>
      <c r="R13" s="421"/>
      <c r="S13" s="421"/>
    </row>
    <row r="14" spans="1:19">
      <c r="A14" s="563">
        <v>139</v>
      </c>
      <c r="B14" s="557" t="s">
        <v>24</v>
      </c>
      <c r="C14" s="751"/>
      <c r="D14" s="754"/>
      <c r="E14" s="565" t="s">
        <v>26</v>
      </c>
      <c r="F14" s="556"/>
      <c r="G14" s="576" t="str">
        <f t="shared" si="0"/>
        <v>2</v>
      </c>
      <c r="H14" s="579">
        <v>2</v>
      </c>
      <c r="I14" s="562" t="s">
        <v>27</v>
      </c>
      <c r="O14" s="575"/>
      <c r="P14" s="555">
        <f t="shared" ref="P14" si="10">_xlfn.BITRSHIFT(O13,8)</f>
        <v>2</v>
      </c>
    </row>
    <row r="15" spans="1:19">
      <c r="A15" s="563">
        <v>140</v>
      </c>
      <c r="B15" s="557" t="s">
        <v>24</v>
      </c>
      <c r="C15" s="953" t="s">
        <v>1252</v>
      </c>
      <c r="D15" s="754"/>
      <c r="E15" s="565" t="s">
        <v>26</v>
      </c>
      <c r="F15" s="556"/>
      <c r="G15" s="576" t="str">
        <f t="shared" si="0"/>
        <v>AC</v>
      </c>
      <c r="H15" s="579">
        <v>172</v>
      </c>
      <c r="I15" s="562" t="s">
        <v>27</v>
      </c>
      <c r="K15" s="421">
        <f>H16*256+H15</f>
        <v>684</v>
      </c>
      <c r="L15" s="421">
        <f>K15*0.001</f>
        <v>0.68400000000000005</v>
      </c>
      <c r="M15" s="421">
        <f>10*LOG10(L15)</f>
        <v>-1.6494389827988374</v>
      </c>
      <c r="O15" s="575">
        <v>684</v>
      </c>
      <c r="P15" s="555">
        <f t="shared" ref="P15" si="11">_xlfn.BITAND(O15,255)</f>
        <v>172</v>
      </c>
      <c r="Q15" s="421"/>
      <c r="R15" s="421"/>
      <c r="S15" s="421"/>
    </row>
    <row r="16" spans="1:19">
      <c r="A16" s="563">
        <v>141</v>
      </c>
      <c r="B16" s="557" t="s">
        <v>24</v>
      </c>
      <c r="C16" s="751"/>
      <c r="D16" s="754"/>
      <c r="E16" s="565" t="s">
        <v>26</v>
      </c>
      <c r="F16" s="556"/>
      <c r="G16" s="576" t="str">
        <f t="shared" si="0"/>
        <v>2</v>
      </c>
      <c r="H16" s="579">
        <v>2</v>
      </c>
      <c r="I16" s="562" t="s">
        <v>27</v>
      </c>
      <c r="O16" s="575"/>
      <c r="P16" s="555">
        <f t="shared" ref="P16" si="12">_xlfn.BITRSHIFT(O15,8)</f>
        <v>2</v>
      </c>
    </row>
    <row r="17" spans="1:19">
      <c r="A17" s="563">
        <v>142</v>
      </c>
      <c r="B17" s="557" t="s">
        <v>24</v>
      </c>
      <c r="C17" s="953" t="s">
        <v>1253</v>
      </c>
      <c r="D17" s="754"/>
      <c r="E17" s="565" t="s">
        <v>26</v>
      </c>
      <c r="F17" s="556"/>
      <c r="G17" s="576" t="str">
        <f t="shared" si="0"/>
        <v>1D</v>
      </c>
      <c r="H17" s="579">
        <v>29</v>
      </c>
      <c r="I17" s="562" t="s">
        <v>27</v>
      </c>
      <c r="K17" s="421">
        <f>H18*256+H17</f>
        <v>797</v>
      </c>
      <c r="L17" s="421">
        <f>K17*0.001</f>
        <v>0.79700000000000004</v>
      </c>
      <c r="M17" s="421">
        <f>10*LOG10(L17)</f>
        <v>-0.98541678603887628</v>
      </c>
      <c r="O17" s="575">
        <v>797</v>
      </c>
      <c r="P17" s="555">
        <f t="shared" ref="P17" si="13">_xlfn.BITAND(O17,255)</f>
        <v>29</v>
      </c>
      <c r="Q17" s="421"/>
      <c r="R17" s="421"/>
      <c r="S17" s="421"/>
    </row>
    <row r="18" spans="1:19">
      <c r="A18" s="563">
        <v>143</v>
      </c>
      <c r="B18" s="557" t="s">
        <v>24</v>
      </c>
      <c r="C18" s="751"/>
      <c r="D18" s="754"/>
      <c r="E18" s="565" t="s">
        <v>26</v>
      </c>
      <c r="F18" s="556"/>
      <c r="G18" s="576" t="str">
        <f t="shared" si="0"/>
        <v>3</v>
      </c>
      <c r="H18" s="579">
        <v>3</v>
      </c>
      <c r="I18" s="562" t="s">
        <v>27</v>
      </c>
      <c r="O18" s="575"/>
      <c r="P18" s="555">
        <f t="shared" ref="P18" si="14">_xlfn.BITRSHIFT(O17,8)</f>
        <v>3</v>
      </c>
    </row>
    <row r="19" spans="1:19">
      <c r="A19" s="563">
        <v>144</v>
      </c>
      <c r="B19" s="557" t="s">
        <v>24</v>
      </c>
      <c r="C19" s="953" t="s">
        <v>1254</v>
      </c>
      <c r="D19" s="754"/>
      <c r="E19" s="565" t="s">
        <v>26</v>
      </c>
      <c r="F19" s="556"/>
      <c r="G19" s="576" t="str">
        <f t="shared" si="0"/>
        <v>8D</v>
      </c>
      <c r="H19" s="579">
        <v>141</v>
      </c>
      <c r="I19" s="562" t="s">
        <v>27</v>
      </c>
      <c r="K19" s="421">
        <f>H20*256+H19</f>
        <v>909</v>
      </c>
      <c r="L19" s="421">
        <f>K19*0.0001</f>
        <v>9.0900000000000009E-2</v>
      </c>
      <c r="M19" s="421">
        <f>10*LOG10(L19)</f>
        <v>-10.414361167780326</v>
      </c>
      <c r="O19" s="577">
        <v>909</v>
      </c>
      <c r="P19" s="555">
        <f>_xlfn.BITAND(O19,255)</f>
        <v>141</v>
      </c>
      <c r="Q19" s="421"/>
      <c r="R19" s="421"/>
      <c r="S19" s="421"/>
    </row>
    <row r="20" spans="1:19">
      <c r="A20" s="563">
        <v>145</v>
      </c>
      <c r="B20" s="557" t="s">
        <v>24</v>
      </c>
      <c r="C20" s="751"/>
      <c r="D20" s="754"/>
      <c r="E20" s="565" t="s">
        <v>26</v>
      </c>
      <c r="F20" s="556"/>
      <c r="G20" s="576" t="str">
        <f t="shared" si="0"/>
        <v>3</v>
      </c>
      <c r="H20" s="579">
        <v>3</v>
      </c>
      <c r="I20" s="562" t="s">
        <v>27</v>
      </c>
      <c r="K20" s="421"/>
      <c r="L20" s="421"/>
      <c r="M20" s="421"/>
      <c r="O20" s="577"/>
      <c r="P20" s="555">
        <f>_xlfn.BITRSHIFT(O19,8)</f>
        <v>3</v>
      </c>
      <c r="Q20" s="421"/>
    </row>
    <row r="21" spans="1:19">
      <c r="A21" s="563">
        <v>146</v>
      </c>
      <c r="B21" s="557" t="s">
        <v>24</v>
      </c>
      <c r="C21" s="953" t="s">
        <v>1255</v>
      </c>
      <c r="D21" s="754"/>
      <c r="E21" s="565" t="s">
        <v>26</v>
      </c>
      <c r="F21" s="556"/>
      <c r="G21" s="576" t="str">
        <f t="shared" si="0"/>
        <v>FD</v>
      </c>
      <c r="H21" s="579">
        <v>253</v>
      </c>
      <c r="I21" s="562" t="s">
        <v>27</v>
      </c>
      <c r="K21" s="421">
        <f>H22*256+H21</f>
        <v>1021</v>
      </c>
      <c r="L21" s="421">
        <f>K21*0.001</f>
        <v>1.0210000000000001</v>
      </c>
      <c r="M21" s="421">
        <f>10*LOG10(L21)</f>
        <v>9.0257420869103017E-2</v>
      </c>
      <c r="O21" s="577">
        <v>1021</v>
      </c>
      <c r="P21" s="555">
        <f t="shared" ref="P21" si="15">_xlfn.BITAND(O21,255)</f>
        <v>253</v>
      </c>
      <c r="Q21" s="421"/>
      <c r="R21" s="421"/>
      <c r="S21" s="421"/>
    </row>
    <row r="22" spans="1:19">
      <c r="A22" s="563">
        <v>147</v>
      </c>
      <c r="B22" s="557" t="s">
        <v>24</v>
      </c>
      <c r="C22" s="751"/>
      <c r="D22" s="754"/>
      <c r="E22" s="565" t="s">
        <v>26</v>
      </c>
      <c r="F22" s="556"/>
      <c r="G22" s="576" t="str">
        <f t="shared" si="0"/>
        <v>3</v>
      </c>
      <c r="H22" s="579">
        <v>3</v>
      </c>
      <c r="I22" s="562" t="s">
        <v>27</v>
      </c>
      <c r="K22" s="421"/>
      <c r="L22" s="421"/>
      <c r="M22" s="421"/>
      <c r="O22" s="577"/>
      <c r="P22" s="555">
        <f t="shared" ref="P22" si="16">_xlfn.BITRSHIFT(O21,8)</f>
        <v>3</v>
      </c>
      <c r="Q22" s="421"/>
    </row>
    <row r="23" spans="1:19">
      <c r="A23" s="563">
        <v>148</v>
      </c>
      <c r="B23" s="557" t="s">
        <v>24</v>
      </c>
      <c r="C23" s="953" t="s">
        <v>1256</v>
      </c>
      <c r="D23" s="754"/>
      <c r="E23" s="565" t="s">
        <v>26</v>
      </c>
      <c r="F23" s="556"/>
      <c r="G23" s="576" t="str">
        <f t="shared" si="0"/>
        <v>6E</v>
      </c>
      <c r="H23" s="579">
        <v>110</v>
      </c>
      <c r="I23" s="562" t="s">
        <v>27</v>
      </c>
      <c r="K23" s="421">
        <f>H24*256+H23</f>
        <v>1134</v>
      </c>
      <c r="L23" s="421">
        <f>K23*0.001</f>
        <v>1.1340000000000001</v>
      </c>
      <c r="M23" s="421">
        <f>10*LOG10(L23)</f>
        <v>0.54613054556887819</v>
      </c>
      <c r="O23" s="577">
        <v>1134</v>
      </c>
      <c r="P23" s="555">
        <f t="shared" ref="P23" si="17">_xlfn.BITAND(O23,255)</f>
        <v>110</v>
      </c>
      <c r="Q23" s="421"/>
      <c r="R23" s="421"/>
      <c r="S23" s="421"/>
    </row>
    <row r="24" spans="1:19">
      <c r="A24" s="563">
        <v>149</v>
      </c>
      <c r="B24" s="557" t="s">
        <v>24</v>
      </c>
      <c r="C24" s="751"/>
      <c r="D24" s="754"/>
      <c r="E24" s="565" t="s">
        <v>26</v>
      </c>
      <c r="F24" s="556"/>
      <c r="G24" s="576" t="str">
        <f t="shared" si="0"/>
        <v>4</v>
      </c>
      <c r="H24" s="579">
        <v>4</v>
      </c>
      <c r="I24" s="562" t="s">
        <v>27</v>
      </c>
      <c r="K24" s="421"/>
      <c r="L24" s="421"/>
      <c r="M24" s="421"/>
      <c r="O24" s="577"/>
      <c r="P24" s="555">
        <f t="shared" ref="P24" si="18">_xlfn.BITRSHIFT(O23,8)</f>
        <v>4</v>
      </c>
      <c r="Q24" s="421"/>
    </row>
    <row r="25" spans="1:19">
      <c r="A25" s="563">
        <v>150</v>
      </c>
      <c r="B25" s="557" t="s">
        <v>24</v>
      </c>
      <c r="C25" s="953" t="s">
        <v>1257</v>
      </c>
      <c r="D25" s="754"/>
      <c r="E25" s="565" t="s">
        <v>26</v>
      </c>
      <c r="F25" s="556"/>
      <c r="G25" s="576" t="str">
        <f t="shared" si="0"/>
        <v>DE</v>
      </c>
      <c r="H25" s="579">
        <v>222</v>
      </c>
      <c r="I25" s="562" t="s">
        <v>27</v>
      </c>
      <c r="K25" s="421">
        <f>H26*256+H25</f>
        <v>1246</v>
      </c>
      <c r="L25" s="421">
        <f>K25*0.001</f>
        <v>1.246</v>
      </c>
      <c r="M25" s="421">
        <f>10*LOG10(L25)</f>
        <v>0.95518042323150809</v>
      </c>
      <c r="O25" s="577">
        <v>1246</v>
      </c>
      <c r="P25" s="555">
        <f t="shared" ref="P25" si="19">_xlfn.BITAND(O25,255)</f>
        <v>222</v>
      </c>
      <c r="Q25" s="421"/>
      <c r="R25" s="421"/>
      <c r="S25" s="421"/>
    </row>
    <row r="26" spans="1:19">
      <c r="A26" s="563">
        <v>151</v>
      </c>
      <c r="B26" s="557" t="s">
        <v>24</v>
      </c>
      <c r="C26" s="751"/>
      <c r="D26" s="754"/>
      <c r="E26" s="565" t="s">
        <v>26</v>
      </c>
      <c r="F26" s="556"/>
      <c r="G26" s="576" t="str">
        <f t="shared" si="0"/>
        <v>4</v>
      </c>
      <c r="H26" s="579">
        <v>4</v>
      </c>
      <c r="I26" s="562" t="s">
        <v>27</v>
      </c>
      <c r="L26" s="421"/>
      <c r="M26" s="421"/>
      <c r="O26" s="577"/>
      <c r="P26" s="555">
        <f t="shared" ref="P26" si="20">_xlfn.BITRSHIFT(O25,8)</f>
        <v>4</v>
      </c>
      <c r="Q26" s="421"/>
    </row>
    <row r="27" spans="1:19">
      <c r="A27" s="563">
        <v>152</v>
      </c>
      <c r="B27" s="557" t="s">
        <v>24</v>
      </c>
      <c r="C27" s="953" t="s">
        <v>1258</v>
      </c>
      <c r="D27" s="754"/>
      <c r="E27" s="565" t="s">
        <v>26</v>
      </c>
      <c r="F27" s="556"/>
      <c r="G27" s="576" t="str">
        <f t="shared" si="0"/>
        <v>4F</v>
      </c>
      <c r="H27" s="579">
        <v>79</v>
      </c>
      <c r="I27" s="562" t="s">
        <v>27</v>
      </c>
      <c r="K27" s="421">
        <f>H28*256+H27</f>
        <v>1359</v>
      </c>
      <c r="L27" s="421">
        <f>K27*0.001</f>
        <v>1.359</v>
      </c>
      <c r="M27" s="421">
        <f>10*LOG10(L27)</f>
        <v>1.3321945673249429</v>
      </c>
      <c r="O27" s="575">
        <v>1359</v>
      </c>
      <c r="P27" s="555">
        <f t="shared" ref="P27" si="21">_xlfn.BITAND(O27,255)</f>
        <v>79</v>
      </c>
      <c r="Q27" s="421"/>
      <c r="R27" s="421"/>
      <c r="S27" s="421"/>
    </row>
    <row r="28" spans="1:19">
      <c r="A28" s="563">
        <v>153</v>
      </c>
      <c r="B28" s="557" t="s">
        <v>24</v>
      </c>
      <c r="C28" s="751"/>
      <c r="D28" s="754"/>
      <c r="E28" s="565" t="s">
        <v>26</v>
      </c>
      <c r="F28" s="556"/>
      <c r="G28" s="576" t="str">
        <f t="shared" si="0"/>
        <v>5</v>
      </c>
      <c r="H28" s="579">
        <v>5</v>
      </c>
      <c r="I28" s="562" t="s">
        <v>27</v>
      </c>
      <c r="O28" s="575"/>
      <c r="P28" s="555">
        <f t="shared" ref="P28" si="22">_xlfn.BITRSHIFT(O27,8)</f>
        <v>5</v>
      </c>
    </row>
    <row r="29" spans="1:19">
      <c r="A29" s="563">
        <v>154</v>
      </c>
      <c r="B29" s="557" t="s">
        <v>24</v>
      </c>
      <c r="C29" s="953" t="s">
        <v>1259</v>
      </c>
      <c r="D29" s="754"/>
      <c r="E29" s="565" t="s">
        <v>26</v>
      </c>
      <c r="F29" s="556"/>
      <c r="G29" s="576" t="str">
        <f t="shared" si="0"/>
        <v>BF</v>
      </c>
      <c r="H29" s="579">
        <v>191</v>
      </c>
      <c r="I29" s="562" t="s">
        <v>27</v>
      </c>
      <c r="K29" s="421">
        <f>H30*256+H29</f>
        <v>1471</v>
      </c>
      <c r="L29" s="421">
        <f>K29*0.001</f>
        <v>1.4710000000000001</v>
      </c>
      <c r="M29" s="421">
        <f>10*LOG10(L29)</f>
        <v>1.6761267272753013</v>
      </c>
      <c r="O29" s="575">
        <v>1471</v>
      </c>
      <c r="P29" s="555">
        <f t="shared" ref="P29" si="23">_xlfn.BITAND(O29,255)</f>
        <v>191</v>
      </c>
      <c r="Q29" s="421"/>
      <c r="R29" s="421"/>
      <c r="S29" s="421"/>
    </row>
    <row r="30" spans="1:19">
      <c r="A30" s="563">
        <v>155</v>
      </c>
      <c r="B30" s="557" t="s">
        <v>24</v>
      </c>
      <c r="C30" s="751"/>
      <c r="D30" s="754"/>
      <c r="E30" s="565" t="s">
        <v>26</v>
      </c>
      <c r="F30" s="556"/>
      <c r="G30" s="576" t="str">
        <f t="shared" si="0"/>
        <v>5</v>
      </c>
      <c r="H30" s="579">
        <v>5</v>
      </c>
      <c r="I30" s="562" t="s">
        <v>27</v>
      </c>
      <c r="O30" s="575"/>
      <c r="P30" s="555">
        <f t="shared" ref="P30" si="24">_xlfn.BITRSHIFT(O29,8)</f>
        <v>5</v>
      </c>
    </row>
    <row r="31" spans="1:19">
      <c r="A31" s="563">
        <v>156</v>
      </c>
      <c r="B31" s="557" t="s">
        <v>24</v>
      </c>
      <c r="C31" s="953" t="s">
        <v>1260</v>
      </c>
      <c r="D31" s="754"/>
      <c r="E31" s="565" t="s">
        <v>26</v>
      </c>
      <c r="F31" s="556"/>
      <c r="G31" s="576" t="str">
        <f t="shared" si="0"/>
        <v>30</v>
      </c>
      <c r="H31" s="579">
        <v>48</v>
      </c>
      <c r="I31" s="562" t="s">
        <v>27</v>
      </c>
      <c r="K31" s="421">
        <f>H32*256+H31</f>
        <v>1584</v>
      </c>
      <c r="L31" s="421">
        <f>K31*0.001</f>
        <v>1.5840000000000001</v>
      </c>
      <c r="M31" s="421">
        <f>10*LOG10(L31)</f>
        <v>1.9975517725347471</v>
      </c>
      <c r="O31" s="575">
        <v>1584</v>
      </c>
      <c r="P31" s="555">
        <f t="shared" ref="P31" si="25">_xlfn.BITAND(O31,255)</f>
        <v>48</v>
      </c>
      <c r="Q31" s="421"/>
      <c r="R31" s="421"/>
      <c r="S31" s="421"/>
    </row>
    <row r="32" spans="1:19">
      <c r="A32" s="563">
        <v>157</v>
      </c>
      <c r="B32" s="557" t="s">
        <v>24</v>
      </c>
      <c r="C32" s="751"/>
      <c r="D32" s="754"/>
      <c r="E32" s="565" t="s">
        <v>26</v>
      </c>
      <c r="F32" s="556"/>
      <c r="G32" s="576" t="str">
        <f t="shared" si="0"/>
        <v>6</v>
      </c>
      <c r="H32" s="579">
        <v>6</v>
      </c>
      <c r="I32" s="562" t="s">
        <v>27</v>
      </c>
      <c r="O32" s="575"/>
      <c r="P32" s="555">
        <f t="shared" ref="P32" si="26">_xlfn.BITRSHIFT(O31,8)</f>
        <v>6</v>
      </c>
    </row>
    <row r="33" spans="1:19">
      <c r="A33" s="563">
        <v>158</v>
      </c>
      <c r="B33" s="557" t="s">
        <v>24</v>
      </c>
      <c r="C33" s="953" t="s">
        <v>1261</v>
      </c>
      <c r="D33" s="754"/>
      <c r="E33" s="565" t="s">
        <v>26</v>
      </c>
      <c r="F33" s="556"/>
      <c r="G33" s="576" t="str">
        <f t="shared" si="0"/>
        <v>F0</v>
      </c>
      <c r="H33" s="579">
        <v>240</v>
      </c>
      <c r="I33" s="562" t="s">
        <v>27</v>
      </c>
      <c r="K33" s="421">
        <f>H34*256+H33</f>
        <v>19952</v>
      </c>
      <c r="L33" s="421">
        <f>K33*0.001</f>
        <v>19.952000000000002</v>
      </c>
      <c r="M33" s="421">
        <f>10*LOG10(L33)</f>
        <v>12.999864361344676</v>
      </c>
      <c r="O33" s="575">
        <v>19952</v>
      </c>
      <c r="P33" s="555">
        <f t="shared" ref="P33" si="27">_xlfn.BITAND(O33,255)</f>
        <v>240</v>
      </c>
      <c r="Q33" s="421"/>
      <c r="R33" s="421"/>
      <c r="S33" s="421"/>
    </row>
    <row r="34" spans="1:19">
      <c r="A34" s="563">
        <v>159</v>
      </c>
      <c r="B34" s="557" t="s">
        <v>24</v>
      </c>
      <c r="C34" s="751"/>
      <c r="D34" s="751"/>
      <c r="E34" s="565" t="s">
        <v>26</v>
      </c>
      <c r="F34" s="556"/>
      <c r="G34" s="576" t="str">
        <f t="shared" si="0"/>
        <v>4D</v>
      </c>
      <c r="H34" s="579">
        <v>77</v>
      </c>
      <c r="I34" s="562" t="s">
        <v>27</v>
      </c>
      <c r="O34" s="575"/>
      <c r="P34" s="555">
        <f t="shared" ref="P34" si="28">_xlfn.BITRSHIFT(O33,8)</f>
        <v>77</v>
      </c>
    </row>
    <row r="35" spans="1:19">
      <c r="A35" s="563">
        <v>160</v>
      </c>
      <c r="B35" s="557" t="s">
        <v>24</v>
      </c>
      <c r="C35" s="953" t="s">
        <v>1262</v>
      </c>
      <c r="D35" s="957"/>
      <c r="E35" s="565" t="s">
        <v>26</v>
      </c>
      <c r="F35" s="556"/>
      <c r="G35" s="576" t="str">
        <f t="shared" si="0"/>
        <v>A</v>
      </c>
      <c r="H35" s="578">
        <v>10</v>
      </c>
      <c r="I35" s="562" t="s">
        <v>27</v>
      </c>
      <c r="K35" s="421">
        <f>H36*256+H35</f>
        <v>10</v>
      </c>
      <c r="L35" s="421">
        <f>K35*0.0001</f>
        <v>1E-3</v>
      </c>
      <c r="M35" s="421">
        <f>10*LOG10(L35)</f>
        <v>-30</v>
      </c>
      <c r="O35" s="577">
        <v>10</v>
      </c>
      <c r="P35" s="555">
        <f>_xlfn.BITAND(O35,255)</f>
        <v>10</v>
      </c>
      <c r="Q35" s="421"/>
      <c r="R35" s="421"/>
      <c r="S35" s="421"/>
    </row>
    <row r="36" spans="1:19">
      <c r="A36" s="563">
        <v>161</v>
      </c>
      <c r="B36" s="557" t="s">
        <v>24</v>
      </c>
      <c r="C36" s="751"/>
      <c r="D36" s="754"/>
      <c r="E36" s="565" t="s">
        <v>26</v>
      </c>
      <c r="F36" s="556"/>
      <c r="G36" s="576" t="str">
        <f t="shared" si="0"/>
        <v>0</v>
      </c>
      <c r="H36" s="578">
        <v>0</v>
      </c>
      <c r="I36" s="562" t="s">
        <v>27</v>
      </c>
      <c r="K36" s="421"/>
      <c r="L36" s="421"/>
      <c r="M36" s="421"/>
      <c r="O36" s="577"/>
      <c r="P36" s="555">
        <f>_xlfn.BITRSHIFT(O35,8)</f>
        <v>0</v>
      </c>
      <c r="Q36" s="421"/>
      <c r="R36" s="421"/>
      <c r="S36" s="421"/>
    </row>
    <row r="37" spans="1:19">
      <c r="A37" s="563">
        <v>162</v>
      </c>
      <c r="B37" s="557" t="s">
        <v>24</v>
      </c>
      <c r="C37" s="953" t="s">
        <v>1263</v>
      </c>
      <c r="D37" s="754"/>
      <c r="E37" s="565" t="s">
        <v>26</v>
      </c>
      <c r="F37" s="556"/>
      <c r="G37" s="576" t="str">
        <f t="shared" si="0"/>
        <v>7A</v>
      </c>
      <c r="H37" s="578">
        <v>122</v>
      </c>
      <c r="I37" s="562" t="s">
        <v>27</v>
      </c>
      <c r="K37" s="421">
        <f>H38*256+H37</f>
        <v>122</v>
      </c>
      <c r="L37" s="421">
        <f>K37*0.001</f>
        <v>0.122</v>
      </c>
      <c r="M37" s="421">
        <f>10*LOG10(L37)</f>
        <v>-9.1364016932525178</v>
      </c>
      <c r="O37" s="577">
        <v>122</v>
      </c>
      <c r="P37" s="555">
        <f t="shared" ref="P37" si="29">_xlfn.BITAND(O37,255)</f>
        <v>122</v>
      </c>
      <c r="Q37" s="421"/>
      <c r="R37" s="421"/>
      <c r="S37" s="421"/>
    </row>
    <row r="38" spans="1:19">
      <c r="A38" s="563">
        <v>163</v>
      </c>
      <c r="B38" s="557" t="s">
        <v>24</v>
      </c>
      <c r="C38" s="751"/>
      <c r="D38" s="754"/>
      <c r="E38" s="565" t="s">
        <v>26</v>
      </c>
      <c r="F38" s="556"/>
      <c r="G38" s="576" t="str">
        <f t="shared" si="0"/>
        <v>0</v>
      </c>
      <c r="H38" s="578">
        <v>0</v>
      </c>
      <c r="I38" s="562" t="s">
        <v>27</v>
      </c>
      <c r="K38" s="421"/>
      <c r="L38" s="421"/>
      <c r="M38" s="421"/>
      <c r="O38" s="577"/>
      <c r="P38" s="555">
        <f t="shared" ref="P38" si="30">_xlfn.BITRSHIFT(O37,8)</f>
        <v>0</v>
      </c>
      <c r="Q38" s="421"/>
      <c r="R38" s="421"/>
      <c r="S38" s="421"/>
    </row>
    <row r="39" spans="1:19">
      <c r="A39" s="563">
        <v>164</v>
      </c>
      <c r="B39" s="557" t="s">
        <v>24</v>
      </c>
      <c r="C39" s="953" t="s">
        <v>1264</v>
      </c>
      <c r="D39" s="754"/>
      <c r="E39" s="565" t="s">
        <v>26</v>
      </c>
      <c r="F39" s="556"/>
      <c r="G39" s="576" t="str">
        <f t="shared" si="0"/>
        <v>EA</v>
      </c>
      <c r="H39" s="578">
        <v>234</v>
      </c>
      <c r="I39" s="562" t="s">
        <v>27</v>
      </c>
      <c r="K39" s="421">
        <f>H40*256+H39</f>
        <v>234</v>
      </c>
      <c r="L39" s="421">
        <f>K39*0.001</f>
        <v>0.23400000000000001</v>
      </c>
      <c r="M39" s="421">
        <f>10*LOG10(L39)</f>
        <v>-6.3078414258985713</v>
      </c>
      <c r="O39" s="577">
        <v>234</v>
      </c>
      <c r="P39" s="555">
        <f t="shared" ref="P39" si="31">_xlfn.BITAND(O39,255)</f>
        <v>234</v>
      </c>
      <c r="Q39" s="421"/>
      <c r="R39" s="421"/>
      <c r="S39" s="421"/>
    </row>
    <row r="40" spans="1:19">
      <c r="A40" s="563">
        <v>165</v>
      </c>
      <c r="B40" s="557" t="s">
        <v>24</v>
      </c>
      <c r="C40" s="751"/>
      <c r="D40" s="754"/>
      <c r="E40" s="565" t="s">
        <v>26</v>
      </c>
      <c r="F40" s="556"/>
      <c r="G40" s="576" t="str">
        <f t="shared" si="0"/>
        <v>0</v>
      </c>
      <c r="H40" s="578">
        <v>0</v>
      </c>
      <c r="I40" s="562" t="s">
        <v>27</v>
      </c>
      <c r="K40" s="421"/>
      <c r="L40" s="421"/>
      <c r="M40" s="421"/>
      <c r="O40" s="577"/>
      <c r="P40" s="555">
        <f t="shared" ref="P40" si="32">_xlfn.BITRSHIFT(O39,8)</f>
        <v>0</v>
      </c>
      <c r="Q40" s="421"/>
      <c r="R40" s="421"/>
      <c r="S40" s="421"/>
    </row>
    <row r="41" spans="1:19">
      <c r="A41" s="563">
        <v>166</v>
      </c>
      <c r="B41" s="557" t="s">
        <v>24</v>
      </c>
      <c r="C41" s="958" t="s">
        <v>1265</v>
      </c>
      <c r="D41" s="754"/>
      <c r="E41" s="565" t="s">
        <v>26</v>
      </c>
      <c r="F41" s="556"/>
      <c r="G41" s="576" t="str">
        <f t="shared" si="0"/>
        <v>5B</v>
      </c>
      <c r="H41" s="578">
        <v>91</v>
      </c>
      <c r="I41" s="562" t="s">
        <v>27</v>
      </c>
      <c r="K41" s="421">
        <f>H42*256+H41</f>
        <v>347</v>
      </c>
      <c r="L41" s="421">
        <f>K41*0.001</f>
        <v>0.34700000000000003</v>
      </c>
      <c r="M41" s="421">
        <f>10*LOG10(L41)</f>
        <v>-4.5967052520912626</v>
      </c>
      <c r="O41" s="577">
        <v>347</v>
      </c>
      <c r="P41" s="555">
        <f t="shared" ref="P41" si="33">_xlfn.BITAND(O41,255)</f>
        <v>91</v>
      </c>
      <c r="Q41" s="421"/>
      <c r="R41" s="421"/>
      <c r="S41" s="421"/>
    </row>
    <row r="42" spans="1:19">
      <c r="A42" s="563">
        <v>167</v>
      </c>
      <c r="B42" s="557" t="s">
        <v>24</v>
      </c>
      <c r="C42" s="751"/>
      <c r="D42" s="754"/>
      <c r="E42" s="565" t="s">
        <v>26</v>
      </c>
      <c r="F42" s="556"/>
      <c r="G42" s="576" t="str">
        <f t="shared" si="0"/>
        <v>1</v>
      </c>
      <c r="H42" s="578">
        <v>1</v>
      </c>
      <c r="I42" s="562" t="s">
        <v>27</v>
      </c>
      <c r="L42" s="421"/>
      <c r="M42" s="421"/>
      <c r="O42" s="577"/>
      <c r="P42" s="555">
        <f t="shared" ref="P42" si="34">_xlfn.BITRSHIFT(O41,8)</f>
        <v>1</v>
      </c>
      <c r="Q42" s="421"/>
      <c r="R42" s="421"/>
      <c r="S42" s="421"/>
    </row>
    <row r="43" spans="1:19">
      <c r="A43" s="563">
        <v>168</v>
      </c>
      <c r="B43" s="557" t="s">
        <v>24</v>
      </c>
      <c r="C43" s="953" t="s">
        <v>1266</v>
      </c>
      <c r="D43" s="754"/>
      <c r="E43" s="565" t="s">
        <v>26</v>
      </c>
      <c r="F43" s="556"/>
      <c r="G43" s="576" t="str">
        <f t="shared" si="0"/>
        <v>CB</v>
      </c>
      <c r="H43" s="579">
        <v>203</v>
      </c>
      <c r="I43" s="562" t="s">
        <v>27</v>
      </c>
      <c r="K43" s="421">
        <f>H44*256+H43</f>
        <v>459</v>
      </c>
      <c r="L43" s="421">
        <f>K43*0.001</f>
        <v>0.45900000000000002</v>
      </c>
      <c r="M43" s="421">
        <f>10*LOG10(L43)</f>
        <v>-3.3818731446273875</v>
      </c>
      <c r="O43" s="575">
        <v>459</v>
      </c>
      <c r="P43" s="555">
        <f t="shared" ref="P43" si="35">_xlfn.BITAND(O43,255)</f>
        <v>203</v>
      </c>
      <c r="Q43" s="421"/>
      <c r="R43" s="421"/>
      <c r="S43" s="421"/>
    </row>
    <row r="44" spans="1:19">
      <c r="A44" s="563">
        <v>169</v>
      </c>
      <c r="B44" s="557" t="s">
        <v>24</v>
      </c>
      <c r="C44" s="751"/>
      <c r="D44" s="754"/>
      <c r="E44" s="565" t="s">
        <v>26</v>
      </c>
      <c r="F44" s="556"/>
      <c r="G44" s="576" t="str">
        <f t="shared" si="0"/>
        <v>1</v>
      </c>
      <c r="H44" s="579">
        <v>1</v>
      </c>
      <c r="I44" s="562" t="s">
        <v>27</v>
      </c>
      <c r="O44" s="575"/>
      <c r="P44" s="555">
        <f t="shared" ref="P44" si="36">_xlfn.BITRSHIFT(O43,8)</f>
        <v>1</v>
      </c>
    </row>
    <row r="45" spans="1:19">
      <c r="A45" s="563">
        <v>170</v>
      </c>
      <c r="B45" s="557" t="s">
        <v>24</v>
      </c>
      <c r="C45" s="953" t="s">
        <v>1267</v>
      </c>
      <c r="D45" s="754"/>
      <c r="E45" s="565" t="s">
        <v>26</v>
      </c>
      <c r="F45" s="556"/>
      <c r="G45" s="576" t="str">
        <f t="shared" si="0"/>
        <v>3C</v>
      </c>
      <c r="H45" s="579">
        <v>60</v>
      </c>
      <c r="I45" s="562" t="s">
        <v>27</v>
      </c>
      <c r="K45" s="421">
        <f>H46*256+H45</f>
        <v>572</v>
      </c>
      <c r="L45" s="421">
        <f>K45*0.001</f>
        <v>0.57200000000000006</v>
      </c>
      <c r="M45" s="421">
        <f>10*LOG10(L45)</f>
        <v>-2.4260397120697572</v>
      </c>
      <c r="O45" s="575">
        <v>572</v>
      </c>
      <c r="P45" s="555">
        <f t="shared" ref="P45" si="37">_xlfn.BITAND(O45,255)</f>
        <v>60</v>
      </c>
      <c r="Q45" s="421"/>
      <c r="R45" s="421"/>
      <c r="S45" s="421"/>
    </row>
    <row r="46" spans="1:19">
      <c r="A46" s="563">
        <v>171</v>
      </c>
      <c r="B46" s="557" t="s">
        <v>24</v>
      </c>
      <c r="C46" s="751"/>
      <c r="D46" s="754"/>
      <c r="E46" s="565" t="s">
        <v>26</v>
      </c>
      <c r="F46" s="556"/>
      <c r="G46" s="576" t="str">
        <f t="shared" si="0"/>
        <v>2</v>
      </c>
      <c r="H46" s="579">
        <v>2</v>
      </c>
      <c r="I46" s="562" t="s">
        <v>27</v>
      </c>
      <c r="O46" s="575"/>
      <c r="P46" s="555">
        <f t="shared" ref="P46" si="38">_xlfn.BITRSHIFT(O45,8)</f>
        <v>2</v>
      </c>
    </row>
    <row r="47" spans="1:19">
      <c r="A47" s="563">
        <v>172</v>
      </c>
      <c r="B47" s="557" t="s">
        <v>24</v>
      </c>
      <c r="C47" s="953" t="s">
        <v>1268</v>
      </c>
      <c r="D47" s="754"/>
      <c r="E47" s="565" t="s">
        <v>26</v>
      </c>
      <c r="F47" s="556"/>
      <c r="G47" s="576" t="str">
        <f t="shared" si="0"/>
        <v>AC</v>
      </c>
      <c r="H47" s="579">
        <v>172</v>
      </c>
      <c r="I47" s="562" t="s">
        <v>27</v>
      </c>
      <c r="K47" s="421">
        <f>H48*256+H47</f>
        <v>684</v>
      </c>
      <c r="L47" s="421">
        <f>K47*0.001</f>
        <v>0.68400000000000005</v>
      </c>
      <c r="M47" s="421">
        <f>10*LOG10(L47)</f>
        <v>-1.6494389827988374</v>
      </c>
      <c r="O47" s="575">
        <v>684</v>
      </c>
      <c r="P47" s="555">
        <f t="shared" ref="P47" si="39">_xlfn.BITAND(O47,255)</f>
        <v>172</v>
      </c>
      <c r="Q47" s="421"/>
      <c r="R47" s="421"/>
      <c r="S47" s="421"/>
    </row>
    <row r="48" spans="1:19">
      <c r="A48" s="563">
        <v>173</v>
      </c>
      <c r="B48" s="557" t="s">
        <v>24</v>
      </c>
      <c r="C48" s="751"/>
      <c r="D48" s="754"/>
      <c r="E48" s="565" t="s">
        <v>26</v>
      </c>
      <c r="F48" s="556"/>
      <c r="G48" s="576" t="str">
        <f t="shared" si="0"/>
        <v>2</v>
      </c>
      <c r="H48" s="579">
        <v>2</v>
      </c>
      <c r="I48" s="562" t="s">
        <v>27</v>
      </c>
      <c r="O48" s="575"/>
      <c r="P48" s="555">
        <f t="shared" ref="P48" si="40">_xlfn.BITRSHIFT(O47,8)</f>
        <v>2</v>
      </c>
    </row>
    <row r="49" spans="1:19">
      <c r="A49" s="563">
        <v>174</v>
      </c>
      <c r="B49" s="557" t="s">
        <v>24</v>
      </c>
      <c r="C49" s="953" t="s">
        <v>1269</v>
      </c>
      <c r="D49" s="754"/>
      <c r="E49" s="565" t="s">
        <v>26</v>
      </c>
      <c r="F49" s="556"/>
      <c r="G49" s="576" t="str">
        <f t="shared" si="0"/>
        <v>1D</v>
      </c>
      <c r="H49" s="579">
        <v>29</v>
      </c>
      <c r="I49" s="562" t="s">
        <v>27</v>
      </c>
      <c r="K49" s="421">
        <f>H50*256+H49</f>
        <v>797</v>
      </c>
      <c r="L49" s="421">
        <f>K49*0.001</f>
        <v>0.79700000000000004</v>
      </c>
      <c r="M49" s="421">
        <f>10*LOG10(L49)</f>
        <v>-0.98541678603887628</v>
      </c>
      <c r="O49" s="575">
        <v>797</v>
      </c>
      <c r="P49" s="555">
        <f t="shared" ref="P49" si="41">_xlfn.BITAND(O49,255)</f>
        <v>29</v>
      </c>
      <c r="Q49" s="421"/>
      <c r="R49" s="421"/>
      <c r="S49" s="421"/>
    </row>
    <row r="50" spans="1:19">
      <c r="A50" s="563">
        <v>175</v>
      </c>
      <c r="B50" s="557" t="s">
        <v>24</v>
      </c>
      <c r="C50" s="751"/>
      <c r="D50" s="754"/>
      <c r="E50" s="565" t="s">
        <v>26</v>
      </c>
      <c r="F50" s="556"/>
      <c r="G50" s="576" t="str">
        <f t="shared" si="0"/>
        <v>3</v>
      </c>
      <c r="H50" s="579">
        <v>3</v>
      </c>
      <c r="I50" s="562" t="s">
        <v>27</v>
      </c>
      <c r="O50" s="575"/>
      <c r="P50" s="555">
        <f t="shared" ref="P50" si="42">_xlfn.BITRSHIFT(O49,8)</f>
        <v>3</v>
      </c>
    </row>
    <row r="51" spans="1:19">
      <c r="A51" s="563">
        <v>176</v>
      </c>
      <c r="B51" s="557" t="s">
        <v>24</v>
      </c>
      <c r="C51" s="953" t="s">
        <v>1270</v>
      </c>
      <c r="D51" s="754"/>
      <c r="E51" s="565" t="s">
        <v>26</v>
      </c>
      <c r="F51" s="556"/>
      <c r="G51" s="576" t="str">
        <f t="shared" si="0"/>
        <v>8D</v>
      </c>
      <c r="H51" s="579">
        <v>141</v>
      </c>
      <c r="I51" s="562" t="s">
        <v>27</v>
      </c>
      <c r="K51" s="421">
        <f>H52*256+H51</f>
        <v>909</v>
      </c>
      <c r="L51" s="421">
        <f>K51*0.0001</f>
        <v>9.0900000000000009E-2</v>
      </c>
      <c r="M51" s="421">
        <f>10*LOG10(L51)</f>
        <v>-10.414361167780326</v>
      </c>
      <c r="O51" s="577">
        <v>909</v>
      </c>
      <c r="P51" s="555">
        <f>_xlfn.BITAND(O51,255)</f>
        <v>141</v>
      </c>
      <c r="Q51" s="421"/>
      <c r="R51" s="421"/>
      <c r="S51" s="421"/>
    </row>
    <row r="52" spans="1:19">
      <c r="A52" s="563">
        <v>177</v>
      </c>
      <c r="B52" s="557" t="s">
        <v>24</v>
      </c>
      <c r="C52" s="751"/>
      <c r="D52" s="754"/>
      <c r="E52" s="565" t="s">
        <v>26</v>
      </c>
      <c r="F52" s="556"/>
      <c r="G52" s="576" t="str">
        <f t="shared" si="0"/>
        <v>3</v>
      </c>
      <c r="H52" s="579">
        <v>3</v>
      </c>
      <c r="I52" s="562" t="s">
        <v>27</v>
      </c>
      <c r="K52" s="421"/>
      <c r="L52" s="421"/>
      <c r="M52" s="421"/>
      <c r="O52" s="577"/>
      <c r="P52" s="555">
        <f>_xlfn.BITRSHIFT(O51,8)</f>
        <v>3</v>
      </c>
      <c r="Q52" s="421"/>
    </row>
    <row r="53" spans="1:19">
      <c r="A53" s="563">
        <v>178</v>
      </c>
      <c r="B53" s="557" t="s">
        <v>24</v>
      </c>
      <c r="C53" s="953" t="s">
        <v>1271</v>
      </c>
      <c r="D53" s="754"/>
      <c r="E53" s="565" t="s">
        <v>26</v>
      </c>
      <c r="F53" s="556"/>
      <c r="G53" s="576" t="str">
        <f t="shared" si="0"/>
        <v>FD</v>
      </c>
      <c r="H53" s="579">
        <v>253</v>
      </c>
      <c r="I53" s="562" t="s">
        <v>27</v>
      </c>
      <c r="K53" s="421">
        <f>H54*256+H53</f>
        <v>1021</v>
      </c>
      <c r="L53" s="421">
        <f>K53*0.001</f>
        <v>1.0210000000000001</v>
      </c>
      <c r="M53" s="421">
        <f>10*LOG10(L53)</f>
        <v>9.0257420869103017E-2</v>
      </c>
      <c r="O53" s="577">
        <v>1021</v>
      </c>
      <c r="P53" s="555">
        <f t="shared" ref="P53" si="43">_xlfn.BITAND(O53,255)</f>
        <v>253</v>
      </c>
      <c r="Q53" s="421"/>
      <c r="R53" s="421"/>
      <c r="S53" s="421"/>
    </row>
    <row r="54" spans="1:19">
      <c r="A54" s="563">
        <v>179</v>
      </c>
      <c r="B54" s="557" t="s">
        <v>24</v>
      </c>
      <c r="C54" s="751"/>
      <c r="D54" s="754"/>
      <c r="E54" s="565" t="s">
        <v>26</v>
      </c>
      <c r="F54" s="556"/>
      <c r="G54" s="576" t="str">
        <f t="shared" si="0"/>
        <v>3</v>
      </c>
      <c r="H54" s="579">
        <v>3</v>
      </c>
      <c r="I54" s="562" t="s">
        <v>27</v>
      </c>
      <c r="K54" s="421"/>
      <c r="L54" s="421"/>
      <c r="M54" s="421"/>
      <c r="O54" s="577"/>
      <c r="P54" s="555">
        <f t="shared" ref="P54" si="44">_xlfn.BITRSHIFT(O53,8)</f>
        <v>3</v>
      </c>
      <c r="Q54" s="421"/>
    </row>
    <row r="55" spans="1:19">
      <c r="A55" s="563">
        <v>180</v>
      </c>
      <c r="B55" s="557" t="s">
        <v>24</v>
      </c>
      <c r="C55" s="953" t="s">
        <v>1272</v>
      </c>
      <c r="D55" s="754"/>
      <c r="E55" s="565" t="s">
        <v>26</v>
      </c>
      <c r="F55" s="556"/>
      <c r="G55" s="576" t="str">
        <f t="shared" si="0"/>
        <v>6E</v>
      </c>
      <c r="H55" s="579">
        <v>110</v>
      </c>
      <c r="I55" s="562" t="s">
        <v>27</v>
      </c>
      <c r="K55" s="421">
        <f>H56*256+H55</f>
        <v>1134</v>
      </c>
      <c r="L55" s="421">
        <f>K55*0.001</f>
        <v>1.1340000000000001</v>
      </c>
      <c r="M55" s="421">
        <f>10*LOG10(L55)</f>
        <v>0.54613054556887819</v>
      </c>
      <c r="O55" s="577">
        <v>1134</v>
      </c>
      <c r="P55" s="555">
        <f t="shared" ref="P55" si="45">_xlfn.BITAND(O55,255)</f>
        <v>110</v>
      </c>
      <c r="Q55" s="421"/>
      <c r="R55" s="421"/>
      <c r="S55" s="421"/>
    </row>
    <row r="56" spans="1:19">
      <c r="A56" s="563">
        <v>181</v>
      </c>
      <c r="B56" s="557" t="s">
        <v>24</v>
      </c>
      <c r="C56" s="751"/>
      <c r="D56" s="754"/>
      <c r="E56" s="565" t="s">
        <v>26</v>
      </c>
      <c r="F56" s="556"/>
      <c r="G56" s="576" t="str">
        <f t="shared" si="0"/>
        <v>4</v>
      </c>
      <c r="H56" s="579">
        <v>4</v>
      </c>
      <c r="I56" s="562" t="s">
        <v>27</v>
      </c>
      <c r="K56" s="421"/>
      <c r="L56" s="421"/>
      <c r="M56" s="421"/>
      <c r="O56" s="577"/>
      <c r="P56" s="555">
        <f t="shared" ref="P56" si="46">_xlfn.BITRSHIFT(O55,8)</f>
        <v>4</v>
      </c>
      <c r="Q56" s="421"/>
    </row>
    <row r="57" spans="1:19">
      <c r="A57" s="563">
        <v>182</v>
      </c>
      <c r="B57" s="557" t="s">
        <v>24</v>
      </c>
      <c r="C57" s="953" t="s">
        <v>1273</v>
      </c>
      <c r="D57" s="754"/>
      <c r="E57" s="565" t="s">
        <v>26</v>
      </c>
      <c r="F57" s="556"/>
      <c r="G57" s="576" t="str">
        <f t="shared" si="0"/>
        <v>DE</v>
      </c>
      <c r="H57" s="579">
        <v>222</v>
      </c>
      <c r="I57" s="562" t="s">
        <v>27</v>
      </c>
      <c r="K57" s="421">
        <f>H58*256+H57</f>
        <v>1246</v>
      </c>
      <c r="L57" s="421">
        <f>K57*0.001</f>
        <v>1.246</v>
      </c>
      <c r="M57" s="421">
        <f>10*LOG10(L57)</f>
        <v>0.95518042323150809</v>
      </c>
      <c r="O57" s="577">
        <v>1246</v>
      </c>
      <c r="P57" s="555">
        <f t="shared" ref="P57" si="47">_xlfn.BITAND(O57,255)</f>
        <v>222</v>
      </c>
      <c r="Q57" s="421"/>
      <c r="R57" s="421"/>
      <c r="S57" s="421"/>
    </row>
    <row r="58" spans="1:19">
      <c r="A58" s="563">
        <v>183</v>
      </c>
      <c r="B58" s="557" t="s">
        <v>24</v>
      </c>
      <c r="C58" s="751"/>
      <c r="D58" s="754"/>
      <c r="E58" s="565" t="s">
        <v>26</v>
      </c>
      <c r="F58" s="556"/>
      <c r="G58" s="576" t="str">
        <f t="shared" si="0"/>
        <v>4</v>
      </c>
      <c r="H58" s="579">
        <v>4</v>
      </c>
      <c r="I58" s="562" t="s">
        <v>27</v>
      </c>
      <c r="L58" s="421"/>
      <c r="M58" s="421"/>
      <c r="O58" s="577"/>
      <c r="P58" s="555">
        <f t="shared" ref="P58" si="48">_xlfn.BITRSHIFT(O57,8)</f>
        <v>4</v>
      </c>
      <c r="Q58" s="421"/>
    </row>
    <row r="59" spans="1:19">
      <c r="A59" s="563">
        <v>184</v>
      </c>
      <c r="B59" s="557" t="s">
        <v>24</v>
      </c>
      <c r="C59" s="953" t="s">
        <v>1274</v>
      </c>
      <c r="D59" s="754"/>
      <c r="E59" s="565" t="s">
        <v>26</v>
      </c>
      <c r="F59" s="556"/>
      <c r="G59" s="576" t="str">
        <f t="shared" si="0"/>
        <v>4F</v>
      </c>
      <c r="H59" s="579">
        <v>79</v>
      </c>
      <c r="I59" s="562" t="s">
        <v>27</v>
      </c>
      <c r="K59" s="421">
        <f>H60*256+H59</f>
        <v>1359</v>
      </c>
      <c r="L59" s="421">
        <f>K59*0.001</f>
        <v>1.359</v>
      </c>
      <c r="M59" s="421">
        <f>10*LOG10(L59)</f>
        <v>1.3321945673249429</v>
      </c>
      <c r="O59" s="575">
        <v>1359</v>
      </c>
      <c r="P59" s="555">
        <f t="shared" ref="P59" si="49">_xlfn.BITAND(O59,255)</f>
        <v>79</v>
      </c>
      <c r="Q59" s="421"/>
      <c r="R59" s="421"/>
      <c r="S59" s="421"/>
    </row>
    <row r="60" spans="1:19">
      <c r="A60" s="563">
        <v>185</v>
      </c>
      <c r="B60" s="557" t="s">
        <v>24</v>
      </c>
      <c r="C60" s="751"/>
      <c r="D60" s="754"/>
      <c r="E60" s="565" t="s">
        <v>26</v>
      </c>
      <c r="F60" s="556"/>
      <c r="G60" s="576" t="str">
        <f t="shared" si="0"/>
        <v>5</v>
      </c>
      <c r="H60" s="579">
        <v>5</v>
      </c>
      <c r="I60" s="562" t="s">
        <v>27</v>
      </c>
      <c r="O60" s="575"/>
      <c r="P60" s="555">
        <f t="shared" ref="P60" si="50">_xlfn.BITRSHIFT(O59,8)</f>
        <v>5</v>
      </c>
    </row>
    <row r="61" spans="1:19">
      <c r="A61" s="563">
        <v>186</v>
      </c>
      <c r="B61" s="557" t="s">
        <v>24</v>
      </c>
      <c r="C61" s="953" t="s">
        <v>1275</v>
      </c>
      <c r="D61" s="754"/>
      <c r="E61" s="565" t="s">
        <v>26</v>
      </c>
      <c r="F61" s="556"/>
      <c r="G61" s="576" t="str">
        <f t="shared" si="0"/>
        <v>BF</v>
      </c>
      <c r="H61" s="579">
        <v>191</v>
      </c>
      <c r="I61" s="562" t="s">
        <v>27</v>
      </c>
      <c r="K61" s="421">
        <f>H62*256+H61</f>
        <v>1471</v>
      </c>
      <c r="L61" s="421">
        <f>K61*0.001</f>
        <v>1.4710000000000001</v>
      </c>
      <c r="M61" s="421">
        <f>10*LOG10(L61)</f>
        <v>1.6761267272753013</v>
      </c>
      <c r="O61" s="575">
        <v>1471</v>
      </c>
      <c r="P61" s="555">
        <f t="shared" ref="P61" si="51">_xlfn.BITAND(O61,255)</f>
        <v>191</v>
      </c>
      <c r="Q61" s="421"/>
      <c r="R61" s="421"/>
      <c r="S61" s="421"/>
    </row>
    <row r="62" spans="1:19">
      <c r="A62" s="563">
        <v>187</v>
      </c>
      <c r="B62" s="557" t="s">
        <v>24</v>
      </c>
      <c r="C62" s="751"/>
      <c r="D62" s="754"/>
      <c r="E62" s="565" t="s">
        <v>26</v>
      </c>
      <c r="F62" s="556"/>
      <c r="G62" s="576" t="str">
        <f t="shared" si="0"/>
        <v>5</v>
      </c>
      <c r="H62" s="579">
        <v>5</v>
      </c>
      <c r="I62" s="562" t="s">
        <v>27</v>
      </c>
      <c r="O62" s="575"/>
      <c r="P62" s="555">
        <f t="shared" ref="P62" si="52">_xlfn.BITRSHIFT(O61,8)</f>
        <v>5</v>
      </c>
    </row>
    <row r="63" spans="1:19">
      <c r="A63" s="563">
        <v>188</v>
      </c>
      <c r="B63" s="557" t="s">
        <v>24</v>
      </c>
      <c r="C63" s="953" t="s">
        <v>1276</v>
      </c>
      <c r="D63" s="754"/>
      <c r="E63" s="565" t="s">
        <v>26</v>
      </c>
      <c r="F63" s="556"/>
      <c r="G63" s="576" t="str">
        <f t="shared" si="0"/>
        <v>30</v>
      </c>
      <c r="H63" s="579">
        <v>48</v>
      </c>
      <c r="I63" s="562" t="s">
        <v>27</v>
      </c>
      <c r="K63" s="421">
        <f>H64*256+H63</f>
        <v>1584</v>
      </c>
      <c r="L63" s="421">
        <f>K63*0.001</f>
        <v>1.5840000000000001</v>
      </c>
      <c r="M63" s="421">
        <f>10*LOG10(L63)</f>
        <v>1.9975517725347471</v>
      </c>
      <c r="O63" s="575">
        <v>1584</v>
      </c>
      <c r="P63" s="555">
        <f t="shared" ref="P63" si="53">_xlfn.BITAND(O63,255)</f>
        <v>48</v>
      </c>
      <c r="Q63" s="421"/>
      <c r="R63" s="421"/>
      <c r="S63" s="421"/>
    </row>
    <row r="64" spans="1:19">
      <c r="A64" s="563">
        <v>189</v>
      </c>
      <c r="B64" s="557" t="s">
        <v>24</v>
      </c>
      <c r="C64" s="751"/>
      <c r="D64" s="754"/>
      <c r="E64" s="565" t="s">
        <v>26</v>
      </c>
      <c r="F64" s="556"/>
      <c r="G64" s="576" t="str">
        <f t="shared" si="0"/>
        <v>6</v>
      </c>
      <c r="H64" s="579">
        <v>6</v>
      </c>
      <c r="I64" s="562" t="s">
        <v>27</v>
      </c>
      <c r="O64" s="575"/>
      <c r="P64" s="555">
        <f t="shared" ref="P64" si="54">_xlfn.BITRSHIFT(O63,8)</f>
        <v>6</v>
      </c>
    </row>
    <row r="65" spans="1:19">
      <c r="A65" s="563">
        <v>190</v>
      </c>
      <c r="B65" s="557" t="s">
        <v>24</v>
      </c>
      <c r="C65" s="953" t="s">
        <v>1277</v>
      </c>
      <c r="D65" s="754"/>
      <c r="E65" s="565" t="s">
        <v>26</v>
      </c>
      <c r="F65" s="556"/>
      <c r="G65" s="576" t="str">
        <f t="shared" si="0"/>
        <v>F0</v>
      </c>
      <c r="H65" s="579">
        <v>240</v>
      </c>
      <c r="I65" s="562" t="s">
        <v>27</v>
      </c>
      <c r="K65" s="421">
        <f>H66*256+H65</f>
        <v>19952</v>
      </c>
      <c r="L65" s="421">
        <f>K65*0.001</f>
        <v>19.952000000000002</v>
      </c>
      <c r="M65" s="421">
        <f>10*LOG10(L65)</f>
        <v>12.999864361344676</v>
      </c>
      <c r="O65" s="575">
        <v>19952</v>
      </c>
      <c r="P65" s="555">
        <f t="shared" ref="P65" si="55">_xlfn.BITAND(O65,255)</f>
        <v>240</v>
      </c>
      <c r="Q65" s="421"/>
      <c r="R65" s="421"/>
      <c r="S65" s="421"/>
    </row>
    <row r="66" spans="1:19">
      <c r="A66" s="563">
        <v>191</v>
      </c>
      <c r="B66" s="557" t="s">
        <v>24</v>
      </c>
      <c r="C66" s="751"/>
      <c r="D66" s="751"/>
      <c r="E66" s="565" t="s">
        <v>26</v>
      </c>
      <c r="F66" s="556"/>
      <c r="G66" s="576" t="str">
        <f t="shared" si="0"/>
        <v>4D</v>
      </c>
      <c r="H66" s="579">
        <v>77</v>
      </c>
      <c r="I66" s="562" t="s">
        <v>27</v>
      </c>
      <c r="O66" s="575"/>
      <c r="P66" s="555">
        <f t="shared" ref="P66" si="56">_xlfn.BITRSHIFT(O65,8)</f>
        <v>77</v>
      </c>
    </row>
    <row r="67" spans="1:19">
      <c r="A67" s="557">
        <v>192</v>
      </c>
      <c r="B67" s="557" t="s">
        <v>24</v>
      </c>
      <c r="C67" s="953" t="s">
        <v>1278</v>
      </c>
      <c r="D67" s="957"/>
      <c r="E67" s="565" t="s">
        <v>26</v>
      </c>
      <c r="F67" s="556"/>
      <c r="G67" s="576" t="str">
        <f t="shared" ref="G67:G130" si="57">DEC2HEX(H67)</f>
        <v>A</v>
      </c>
      <c r="H67" s="578">
        <v>10</v>
      </c>
      <c r="I67" s="562" t="s">
        <v>27</v>
      </c>
      <c r="K67" s="421">
        <f>H68*256+H67</f>
        <v>10</v>
      </c>
      <c r="L67" s="421">
        <f>K67*0.0001</f>
        <v>1E-3</v>
      </c>
      <c r="M67" s="421">
        <f>10*LOG10(L67)</f>
        <v>-30</v>
      </c>
      <c r="O67" s="577">
        <v>10</v>
      </c>
      <c r="P67" s="555">
        <f>_xlfn.BITAND(O67,255)</f>
        <v>10</v>
      </c>
      <c r="Q67" s="421"/>
      <c r="R67" s="421"/>
      <c r="S67" s="421"/>
    </row>
    <row r="68" spans="1:19">
      <c r="A68" s="557">
        <v>193</v>
      </c>
      <c r="B68" s="557" t="s">
        <v>24</v>
      </c>
      <c r="C68" s="751"/>
      <c r="D68" s="754"/>
      <c r="E68" s="565" t="s">
        <v>26</v>
      </c>
      <c r="F68" s="556"/>
      <c r="G68" s="576" t="str">
        <f t="shared" si="57"/>
        <v>0</v>
      </c>
      <c r="H68" s="578">
        <v>0</v>
      </c>
      <c r="I68" s="562" t="s">
        <v>27</v>
      </c>
      <c r="K68" s="421"/>
      <c r="L68" s="421"/>
      <c r="M68" s="421"/>
      <c r="O68" s="577"/>
      <c r="P68" s="555">
        <f>_xlfn.BITRSHIFT(O67,8)</f>
        <v>0</v>
      </c>
      <c r="Q68" s="421"/>
      <c r="R68" s="421"/>
      <c r="S68" s="421"/>
    </row>
    <row r="69" spans="1:19">
      <c r="A69" s="557">
        <v>194</v>
      </c>
      <c r="B69" s="557" t="s">
        <v>24</v>
      </c>
      <c r="C69" s="953" t="s">
        <v>1279</v>
      </c>
      <c r="D69" s="754"/>
      <c r="E69" s="565" t="s">
        <v>26</v>
      </c>
      <c r="F69" s="556"/>
      <c r="G69" s="576" t="str">
        <f t="shared" si="57"/>
        <v>7A</v>
      </c>
      <c r="H69" s="578">
        <v>122</v>
      </c>
      <c r="I69" s="562" t="s">
        <v>27</v>
      </c>
      <c r="K69" s="421">
        <f>H70*256+H69</f>
        <v>122</v>
      </c>
      <c r="L69" s="421">
        <f>K69*0.001</f>
        <v>0.122</v>
      </c>
      <c r="M69" s="421">
        <f>10*LOG10(L69)</f>
        <v>-9.1364016932525178</v>
      </c>
      <c r="O69" s="577">
        <v>122</v>
      </c>
      <c r="P69" s="555">
        <f t="shared" ref="P69" si="58">_xlfn.BITAND(O69,255)</f>
        <v>122</v>
      </c>
      <c r="Q69" s="421"/>
      <c r="R69" s="421"/>
      <c r="S69" s="421"/>
    </row>
    <row r="70" spans="1:19">
      <c r="A70" s="557">
        <v>195</v>
      </c>
      <c r="B70" s="557" t="s">
        <v>24</v>
      </c>
      <c r="C70" s="751"/>
      <c r="D70" s="754"/>
      <c r="E70" s="565" t="s">
        <v>26</v>
      </c>
      <c r="F70" s="556"/>
      <c r="G70" s="576" t="str">
        <f t="shared" si="57"/>
        <v>0</v>
      </c>
      <c r="H70" s="578">
        <v>0</v>
      </c>
      <c r="I70" s="562" t="s">
        <v>27</v>
      </c>
      <c r="K70" s="421"/>
      <c r="L70" s="421"/>
      <c r="M70" s="421"/>
      <c r="O70" s="577"/>
      <c r="P70" s="555">
        <f t="shared" ref="P70" si="59">_xlfn.BITRSHIFT(O69,8)</f>
        <v>0</v>
      </c>
      <c r="Q70" s="421"/>
      <c r="R70" s="421"/>
      <c r="S70" s="421"/>
    </row>
    <row r="71" spans="1:19">
      <c r="A71" s="557">
        <v>196</v>
      </c>
      <c r="B71" s="557" t="s">
        <v>24</v>
      </c>
      <c r="C71" s="953" t="s">
        <v>1280</v>
      </c>
      <c r="D71" s="754"/>
      <c r="E71" s="565" t="s">
        <v>26</v>
      </c>
      <c r="F71" s="556"/>
      <c r="G71" s="576" t="str">
        <f t="shared" si="57"/>
        <v>EA</v>
      </c>
      <c r="H71" s="578">
        <v>234</v>
      </c>
      <c r="I71" s="562" t="s">
        <v>27</v>
      </c>
      <c r="K71" s="421">
        <f>H72*256+H71</f>
        <v>234</v>
      </c>
      <c r="L71" s="421">
        <f>K71*0.001</f>
        <v>0.23400000000000001</v>
      </c>
      <c r="M71" s="421">
        <f>10*LOG10(L71)</f>
        <v>-6.3078414258985713</v>
      </c>
      <c r="O71" s="577">
        <v>234</v>
      </c>
      <c r="P71" s="555">
        <f t="shared" ref="P71" si="60">_xlfn.BITAND(O71,255)</f>
        <v>234</v>
      </c>
      <c r="Q71" s="421"/>
      <c r="R71" s="421"/>
      <c r="S71" s="421"/>
    </row>
    <row r="72" spans="1:19">
      <c r="A72" s="557">
        <v>197</v>
      </c>
      <c r="B72" s="557" t="s">
        <v>24</v>
      </c>
      <c r="C72" s="751"/>
      <c r="D72" s="754"/>
      <c r="E72" s="565" t="s">
        <v>26</v>
      </c>
      <c r="F72" s="556"/>
      <c r="G72" s="576" t="str">
        <f t="shared" si="57"/>
        <v>0</v>
      </c>
      <c r="H72" s="578">
        <v>0</v>
      </c>
      <c r="I72" s="562" t="s">
        <v>27</v>
      </c>
      <c r="K72" s="421"/>
      <c r="L72" s="421"/>
      <c r="M72" s="421"/>
      <c r="O72" s="577"/>
      <c r="P72" s="555">
        <f t="shared" ref="P72" si="61">_xlfn.BITRSHIFT(O71,8)</f>
        <v>0</v>
      </c>
      <c r="Q72" s="421"/>
      <c r="R72" s="421"/>
      <c r="S72" s="421"/>
    </row>
    <row r="73" spans="1:19">
      <c r="A73" s="557">
        <v>198</v>
      </c>
      <c r="B73" s="557" t="s">
        <v>24</v>
      </c>
      <c r="C73" s="953" t="s">
        <v>1281</v>
      </c>
      <c r="D73" s="754"/>
      <c r="E73" s="565" t="s">
        <v>26</v>
      </c>
      <c r="F73" s="556"/>
      <c r="G73" s="576" t="str">
        <f t="shared" si="57"/>
        <v>5B</v>
      </c>
      <c r="H73" s="578">
        <v>91</v>
      </c>
      <c r="I73" s="562" t="s">
        <v>27</v>
      </c>
      <c r="K73" s="421">
        <f>H74*256+H73</f>
        <v>347</v>
      </c>
      <c r="L73" s="421">
        <f>K73*0.001</f>
        <v>0.34700000000000003</v>
      </c>
      <c r="M73" s="421">
        <f>10*LOG10(L73)</f>
        <v>-4.5967052520912626</v>
      </c>
      <c r="O73" s="577">
        <v>347</v>
      </c>
      <c r="P73" s="555">
        <f t="shared" ref="P73" si="62">_xlfn.BITAND(O73,255)</f>
        <v>91</v>
      </c>
      <c r="Q73" s="421"/>
      <c r="R73" s="421"/>
      <c r="S73" s="421"/>
    </row>
    <row r="74" spans="1:19">
      <c r="A74" s="557">
        <v>199</v>
      </c>
      <c r="B74" s="557" t="s">
        <v>24</v>
      </c>
      <c r="C74" s="751"/>
      <c r="D74" s="754"/>
      <c r="E74" s="565" t="s">
        <v>26</v>
      </c>
      <c r="F74" s="556"/>
      <c r="G74" s="576" t="str">
        <f t="shared" si="57"/>
        <v>1</v>
      </c>
      <c r="H74" s="578">
        <v>1</v>
      </c>
      <c r="I74" s="562" t="s">
        <v>27</v>
      </c>
      <c r="L74" s="421"/>
      <c r="M74" s="421"/>
      <c r="O74" s="577"/>
      <c r="P74" s="555">
        <f t="shared" ref="P74" si="63">_xlfn.BITRSHIFT(O73,8)</f>
        <v>1</v>
      </c>
      <c r="Q74" s="421"/>
      <c r="R74" s="421"/>
      <c r="S74" s="421"/>
    </row>
    <row r="75" spans="1:19">
      <c r="A75" s="557">
        <v>200</v>
      </c>
      <c r="B75" s="557" t="s">
        <v>24</v>
      </c>
      <c r="C75" s="953" t="s">
        <v>1282</v>
      </c>
      <c r="D75" s="754"/>
      <c r="E75" s="565" t="s">
        <v>26</v>
      </c>
      <c r="F75" s="556"/>
      <c r="G75" s="576" t="str">
        <f t="shared" si="57"/>
        <v>CB</v>
      </c>
      <c r="H75" s="579">
        <v>203</v>
      </c>
      <c r="I75" s="562" t="s">
        <v>27</v>
      </c>
      <c r="K75" s="421">
        <f>H76*256+H75</f>
        <v>459</v>
      </c>
      <c r="L75" s="421">
        <f>K75*0.001</f>
        <v>0.45900000000000002</v>
      </c>
      <c r="M75" s="421">
        <f>10*LOG10(L75)</f>
        <v>-3.3818731446273875</v>
      </c>
      <c r="O75" s="575">
        <v>459</v>
      </c>
      <c r="P75" s="555">
        <f t="shared" ref="P75" si="64">_xlfn.BITAND(O75,255)</f>
        <v>203</v>
      </c>
      <c r="Q75" s="421"/>
      <c r="R75" s="421"/>
      <c r="S75" s="421"/>
    </row>
    <row r="76" spans="1:19">
      <c r="A76" s="557">
        <v>201</v>
      </c>
      <c r="B76" s="557" t="s">
        <v>24</v>
      </c>
      <c r="C76" s="751"/>
      <c r="D76" s="754"/>
      <c r="E76" s="565" t="s">
        <v>26</v>
      </c>
      <c r="F76" s="556"/>
      <c r="G76" s="576" t="str">
        <f t="shared" si="57"/>
        <v>1</v>
      </c>
      <c r="H76" s="579">
        <v>1</v>
      </c>
      <c r="I76" s="562" t="s">
        <v>27</v>
      </c>
      <c r="O76" s="575"/>
      <c r="P76" s="555">
        <f t="shared" ref="P76" si="65">_xlfn.BITRSHIFT(O75,8)</f>
        <v>1</v>
      </c>
    </row>
    <row r="77" spans="1:19">
      <c r="A77" s="557">
        <v>202</v>
      </c>
      <c r="B77" s="557" t="s">
        <v>24</v>
      </c>
      <c r="C77" s="953" t="s">
        <v>1283</v>
      </c>
      <c r="D77" s="754"/>
      <c r="E77" s="565" t="s">
        <v>26</v>
      </c>
      <c r="F77" s="556"/>
      <c r="G77" s="576" t="str">
        <f t="shared" si="57"/>
        <v>3C</v>
      </c>
      <c r="H77" s="579">
        <v>60</v>
      </c>
      <c r="I77" s="562" t="s">
        <v>27</v>
      </c>
      <c r="K77" s="421">
        <f>H78*256+H77</f>
        <v>572</v>
      </c>
      <c r="L77" s="421">
        <f>K77*0.001</f>
        <v>0.57200000000000006</v>
      </c>
      <c r="M77" s="421">
        <f>10*LOG10(L77)</f>
        <v>-2.4260397120697572</v>
      </c>
      <c r="O77" s="575">
        <v>572</v>
      </c>
      <c r="P77" s="555">
        <f t="shared" ref="P77" si="66">_xlfn.BITAND(O77,255)</f>
        <v>60</v>
      </c>
      <c r="Q77" s="421"/>
      <c r="R77" s="421"/>
      <c r="S77" s="421"/>
    </row>
    <row r="78" spans="1:19">
      <c r="A78" s="557">
        <v>203</v>
      </c>
      <c r="B78" s="557" t="s">
        <v>24</v>
      </c>
      <c r="C78" s="751"/>
      <c r="D78" s="754"/>
      <c r="E78" s="565" t="s">
        <v>26</v>
      </c>
      <c r="F78" s="556"/>
      <c r="G78" s="576" t="str">
        <f t="shared" si="57"/>
        <v>2</v>
      </c>
      <c r="H78" s="579">
        <v>2</v>
      </c>
      <c r="I78" s="562" t="s">
        <v>27</v>
      </c>
      <c r="O78" s="575"/>
      <c r="P78" s="555">
        <f t="shared" ref="P78" si="67">_xlfn.BITRSHIFT(O77,8)</f>
        <v>2</v>
      </c>
    </row>
    <row r="79" spans="1:19">
      <c r="A79" s="557">
        <v>204</v>
      </c>
      <c r="B79" s="557" t="s">
        <v>24</v>
      </c>
      <c r="C79" s="953" t="s">
        <v>1284</v>
      </c>
      <c r="D79" s="754"/>
      <c r="E79" s="565" t="s">
        <v>26</v>
      </c>
      <c r="F79" s="556"/>
      <c r="G79" s="576" t="str">
        <f t="shared" si="57"/>
        <v>AC</v>
      </c>
      <c r="H79" s="579">
        <v>172</v>
      </c>
      <c r="I79" s="562" t="s">
        <v>27</v>
      </c>
      <c r="K79" s="421">
        <f>H80*256+H79</f>
        <v>684</v>
      </c>
      <c r="L79" s="421">
        <f>K79*0.001</f>
        <v>0.68400000000000005</v>
      </c>
      <c r="M79" s="421">
        <f>10*LOG10(L79)</f>
        <v>-1.6494389827988374</v>
      </c>
      <c r="O79" s="575">
        <v>684</v>
      </c>
      <c r="P79" s="555">
        <f t="shared" ref="P79" si="68">_xlfn.BITAND(O79,255)</f>
        <v>172</v>
      </c>
      <c r="Q79" s="421"/>
      <c r="R79" s="421"/>
      <c r="S79" s="421"/>
    </row>
    <row r="80" spans="1:19">
      <c r="A80" s="557">
        <v>205</v>
      </c>
      <c r="B80" s="557" t="s">
        <v>24</v>
      </c>
      <c r="C80" s="751"/>
      <c r="D80" s="754"/>
      <c r="E80" s="565" t="s">
        <v>26</v>
      </c>
      <c r="F80" s="556"/>
      <c r="G80" s="576" t="str">
        <f t="shared" si="57"/>
        <v>2</v>
      </c>
      <c r="H80" s="579">
        <v>2</v>
      </c>
      <c r="I80" s="562" t="s">
        <v>27</v>
      </c>
      <c r="O80" s="575"/>
      <c r="P80" s="555">
        <f t="shared" ref="P80" si="69">_xlfn.BITRSHIFT(O79,8)</f>
        <v>2</v>
      </c>
    </row>
    <row r="81" spans="1:19">
      <c r="A81" s="557">
        <v>206</v>
      </c>
      <c r="B81" s="557" t="s">
        <v>24</v>
      </c>
      <c r="C81" s="953" t="s">
        <v>1285</v>
      </c>
      <c r="D81" s="754"/>
      <c r="E81" s="565" t="s">
        <v>26</v>
      </c>
      <c r="F81" s="556"/>
      <c r="G81" s="576" t="str">
        <f t="shared" si="57"/>
        <v>1D</v>
      </c>
      <c r="H81" s="579">
        <v>29</v>
      </c>
      <c r="I81" s="562" t="s">
        <v>27</v>
      </c>
      <c r="K81" s="421">
        <f>H82*256+H81</f>
        <v>797</v>
      </c>
      <c r="L81" s="421">
        <f>K81*0.001</f>
        <v>0.79700000000000004</v>
      </c>
      <c r="M81" s="421">
        <f>10*LOG10(L81)</f>
        <v>-0.98541678603887628</v>
      </c>
      <c r="O81" s="575">
        <v>797</v>
      </c>
      <c r="P81" s="555">
        <f t="shared" ref="P81" si="70">_xlfn.BITAND(O81,255)</f>
        <v>29</v>
      </c>
      <c r="Q81" s="421"/>
      <c r="R81" s="421"/>
      <c r="S81" s="421"/>
    </row>
    <row r="82" spans="1:19">
      <c r="A82" s="557">
        <v>207</v>
      </c>
      <c r="B82" s="557" t="s">
        <v>24</v>
      </c>
      <c r="C82" s="751"/>
      <c r="D82" s="754"/>
      <c r="E82" s="565" t="s">
        <v>26</v>
      </c>
      <c r="F82" s="556"/>
      <c r="G82" s="576" t="str">
        <f t="shared" si="57"/>
        <v>3</v>
      </c>
      <c r="H82" s="579">
        <v>3</v>
      </c>
      <c r="I82" s="562" t="s">
        <v>27</v>
      </c>
      <c r="O82" s="575"/>
      <c r="P82" s="555">
        <f t="shared" ref="P82" si="71">_xlfn.BITRSHIFT(O81,8)</f>
        <v>3</v>
      </c>
    </row>
    <row r="83" spans="1:19">
      <c r="A83" s="557">
        <v>208</v>
      </c>
      <c r="B83" s="557" t="s">
        <v>24</v>
      </c>
      <c r="C83" s="953" t="s">
        <v>1286</v>
      </c>
      <c r="D83" s="754"/>
      <c r="E83" s="565" t="s">
        <v>26</v>
      </c>
      <c r="F83" s="556"/>
      <c r="G83" s="576" t="str">
        <f t="shared" si="57"/>
        <v>8D</v>
      </c>
      <c r="H83" s="579">
        <v>141</v>
      </c>
      <c r="I83" s="562" t="s">
        <v>27</v>
      </c>
      <c r="K83" s="421">
        <f>H84*256+H83</f>
        <v>909</v>
      </c>
      <c r="L83" s="421">
        <f>K83*0.0001</f>
        <v>9.0900000000000009E-2</v>
      </c>
      <c r="M83" s="421">
        <f>10*LOG10(L83)</f>
        <v>-10.414361167780326</v>
      </c>
      <c r="O83" s="577">
        <v>909</v>
      </c>
      <c r="P83" s="555">
        <f>_xlfn.BITAND(O83,255)</f>
        <v>141</v>
      </c>
      <c r="Q83" s="421"/>
      <c r="R83" s="421"/>
      <c r="S83" s="421"/>
    </row>
    <row r="84" spans="1:19">
      <c r="A84" s="557">
        <v>209</v>
      </c>
      <c r="B84" s="557" t="s">
        <v>24</v>
      </c>
      <c r="C84" s="751"/>
      <c r="D84" s="754"/>
      <c r="E84" s="565" t="s">
        <v>26</v>
      </c>
      <c r="F84" s="556"/>
      <c r="G84" s="576" t="str">
        <f t="shared" si="57"/>
        <v>3</v>
      </c>
      <c r="H84" s="579">
        <v>3</v>
      </c>
      <c r="I84" s="562" t="s">
        <v>27</v>
      </c>
      <c r="K84" s="421"/>
      <c r="L84" s="421"/>
      <c r="M84" s="421"/>
      <c r="O84" s="577"/>
      <c r="P84" s="555">
        <f>_xlfn.BITRSHIFT(O83,8)</f>
        <v>3</v>
      </c>
      <c r="Q84" s="421"/>
    </row>
    <row r="85" spans="1:19">
      <c r="A85" s="557">
        <v>210</v>
      </c>
      <c r="B85" s="557" t="s">
        <v>24</v>
      </c>
      <c r="C85" s="953" t="s">
        <v>1287</v>
      </c>
      <c r="D85" s="754"/>
      <c r="E85" s="565" t="s">
        <v>26</v>
      </c>
      <c r="F85" s="556"/>
      <c r="G85" s="576" t="str">
        <f t="shared" si="57"/>
        <v>FD</v>
      </c>
      <c r="H85" s="579">
        <v>253</v>
      </c>
      <c r="I85" s="562" t="s">
        <v>27</v>
      </c>
      <c r="K85" s="421">
        <f>H86*256+H85</f>
        <v>1021</v>
      </c>
      <c r="L85" s="421">
        <f>K85*0.001</f>
        <v>1.0210000000000001</v>
      </c>
      <c r="M85" s="421">
        <f>10*LOG10(L85)</f>
        <v>9.0257420869103017E-2</v>
      </c>
      <c r="O85" s="577">
        <v>1021</v>
      </c>
      <c r="P85" s="555">
        <f t="shared" ref="P85" si="72">_xlfn.BITAND(O85,255)</f>
        <v>253</v>
      </c>
      <c r="Q85" s="421"/>
      <c r="R85" s="421"/>
      <c r="S85" s="421"/>
    </row>
    <row r="86" spans="1:19">
      <c r="A86" s="557">
        <v>211</v>
      </c>
      <c r="B86" s="557" t="s">
        <v>24</v>
      </c>
      <c r="C86" s="751"/>
      <c r="D86" s="754"/>
      <c r="E86" s="565" t="s">
        <v>26</v>
      </c>
      <c r="F86" s="556"/>
      <c r="G86" s="576" t="str">
        <f t="shared" si="57"/>
        <v>3</v>
      </c>
      <c r="H86" s="579">
        <v>3</v>
      </c>
      <c r="I86" s="562" t="s">
        <v>27</v>
      </c>
      <c r="K86" s="421"/>
      <c r="L86" s="421"/>
      <c r="M86" s="421"/>
      <c r="O86" s="577"/>
      <c r="P86" s="555">
        <f t="shared" ref="P86" si="73">_xlfn.BITRSHIFT(O85,8)</f>
        <v>3</v>
      </c>
      <c r="Q86" s="421"/>
    </row>
    <row r="87" spans="1:19">
      <c r="A87" s="557">
        <v>212</v>
      </c>
      <c r="B87" s="557" t="s">
        <v>24</v>
      </c>
      <c r="C87" s="953" t="s">
        <v>1288</v>
      </c>
      <c r="D87" s="754"/>
      <c r="E87" s="565" t="s">
        <v>26</v>
      </c>
      <c r="F87" s="556"/>
      <c r="G87" s="576" t="str">
        <f t="shared" si="57"/>
        <v>6E</v>
      </c>
      <c r="H87" s="579">
        <v>110</v>
      </c>
      <c r="I87" s="562" t="s">
        <v>27</v>
      </c>
      <c r="K87" s="421">
        <f>H88*256+H87</f>
        <v>1134</v>
      </c>
      <c r="L87" s="421">
        <f>K87*0.001</f>
        <v>1.1340000000000001</v>
      </c>
      <c r="M87" s="421">
        <f>10*LOG10(L87)</f>
        <v>0.54613054556887819</v>
      </c>
      <c r="O87" s="577">
        <v>1134</v>
      </c>
      <c r="P87" s="555">
        <f t="shared" ref="P87" si="74">_xlfn.BITAND(O87,255)</f>
        <v>110</v>
      </c>
      <c r="Q87" s="421"/>
      <c r="R87" s="421"/>
      <c r="S87" s="421"/>
    </row>
    <row r="88" spans="1:19">
      <c r="A88" s="557">
        <v>213</v>
      </c>
      <c r="B88" s="557" t="s">
        <v>24</v>
      </c>
      <c r="C88" s="751"/>
      <c r="D88" s="754"/>
      <c r="E88" s="565" t="s">
        <v>26</v>
      </c>
      <c r="F88" s="556"/>
      <c r="G88" s="576" t="str">
        <f t="shared" si="57"/>
        <v>4</v>
      </c>
      <c r="H88" s="579">
        <v>4</v>
      </c>
      <c r="I88" s="562" t="s">
        <v>27</v>
      </c>
      <c r="K88" s="421"/>
      <c r="L88" s="421"/>
      <c r="M88" s="421"/>
      <c r="O88" s="577"/>
      <c r="P88" s="555">
        <f t="shared" ref="P88" si="75">_xlfn.BITRSHIFT(O87,8)</f>
        <v>4</v>
      </c>
      <c r="Q88" s="421"/>
    </row>
    <row r="89" spans="1:19">
      <c r="A89" s="557">
        <v>214</v>
      </c>
      <c r="B89" s="557" t="s">
        <v>24</v>
      </c>
      <c r="C89" s="953" t="s">
        <v>1289</v>
      </c>
      <c r="D89" s="754"/>
      <c r="E89" s="565" t="s">
        <v>26</v>
      </c>
      <c r="F89" s="556"/>
      <c r="G89" s="576" t="str">
        <f t="shared" si="57"/>
        <v>DE</v>
      </c>
      <c r="H89" s="579">
        <v>222</v>
      </c>
      <c r="I89" s="562" t="s">
        <v>27</v>
      </c>
      <c r="K89" s="421">
        <f>H90*256+H89</f>
        <v>1246</v>
      </c>
      <c r="L89" s="421">
        <f>K89*0.001</f>
        <v>1.246</v>
      </c>
      <c r="M89" s="421">
        <f>10*LOG10(L89)</f>
        <v>0.95518042323150809</v>
      </c>
      <c r="O89" s="577">
        <v>1246</v>
      </c>
      <c r="P89" s="555">
        <f t="shared" ref="P89" si="76">_xlfn.BITAND(O89,255)</f>
        <v>222</v>
      </c>
      <c r="Q89" s="421"/>
      <c r="R89" s="421"/>
      <c r="S89" s="421"/>
    </row>
    <row r="90" spans="1:19">
      <c r="A90" s="557">
        <v>215</v>
      </c>
      <c r="B90" s="557" t="s">
        <v>24</v>
      </c>
      <c r="C90" s="751"/>
      <c r="D90" s="754"/>
      <c r="E90" s="565" t="s">
        <v>26</v>
      </c>
      <c r="F90" s="556"/>
      <c r="G90" s="576" t="str">
        <f t="shared" si="57"/>
        <v>4</v>
      </c>
      <c r="H90" s="579">
        <v>4</v>
      </c>
      <c r="I90" s="562" t="s">
        <v>27</v>
      </c>
      <c r="L90" s="421"/>
      <c r="M90" s="421"/>
      <c r="O90" s="577"/>
      <c r="P90" s="555">
        <f t="shared" ref="P90" si="77">_xlfn.BITRSHIFT(O89,8)</f>
        <v>4</v>
      </c>
      <c r="Q90" s="421"/>
    </row>
    <row r="91" spans="1:19">
      <c r="A91" s="557">
        <v>216</v>
      </c>
      <c r="B91" s="557" t="s">
        <v>24</v>
      </c>
      <c r="C91" s="953" t="s">
        <v>1290</v>
      </c>
      <c r="D91" s="754"/>
      <c r="E91" s="565" t="s">
        <v>26</v>
      </c>
      <c r="F91" s="556"/>
      <c r="G91" s="576" t="str">
        <f t="shared" si="57"/>
        <v>4F</v>
      </c>
      <c r="H91" s="579">
        <v>79</v>
      </c>
      <c r="I91" s="562" t="s">
        <v>27</v>
      </c>
      <c r="K91" s="421">
        <f>H92*256+H91</f>
        <v>1359</v>
      </c>
      <c r="L91" s="421">
        <f>K91*0.001</f>
        <v>1.359</v>
      </c>
      <c r="M91" s="421">
        <f>10*LOG10(L91)</f>
        <v>1.3321945673249429</v>
      </c>
      <c r="O91" s="575">
        <v>1359</v>
      </c>
      <c r="P91" s="555">
        <f t="shared" ref="P91" si="78">_xlfn.BITAND(O91,255)</f>
        <v>79</v>
      </c>
      <c r="Q91" s="421"/>
      <c r="R91" s="421"/>
      <c r="S91" s="421"/>
    </row>
    <row r="92" spans="1:19">
      <c r="A92" s="557">
        <v>217</v>
      </c>
      <c r="B92" s="557" t="s">
        <v>24</v>
      </c>
      <c r="C92" s="751"/>
      <c r="D92" s="754"/>
      <c r="E92" s="565" t="s">
        <v>26</v>
      </c>
      <c r="F92" s="556"/>
      <c r="G92" s="576" t="str">
        <f t="shared" si="57"/>
        <v>5</v>
      </c>
      <c r="H92" s="579">
        <v>5</v>
      </c>
      <c r="I92" s="562" t="s">
        <v>27</v>
      </c>
      <c r="O92" s="575"/>
      <c r="P92" s="555">
        <f t="shared" ref="P92" si="79">_xlfn.BITRSHIFT(O91,8)</f>
        <v>5</v>
      </c>
    </row>
    <row r="93" spans="1:19">
      <c r="A93" s="557">
        <v>218</v>
      </c>
      <c r="B93" s="557" t="s">
        <v>24</v>
      </c>
      <c r="C93" s="953" t="s">
        <v>1291</v>
      </c>
      <c r="D93" s="754"/>
      <c r="E93" s="565" t="s">
        <v>26</v>
      </c>
      <c r="F93" s="556"/>
      <c r="G93" s="576" t="str">
        <f t="shared" si="57"/>
        <v>BF</v>
      </c>
      <c r="H93" s="579">
        <v>191</v>
      </c>
      <c r="I93" s="562" t="s">
        <v>27</v>
      </c>
      <c r="K93" s="421">
        <f>H94*256+H93</f>
        <v>1471</v>
      </c>
      <c r="L93" s="421">
        <f>K93*0.001</f>
        <v>1.4710000000000001</v>
      </c>
      <c r="M93" s="421">
        <f>10*LOG10(L93)</f>
        <v>1.6761267272753013</v>
      </c>
      <c r="O93" s="575">
        <v>1471</v>
      </c>
      <c r="P93" s="555">
        <f t="shared" ref="P93" si="80">_xlfn.BITAND(O93,255)</f>
        <v>191</v>
      </c>
      <c r="Q93" s="421"/>
      <c r="R93" s="421"/>
      <c r="S93" s="421"/>
    </row>
    <row r="94" spans="1:19">
      <c r="A94" s="557">
        <v>219</v>
      </c>
      <c r="B94" s="557" t="s">
        <v>24</v>
      </c>
      <c r="C94" s="751"/>
      <c r="D94" s="754"/>
      <c r="E94" s="565" t="s">
        <v>26</v>
      </c>
      <c r="F94" s="556"/>
      <c r="G94" s="576" t="str">
        <f t="shared" si="57"/>
        <v>5</v>
      </c>
      <c r="H94" s="579">
        <v>5</v>
      </c>
      <c r="I94" s="562" t="s">
        <v>27</v>
      </c>
      <c r="O94" s="575"/>
      <c r="P94" s="555">
        <f t="shared" ref="P94" si="81">_xlfn.BITRSHIFT(O93,8)</f>
        <v>5</v>
      </c>
    </row>
    <row r="95" spans="1:19">
      <c r="A95" s="557">
        <v>220</v>
      </c>
      <c r="B95" s="557" t="s">
        <v>24</v>
      </c>
      <c r="C95" s="953" t="s">
        <v>1292</v>
      </c>
      <c r="D95" s="754"/>
      <c r="E95" s="565" t="s">
        <v>26</v>
      </c>
      <c r="F95" s="556"/>
      <c r="G95" s="576" t="str">
        <f t="shared" si="57"/>
        <v>30</v>
      </c>
      <c r="H95" s="579">
        <v>48</v>
      </c>
      <c r="I95" s="562" t="s">
        <v>27</v>
      </c>
      <c r="K95" s="421">
        <f>H96*256+H95</f>
        <v>1584</v>
      </c>
      <c r="L95" s="421">
        <f>K95*0.001</f>
        <v>1.5840000000000001</v>
      </c>
      <c r="M95" s="421">
        <f>10*LOG10(L95)</f>
        <v>1.9975517725347471</v>
      </c>
      <c r="O95" s="575">
        <v>1584</v>
      </c>
      <c r="P95" s="555">
        <f t="shared" ref="P95" si="82">_xlfn.BITAND(O95,255)</f>
        <v>48</v>
      </c>
      <c r="Q95" s="421"/>
      <c r="R95" s="421"/>
      <c r="S95" s="421"/>
    </row>
    <row r="96" spans="1:19">
      <c r="A96" s="557">
        <v>221</v>
      </c>
      <c r="B96" s="557" t="s">
        <v>24</v>
      </c>
      <c r="C96" s="751"/>
      <c r="D96" s="754"/>
      <c r="E96" s="565" t="s">
        <v>26</v>
      </c>
      <c r="F96" s="556"/>
      <c r="G96" s="576" t="str">
        <f t="shared" si="57"/>
        <v>6</v>
      </c>
      <c r="H96" s="579">
        <v>6</v>
      </c>
      <c r="I96" s="562" t="s">
        <v>27</v>
      </c>
      <c r="O96" s="575"/>
      <c r="P96" s="555">
        <f t="shared" ref="P96" si="83">_xlfn.BITRSHIFT(O95,8)</f>
        <v>6</v>
      </c>
    </row>
    <row r="97" spans="1:19">
      <c r="A97" s="557">
        <v>222</v>
      </c>
      <c r="B97" s="557" t="s">
        <v>24</v>
      </c>
      <c r="C97" s="953" t="s">
        <v>1293</v>
      </c>
      <c r="D97" s="754"/>
      <c r="E97" s="565" t="s">
        <v>26</v>
      </c>
      <c r="F97" s="556"/>
      <c r="G97" s="576" t="str">
        <f t="shared" si="57"/>
        <v>F0</v>
      </c>
      <c r="H97" s="579">
        <v>240</v>
      </c>
      <c r="I97" s="562" t="s">
        <v>27</v>
      </c>
      <c r="K97" s="421">
        <f>H98*256+H97</f>
        <v>19952</v>
      </c>
      <c r="L97" s="421">
        <f>K97*0.001</f>
        <v>19.952000000000002</v>
      </c>
      <c r="M97" s="421">
        <f>10*LOG10(L97)</f>
        <v>12.999864361344676</v>
      </c>
      <c r="O97" s="575">
        <v>19952</v>
      </c>
      <c r="P97" s="555">
        <f t="shared" ref="P97" si="84">_xlfn.BITAND(O97,255)</f>
        <v>240</v>
      </c>
      <c r="Q97" s="421"/>
      <c r="R97" s="421"/>
      <c r="S97" s="421"/>
    </row>
    <row r="98" spans="1:19">
      <c r="A98" s="557">
        <v>223</v>
      </c>
      <c r="B98" s="557" t="s">
        <v>24</v>
      </c>
      <c r="C98" s="751"/>
      <c r="D98" s="751"/>
      <c r="E98" s="565" t="s">
        <v>26</v>
      </c>
      <c r="F98" s="556"/>
      <c r="G98" s="576" t="str">
        <f t="shared" si="57"/>
        <v>4D</v>
      </c>
      <c r="H98" s="579">
        <v>77</v>
      </c>
      <c r="I98" s="562" t="s">
        <v>27</v>
      </c>
      <c r="O98" s="575"/>
      <c r="P98" s="555">
        <f t="shared" ref="P98" si="85">_xlfn.BITRSHIFT(O97,8)</f>
        <v>77</v>
      </c>
    </row>
    <row r="99" spans="1:19">
      <c r="A99" s="557">
        <v>224</v>
      </c>
      <c r="B99" s="557" t="s">
        <v>24</v>
      </c>
      <c r="C99" s="953" t="s">
        <v>1230</v>
      </c>
      <c r="D99" s="957"/>
      <c r="E99" s="565" t="s">
        <v>26</v>
      </c>
      <c r="F99" s="556"/>
      <c r="G99" s="576" t="str">
        <f t="shared" si="57"/>
        <v>A</v>
      </c>
      <c r="H99" s="578">
        <v>10</v>
      </c>
      <c r="I99" s="562" t="s">
        <v>27</v>
      </c>
      <c r="K99" s="421">
        <f>H100*256+H99</f>
        <v>10</v>
      </c>
      <c r="L99" s="421">
        <f>K99*0.0001</f>
        <v>1E-3</v>
      </c>
      <c r="M99" s="421">
        <f>10*LOG10(L99)</f>
        <v>-30</v>
      </c>
      <c r="O99" s="577">
        <v>10</v>
      </c>
      <c r="P99" s="555">
        <f>_xlfn.BITAND(O99,255)</f>
        <v>10</v>
      </c>
      <c r="Q99" s="421"/>
      <c r="R99" s="421"/>
      <c r="S99" s="421"/>
    </row>
    <row r="100" spans="1:19">
      <c r="A100" s="557">
        <v>225</v>
      </c>
      <c r="B100" s="557" t="s">
        <v>24</v>
      </c>
      <c r="C100" s="751"/>
      <c r="D100" s="754"/>
      <c r="E100" s="565" t="s">
        <v>26</v>
      </c>
      <c r="F100" s="556"/>
      <c r="G100" s="576" t="str">
        <f t="shared" si="57"/>
        <v>0</v>
      </c>
      <c r="H100" s="578">
        <v>0</v>
      </c>
      <c r="I100" s="562" t="s">
        <v>27</v>
      </c>
      <c r="K100" s="421"/>
      <c r="L100" s="421"/>
      <c r="M100" s="421"/>
      <c r="O100" s="577"/>
      <c r="P100" s="555">
        <f>_xlfn.BITRSHIFT(O99,8)</f>
        <v>0</v>
      </c>
      <c r="Q100" s="421"/>
      <c r="R100" s="421"/>
      <c r="S100" s="421"/>
    </row>
    <row r="101" spans="1:19">
      <c r="A101" s="557">
        <v>226</v>
      </c>
      <c r="B101" s="557" t="s">
        <v>24</v>
      </c>
      <c r="C101" s="953" t="s">
        <v>1231</v>
      </c>
      <c r="D101" s="754"/>
      <c r="E101" s="565" t="s">
        <v>26</v>
      </c>
      <c r="F101" s="556"/>
      <c r="G101" s="576" t="str">
        <f t="shared" si="57"/>
        <v>7A</v>
      </c>
      <c r="H101" s="578">
        <v>122</v>
      </c>
      <c r="I101" s="562" t="s">
        <v>27</v>
      </c>
      <c r="K101" s="421">
        <f>H102*256+H101</f>
        <v>122</v>
      </c>
      <c r="L101" s="421">
        <f>K101*0.001</f>
        <v>0.122</v>
      </c>
      <c r="M101" s="421">
        <f>10*LOG10(L101)</f>
        <v>-9.1364016932525178</v>
      </c>
      <c r="O101" s="577">
        <v>122</v>
      </c>
      <c r="P101" s="555">
        <f t="shared" ref="P101" si="86">_xlfn.BITAND(O101,255)</f>
        <v>122</v>
      </c>
      <c r="Q101" s="421"/>
      <c r="R101" s="421"/>
      <c r="S101" s="421"/>
    </row>
    <row r="102" spans="1:19">
      <c r="A102" s="557">
        <v>227</v>
      </c>
      <c r="B102" s="557" t="s">
        <v>24</v>
      </c>
      <c r="C102" s="751"/>
      <c r="D102" s="754"/>
      <c r="E102" s="565" t="s">
        <v>26</v>
      </c>
      <c r="F102" s="556"/>
      <c r="G102" s="576" t="str">
        <f t="shared" si="57"/>
        <v>0</v>
      </c>
      <c r="H102" s="578">
        <v>0</v>
      </c>
      <c r="I102" s="562" t="s">
        <v>27</v>
      </c>
      <c r="K102" s="421"/>
      <c r="L102" s="421"/>
      <c r="M102" s="421"/>
      <c r="O102" s="577"/>
      <c r="P102" s="555">
        <f t="shared" ref="P102" si="87">_xlfn.BITRSHIFT(O101,8)</f>
        <v>0</v>
      </c>
      <c r="Q102" s="421"/>
      <c r="R102" s="421"/>
      <c r="S102" s="421"/>
    </row>
    <row r="103" spans="1:19">
      <c r="A103" s="557">
        <v>228</v>
      </c>
      <c r="B103" s="557" t="s">
        <v>24</v>
      </c>
      <c r="C103" s="953" t="s">
        <v>1232</v>
      </c>
      <c r="D103" s="754"/>
      <c r="E103" s="565" t="s">
        <v>26</v>
      </c>
      <c r="F103" s="556"/>
      <c r="G103" s="576" t="str">
        <f t="shared" si="57"/>
        <v>EA</v>
      </c>
      <c r="H103" s="578">
        <v>234</v>
      </c>
      <c r="I103" s="562" t="s">
        <v>27</v>
      </c>
      <c r="K103" s="421">
        <f>H104*256+H103</f>
        <v>234</v>
      </c>
      <c r="L103" s="421">
        <f>K103*0.001</f>
        <v>0.23400000000000001</v>
      </c>
      <c r="M103" s="421">
        <f>10*LOG10(L103)</f>
        <v>-6.3078414258985713</v>
      </c>
      <c r="O103" s="577">
        <v>234</v>
      </c>
      <c r="P103" s="555">
        <f t="shared" ref="P103" si="88">_xlfn.BITAND(O103,255)</f>
        <v>234</v>
      </c>
      <c r="Q103" s="421"/>
      <c r="R103" s="421"/>
      <c r="S103" s="421"/>
    </row>
    <row r="104" spans="1:19">
      <c r="A104" s="557">
        <v>229</v>
      </c>
      <c r="B104" s="557" t="s">
        <v>24</v>
      </c>
      <c r="C104" s="751"/>
      <c r="D104" s="754"/>
      <c r="E104" s="565" t="s">
        <v>26</v>
      </c>
      <c r="F104" s="556"/>
      <c r="G104" s="576" t="str">
        <f t="shared" si="57"/>
        <v>0</v>
      </c>
      <c r="H104" s="578">
        <v>0</v>
      </c>
      <c r="I104" s="562" t="s">
        <v>27</v>
      </c>
      <c r="K104" s="421"/>
      <c r="L104" s="421"/>
      <c r="M104" s="421"/>
      <c r="O104" s="577"/>
      <c r="P104" s="555">
        <f t="shared" ref="P104" si="89">_xlfn.BITRSHIFT(O103,8)</f>
        <v>0</v>
      </c>
      <c r="Q104" s="421"/>
      <c r="R104" s="421"/>
      <c r="S104" s="421"/>
    </row>
    <row r="105" spans="1:19">
      <c r="A105" s="557">
        <v>230</v>
      </c>
      <c r="B105" s="557" t="s">
        <v>24</v>
      </c>
      <c r="C105" s="953" t="s">
        <v>1233</v>
      </c>
      <c r="D105" s="754"/>
      <c r="E105" s="565" t="s">
        <v>26</v>
      </c>
      <c r="F105" s="556"/>
      <c r="G105" s="576" t="str">
        <f t="shared" si="57"/>
        <v>5B</v>
      </c>
      <c r="H105" s="578">
        <v>91</v>
      </c>
      <c r="I105" s="562" t="s">
        <v>27</v>
      </c>
      <c r="K105" s="421">
        <f>H106*256+H105</f>
        <v>347</v>
      </c>
      <c r="L105" s="421">
        <f>K105*0.001</f>
        <v>0.34700000000000003</v>
      </c>
      <c r="M105" s="421">
        <f>10*LOG10(L105)</f>
        <v>-4.5967052520912626</v>
      </c>
      <c r="O105" s="577">
        <v>347</v>
      </c>
      <c r="P105" s="555">
        <f t="shared" ref="P105" si="90">_xlfn.BITAND(O105,255)</f>
        <v>91</v>
      </c>
      <c r="Q105" s="421"/>
      <c r="R105" s="421"/>
      <c r="S105" s="421"/>
    </row>
    <row r="106" spans="1:19">
      <c r="A106" s="557">
        <v>231</v>
      </c>
      <c r="B106" s="557" t="s">
        <v>24</v>
      </c>
      <c r="C106" s="751"/>
      <c r="D106" s="754"/>
      <c r="E106" s="565" t="s">
        <v>26</v>
      </c>
      <c r="F106" s="556"/>
      <c r="G106" s="576" t="str">
        <f t="shared" si="57"/>
        <v>1</v>
      </c>
      <c r="H106" s="578">
        <v>1</v>
      </c>
      <c r="I106" s="562" t="s">
        <v>27</v>
      </c>
      <c r="L106" s="421"/>
      <c r="M106" s="421"/>
      <c r="O106" s="577"/>
      <c r="P106" s="555">
        <f t="shared" ref="P106" si="91">_xlfn.BITRSHIFT(O105,8)</f>
        <v>1</v>
      </c>
      <c r="Q106" s="421"/>
      <c r="R106" s="421"/>
      <c r="S106" s="421"/>
    </row>
    <row r="107" spans="1:19">
      <c r="A107" s="557">
        <v>232</v>
      </c>
      <c r="B107" s="557" t="s">
        <v>24</v>
      </c>
      <c r="C107" s="953" t="s">
        <v>1234</v>
      </c>
      <c r="D107" s="754"/>
      <c r="E107" s="565" t="s">
        <v>26</v>
      </c>
      <c r="F107" s="556"/>
      <c r="G107" s="576" t="str">
        <f t="shared" si="57"/>
        <v>CB</v>
      </c>
      <c r="H107" s="579">
        <v>203</v>
      </c>
      <c r="I107" s="562" t="s">
        <v>27</v>
      </c>
      <c r="K107" s="421">
        <f>H108*256+H107</f>
        <v>459</v>
      </c>
      <c r="L107" s="421">
        <f>K107*0.001</f>
        <v>0.45900000000000002</v>
      </c>
      <c r="M107" s="421">
        <f>10*LOG10(L107)</f>
        <v>-3.3818731446273875</v>
      </c>
      <c r="O107" s="575">
        <v>459</v>
      </c>
      <c r="P107" s="555">
        <f t="shared" ref="P107" si="92">_xlfn.BITAND(O107,255)</f>
        <v>203</v>
      </c>
      <c r="Q107" s="421"/>
      <c r="R107" s="421"/>
      <c r="S107" s="421"/>
    </row>
    <row r="108" spans="1:19">
      <c r="A108" s="557">
        <v>233</v>
      </c>
      <c r="B108" s="557" t="s">
        <v>24</v>
      </c>
      <c r="C108" s="751"/>
      <c r="D108" s="754"/>
      <c r="E108" s="565" t="s">
        <v>26</v>
      </c>
      <c r="F108" s="556"/>
      <c r="G108" s="576" t="str">
        <f t="shared" si="57"/>
        <v>1</v>
      </c>
      <c r="H108" s="579">
        <v>1</v>
      </c>
      <c r="I108" s="562" t="s">
        <v>27</v>
      </c>
      <c r="O108" s="575"/>
      <c r="P108" s="555">
        <f t="shared" ref="P108" si="93">_xlfn.BITRSHIFT(O107,8)</f>
        <v>1</v>
      </c>
    </row>
    <row r="109" spans="1:19">
      <c r="A109" s="557">
        <v>234</v>
      </c>
      <c r="B109" s="557" t="s">
        <v>24</v>
      </c>
      <c r="C109" s="953" t="s">
        <v>1235</v>
      </c>
      <c r="D109" s="754"/>
      <c r="E109" s="565" t="s">
        <v>26</v>
      </c>
      <c r="F109" s="556"/>
      <c r="G109" s="576" t="str">
        <f t="shared" si="57"/>
        <v>3C</v>
      </c>
      <c r="H109" s="579">
        <v>60</v>
      </c>
      <c r="I109" s="562" t="s">
        <v>27</v>
      </c>
      <c r="K109" s="421">
        <f>H110*256+H109</f>
        <v>572</v>
      </c>
      <c r="L109" s="421">
        <f>K109*0.001</f>
        <v>0.57200000000000006</v>
      </c>
      <c r="M109" s="421">
        <f>10*LOG10(L109)</f>
        <v>-2.4260397120697572</v>
      </c>
      <c r="O109" s="575">
        <v>572</v>
      </c>
      <c r="P109" s="555">
        <f t="shared" ref="P109" si="94">_xlfn.BITAND(O109,255)</f>
        <v>60</v>
      </c>
      <c r="Q109" s="421"/>
      <c r="R109" s="421"/>
      <c r="S109" s="421"/>
    </row>
    <row r="110" spans="1:19">
      <c r="A110" s="557">
        <v>235</v>
      </c>
      <c r="B110" s="557" t="s">
        <v>24</v>
      </c>
      <c r="C110" s="751"/>
      <c r="D110" s="754"/>
      <c r="E110" s="565" t="s">
        <v>26</v>
      </c>
      <c r="F110" s="556"/>
      <c r="G110" s="576" t="str">
        <f t="shared" si="57"/>
        <v>2</v>
      </c>
      <c r="H110" s="579">
        <v>2</v>
      </c>
      <c r="I110" s="562" t="s">
        <v>27</v>
      </c>
      <c r="O110" s="575"/>
      <c r="P110" s="555">
        <f t="shared" ref="P110" si="95">_xlfn.BITRSHIFT(O109,8)</f>
        <v>2</v>
      </c>
    </row>
    <row r="111" spans="1:19">
      <c r="A111" s="557">
        <v>236</v>
      </c>
      <c r="B111" s="557" t="s">
        <v>24</v>
      </c>
      <c r="C111" s="953" t="s">
        <v>1236</v>
      </c>
      <c r="D111" s="754"/>
      <c r="E111" s="565" t="s">
        <v>26</v>
      </c>
      <c r="F111" s="556"/>
      <c r="G111" s="576" t="str">
        <f t="shared" si="57"/>
        <v>AC</v>
      </c>
      <c r="H111" s="579">
        <v>172</v>
      </c>
      <c r="I111" s="562" t="s">
        <v>27</v>
      </c>
      <c r="K111" s="421">
        <f>H112*256+H111</f>
        <v>684</v>
      </c>
      <c r="L111" s="421">
        <f>K111*0.001</f>
        <v>0.68400000000000005</v>
      </c>
      <c r="M111" s="421">
        <f>10*LOG10(L111)</f>
        <v>-1.6494389827988374</v>
      </c>
      <c r="O111" s="575">
        <v>684</v>
      </c>
      <c r="P111" s="555">
        <f t="shared" ref="P111" si="96">_xlfn.BITAND(O111,255)</f>
        <v>172</v>
      </c>
      <c r="Q111" s="421"/>
      <c r="R111" s="421"/>
      <c r="S111" s="421"/>
    </row>
    <row r="112" spans="1:19">
      <c r="A112" s="557">
        <v>237</v>
      </c>
      <c r="B112" s="557" t="s">
        <v>24</v>
      </c>
      <c r="C112" s="751"/>
      <c r="D112" s="754"/>
      <c r="E112" s="565" t="s">
        <v>26</v>
      </c>
      <c r="F112" s="556"/>
      <c r="G112" s="576" t="str">
        <f t="shared" si="57"/>
        <v>2</v>
      </c>
      <c r="H112" s="579">
        <v>2</v>
      </c>
      <c r="I112" s="562" t="s">
        <v>27</v>
      </c>
      <c r="O112" s="575"/>
      <c r="P112" s="555">
        <f t="shared" ref="P112" si="97">_xlfn.BITRSHIFT(O111,8)</f>
        <v>2</v>
      </c>
    </row>
    <row r="113" spans="1:19">
      <c r="A113" s="557">
        <v>238</v>
      </c>
      <c r="B113" s="557" t="s">
        <v>24</v>
      </c>
      <c r="C113" s="953" t="s">
        <v>1237</v>
      </c>
      <c r="D113" s="754"/>
      <c r="E113" s="565" t="s">
        <v>26</v>
      </c>
      <c r="F113" s="556"/>
      <c r="G113" s="576" t="str">
        <f t="shared" si="57"/>
        <v>1D</v>
      </c>
      <c r="H113" s="579">
        <v>29</v>
      </c>
      <c r="I113" s="562" t="s">
        <v>27</v>
      </c>
      <c r="K113" s="421">
        <f>H114*256+H113</f>
        <v>797</v>
      </c>
      <c r="L113" s="421">
        <f>K113*0.001</f>
        <v>0.79700000000000004</v>
      </c>
      <c r="M113" s="421">
        <f>10*LOG10(L113)</f>
        <v>-0.98541678603887628</v>
      </c>
      <c r="O113" s="575">
        <v>797</v>
      </c>
      <c r="P113" s="555">
        <f t="shared" ref="P113" si="98">_xlfn.BITAND(O113,255)</f>
        <v>29</v>
      </c>
      <c r="Q113" s="421"/>
      <c r="R113" s="421"/>
      <c r="S113" s="421"/>
    </row>
    <row r="114" spans="1:19">
      <c r="A114" s="557">
        <v>239</v>
      </c>
      <c r="B114" s="557" t="s">
        <v>24</v>
      </c>
      <c r="C114" s="751"/>
      <c r="D114" s="754"/>
      <c r="E114" s="565" t="s">
        <v>26</v>
      </c>
      <c r="F114" s="556"/>
      <c r="G114" s="576" t="str">
        <f t="shared" si="57"/>
        <v>3</v>
      </c>
      <c r="H114" s="579">
        <v>3</v>
      </c>
      <c r="I114" s="562" t="s">
        <v>27</v>
      </c>
      <c r="O114" s="575"/>
      <c r="P114" s="555">
        <f t="shared" ref="P114" si="99">_xlfn.BITRSHIFT(O113,8)</f>
        <v>3</v>
      </c>
    </row>
    <row r="115" spans="1:19">
      <c r="A115" s="557">
        <v>240</v>
      </c>
      <c r="B115" s="557" t="s">
        <v>24</v>
      </c>
      <c r="C115" s="953" t="s">
        <v>1238</v>
      </c>
      <c r="D115" s="754"/>
      <c r="E115" s="565" t="s">
        <v>26</v>
      </c>
      <c r="F115" s="556"/>
      <c r="G115" s="576" t="str">
        <f t="shared" si="57"/>
        <v>8D</v>
      </c>
      <c r="H115" s="579">
        <v>141</v>
      </c>
      <c r="I115" s="562" t="s">
        <v>27</v>
      </c>
      <c r="K115" s="421">
        <f>H116*256+H115</f>
        <v>909</v>
      </c>
      <c r="L115" s="421">
        <f>K115*0.0001</f>
        <v>9.0900000000000009E-2</v>
      </c>
      <c r="M115" s="421">
        <f>10*LOG10(L115)</f>
        <v>-10.414361167780326</v>
      </c>
      <c r="O115" s="577">
        <v>909</v>
      </c>
      <c r="P115" s="555">
        <f>_xlfn.BITAND(O115,255)</f>
        <v>141</v>
      </c>
      <c r="Q115" s="421"/>
      <c r="R115" s="421"/>
      <c r="S115" s="421"/>
    </row>
    <row r="116" spans="1:19">
      <c r="A116" s="557">
        <v>241</v>
      </c>
      <c r="B116" s="557" t="s">
        <v>24</v>
      </c>
      <c r="C116" s="751"/>
      <c r="D116" s="754"/>
      <c r="E116" s="565" t="s">
        <v>26</v>
      </c>
      <c r="F116" s="556"/>
      <c r="G116" s="576" t="str">
        <f t="shared" si="57"/>
        <v>3</v>
      </c>
      <c r="H116" s="579">
        <v>3</v>
      </c>
      <c r="I116" s="562" t="s">
        <v>27</v>
      </c>
      <c r="K116" s="421"/>
      <c r="L116" s="421"/>
      <c r="M116" s="421"/>
      <c r="O116" s="577"/>
      <c r="P116" s="555">
        <f>_xlfn.BITRSHIFT(O115,8)</f>
        <v>3</v>
      </c>
      <c r="Q116" s="421"/>
    </row>
    <row r="117" spans="1:19">
      <c r="A117" s="557">
        <v>242</v>
      </c>
      <c r="B117" s="557" t="s">
        <v>24</v>
      </c>
      <c r="C117" s="953" t="s">
        <v>1239</v>
      </c>
      <c r="D117" s="754"/>
      <c r="E117" s="565" t="s">
        <v>26</v>
      </c>
      <c r="F117" s="556"/>
      <c r="G117" s="576" t="str">
        <f t="shared" si="57"/>
        <v>FD</v>
      </c>
      <c r="H117" s="579">
        <v>253</v>
      </c>
      <c r="I117" s="562" t="s">
        <v>27</v>
      </c>
      <c r="K117" s="421">
        <f>H118*256+H117</f>
        <v>1021</v>
      </c>
      <c r="L117" s="421">
        <f>K117*0.001</f>
        <v>1.0210000000000001</v>
      </c>
      <c r="M117" s="421">
        <f>10*LOG10(L117)</f>
        <v>9.0257420869103017E-2</v>
      </c>
      <c r="O117" s="577">
        <v>1021</v>
      </c>
      <c r="P117" s="555">
        <f t="shared" ref="P117" si="100">_xlfn.BITAND(O117,255)</f>
        <v>253</v>
      </c>
      <c r="Q117" s="421"/>
      <c r="R117" s="421"/>
      <c r="S117" s="421"/>
    </row>
    <row r="118" spans="1:19">
      <c r="A118" s="557">
        <v>243</v>
      </c>
      <c r="B118" s="557" t="s">
        <v>24</v>
      </c>
      <c r="C118" s="751"/>
      <c r="D118" s="754"/>
      <c r="E118" s="565" t="s">
        <v>26</v>
      </c>
      <c r="F118" s="556"/>
      <c r="G118" s="576" t="str">
        <f t="shared" si="57"/>
        <v>3</v>
      </c>
      <c r="H118" s="579">
        <v>3</v>
      </c>
      <c r="I118" s="562" t="s">
        <v>27</v>
      </c>
      <c r="K118" s="421"/>
      <c r="L118" s="421"/>
      <c r="M118" s="421"/>
      <c r="O118" s="577"/>
      <c r="P118" s="555">
        <f t="shared" ref="P118" si="101">_xlfn.BITRSHIFT(O117,8)</f>
        <v>3</v>
      </c>
      <c r="Q118" s="421"/>
    </row>
    <row r="119" spans="1:19">
      <c r="A119" s="557">
        <v>244</v>
      </c>
      <c r="B119" s="557" t="s">
        <v>24</v>
      </c>
      <c r="C119" s="953" t="s">
        <v>1294</v>
      </c>
      <c r="D119" s="754"/>
      <c r="E119" s="565" t="s">
        <v>26</v>
      </c>
      <c r="F119" s="556"/>
      <c r="G119" s="576" t="str">
        <f t="shared" si="57"/>
        <v>6E</v>
      </c>
      <c r="H119" s="579">
        <v>110</v>
      </c>
      <c r="I119" s="562" t="s">
        <v>27</v>
      </c>
      <c r="K119" s="421">
        <f>H120*256+H119</f>
        <v>1134</v>
      </c>
      <c r="L119" s="421">
        <f>K119*0.001</f>
        <v>1.1340000000000001</v>
      </c>
      <c r="M119" s="421">
        <f>10*LOG10(L119)</f>
        <v>0.54613054556887819</v>
      </c>
      <c r="O119" s="577">
        <v>1134</v>
      </c>
      <c r="P119" s="555">
        <f t="shared" ref="P119" si="102">_xlfn.BITAND(O119,255)</f>
        <v>110</v>
      </c>
      <c r="Q119" s="421"/>
      <c r="R119" s="421"/>
      <c r="S119" s="421"/>
    </row>
    <row r="120" spans="1:19">
      <c r="A120" s="557">
        <v>245</v>
      </c>
      <c r="B120" s="557" t="s">
        <v>24</v>
      </c>
      <c r="C120" s="751"/>
      <c r="D120" s="754"/>
      <c r="E120" s="565" t="s">
        <v>26</v>
      </c>
      <c r="F120" s="556"/>
      <c r="G120" s="576" t="str">
        <f t="shared" si="57"/>
        <v>4</v>
      </c>
      <c r="H120" s="579">
        <v>4</v>
      </c>
      <c r="I120" s="562" t="s">
        <v>27</v>
      </c>
      <c r="K120" s="421"/>
      <c r="L120" s="421"/>
      <c r="M120" s="421"/>
      <c r="O120" s="577"/>
      <c r="P120" s="555">
        <f t="shared" ref="P120" si="103">_xlfn.BITRSHIFT(O119,8)</f>
        <v>4</v>
      </c>
      <c r="Q120" s="421"/>
    </row>
    <row r="121" spans="1:19">
      <c r="A121" s="557">
        <v>246</v>
      </c>
      <c r="B121" s="557" t="s">
        <v>24</v>
      </c>
      <c r="C121" s="953" t="s">
        <v>1295</v>
      </c>
      <c r="D121" s="754"/>
      <c r="E121" s="565" t="s">
        <v>26</v>
      </c>
      <c r="F121" s="556"/>
      <c r="G121" s="576" t="str">
        <f t="shared" si="57"/>
        <v>DE</v>
      </c>
      <c r="H121" s="579">
        <v>222</v>
      </c>
      <c r="I121" s="562" t="s">
        <v>27</v>
      </c>
      <c r="K121" s="421">
        <f>H122*256+H121</f>
        <v>1246</v>
      </c>
      <c r="L121" s="421">
        <f>K121*0.001</f>
        <v>1.246</v>
      </c>
      <c r="M121" s="421">
        <f>10*LOG10(L121)</f>
        <v>0.95518042323150809</v>
      </c>
      <c r="O121" s="577">
        <v>1246</v>
      </c>
      <c r="P121" s="555">
        <f t="shared" ref="P121" si="104">_xlfn.BITAND(O121,255)</f>
        <v>222</v>
      </c>
      <c r="Q121" s="421"/>
      <c r="R121" s="421"/>
      <c r="S121" s="421"/>
    </row>
    <row r="122" spans="1:19">
      <c r="A122" s="557">
        <v>247</v>
      </c>
      <c r="B122" s="557" t="s">
        <v>24</v>
      </c>
      <c r="C122" s="751"/>
      <c r="D122" s="754"/>
      <c r="E122" s="565" t="s">
        <v>26</v>
      </c>
      <c r="F122" s="556"/>
      <c r="G122" s="576" t="str">
        <f t="shared" si="57"/>
        <v>4</v>
      </c>
      <c r="H122" s="579">
        <v>4</v>
      </c>
      <c r="I122" s="562" t="s">
        <v>27</v>
      </c>
      <c r="L122" s="421"/>
      <c r="M122" s="421"/>
      <c r="O122" s="577"/>
      <c r="P122" s="555">
        <f t="shared" ref="P122" si="105">_xlfn.BITRSHIFT(O121,8)</f>
        <v>4</v>
      </c>
      <c r="Q122" s="421"/>
    </row>
    <row r="123" spans="1:19">
      <c r="A123" s="557">
        <v>248</v>
      </c>
      <c r="B123" s="557" t="s">
        <v>24</v>
      </c>
      <c r="C123" s="953" t="s">
        <v>1296</v>
      </c>
      <c r="D123" s="754"/>
      <c r="E123" s="565" t="s">
        <v>26</v>
      </c>
      <c r="F123" s="556"/>
      <c r="G123" s="576" t="str">
        <f t="shared" si="57"/>
        <v>4F</v>
      </c>
      <c r="H123" s="579">
        <v>79</v>
      </c>
      <c r="I123" s="562" t="s">
        <v>27</v>
      </c>
      <c r="K123" s="421">
        <f>H124*256+H123</f>
        <v>1359</v>
      </c>
      <c r="L123" s="421">
        <f>K123*0.001</f>
        <v>1.359</v>
      </c>
      <c r="M123" s="421">
        <f>10*LOG10(L123)</f>
        <v>1.3321945673249429</v>
      </c>
      <c r="O123" s="575">
        <v>1359</v>
      </c>
      <c r="P123" s="555">
        <f t="shared" ref="P123" si="106">_xlfn.BITAND(O123,255)</f>
        <v>79</v>
      </c>
      <c r="Q123" s="421"/>
      <c r="R123" s="421"/>
      <c r="S123" s="421"/>
    </row>
    <row r="124" spans="1:19">
      <c r="A124" s="557">
        <v>249</v>
      </c>
      <c r="B124" s="557" t="s">
        <v>24</v>
      </c>
      <c r="C124" s="751"/>
      <c r="D124" s="754"/>
      <c r="E124" s="565" t="s">
        <v>26</v>
      </c>
      <c r="F124" s="556"/>
      <c r="G124" s="576" t="str">
        <f t="shared" si="57"/>
        <v>5</v>
      </c>
      <c r="H124" s="579">
        <v>5</v>
      </c>
      <c r="I124" s="562" t="s">
        <v>27</v>
      </c>
      <c r="O124" s="575"/>
      <c r="P124" s="555">
        <f t="shared" ref="P124" si="107">_xlfn.BITRSHIFT(O123,8)</f>
        <v>5</v>
      </c>
    </row>
    <row r="125" spans="1:19">
      <c r="A125" s="557">
        <v>250</v>
      </c>
      <c r="B125" s="557" t="s">
        <v>24</v>
      </c>
      <c r="C125" s="953" t="s">
        <v>1297</v>
      </c>
      <c r="D125" s="754"/>
      <c r="E125" s="565" t="s">
        <v>26</v>
      </c>
      <c r="F125" s="556"/>
      <c r="G125" s="576" t="str">
        <f t="shared" si="57"/>
        <v>BF</v>
      </c>
      <c r="H125" s="579">
        <v>191</v>
      </c>
      <c r="I125" s="562" t="s">
        <v>27</v>
      </c>
      <c r="K125" s="421">
        <f>H126*256+H125</f>
        <v>1471</v>
      </c>
      <c r="L125" s="421">
        <f>K125*0.001</f>
        <v>1.4710000000000001</v>
      </c>
      <c r="M125" s="421">
        <f>10*LOG10(L125)</f>
        <v>1.6761267272753013</v>
      </c>
      <c r="O125" s="575">
        <v>1471</v>
      </c>
      <c r="P125" s="555">
        <f t="shared" ref="P125" si="108">_xlfn.BITAND(O125,255)</f>
        <v>191</v>
      </c>
      <c r="Q125" s="421"/>
      <c r="R125" s="421"/>
      <c r="S125" s="421"/>
    </row>
    <row r="126" spans="1:19">
      <c r="A126" s="557">
        <v>251</v>
      </c>
      <c r="B126" s="557" t="s">
        <v>24</v>
      </c>
      <c r="C126" s="751"/>
      <c r="D126" s="754"/>
      <c r="E126" s="565" t="s">
        <v>26</v>
      </c>
      <c r="F126" s="556"/>
      <c r="G126" s="576" t="str">
        <f t="shared" si="57"/>
        <v>5</v>
      </c>
      <c r="H126" s="579">
        <v>5</v>
      </c>
      <c r="I126" s="562" t="s">
        <v>27</v>
      </c>
      <c r="O126" s="575"/>
      <c r="P126" s="555">
        <f t="shared" ref="P126" si="109">_xlfn.BITRSHIFT(O125,8)</f>
        <v>5</v>
      </c>
    </row>
    <row r="127" spans="1:19">
      <c r="A127" s="557">
        <v>252</v>
      </c>
      <c r="B127" s="557" t="s">
        <v>24</v>
      </c>
      <c r="C127" s="953" t="s">
        <v>1298</v>
      </c>
      <c r="D127" s="754"/>
      <c r="E127" s="565" t="s">
        <v>26</v>
      </c>
      <c r="F127" s="556"/>
      <c r="G127" s="576" t="str">
        <f t="shared" si="57"/>
        <v>30</v>
      </c>
      <c r="H127" s="579">
        <v>48</v>
      </c>
      <c r="I127" s="562" t="s">
        <v>27</v>
      </c>
      <c r="K127" s="421">
        <f>H128*256+H127</f>
        <v>1584</v>
      </c>
      <c r="L127" s="421">
        <f>K127*0.001</f>
        <v>1.5840000000000001</v>
      </c>
      <c r="M127" s="421">
        <f>10*LOG10(L127)</f>
        <v>1.9975517725347471</v>
      </c>
      <c r="O127" s="575">
        <v>1584</v>
      </c>
      <c r="P127" s="555">
        <f t="shared" ref="P127" si="110">_xlfn.BITAND(O127,255)</f>
        <v>48</v>
      </c>
      <c r="Q127" s="421"/>
      <c r="R127" s="421"/>
      <c r="S127" s="421"/>
    </row>
    <row r="128" spans="1:19">
      <c r="A128" s="557">
        <v>253</v>
      </c>
      <c r="B128" s="557" t="s">
        <v>24</v>
      </c>
      <c r="C128" s="751"/>
      <c r="D128" s="754"/>
      <c r="E128" s="565" t="s">
        <v>26</v>
      </c>
      <c r="F128" s="556"/>
      <c r="G128" s="576" t="str">
        <f t="shared" si="57"/>
        <v>6</v>
      </c>
      <c r="H128" s="579">
        <v>6</v>
      </c>
      <c r="I128" s="562" t="s">
        <v>27</v>
      </c>
      <c r="O128" s="575"/>
      <c r="P128" s="555">
        <f t="shared" ref="P128" si="111">_xlfn.BITRSHIFT(O127,8)</f>
        <v>6</v>
      </c>
    </row>
    <row r="129" spans="1:19">
      <c r="A129" s="557">
        <v>254</v>
      </c>
      <c r="B129" s="557" t="s">
        <v>24</v>
      </c>
      <c r="C129" s="953" t="s">
        <v>1299</v>
      </c>
      <c r="D129" s="754"/>
      <c r="E129" s="565" t="s">
        <v>26</v>
      </c>
      <c r="F129" s="556"/>
      <c r="G129" s="576" t="str">
        <f t="shared" si="57"/>
        <v>F0</v>
      </c>
      <c r="H129" s="579">
        <v>240</v>
      </c>
      <c r="I129" s="562" t="s">
        <v>27</v>
      </c>
      <c r="K129" s="421">
        <f>H130*256+H129</f>
        <v>19952</v>
      </c>
      <c r="L129" s="421">
        <f>K129*0.001</f>
        <v>19.952000000000002</v>
      </c>
      <c r="M129" s="421">
        <f>10*LOG10(L129)</f>
        <v>12.999864361344676</v>
      </c>
      <c r="O129" s="575">
        <v>19952</v>
      </c>
      <c r="P129" s="555">
        <f t="shared" ref="P129" si="112">_xlfn.BITAND(O129,255)</f>
        <v>240</v>
      </c>
      <c r="Q129" s="421"/>
      <c r="R129" s="421"/>
      <c r="S129" s="421"/>
    </row>
    <row r="130" spans="1:19">
      <c r="A130" s="557">
        <v>255</v>
      </c>
      <c r="B130" s="557" t="s">
        <v>24</v>
      </c>
      <c r="C130" s="751"/>
      <c r="D130" s="751"/>
      <c r="E130" s="565" t="s">
        <v>26</v>
      </c>
      <c r="F130" s="556"/>
      <c r="G130" s="576" t="str">
        <f t="shared" si="57"/>
        <v>4D</v>
      </c>
      <c r="H130" s="579">
        <v>77</v>
      </c>
      <c r="I130" s="562" t="s">
        <v>27</v>
      </c>
      <c r="O130" s="575"/>
      <c r="P130" s="555">
        <f t="shared" ref="P130" si="113">_xlfn.BITRSHIFT(O129,8)</f>
        <v>77</v>
      </c>
    </row>
  </sheetData>
  <mergeCells count="69">
    <mergeCell ref="C27:C2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D35:D66"/>
    <mergeCell ref="C37:C38"/>
    <mergeCell ref="C39:C40"/>
    <mergeCell ref="C41:C42"/>
    <mergeCell ref="C43:C44"/>
    <mergeCell ref="C45:C46"/>
    <mergeCell ref="C57:C58"/>
    <mergeCell ref="C59:C60"/>
    <mergeCell ref="C51:C52"/>
    <mergeCell ref="C53:C54"/>
    <mergeCell ref="C55:C56"/>
    <mergeCell ref="C61:C62"/>
    <mergeCell ref="C63:C64"/>
    <mergeCell ref="C65:C66"/>
    <mergeCell ref="C95:C96"/>
    <mergeCell ref="C97:C98"/>
    <mergeCell ref="C31:C32"/>
    <mergeCell ref="C33:C34"/>
    <mergeCell ref="C35:C36"/>
    <mergeCell ref="C47:C48"/>
    <mergeCell ref="C49:C50"/>
    <mergeCell ref="C117:C118"/>
    <mergeCell ref="C121:C122"/>
    <mergeCell ref="C125:C126"/>
    <mergeCell ref="D67:D98"/>
    <mergeCell ref="C69:C70"/>
    <mergeCell ref="C71:C72"/>
    <mergeCell ref="C73:C74"/>
    <mergeCell ref="C75:C76"/>
    <mergeCell ref="C77:C78"/>
    <mergeCell ref="C89:C90"/>
    <mergeCell ref="C81:C82"/>
    <mergeCell ref="C83:C84"/>
    <mergeCell ref="C85:C86"/>
    <mergeCell ref="C87:C88"/>
    <mergeCell ref="C91:C92"/>
    <mergeCell ref="C93:C94"/>
    <mergeCell ref="C123:C124"/>
    <mergeCell ref="C127:C128"/>
    <mergeCell ref="C67:C68"/>
    <mergeCell ref="C79:C80"/>
    <mergeCell ref="D99:D130"/>
    <mergeCell ref="C101:C102"/>
    <mergeCell ref="C103:C104"/>
    <mergeCell ref="C105:C106"/>
    <mergeCell ref="C107:C108"/>
    <mergeCell ref="C119:C120"/>
    <mergeCell ref="C99:C100"/>
    <mergeCell ref="C109:C110"/>
    <mergeCell ref="C111:C112"/>
    <mergeCell ref="C113:C114"/>
    <mergeCell ref="C129:C130"/>
    <mergeCell ref="C115:C116"/>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60DEB-1529-42D6-9FA2-87498BFE73BF}">
  <dimension ref="A1:S130"/>
  <sheetViews>
    <sheetView zoomScale="85" zoomScaleNormal="85" workbookViewId="0">
      <selection activeCell="A2" sqref="A2"/>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16384" width="9" style="284"/>
  </cols>
  <sheetData>
    <row r="1" spans="1:19" ht="17.25" customHeight="1">
      <c r="A1" s="756" t="s">
        <v>4665</v>
      </c>
      <c r="B1" s="757"/>
      <c r="C1" s="757"/>
      <c r="D1" s="757"/>
      <c r="E1" s="757"/>
      <c r="F1" s="757"/>
      <c r="G1" s="757"/>
      <c r="H1" s="757"/>
      <c r="I1" s="623"/>
    </row>
    <row r="2" spans="1:19" ht="63" customHeight="1">
      <c r="A2" s="177" t="s">
        <v>13</v>
      </c>
      <c r="B2" s="178" t="s">
        <v>14</v>
      </c>
      <c r="C2" s="179" t="s">
        <v>15</v>
      </c>
      <c r="D2" s="179" t="s">
        <v>16</v>
      </c>
      <c r="E2" s="179" t="s">
        <v>17</v>
      </c>
      <c r="F2" s="179" t="s">
        <v>18</v>
      </c>
      <c r="G2" s="179" t="s">
        <v>19</v>
      </c>
      <c r="H2" s="179" t="s">
        <v>2061</v>
      </c>
      <c r="I2" s="179" t="s">
        <v>21</v>
      </c>
      <c r="K2" s="284" t="s">
        <v>4410</v>
      </c>
      <c r="L2" s="575" t="s">
        <v>4414</v>
      </c>
    </row>
    <row r="3" spans="1:19" s="421" customFormat="1">
      <c r="A3" s="622">
        <v>128</v>
      </c>
      <c r="B3" s="610" t="s">
        <v>24</v>
      </c>
      <c r="C3" s="953" t="s">
        <v>1182</v>
      </c>
      <c r="D3" s="957"/>
      <c r="E3" s="620" t="s">
        <v>26</v>
      </c>
      <c r="F3" s="616"/>
      <c r="G3" s="576" t="str">
        <f t="shared" ref="G3:G66" si="0">DEC2HEX(H3)</f>
        <v>4</v>
      </c>
      <c r="H3" s="617">
        <v>4</v>
      </c>
      <c r="I3" s="618" t="s">
        <v>27</v>
      </c>
      <c r="J3" s="284"/>
      <c r="K3" s="421">
        <f>H4*256+H3</f>
        <v>4</v>
      </c>
      <c r="L3" s="577">
        <v>4</v>
      </c>
      <c r="M3" s="604">
        <f>_xlfn.BITAND(L3,255)</f>
        <v>4</v>
      </c>
    </row>
    <row r="4" spans="1:19" s="421" customFormat="1">
      <c r="A4" s="622">
        <v>129</v>
      </c>
      <c r="B4" s="610" t="s">
        <v>24</v>
      </c>
      <c r="C4" s="751"/>
      <c r="D4" s="754"/>
      <c r="E4" s="620" t="s">
        <v>26</v>
      </c>
      <c r="F4" s="616"/>
      <c r="G4" s="576" t="str">
        <f t="shared" si="0"/>
        <v>0</v>
      </c>
      <c r="H4" s="617">
        <v>0</v>
      </c>
      <c r="I4" s="618" t="s">
        <v>27</v>
      </c>
      <c r="J4" s="284"/>
      <c r="L4" s="577"/>
      <c r="M4" s="604">
        <f>_xlfn.BITRSHIFT(L3,8)</f>
        <v>0</v>
      </c>
    </row>
    <row r="5" spans="1:19" s="421" customFormat="1">
      <c r="A5" s="622">
        <v>130</v>
      </c>
      <c r="B5" s="610" t="s">
        <v>24</v>
      </c>
      <c r="C5" s="953" t="s">
        <v>1183</v>
      </c>
      <c r="D5" s="754"/>
      <c r="E5" s="620" t="s">
        <v>26</v>
      </c>
      <c r="F5" s="616"/>
      <c r="G5" s="576" t="str">
        <f t="shared" si="0"/>
        <v>5A</v>
      </c>
      <c r="H5" s="617">
        <v>90</v>
      </c>
      <c r="I5" s="618" t="s">
        <v>27</v>
      </c>
      <c r="K5" s="421">
        <f>H6*256+H5</f>
        <v>90</v>
      </c>
      <c r="L5" s="577">
        <v>90</v>
      </c>
      <c r="M5" s="604">
        <f>_xlfn.BITAND(L5,255)</f>
        <v>90</v>
      </c>
    </row>
    <row r="6" spans="1:19" s="421" customFormat="1">
      <c r="A6" s="622">
        <v>131</v>
      </c>
      <c r="B6" s="610" t="s">
        <v>24</v>
      </c>
      <c r="C6" s="751"/>
      <c r="D6" s="754"/>
      <c r="E6" s="620" t="s">
        <v>26</v>
      </c>
      <c r="F6" s="616"/>
      <c r="G6" s="576" t="str">
        <f t="shared" si="0"/>
        <v>0</v>
      </c>
      <c r="H6" s="617">
        <v>0</v>
      </c>
      <c r="I6" s="618" t="s">
        <v>27</v>
      </c>
      <c r="L6" s="577"/>
      <c r="M6" s="604">
        <f t="shared" ref="M6" si="1">_xlfn.BITAND(L6,255)</f>
        <v>0</v>
      </c>
    </row>
    <row r="7" spans="1:19" s="421" customFormat="1">
      <c r="A7" s="622">
        <v>132</v>
      </c>
      <c r="B7" s="610" t="s">
        <v>24</v>
      </c>
      <c r="C7" s="953" t="s">
        <v>1184</v>
      </c>
      <c r="D7" s="754"/>
      <c r="E7" s="620" t="s">
        <v>26</v>
      </c>
      <c r="F7" s="616"/>
      <c r="G7" s="576" t="str">
        <f t="shared" si="0"/>
        <v>B1</v>
      </c>
      <c r="H7" s="617">
        <v>177</v>
      </c>
      <c r="I7" s="618" t="s">
        <v>27</v>
      </c>
      <c r="K7" s="421">
        <f>H8*256+H7</f>
        <v>177</v>
      </c>
      <c r="L7" s="577">
        <v>177</v>
      </c>
      <c r="M7" s="604">
        <f t="shared" ref="M7" si="2">_xlfn.BITRSHIFT(L6,8)</f>
        <v>0</v>
      </c>
    </row>
    <row r="8" spans="1:19" s="421" customFormat="1">
      <c r="A8" s="622">
        <v>133</v>
      </c>
      <c r="B8" s="610" t="s">
        <v>24</v>
      </c>
      <c r="C8" s="751"/>
      <c r="D8" s="754"/>
      <c r="E8" s="620" t="s">
        <v>26</v>
      </c>
      <c r="F8" s="616"/>
      <c r="G8" s="576" t="str">
        <f t="shared" si="0"/>
        <v>0</v>
      </c>
      <c r="H8" s="617">
        <v>0</v>
      </c>
      <c r="I8" s="618" t="s">
        <v>27</v>
      </c>
      <c r="L8" s="577"/>
      <c r="M8" s="604">
        <f t="shared" ref="M8:M9" si="3">_xlfn.BITAND(L8,255)</f>
        <v>0</v>
      </c>
    </row>
    <row r="9" spans="1:19" s="421" customFormat="1">
      <c r="A9" s="622">
        <v>134</v>
      </c>
      <c r="B9" s="610" t="s">
        <v>24</v>
      </c>
      <c r="C9" s="953" t="s">
        <v>1185</v>
      </c>
      <c r="D9" s="754"/>
      <c r="E9" s="620" t="s">
        <v>26</v>
      </c>
      <c r="F9" s="616"/>
      <c r="G9" s="576" t="str">
        <f t="shared" si="0"/>
        <v>8</v>
      </c>
      <c r="H9" s="617">
        <v>8</v>
      </c>
      <c r="I9" s="618" t="s">
        <v>27</v>
      </c>
      <c r="K9" s="421">
        <f>H10*256+H9</f>
        <v>264</v>
      </c>
      <c r="L9" s="577">
        <v>264</v>
      </c>
      <c r="M9" s="604">
        <f t="shared" si="3"/>
        <v>8</v>
      </c>
    </row>
    <row r="10" spans="1:19" s="421" customFormat="1">
      <c r="A10" s="622">
        <v>135</v>
      </c>
      <c r="B10" s="610" t="s">
        <v>24</v>
      </c>
      <c r="C10" s="751"/>
      <c r="D10" s="754"/>
      <c r="E10" s="620" t="s">
        <v>26</v>
      </c>
      <c r="F10" s="616"/>
      <c r="G10" s="576" t="str">
        <f t="shared" si="0"/>
        <v>1</v>
      </c>
      <c r="H10" s="617">
        <v>1</v>
      </c>
      <c r="I10" s="618" t="s">
        <v>27</v>
      </c>
      <c r="K10" s="284"/>
      <c r="L10" s="577"/>
      <c r="M10" s="604">
        <f t="shared" ref="M10" si="4">_xlfn.BITRSHIFT(L9,8)</f>
        <v>1</v>
      </c>
    </row>
    <row r="11" spans="1:19">
      <c r="A11" s="622">
        <v>136</v>
      </c>
      <c r="B11" s="610" t="s">
        <v>24</v>
      </c>
      <c r="C11" s="953" t="s">
        <v>1186</v>
      </c>
      <c r="D11" s="754"/>
      <c r="E11" s="620" t="s">
        <v>26</v>
      </c>
      <c r="F11" s="609"/>
      <c r="G11" s="576" t="str">
        <f t="shared" si="0"/>
        <v>5E</v>
      </c>
      <c r="H11" s="614">
        <v>94</v>
      </c>
      <c r="I11" s="618" t="s">
        <v>27</v>
      </c>
      <c r="K11" s="421">
        <f>H12*256+H11</f>
        <v>350</v>
      </c>
      <c r="L11" s="575">
        <v>350</v>
      </c>
      <c r="M11" s="604">
        <f t="shared" ref="M11:M12" si="5">_xlfn.BITAND(L11,255)</f>
        <v>94</v>
      </c>
      <c r="N11" s="421"/>
      <c r="P11" s="421"/>
      <c r="Q11" s="421"/>
      <c r="R11" s="421"/>
      <c r="S11" s="421"/>
    </row>
    <row r="12" spans="1:19">
      <c r="A12" s="622">
        <v>137</v>
      </c>
      <c r="B12" s="610" t="s">
        <v>24</v>
      </c>
      <c r="C12" s="751"/>
      <c r="D12" s="754"/>
      <c r="E12" s="620" t="s">
        <v>26</v>
      </c>
      <c r="F12" s="609"/>
      <c r="G12" s="576" t="str">
        <f t="shared" si="0"/>
        <v>1</v>
      </c>
      <c r="H12" s="614">
        <v>1</v>
      </c>
      <c r="I12" s="618" t="s">
        <v>27</v>
      </c>
      <c r="L12" s="575"/>
      <c r="M12" s="604">
        <f t="shared" si="5"/>
        <v>0</v>
      </c>
      <c r="P12" s="421"/>
    </row>
    <row r="13" spans="1:19">
      <c r="A13" s="622">
        <v>138</v>
      </c>
      <c r="B13" s="610" t="s">
        <v>24</v>
      </c>
      <c r="C13" s="953" t="s">
        <v>1187</v>
      </c>
      <c r="D13" s="754"/>
      <c r="E13" s="620" t="s">
        <v>26</v>
      </c>
      <c r="F13" s="609"/>
      <c r="G13" s="576" t="str">
        <f t="shared" si="0"/>
        <v>B5</v>
      </c>
      <c r="H13" s="614">
        <v>181</v>
      </c>
      <c r="I13" s="618" t="s">
        <v>27</v>
      </c>
      <c r="K13" s="421">
        <f>H14*256+H13</f>
        <v>437</v>
      </c>
      <c r="L13" s="575">
        <v>437</v>
      </c>
      <c r="M13" s="604">
        <f t="shared" ref="M13" si="6">_xlfn.BITRSHIFT(L12,8)</f>
        <v>0</v>
      </c>
      <c r="N13" s="421"/>
      <c r="P13" s="421"/>
      <c r="Q13" s="421"/>
      <c r="R13" s="421"/>
      <c r="S13" s="421"/>
    </row>
    <row r="14" spans="1:19">
      <c r="A14" s="622">
        <v>139</v>
      </c>
      <c r="B14" s="610" t="s">
        <v>24</v>
      </c>
      <c r="C14" s="751"/>
      <c r="D14" s="754"/>
      <c r="E14" s="620" t="s">
        <v>26</v>
      </c>
      <c r="F14" s="609"/>
      <c r="G14" s="576" t="str">
        <f t="shared" si="0"/>
        <v>1</v>
      </c>
      <c r="H14" s="614">
        <v>1</v>
      </c>
      <c r="I14" s="618" t="s">
        <v>27</v>
      </c>
      <c r="L14" s="575"/>
      <c r="M14" s="604">
        <f t="shared" ref="M14:M15" si="7">_xlfn.BITAND(L14,255)</f>
        <v>0</v>
      </c>
      <c r="P14" s="421"/>
    </row>
    <row r="15" spans="1:19">
      <c r="A15" s="622">
        <v>140</v>
      </c>
      <c r="B15" s="610" t="s">
        <v>24</v>
      </c>
      <c r="C15" s="953" t="s">
        <v>1188</v>
      </c>
      <c r="D15" s="754"/>
      <c r="E15" s="620" t="s">
        <v>26</v>
      </c>
      <c r="F15" s="609"/>
      <c r="G15" s="576" t="str">
        <f t="shared" si="0"/>
        <v>C</v>
      </c>
      <c r="H15" s="614">
        <v>12</v>
      </c>
      <c r="I15" s="618" t="s">
        <v>27</v>
      </c>
      <c r="K15" s="421">
        <f>H16*256+H15</f>
        <v>524</v>
      </c>
      <c r="L15" s="575">
        <v>524</v>
      </c>
      <c r="M15" s="604">
        <f t="shared" si="7"/>
        <v>12</v>
      </c>
      <c r="N15" s="421"/>
      <c r="P15" s="421"/>
      <c r="Q15" s="421"/>
      <c r="R15" s="421"/>
      <c r="S15" s="421"/>
    </row>
    <row r="16" spans="1:19">
      <c r="A16" s="622">
        <v>141</v>
      </c>
      <c r="B16" s="610" t="s">
        <v>24</v>
      </c>
      <c r="C16" s="751"/>
      <c r="D16" s="754"/>
      <c r="E16" s="620" t="s">
        <v>26</v>
      </c>
      <c r="F16" s="609"/>
      <c r="G16" s="576" t="str">
        <f t="shared" si="0"/>
        <v>2</v>
      </c>
      <c r="H16" s="614">
        <v>2</v>
      </c>
      <c r="I16" s="618" t="s">
        <v>27</v>
      </c>
      <c r="L16" s="575"/>
      <c r="M16" s="604">
        <f t="shared" ref="M16" si="8">_xlfn.BITRSHIFT(L15,8)</f>
        <v>2</v>
      </c>
      <c r="P16" s="421"/>
    </row>
    <row r="17" spans="1:19">
      <c r="A17" s="622">
        <v>142</v>
      </c>
      <c r="B17" s="610" t="s">
        <v>24</v>
      </c>
      <c r="C17" s="953" t="s">
        <v>1189</v>
      </c>
      <c r="D17" s="754"/>
      <c r="E17" s="620" t="s">
        <v>26</v>
      </c>
      <c r="F17" s="609"/>
      <c r="G17" s="576" t="str">
        <f t="shared" si="0"/>
        <v>63</v>
      </c>
      <c r="H17" s="614">
        <v>99</v>
      </c>
      <c r="I17" s="618" t="s">
        <v>27</v>
      </c>
      <c r="K17" s="421">
        <f>H18*256+H17</f>
        <v>611</v>
      </c>
      <c r="L17" s="575">
        <v>611</v>
      </c>
      <c r="M17" s="604">
        <f t="shared" ref="M17:M18" si="9">_xlfn.BITAND(L17,255)</f>
        <v>99</v>
      </c>
      <c r="N17" s="421"/>
      <c r="P17" s="421"/>
      <c r="Q17" s="421"/>
      <c r="R17" s="421"/>
      <c r="S17" s="421"/>
    </row>
    <row r="18" spans="1:19">
      <c r="A18" s="622">
        <v>143</v>
      </c>
      <c r="B18" s="610" t="s">
        <v>24</v>
      </c>
      <c r="C18" s="751"/>
      <c r="D18" s="754"/>
      <c r="E18" s="620" t="s">
        <v>26</v>
      </c>
      <c r="F18" s="609"/>
      <c r="G18" s="576" t="str">
        <f t="shared" si="0"/>
        <v>2</v>
      </c>
      <c r="H18" s="614">
        <v>2</v>
      </c>
      <c r="I18" s="618" t="s">
        <v>27</v>
      </c>
      <c r="L18" s="575"/>
      <c r="M18" s="604">
        <f t="shared" si="9"/>
        <v>0</v>
      </c>
      <c r="P18" s="421"/>
    </row>
    <row r="19" spans="1:19">
      <c r="A19" s="622">
        <v>144</v>
      </c>
      <c r="B19" s="610" t="s">
        <v>24</v>
      </c>
      <c r="C19" s="953" t="s">
        <v>1190</v>
      </c>
      <c r="D19" s="754"/>
      <c r="E19" s="620" t="s">
        <v>26</v>
      </c>
      <c r="F19" s="609"/>
      <c r="G19" s="576" t="str">
        <f t="shared" si="0"/>
        <v>B9</v>
      </c>
      <c r="H19" s="614">
        <v>185</v>
      </c>
      <c r="I19" s="618" t="s">
        <v>27</v>
      </c>
      <c r="K19" s="421">
        <f>H20*256+H19</f>
        <v>697</v>
      </c>
      <c r="L19" s="575">
        <v>697</v>
      </c>
      <c r="M19" s="604">
        <f t="shared" ref="M19" si="10">_xlfn.BITRSHIFT(L18,8)</f>
        <v>0</v>
      </c>
      <c r="N19" s="421"/>
      <c r="P19" s="421"/>
      <c r="Q19" s="421"/>
      <c r="R19" s="421"/>
      <c r="S19" s="421"/>
    </row>
    <row r="20" spans="1:19">
      <c r="A20" s="622">
        <v>145</v>
      </c>
      <c r="B20" s="610" t="s">
        <v>24</v>
      </c>
      <c r="C20" s="751"/>
      <c r="D20" s="754"/>
      <c r="E20" s="620" t="s">
        <v>26</v>
      </c>
      <c r="F20" s="609"/>
      <c r="G20" s="576" t="str">
        <f t="shared" si="0"/>
        <v>2</v>
      </c>
      <c r="H20" s="614">
        <v>2</v>
      </c>
      <c r="I20" s="618" t="s">
        <v>27</v>
      </c>
      <c r="K20" s="421"/>
      <c r="L20" s="575"/>
      <c r="M20" s="604">
        <f t="shared" ref="M20:M21" si="11">_xlfn.BITAND(L20,255)</f>
        <v>0</v>
      </c>
      <c r="N20" s="421"/>
      <c r="P20" s="421"/>
      <c r="Q20" s="421"/>
    </row>
    <row r="21" spans="1:19">
      <c r="A21" s="622">
        <v>146</v>
      </c>
      <c r="B21" s="610" t="s">
        <v>24</v>
      </c>
      <c r="C21" s="953" t="s">
        <v>1191</v>
      </c>
      <c r="D21" s="754"/>
      <c r="E21" s="620" t="s">
        <v>26</v>
      </c>
      <c r="F21" s="609"/>
      <c r="G21" s="576" t="str">
        <f t="shared" si="0"/>
        <v>10</v>
      </c>
      <c r="H21" s="614">
        <v>16</v>
      </c>
      <c r="I21" s="618" t="s">
        <v>27</v>
      </c>
      <c r="K21" s="421">
        <f>H22*256+H21</f>
        <v>784</v>
      </c>
      <c r="L21" s="575">
        <v>784</v>
      </c>
      <c r="M21" s="604">
        <f t="shared" si="11"/>
        <v>16</v>
      </c>
      <c r="N21" s="421"/>
      <c r="P21" s="421"/>
      <c r="Q21" s="421"/>
      <c r="R21" s="421"/>
      <c r="S21" s="421"/>
    </row>
    <row r="22" spans="1:19">
      <c r="A22" s="622">
        <v>147</v>
      </c>
      <c r="B22" s="610" t="s">
        <v>24</v>
      </c>
      <c r="C22" s="751"/>
      <c r="D22" s="754"/>
      <c r="E22" s="620" t="s">
        <v>26</v>
      </c>
      <c r="F22" s="609"/>
      <c r="G22" s="576" t="str">
        <f t="shared" si="0"/>
        <v>3</v>
      </c>
      <c r="H22" s="614">
        <v>3</v>
      </c>
      <c r="I22" s="618" t="s">
        <v>27</v>
      </c>
      <c r="K22" s="421"/>
      <c r="L22" s="575"/>
      <c r="M22" s="604">
        <f t="shared" ref="M22" si="12">_xlfn.BITRSHIFT(L21,8)</f>
        <v>3</v>
      </c>
      <c r="N22" s="421"/>
      <c r="P22" s="421"/>
      <c r="Q22" s="421"/>
    </row>
    <row r="23" spans="1:19">
      <c r="A23" s="622">
        <v>148</v>
      </c>
      <c r="B23" s="610" t="s">
        <v>24</v>
      </c>
      <c r="C23" s="953" t="s">
        <v>1192</v>
      </c>
      <c r="D23" s="754"/>
      <c r="E23" s="620" t="s">
        <v>26</v>
      </c>
      <c r="F23" s="609"/>
      <c r="G23" s="576" t="str">
        <f t="shared" si="0"/>
        <v>67</v>
      </c>
      <c r="H23" s="614">
        <v>103</v>
      </c>
      <c r="I23" s="618" t="s">
        <v>27</v>
      </c>
      <c r="K23" s="421">
        <f>H24*256+H23</f>
        <v>871</v>
      </c>
      <c r="L23" s="575">
        <v>871</v>
      </c>
      <c r="M23" s="604">
        <f t="shared" ref="M23:M24" si="13">_xlfn.BITAND(L23,255)</f>
        <v>103</v>
      </c>
      <c r="N23" s="421"/>
      <c r="P23" s="421"/>
      <c r="Q23" s="421"/>
      <c r="R23" s="421"/>
      <c r="S23" s="421"/>
    </row>
    <row r="24" spans="1:19">
      <c r="A24" s="622">
        <v>149</v>
      </c>
      <c r="B24" s="610" t="s">
        <v>24</v>
      </c>
      <c r="C24" s="751"/>
      <c r="D24" s="754"/>
      <c r="E24" s="620" t="s">
        <v>26</v>
      </c>
      <c r="F24" s="609"/>
      <c r="G24" s="576" t="str">
        <f t="shared" si="0"/>
        <v>3</v>
      </c>
      <c r="H24" s="614">
        <v>3</v>
      </c>
      <c r="I24" s="618" t="s">
        <v>27</v>
      </c>
      <c r="K24" s="421"/>
      <c r="L24" s="575"/>
      <c r="M24" s="604">
        <f t="shared" si="13"/>
        <v>0</v>
      </c>
      <c r="N24" s="421"/>
      <c r="P24" s="421"/>
      <c r="Q24" s="421"/>
    </row>
    <row r="25" spans="1:19">
      <c r="A25" s="622">
        <v>150</v>
      </c>
      <c r="B25" s="610" t="s">
        <v>24</v>
      </c>
      <c r="C25" s="953" t="s">
        <v>1193</v>
      </c>
      <c r="D25" s="754"/>
      <c r="E25" s="620" t="s">
        <v>26</v>
      </c>
      <c r="F25" s="609"/>
      <c r="G25" s="576" t="str">
        <f t="shared" si="0"/>
        <v>BD</v>
      </c>
      <c r="H25" s="614">
        <v>189</v>
      </c>
      <c r="I25" s="618" t="s">
        <v>27</v>
      </c>
      <c r="K25" s="421">
        <f>H26*256+H25</f>
        <v>957</v>
      </c>
      <c r="L25" s="575">
        <v>957</v>
      </c>
      <c r="M25" s="604">
        <f t="shared" ref="M25" si="14">_xlfn.BITRSHIFT(L24,8)</f>
        <v>0</v>
      </c>
      <c r="N25" s="421"/>
      <c r="P25" s="421"/>
      <c r="Q25" s="421"/>
      <c r="R25" s="421"/>
      <c r="S25" s="421"/>
    </row>
    <row r="26" spans="1:19">
      <c r="A26" s="622">
        <v>151</v>
      </c>
      <c r="B26" s="610" t="s">
        <v>24</v>
      </c>
      <c r="C26" s="751"/>
      <c r="D26" s="754"/>
      <c r="E26" s="620" t="s">
        <v>26</v>
      </c>
      <c r="F26" s="609"/>
      <c r="G26" s="576" t="str">
        <f t="shared" si="0"/>
        <v>3</v>
      </c>
      <c r="H26" s="614">
        <v>3</v>
      </c>
      <c r="I26" s="618" t="s">
        <v>27</v>
      </c>
      <c r="L26" s="575"/>
      <c r="M26" s="604">
        <f t="shared" ref="M26:M27" si="15">_xlfn.BITAND(L26,255)</f>
        <v>0</v>
      </c>
      <c r="N26" s="421"/>
      <c r="P26" s="421"/>
      <c r="Q26" s="421"/>
    </row>
    <row r="27" spans="1:19">
      <c r="A27" s="622">
        <v>152</v>
      </c>
      <c r="B27" s="610" t="s">
        <v>24</v>
      </c>
      <c r="C27" s="953" t="s">
        <v>1194</v>
      </c>
      <c r="D27" s="754"/>
      <c r="E27" s="620" t="s">
        <v>26</v>
      </c>
      <c r="F27" s="609"/>
      <c r="G27" s="576" t="str">
        <f t="shared" si="0"/>
        <v>14</v>
      </c>
      <c r="H27" s="614">
        <v>20</v>
      </c>
      <c r="I27" s="618" t="s">
        <v>27</v>
      </c>
      <c r="K27" s="421">
        <f>H28*256+H27</f>
        <v>1044</v>
      </c>
      <c r="L27" s="575">
        <v>1044</v>
      </c>
      <c r="M27" s="604">
        <f t="shared" si="15"/>
        <v>20</v>
      </c>
      <c r="N27" s="421"/>
      <c r="P27" s="421"/>
      <c r="Q27" s="421"/>
      <c r="R27" s="421"/>
      <c r="S27" s="421"/>
    </row>
    <row r="28" spans="1:19">
      <c r="A28" s="622">
        <v>153</v>
      </c>
      <c r="B28" s="610" t="s">
        <v>24</v>
      </c>
      <c r="C28" s="751"/>
      <c r="D28" s="754"/>
      <c r="E28" s="620" t="s">
        <v>26</v>
      </c>
      <c r="F28" s="609"/>
      <c r="G28" s="576" t="str">
        <f t="shared" si="0"/>
        <v>4</v>
      </c>
      <c r="H28" s="614">
        <v>4</v>
      </c>
      <c r="I28" s="618" t="s">
        <v>27</v>
      </c>
      <c r="L28" s="575"/>
      <c r="M28" s="604">
        <f t="shared" ref="M28" si="16">_xlfn.BITRSHIFT(L27,8)</f>
        <v>4</v>
      </c>
      <c r="P28" s="421"/>
    </row>
    <row r="29" spans="1:19">
      <c r="A29" s="622">
        <v>154</v>
      </c>
      <c r="B29" s="610" t="s">
        <v>24</v>
      </c>
      <c r="C29" s="953" t="s">
        <v>1195</v>
      </c>
      <c r="D29" s="754"/>
      <c r="E29" s="620" t="s">
        <v>26</v>
      </c>
      <c r="F29" s="609"/>
      <c r="G29" s="576" t="str">
        <f t="shared" si="0"/>
        <v>6B</v>
      </c>
      <c r="H29" s="614">
        <v>107</v>
      </c>
      <c r="I29" s="618" t="s">
        <v>27</v>
      </c>
      <c r="K29" s="421">
        <f>H30*256+H29</f>
        <v>1131</v>
      </c>
      <c r="L29" s="575">
        <v>1131</v>
      </c>
      <c r="M29" s="604">
        <f t="shared" ref="M29:M30" si="17">_xlfn.BITAND(L29,255)</f>
        <v>107</v>
      </c>
      <c r="N29" s="421"/>
      <c r="P29" s="421"/>
      <c r="Q29" s="421"/>
      <c r="R29" s="421"/>
      <c r="S29" s="421"/>
    </row>
    <row r="30" spans="1:19">
      <c r="A30" s="622">
        <v>155</v>
      </c>
      <c r="B30" s="610" t="s">
        <v>24</v>
      </c>
      <c r="C30" s="751"/>
      <c r="D30" s="754"/>
      <c r="E30" s="620" t="s">
        <v>26</v>
      </c>
      <c r="F30" s="609"/>
      <c r="G30" s="576" t="str">
        <f t="shared" si="0"/>
        <v>4</v>
      </c>
      <c r="H30" s="614">
        <v>4</v>
      </c>
      <c r="I30" s="618" t="s">
        <v>27</v>
      </c>
      <c r="L30" s="575"/>
      <c r="M30" s="604">
        <f t="shared" si="17"/>
        <v>0</v>
      </c>
      <c r="P30" s="421"/>
    </row>
    <row r="31" spans="1:19">
      <c r="A31" s="622">
        <v>156</v>
      </c>
      <c r="B31" s="610" t="s">
        <v>24</v>
      </c>
      <c r="C31" s="953" t="s">
        <v>1196</v>
      </c>
      <c r="D31" s="754"/>
      <c r="E31" s="620" t="s">
        <v>26</v>
      </c>
      <c r="F31" s="609"/>
      <c r="G31" s="576" t="str">
        <f t="shared" si="0"/>
        <v>C2</v>
      </c>
      <c r="H31" s="614">
        <v>194</v>
      </c>
      <c r="I31" s="618" t="s">
        <v>27</v>
      </c>
      <c r="K31" s="421">
        <f>H32*256+H31</f>
        <v>1218</v>
      </c>
      <c r="L31" s="575">
        <v>1218</v>
      </c>
      <c r="M31" s="604">
        <f t="shared" ref="M31" si="18">_xlfn.BITRSHIFT(L30,8)</f>
        <v>0</v>
      </c>
      <c r="N31" s="421"/>
      <c r="P31" s="421"/>
      <c r="Q31" s="421"/>
      <c r="R31" s="421"/>
      <c r="S31" s="421"/>
    </row>
    <row r="32" spans="1:19">
      <c r="A32" s="622">
        <v>157</v>
      </c>
      <c r="B32" s="610" t="s">
        <v>24</v>
      </c>
      <c r="C32" s="751"/>
      <c r="D32" s="754"/>
      <c r="E32" s="620" t="s">
        <v>26</v>
      </c>
      <c r="F32" s="609"/>
      <c r="G32" s="576" t="str">
        <f t="shared" si="0"/>
        <v>4</v>
      </c>
      <c r="H32" s="614">
        <v>4</v>
      </c>
      <c r="I32" s="618" t="s">
        <v>27</v>
      </c>
      <c r="L32" s="575"/>
      <c r="M32" s="604">
        <f t="shared" ref="M32:M33" si="19">_xlfn.BITAND(L32,255)</f>
        <v>0</v>
      </c>
      <c r="P32" s="421"/>
    </row>
    <row r="33" spans="1:19">
      <c r="A33" s="622">
        <v>158</v>
      </c>
      <c r="B33" s="610" t="s">
        <v>24</v>
      </c>
      <c r="C33" s="953" t="s">
        <v>1197</v>
      </c>
      <c r="D33" s="754"/>
      <c r="E33" s="620" t="s">
        <v>26</v>
      </c>
      <c r="F33" s="609"/>
      <c r="G33" s="576" t="str">
        <f t="shared" si="0"/>
        <v>E1</v>
      </c>
      <c r="H33" s="614">
        <v>225</v>
      </c>
      <c r="I33" s="618" t="s">
        <v>27</v>
      </c>
      <c r="K33" s="421">
        <f>H34*256+H33</f>
        <v>15329</v>
      </c>
      <c r="L33" s="575">
        <v>15329</v>
      </c>
      <c r="M33" s="604">
        <f t="shared" si="19"/>
        <v>225</v>
      </c>
      <c r="N33" s="421"/>
      <c r="P33" s="421"/>
      <c r="Q33" s="421"/>
      <c r="R33" s="421"/>
      <c r="S33" s="421"/>
    </row>
    <row r="34" spans="1:19">
      <c r="A34" s="622">
        <v>159</v>
      </c>
      <c r="B34" s="610" t="s">
        <v>24</v>
      </c>
      <c r="C34" s="751"/>
      <c r="D34" s="751"/>
      <c r="E34" s="620" t="s">
        <v>26</v>
      </c>
      <c r="F34" s="609"/>
      <c r="G34" s="576" t="str">
        <f t="shared" si="0"/>
        <v>3B</v>
      </c>
      <c r="H34" s="614">
        <v>59</v>
      </c>
      <c r="I34" s="618" t="s">
        <v>27</v>
      </c>
      <c r="L34" s="575"/>
      <c r="M34" s="604">
        <f t="shared" ref="M34" si="20">_xlfn.BITRSHIFT(L33,8)</f>
        <v>59</v>
      </c>
      <c r="P34" s="421"/>
    </row>
    <row r="35" spans="1:19">
      <c r="A35" s="622">
        <v>160</v>
      </c>
      <c r="B35" s="610" t="s">
        <v>24</v>
      </c>
      <c r="C35" s="953" t="s">
        <v>1198</v>
      </c>
      <c r="D35" s="957"/>
      <c r="E35" s="620" t="s">
        <v>26</v>
      </c>
      <c r="F35" s="609"/>
      <c r="G35" s="576" t="str">
        <f t="shared" si="0"/>
        <v>4</v>
      </c>
      <c r="H35" s="617">
        <v>4</v>
      </c>
      <c r="I35" s="618" t="s">
        <v>27</v>
      </c>
      <c r="K35" s="421">
        <f>H36*256+H35</f>
        <v>4</v>
      </c>
      <c r="L35" s="575">
        <v>4</v>
      </c>
      <c r="M35" s="604">
        <f t="shared" ref="M35:M36" si="21">_xlfn.BITAND(L35,255)</f>
        <v>4</v>
      </c>
      <c r="N35" s="421"/>
      <c r="P35" s="421"/>
      <c r="Q35" s="421"/>
      <c r="R35" s="421"/>
      <c r="S35" s="421"/>
    </row>
    <row r="36" spans="1:19">
      <c r="A36" s="622">
        <v>161</v>
      </c>
      <c r="B36" s="610" t="s">
        <v>24</v>
      </c>
      <c r="C36" s="751"/>
      <c r="D36" s="754"/>
      <c r="E36" s="620" t="s">
        <v>26</v>
      </c>
      <c r="F36" s="609"/>
      <c r="G36" s="576" t="str">
        <f t="shared" si="0"/>
        <v>0</v>
      </c>
      <c r="H36" s="617">
        <v>0</v>
      </c>
      <c r="I36" s="618" t="s">
        <v>27</v>
      </c>
      <c r="K36" s="421"/>
      <c r="L36" s="575"/>
      <c r="M36" s="604">
        <f t="shared" si="21"/>
        <v>0</v>
      </c>
      <c r="N36" s="421"/>
      <c r="P36" s="421"/>
      <c r="Q36" s="421"/>
      <c r="R36" s="421"/>
      <c r="S36" s="421"/>
    </row>
    <row r="37" spans="1:19">
      <c r="A37" s="622">
        <v>162</v>
      </c>
      <c r="B37" s="610" t="s">
        <v>24</v>
      </c>
      <c r="C37" s="953" t="s">
        <v>1199</v>
      </c>
      <c r="D37" s="754"/>
      <c r="E37" s="620" t="s">
        <v>26</v>
      </c>
      <c r="F37" s="609"/>
      <c r="G37" s="576" t="str">
        <f t="shared" si="0"/>
        <v>5A</v>
      </c>
      <c r="H37" s="617">
        <v>90</v>
      </c>
      <c r="I37" s="618" t="s">
        <v>27</v>
      </c>
      <c r="K37" s="421">
        <f>H38*256+H37</f>
        <v>90</v>
      </c>
      <c r="L37" s="575">
        <v>90</v>
      </c>
      <c r="M37" s="604">
        <f t="shared" ref="M37" si="22">_xlfn.BITRSHIFT(L36,8)</f>
        <v>0</v>
      </c>
      <c r="N37" s="421"/>
      <c r="P37" s="421"/>
      <c r="Q37" s="421"/>
      <c r="R37" s="421"/>
      <c r="S37" s="421"/>
    </row>
    <row r="38" spans="1:19">
      <c r="A38" s="622">
        <v>163</v>
      </c>
      <c r="B38" s="610" t="s">
        <v>24</v>
      </c>
      <c r="C38" s="751"/>
      <c r="D38" s="754"/>
      <c r="E38" s="620" t="s">
        <v>26</v>
      </c>
      <c r="F38" s="609"/>
      <c r="G38" s="576" t="str">
        <f t="shared" si="0"/>
        <v>0</v>
      </c>
      <c r="H38" s="617">
        <v>0</v>
      </c>
      <c r="I38" s="618" t="s">
        <v>27</v>
      </c>
      <c r="K38" s="421"/>
      <c r="L38" s="575"/>
      <c r="M38" s="604">
        <f t="shared" ref="M38:M39" si="23">_xlfn.BITAND(L38,255)</f>
        <v>0</v>
      </c>
      <c r="N38" s="421"/>
      <c r="P38" s="421"/>
      <c r="Q38" s="421"/>
      <c r="R38" s="421"/>
      <c r="S38" s="421"/>
    </row>
    <row r="39" spans="1:19">
      <c r="A39" s="622">
        <v>164</v>
      </c>
      <c r="B39" s="610" t="s">
        <v>24</v>
      </c>
      <c r="C39" s="953" t="s">
        <v>1200</v>
      </c>
      <c r="D39" s="754"/>
      <c r="E39" s="620" t="s">
        <v>26</v>
      </c>
      <c r="F39" s="609"/>
      <c r="G39" s="576" t="str">
        <f t="shared" si="0"/>
        <v>B1</v>
      </c>
      <c r="H39" s="617">
        <v>177</v>
      </c>
      <c r="I39" s="618" t="s">
        <v>27</v>
      </c>
      <c r="K39" s="421">
        <f>H40*256+H39</f>
        <v>177</v>
      </c>
      <c r="L39" s="575">
        <v>177</v>
      </c>
      <c r="M39" s="604">
        <f t="shared" si="23"/>
        <v>177</v>
      </c>
      <c r="N39" s="421"/>
      <c r="P39" s="421"/>
      <c r="Q39" s="421"/>
      <c r="R39" s="421"/>
      <c r="S39" s="421"/>
    </row>
    <row r="40" spans="1:19">
      <c r="A40" s="622">
        <v>165</v>
      </c>
      <c r="B40" s="610" t="s">
        <v>24</v>
      </c>
      <c r="C40" s="751"/>
      <c r="D40" s="754"/>
      <c r="E40" s="620" t="s">
        <v>26</v>
      </c>
      <c r="F40" s="609"/>
      <c r="G40" s="576" t="str">
        <f t="shared" si="0"/>
        <v>0</v>
      </c>
      <c r="H40" s="617">
        <v>0</v>
      </c>
      <c r="I40" s="618" t="s">
        <v>27</v>
      </c>
      <c r="K40" s="421"/>
      <c r="L40" s="575"/>
      <c r="M40" s="604">
        <f t="shared" ref="M40" si="24">_xlfn.BITRSHIFT(L39,8)</f>
        <v>0</v>
      </c>
      <c r="N40" s="421"/>
      <c r="P40" s="421"/>
      <c r="Q40" s="421"/>
      <c r="R40" s="421"/>
      <c r="S40" s="421"/>
    </row>
    <row r="41" spans="1:19">
      <c r="A41" s="622">
        <v>166</v>
      </c>
      <c r="B41" s="610" t="s">
        <v>24</v>
      </c>
      <c r="C41" s="958" t="s">
        <v>1201</v>
      </c>
      <c r="D41" s="754"/>
      <c r="E41" s="620" t="s">
        <v>26</v>
      </c>
      <c r="F41" s="609"/>
      <c r="G41" s="576" t="str">
        <f t="shared" si="0"/>
        <v>8</v>
      </c>
      <c r="H41" s="617">
        <v>8</v>
      </c>
      <c r="I41" s="618" t="s">
        <v>27</v>
      </c>
      <c r="K41" s="421">
        <f>H42*256+H41</f>
        <v>264</v>
      </c>
      <c r="L41" s="575">
        <v>264</v>
      </c>
      <c r="M41" s="604">
        <f t="shared" ref="M41:M42" si="25">_xlfn.BITAND(L41,255)</f>
        <v>8</v>
      </c>
      <c r="N41" s="421"/>
      <c r="P41" s="421"/>
      <c r="Q41" s="421"/>
      <c r="R41" s="421"/>
      <c r="S41" s="421"/>
    </row>
    <row r="42" spans="1:19">
      <c r="A42" s="622">
        <v>167</v>
      </c>
      <c r="B42" s="610" t="s">
        <v>24</v>
      </c>
      <c r="C42" s="751"/>
      <c r="D42" s="754"/>
      <c r="E42" s="620" t="s">
        <v>26</v>
      </c>
      <c r="F42" s="609"/>
      <c r="G42" s="576" t="str">
        <f t="shared" si="0"/>
        <v>1</v>
      </c>
      <c r="H42" s="617">
        <v>1</v>
      </c>
      <c r="I42" s="618" t="s">
        <v>27</v>
      </c>
      <c r="L42" s="575"/>
      <c r="M42" s="604">
        <f t="shared" si="25"/>
        <v>0</v>
      </c>
      <c r="N42" s="421"/>
      <c r="P42" s="421"/>
      <c r="Q42" s="421"/>
      <c r="R42" s="421"/>
      <c r="S42" s="421"/>
    </row>
    <row r="43" spans="1:19">
      <c r="A43" s="622">
        <v>168</v>
      </c>
      <c r="B43" s="610" t="s">
        <v>24</v>
      </c>
      <c r="C43" s="953" t="s">
        <v>1202</v>
      </c>
      <c r="D43" s="754"/>
      <c r="E43" s="620" t="s">
        <v>26</v>
      </c>
      <c r="F43" s="609"/>
      <c r="G43" s="576" t="str">
        <f t="shared" si="0"/>
        <v>5E</v>
      </c>
      <c r="H43" s="614">
        <v>94</v>
      </c>
      <c r="I43" s="618" t="s">
        <v>27</v>
      </c>
      <c r="K43" s="421">
        <f>H44*256+H43</f>
        <v>350</v>
      </c>
      <c r="L43" s="575">
        <v>350</v>
      </c>
      <c r="M43" s="604">
        <f t="shared" ref="M43" si="26">_xlfn.BITRSHIFT(L42,8)</f>
        <v>0</v>
      </c>
      <c r="N43" s="421"/>
      <c r="P43" s="421"/>
      <c r="Q43" s="421"/>
      <c r="R43" s="421"/>
      <c r="S43" s="421"/>
    </row>
    <row r="44" spans="1:19">
      <c r="A44" s="622">
        <v>169</v>
      </c>
      <c r="B44" s="610" t="s">
        <v>24</v>
      </c>
      <c r="C44" s="751"/>
      <c r="D44" s="754"/>
      <c r="E44" s="620" t="s">
        <v>26</v>
      </c>
      <c r="F44" s="609"/>
      <c r="G44" s="576" t="str">
        <f t="shared" si="0"/>
        <v>1</v>
      </c>
      <c r="H44" s="614">
        <v>1</v>
      </c>
      <c r="I44" s="618" t="s">
        <v>27</v>
      </c>
      <c r="L44" s="575"/>
      <c r="M44" s="604">
        <f t="shared" ref="M44:M45" si="27">_xlfn.BITAND(L44,255)</f>
        <v>0</v>
      </c>
      <c r="P44" s="421"/>
    </row>
    <row r="45" spans="1:19">
      <c r="A45" s="622">
        <v>170</v>
      </c>
      <c r="B45" s="610" t="s">
        <v>24</v>
      </c>
      <c r="C45" s="953" t="s">
        <v>1203</v>
      </c>
      <c r="D45" s="754"/>
      <c r="E45" s="620" t="s">
        <v>26</v>
      </c>
      <c r="F45" s="609"/>
      <c r="G45" s="576" t="str">
        <f t="shared" si="0"/>
        <v>B5</v>
      </c>
      <c r="H45" s="614">
        <v>181</v>
      </c>
      <c r="I45" s="618" t="s">
        <v>27</v>
      </c>
      <c r="K45" s="421">
        <f>H46*256+H45</f>
        <v>437</v>
      </c>
      <c r="L45" s="575">
        <v>437</v>
      </c>
      <c r="M45" s="604">
        <f t="shared" si="27"/>
        <v>181</v>
      </c>
      <c r="N45" s="421"/>
      <c r="P45" s="421"/>
      <c r="Q45" s="421"/>
      <c r="R45" s="421"/>
      <c r="S45" s="421"/>
    </row>
    <row r="46" spans="1:19">
      <c r="A46" s="622">
        <v>171</v>
      </c>
      <c r="B46" s="610" t="s">
        <v>24</v>
      </c>
      <c r="C46" s="751"/>
      <c r="D46" s="754"/>
      <c r="E46" s="620" t="s">
        <v>26</v>
      </c>
      <c r="F46" s="609"/>
      <c r="G46" s="576" t="str">
        <f t="shared" si="0"/>
        <v>1</v>
      </c>
      <c r="H46" s="614">
        <v>1</v>
      </c>
      <c r="I46" s="618" t="s">
        <v>27</v>
      </c>
      <c r="L46" s="575"/>
      <c r="M46" s="604">
        <f t="shared" ref="M46" si="28">_xlfn.BITRSHIFT(L45,8)</f>
        <v>1</v>
      </c>
      <c r="P46" s="421"/>
    </row>
    <row r="47" spans="1:19">
      <c r="A47" s="622">
        <v>172</v>
      </c>
      <c r="B47" s="610" t="s">
        <v>24</v>
      </c>
      <c r="C47" s="953" t="s">
        <v>1204</v>
      </c>
      <c r="D47" s="754"/>
      <c r="E47" s="620" t="s">
        <v>26</v>
      </c>
      <c r="F47" s="609"/>
      <c r="G47" s="576" t="str">
        <f t="shared" si="0"/>
        <v>C</v>
      </c>
      <c r="H47" s="614">
        <v>12</v>
      </c>
      <c r="I47" s="618" t="s">
        <v>27</v>
      </c>
      <c r="K47" s="421">
        <f>H48*256+H47</f>
        <v>524</v>
      </c>
      <c r="L47" s="575">
        <v>524</v>
      </c>
      <c r="M47" s="604">
        <f t="shared" ref="M47:M48" si="29">_xlfn.BITAND(L47,255)</f>
        <v>12</v>
      </c>
      <c r="N47" s="421"/>
      <c r="P47" s="421"/>
      <c r="Q47" s="421"/>
      <c r="R47" s="421"/>
      <c r="S47" s="421"/>
    </row>
    <row r="48" spans="1:19">
      <c r="A48" s="622">
        <v>173</v>
      </c>
      <c r="B48" s="610" t="s">
        <v>24</v>
      </c>
      <c r="C48" s="751"/>
      <c r="D48" s="754"/>
      <c r="E48" s="620" t="s">
        <v>26</v>
      </c>
      <c r="F48" s="609"/>
      <c r="G48" s="576" t="str">
        <f t="shared" si="0"/>
        <v>2</v>
      </c>
      <c r="H48" s="614">
        <v>2</v>
      </c>
      <c r="I48" s="618" t="s">
        <v>27</v>
      </c>
      <c r="L48" s="575"/>
      <c r="M48" s="604">
        <f t="shared" si="29"/>
        <v>0</v>
      </c>
      <c r="P48" s="421"/>
    </row>
    <row r="49" spans="1:19">
      <c r="A49" s="622">
        <v>174</v>
      </c>
      <c r="B49" s="610" t="s">
        <v>24</v>
      </c>
      <c r="C49" s="953" t="s">
        <v>1205</v>
      </c>
      <c r="D49" s="754"/>
      <c r="E49" s="620" t="s">
        <v>26</v>
      </c>
      <c r="F49" s="609"/>
      <c r="G49" s="576" t="str">
        <f t="shared" si="0"/>
        <v>63</v>
      </c>
      <c r="H49" s="614">
        <v>99</v>
      </c>
      <c r="I49" s="618" t="s">
        <v>27</v>
      </c>
      <c r="K49" s="421">
        <f>H50*256+H49</f>
        <v>611</v>
      </c>
      <c r="L49" s="575">
        <v>611</v>
      </c>
      <c r="M49" s="604">
        <f t="shared" ref="M49" si="30">_xlfn.BITRSHIFT(L48,8)</f>
        <v>0</v>
      </c>
      <c r="N49" s="421"/>
      <c r="P49" s="421"/>
      <c r="Q49" s="421"/>
      <c r="R49" s="421"/>
      <c r="S49" s="421"/>
    </row>
    <row r="50" spans="1:19">
      <c r="A50" s="622">
        <v>175</v>
      </c>
      <c r="B50" s="610" t="s">
        <v>24</v>
      </c>
      <c r="C50" s="751"/>
      <c r="D50" s="754"/>
      <c r="E50" s="620" t="s">
        <v>26</v>
      </c>
      <c r="F50" s="609"/>
      <c r="G50" s="576" t="str">
        <f t="shared" si="0"/>
        <v>2</v>
      </c>
      <c r="H50" s="614">
        <v>2</v>
      </c>
      <c r="I50" s="618" t="s">
        <v>27</v>
      </c>
      <c r="L50" s="575"/>
      <c r="M50" s="604">
        <f t="shared" ref="M50:M51" si="31">_xlfn.BITAND(L50,255)</f>
        <v>0</v>
      </c>
      <c r="P50" s="421"/>
    </row>
    <row r="51" spans="1:19">
      <c r="A51" s="622">
        <v>176</v>
      </c>
      <c r="B51" s="610" t="s">
        <v>24</v>
      </c>
      <c r="C51" s="953" t="s">
        <v>1206</v>
      </c>
      <c r="D51" s="754"/>
      <c r="E51" s="620" t="s">
        <v>26</v>
      </c>
      <c r="F51" s="609"/>
      <c r="G51" s="576" t="str">
        <f t="shared" si="0"/>
        <v>B9</v>
      </c>
      <c r="H51" s="614">
        <v>185</v>
      </c>
      <c r="I51" s="618" t="s">
        <v>27</v>
      </c>
      <c r="K51" s="421">
        <f>H52*256+H51</f>
        <v>697</v>
      </c>
      <c r="L51" s="575">
        <v>697</v>
      </c>
      <c r="M51" s="604">
        <f t="shared" si="31"/>
        <v>185</v>
      </c>
      <c r="N51" s="421"/>
      <c r="P51" s="421"/>
      <c r="Q51" s="421"/>
      <c r="R51" s="421"/>
      <c r="S51" s="421"/>
    </row>
    <row r="52" spans="1:19">
      <c r="A52" s="622">
        <v>177</v>
      </c>
      <c r="B52" s="610" t="s">
        <v>24</v>
      </c>
      <c r="C52" s="751"/>
      <c r="D52" s="754"/>
      <c r="E52" s="620" t="s">
        <v>26</v>
      </c>
      <c r="F52" s="609"/>
      <c r="G52" s="576" t="str">
        <f t="shared" si="0"/>
        <v>2</v>
      </c>
      <c r="H52" s="614">
        <v>2</v>
      </c>
      <c r="I52" s="618" t="s">
        <v>27</v>
      </c>
      <c r="K52" s="421"/>
      <c r="L52" s="575"/>
      <c r="M52" s="604">
        <f t="shared" ref="M52" si="32">_xlfn.BITRSHIFT(L51,8)</f>
        <v>2</v>
      </c>
      <c r="N52" s="421"/>
      <c r="P52" s="421"/>
      <c r="Q52" s="421"/>
    </row>
    <row r="53" spans="1:19">
      <c r="A53" s="622">
        <v>178</v>
      </c>
      <c r="B53" s="610" t="s">
        <v>24</v>
      </c>
      <c r="C53" s="953" t="s">
        <v>1207</v>
      </c>
      <c r="D53" s="754"/>
      <c r="E53" s="620" t="s">
        <v>26</v>
      </c>
      <c r="F53" s="609"/>
      <c r="G53" s="576" t="str">
        <f t="shared" si="0"/>
        <v>10</v>
      </c>
      <c r="H53" s="614">
        <v>16</v>
      </c>
      <c r="I53" s="618" t="s">
        <v>27</v>
      </c>
      <c r="K53" s="421">
        <f>H54*256+H53</f>
        <v>784</v>
      </c>
      <c r="L53" s="575">
        <v>784</v>
      </c>
      <c r="M53" s="604">
        <f t="shared" ref="M53:M54" si="33">_xlfn.BITAND(L53,255)</f>
        <v>16</v>
      </c>
      <c r="N53" s="421"/>
      <c r="P53" s="421"/>
      <c r="Q53" s="421"/>
      <c r="R53" s="421"/>
      <c r="S53" s="421"/>
    </row>
    <row r="54" spans="1:19">
      <c r="A54" s="622">
        <v>179</v>
      </c>
      <c r="B54" s="610" t="s">
        <v>24</v>
      </c>
      <c r="C54" s="751"/>
      <c r="D54" s="754"/>
      <c r="E54" s="620" t="s">
        <v>26</v>
      </c>
      <c r="F54" s="609"/>
      <c r="G54" s="576" t="str">
        <f t="shared" si="0"/>
        <v>3</v>
      </c>
      <c r="H54" s="614">
        <v>3</v>
      </c>
      <c r="I54" s="618" t="s">
        <v>27</v>
      </c>
      <c r="K54" s="421"/>
      <c r="L54" s="575"/>
      <c r="M54" s="604">
        <f t="shared" si="33"/>
        <v>0</v>
      </c>
      <c r="N54" s="421"/>
      <c r="P54" s="421"/>
      <c r="Q54" s="421"/>
    </row>
    <row r="55" spans="1:19">
      <c r="A55" s="622">
        <v>180</v>
      </c>
      <c r="B55" s="610" t="s">
        <v>24</v>
      </c>
      <c r="C55" s="953" t="s">
        <v>1208</v>
      </c>
      <c r="D55" s="754"/>
      <c r="E55" s="620" t="s">
        <v>26</v>
      </c>
      <c r="F55" s="609"/>
      <c r="G55" s="576" t="str">
        <f t="shared" si="0"/>
        <v>67</v>
      </c>
      <c r="H55" s="614">
        <v>103</v>
      </c>
      <c r="I55" s="618" t="s">
        <v>27</v>
      </c>
      <c r="K55" s="421">
        <f>H56*256+H55</f>
        <v>871</v>
      </c>
      <c r="L55" s="575">
        <v>871</v>
      </c>
      <c r="M55" s="604">
        <f t="shared" ref="M55" si="34">_xlfn.BITRSHIFT(L54,8)</f>
        <v>0</v>
      </c>
      <c r="N55" s="421"/>
      <c r="P55" s="421"/>
      <c r="Q55" s="421"/>
      <c r="R55" s="421"/>
      <c r="S55" s="421"/>
    </row>
    <row r="56" spans="1:19">
      <c r="A56" s="622">
        <v>181</v>
      </c>
      <c r="B56" s="610" t="s">
        <v>24</v>
      </c>
      <c r="C56" s="751"/>
      <c r="D56" s="754"/>
      <c r="E56" s="620" t="s">
        <v>26</v>
      </c>
      <c r="F56" s="609"/>
      <c r="G56" s="576" t="str">
        <f t="shared" si="0"/>
        <v>3</v>
      </c>
      <c r="H56" s="614">
        <v>3</v>
      </c>
      <c r="I56" s="618" t="s">
        <v>27</v>
      </c>
      <c r="K56" s="421"/>
      <c r="L56" s="575"/>
      <c r="M56" s="604">
        <f t="shared" ref="M56:M57" si="35">_xlfn.BITAND(L56,255)</f>
        <v>0</v>
      </c>
      <c r="N56" s="421"/>
      <c r="P56" s="421"/>
      <c r="Q56" s="421"/>
    </row>
    <row r="57" spans="1:19">
      <c r="A57" s="622">
        <v>182</v>
      </c>
      <c r="B57" s="610" t="s">
        <v>24</v>
      </c>
      <c r="C57" s="953" t="s">
        <v>1209</v>
      </c>
      <c r="D57" s="754"/>
      <c r="E57" s="620" t="s">
        <v>26</v>
      </c>
      <c r="F57" s="609"/>
      <c r="G57" s="576" t="str">
        <f t="shared" si="0"/>
        <v>BD</v>
      </c>
      <c r="H57" s="614">
        <v>189</v>
      </c>
      <c r="I57" s="618" t="s">
        <v>27</v>
      </c>
      <c r="K57" s="421">
        <f>H58*256+H57</f>
        <v>957</v>
      </c>
      <c r="L57" s="575">
        <v>957</v>
      </c>
      <c r="M57" s="604">
        <f t="shared" si="35"/>
        <v>189</v>
      </c>
      <c r="N57" s="421"/>
      <c r="P57" s="421"/>
      <c r="Q57" s="421"/>
      <c r="R57" s="421"/>
      <c r="S57" s="421"/>
    </row>
    <row r="58" spans="1:19">
      <c r="A58" s="622">
        <v>183</v>
      </c>
      <c r="B58" s="610" t="s">
        <v>24</v>
      </c>
      <c r="C58" s="751"/>
      <c r="D58" s="754"/>
      <c r="E58" s="620" t="s">
        <v>26</v>
      </c>
      <c r="F58" s="609"/>
      <c r="G58" s="576" t="str">
        <f t="shared" si="0"/>
        <v>3</v>
      </c>
      <c r="H58" s="614">
        <v>3</v>
      </c>
      <c r="I58" s="618" t="s">
        <v>27</v>
      </c>
      <c r="L58" s="575"/>
      <c r="M58" s="604">
        <f t="shared" ref="M58" si="36">_xlfn.BITRSHIFT(L57,8)</f>
        <v>3</v>
      </c>
      <c r="N58" s="421"/>
      <c r="P58" s="421"/>
      <c r="Q58" s="421"/>
    </row>
    <row r="59" spans="1:19">
      <c r="A59" s="622">
        <v>184</v>
      </c>
      <c r="B59" s="610" t="s">
        <v>24</v>
      </c>
      <c r="C59" s="953" t="s">
        <v>1210</v>
      </c>
      <c r="D59" s="754"/>
      <c r="E59" s="620" t="s">
        <v>26</v>
      </c>
      <c r="F59" s="609"/>
      <c r="G59" s="576" t="str">
        <f t="shared" si="0"/>
        <v>14</v>
      </c>
      <c r="H59" s="614">
        <v>20</v>
      </c>
      <c r="I59" s="618" t="s">
        <v>27</v>
      </c>
      <c r="K59" s="421">
        <f>H60*256+H59</f>
        <v>1044</v>
      </c>
      <c r="L59" s="575">
        <v>1044</v>
      </c>
      <c r="M59" s="604">
        <f t="shared" ref="M59:M60" si="37">_xlfn.BITAND(L59,255)</f>
        <v>20</v>
      </c>
      <c r="N59" s="421"/>
      <c r="P59" s="421"/>
      <c r="Q59" s="421"/>
      <c r="R59" s="421"/>
      <c r="S59" s="421"/>
    </row>
    <row r="60" spans="1:19">
      <c r="A60" s="622">
        <v>185</v>
      </c>
      <c r="B60" s="610" t="s">
        <v>24</v>
      </c>
      <c r="C60" s="751"/>
      <c r="D60" s="754"/>
      <c r="E60" s="620" t="s">
        <v>26</v>
      </c>
      <c r="F60" s="609"/>
      <c r="G60" s="576" t="str">
        <f t="shared" si="0"/>
        <v>4</v>
      </c>
      <c r="H60" s="614">
        <v>4</v>
      </c>
      <c r="I60" s="618" t="s">
        <v>27</v>
      </c>
      <c r="L60" s="575"/>
      <c r="M60" s="604">
        <f t="shared" si="37"/>
        <v>0</v>
      </c>
      <c r="P60" s="421"/>
    </row>
    <row r="61" spans="1:19">
      <c r="A61" s="622">
        <v>186</v>
      </c>
      <c r="B61" s="610" t="s">
        <v>24</v>
      </c>
      <c r="C61" s="953" t="s">
        <v>1211</v>
      </c>
      <c r="D61" s="754"/>
      <c r="E61" s="620" t="s">
        <v>26</v>
      </c>
      <c r="F61" s="609"/>
      <c r="G61" s="576" t="str">
        <f t="shared" si="0"/>
        <v>6B</v>
      </c>
      <c r="H61" s="614">
        <v>107</v>
      </c>
      <c r="I61" s="618" t="s">
        <v>27</v>
      </c>
      <c r="K61" s="421">
        <f>H62*256+H61</f>
        <v>1131</v>
      </c>
      <c r="L61" s="575">
        <v>1131</v>
      </c>
      <c r="M61" s="604">
        <f t="shared" ref="M61" si="38">_xlfn.BITRSHIFT(L60,8)</f>
        <v>0</v>
      </c>
      <c r="N61" s="421"/>
      <c r="P61" s="421"/>
      <c r="Q61" s="421"/>
      <c r="R61" s="421"/>
      <c r="S61" s="421"/>
    </row>
    <row r="62" spans="1:19">
      <c r="A62" s="622">
        <v>187</v>
      </c>
      <c r="B62" s="610" t="s">
        <v>24</v>
      </c>
      <c r="C62" s="751"/>
      <c r="D62" s="754"/>
      <c r="E62" s="620" t="s">
        <v>26</v>
      </c>
      <c r="F62" s="609"/>
      <c r="G62" s="576" t="str">
        <f t="shared" si="0"/>
        <v>4</v>
      </c>
      <c r="H62" s="614">
        <v>4</v>
      </c>
      <c r="I62" s="618" t="s">
        <v>27</v>
      </c>
      <c r="L62" s="575"/>
      <c r="M62" s="604">
        <f t="shared" ref="M62:M63" si="39">_xlfn.BITAND(L62,255)</f>
        <v>0</v>
      </c>
      <c r="P62" s="421"/>
    </row>
    <row r="63" spans="1:19">
      <c r="A63" s="622">
        <v>188</v>
      </c>
      <c r="B63" s="610" t="s">
        <v>24</v>
      </c>
      <c r="C63" s="953" t="s">
        <v>1212</v>
      </c>
      <c r="D63" s="754"/>
      <c r="E63" s="620" t="s">
        <v>26</v>
      </c>
      <c r="F63" s="609"/>
      <c r="G63" s="576" t="str">
        <f t="shared" si="0"/>
        <v>C2</v>
      </c>
      <c r="H63" s="614">
        <v>194</v>
      </c>
      <c r="I63" s="618" t="s">
        <v>27</v>
      </c>
      <c r="K63" s="421">
        <f>H64*256+H63</f>
        <v>1218</v>
      </c>
      <c r="L63" s="575">
        <v>1218</v>
      </c>
      <c r="M63" s="604">
        <f t="shared" si="39"/>
        <v>194</v>
      </c>
      <c r="N63" s="421"/>
      <c r="P63" s="421"/>
      <c r="Q63" s="421"/>
      <c r="R63" s="421"/>
      <c r="S63" s="421"/>
    </row>
    <row r="64" spans="1:19">
      <c r="A64" s="622">
        <v>189</v>
      </c>
      <c r="B64" s="610" t="s">
        <v>24</v>
      </c>
      <c r="C64" s="751"/>
      <c r="D64" s="754"/>
      <c r="E64" s="620" t="s">
        <v>26</v>
      </c>
      <c r="F64" s="609"/>
      <c r="G64" s="576" t="str">
        <f t="shared" si="0"/>
        <v>4</v>
      </c>
      <c r="H64" s="614">
        <v>4</v>
      </c>
      <c r="I64" s="618" t="s">
        <v>27</v>
      </c>
      <c r="L64" s="575"/>
      <c r="M64" s="604">
        <f t="shared" ref="M64" si="40">_xlfn.BITRSHIFT(L63,8)</f>
        <v>4</v>
      </c>
      <c r="P64" s="421"/>
    </row>
    <row r="65" spans="1:19">
      <c r="A65" s="622">
        <v>190</v>
      </c>
      <c r="B65" s="610" t="s">
        <v>24</v>
      </c>
      <c r="C65" s="953" t="s">
        <v>1213</v>
      </c>
      <c r="D65" s="754"/>
      <c r="E65" s="620" t="s">
        <v>26</v>
      </c>
      <c r="F65" s="609"/>
      <c r="G65" s="576" t="str">
        <f t="shared" si="0"/>
        <v>E1</v>
      </c>
      <c r="H65" s="614">
        <v>225</v>
      </c>
      <c r="I65" s="618" t="s">
        <v>27</v>
      </c>
      <c r="K65" s="421">
        <f>H66*256+H65</f>
        <v>15329</v>
      </c>
      <c r="L65" s="575">
        <v>15329</v>
      </c>
      <c r="M65" s="604">
        <f t="shared" ref="M65:M66" si="41">_xlfn.BITAND(L65,255)</f>
        <v>225</v>
      </c>
      <c r="N65" s="421"/>
      <c r="P65" s="421"/>
      <c r="Q65" s="421"/>
      <c r="R65" s="421"/>
      <c r="S65" s="421"/>
    </row>
    <row r="66" spans="1:19">
      <c r="A66" s="622">
        <v>191</v>
      </c>
      <c r="B66" s="610" t="s">
        <v>24</v>
      </c>
      <c r="C66" s="751"/>
      <c r="D66" s="751"/>
      <c r="E66" s="620" t="s">
        <v>26</v>
      </c>
      <c r="F66" s="609"/>
      <c r="G66" s="576" t="str">
        <f t="shared" si="0"/>
        <v>3B</v>
      </c>
      <c r="H66" s="614">
        <v>59</v>
      </c>
      <c r="I66" s="618" t="s">
        <v>27</v>
      </c>
      <c r="L66" s="575"/>
      <c r="M66" s="604">
        <f t="shared" si="41"/>
        <v>0</v>
      </c>
      <c r="P66" s="421"/>
    </row>
    <row r="67" spans="1:19">
      <c r="A67" s="610">
        <v>192</v>
      </c>
      <c r="B67" s="610" t="s">
        <v>24</v>
      </c>
      <c r="C67" s="953" t="s">
        <v>1214</v>
      </c>
      <c r="D67" s="957"/>
      <c r="E67" s="620" t="s">
        <v>26</v>
      </c>
      <c r="F67" s="609"/>
      <c r="G67" s="576" t="str">
        <f t="shared" ref="G67:G130" si="42">DEC2HEX(H67)</f>
        <v>4</v>
      </c>
      <c r="H67" s="617">
        <v>4</v>
      </c>
      <c r="I67" s="618" t="s">
        <v>27</v>
      </c>
      <c r="K67" s="421">
        <f>H68*256+H67</f>
        <v>4</v>
      </c>
      <c r="L67" s="575">
        <v>4</v>
      </c>
      <c r="M67" s="604">
        <f t="shared" ref="M67" si="43">_xlfn.BITRSHIFT(L66,8)</f>
        <v>0</v>
      </c>
      <c r="N67" s="421"/>
      <c r="P67" s="421"/>
      <c r="Q67" s="421"/>
      <c r="R67" s="421"/>
      <c r="S67" s="421"/>
    </row>
    <row r="68" spans="1:19">
      <c r="A68" s="610">
        <v>193</v>
      </c>
      <c r="B68" s="610" t="s">
        <v>24</v>
      </c>
      <c r="C68" s="751"/>
      <c r="D68" s="754"/>
      <c r="E68" s="620" t="s">
        <v>26</v>
      </c>
      <c r="F68" s="609"/>
      <c r="G68" s="576" t="str">
        <f t="shared" si="42"/>
        <v>0</v>
      </c>
      <c r="H68" s="617">
        <v>0</v>
      </c>
      <c r="I68" s="618" t="s">
        <v>27</v>
      </c>
      <c r="K68" s="421"/>
      <c r="L68" s="575"/>
      <c r="M68" s="604">
        <f t="shared" ref="M68:M69" si="44">_xlfn.BITAND(L68,255)</f>
        <v>0</v>
      </c>
      <c r="N68" s="421"/>
      <c r="P68" s="421"/>
      <c r="Q68" s="421"/>
      <c r="R68" s="421"/>
      <c r="S68" s="421"/>
    </row>
    <row r="69" spans="1:19">
      <c r="A69" s="610">
        <v>194</v>
      </c>
      <c r="B69" s="610" t="s">
        <v>24</v>
      </c>
      <c r="C69" s="953" t="s">
        <v>1215</v>
      </c>
      <c r="D69" s="754"/>
      <c r="E69" s="620" t="s">
        <v>26</v>
      </c>
      <c r="F69" s="609"/>
      <c r="G69" s="576" t="str">
        <f t="shared" si="42"/>
        <v>5A</v>
      </c>
      <c r="H69" s="617">
        <v>90</v>
      </c>
      <c r="I69" s="618" t="s">
        <v>27</v>
      </c>
      <c r="K69" s="421">
        <f>H70*256+H69</f>
        <v>90</v>
      </c>
      <c r="L69" s="575">
        <v>90</v>
      </c>
      <c r="M69" s="604">
        <f t="shared" si="44"/>
        <v>90</v>
      </c>
      <c r="N69" s="421"/>
      <c r="P69" s="421"/>
      <c r="Q69" s="421"/>
      <c r="R69" s="421"/>
      <c r="S69" s="421"/>
    </row>
    <row r="70" spans="1:19">
      <c r="A70" s="610">
        <v>195</v>
      </c>
      <c r="B70" s="610" t="s">
        <v>24</v>
      </c>
      <c r="C70" s="751"/>
      <c r="D70" s="754"/>
      <c r="E70" s="620" t="s">
        <v>26</v>
      </c>
      <c r="F70" s="609"/>
      <c r="G70" s="576" t="str">
        <f t="shared" si="42"/>
        <v>0</v>
      </c>
      <c r="H70" s="617">
        <v>0</v>
      </c>
      <c r="I70" s="618" t="s">
        <v>27</v>
      </c>
      <c r="K70" s="421"/>
      <c r="L70" s="575"/>
      <c r="M70" s="604">
        <f t="shared" ref="M70" si="45">_xlfn.BITRSHIFT(L69,8)</f>
        <v>0</v>
      </c>
      <c r="N70" s="421"/>
      <c r="P70" s="421"/>
      <c r="Q70" s="421"/>
      <c r="R70" s="421"/>
      <c r="S70" s="421"/>
    </row>
    <row r="71" spans="1:19">
      <c r="A71" s="610">
        <v>196</v>
      </c>
      <c r="B71" s="610" t="s">
        <v>24</v>
      </c>
      <c r="C71" s="953" t="s">
        <v>1216</v>
      </c>
      <c r="D71" s="754"/>
      <c r="E71" s="620" t="s">
        <v>26</v>
      </c>
      <c r="F71" s="609"/>
      <c r="G71" s="576" t="str">
        <f t="shared" si="42"/>
        <v>B1</v>
      </c>
      <c r="H71" s="617">
        <v>177</v>
      </c>
      <c r="I71" s="618" t="s">
        <v>27</v>
      </c>
      <c r="K71" s="421">
        <f>H72*256+H71</f>
        <v>177</v>
      </c>
      <c r="L71" s="575">
        <v>177</v>
      </c>
      <c r="M71" s="604">
        <f t="shared" ref="M71:M72" si="46">_xlfn.BITAND(L71,255)</f>
        <v>177</v>
      </c>
      <c r="N71" s="421"/>
      <c r="P71" s="421"/>
      <c r="Q71" s="421"/>
      <c r="R71" s="421"/>
      <c r="S71" s="421"/>
    </row>
    <row r="72" spans="1:19">
      <c r="A72" s="610">
        <v>197</v>
      </c>
      <c r="B72" s="610" t="s">
        <v>24</v>
      </c>
      <c r="C72" s="751"/>
      <c r="D72" s="754"/>
      <c r="E72" s="620" t="s">
        <v>26</v>
      </c>
      <c r="F72" s="609"/>
      <c r="G72" s="576" t="str">
        <f t="shared" si="42"/>
        <v>0</v>
      </c>
      <c r="H72" s="617">
        <v>0</v>
      </c>
      <c r="I72" s="618" t="s">
        <v>27</v>
      </c>
      <c r="K72" s="421"/>
      <c r="L72" s="575"/>
      <c r="M72" s="604">
        <f t="shared" si="46"/>
        <v>0</v>
      </c>
      <c r="N72" s="421"/>
      <c r="P72" s="421"/>
      <c r="Q72" s="421"/>
      <c r="R72" s="421"/>
      <c r="S72" s="421"/>
    </row>
    <row r="73" spans="1:19">
      <c r="A73" s="610">
        <v>198</v>
      </c>
      <c r="B73" s="610" t="s">
        <v>24</v>
      </c>
      <c r="C73" s="953" t="s">
        <v>1217</v>
      </c>
      <c r="D73" s="754"/>
      <c r="E73" s="620" t="s">
        <v>26</v>
      </c>
      <c r="F73" s="609"/>
      <c r="G73" s="576" t="str">
        <f t="shared" si="42"/>
        <v>8</v>
      </c>
      <c r="H73" s="617">
        <v>8</v>
      </c>
      <c r="I73" s="618" t="s">
        <v>27</v>
      </c>
      <c r="K73" s="421">
        <f>H74*256+H73</f>
        <v>264</v>
      </c>
      <c r="L73" s="575">
        <v>264</v>
      </c>
      <c r="M73" s="604">
        <f t="shared" ref="M73" si="47">_xlfn.BITRSHIFT(L72,8)</f>
        <v>0</v>
      </c>
      <c r="N73" s="421"/>
      <c r="P73" s="421"/>
      <c r="Q73" s="421"/>
      <c r="R73" s="421"/>
      <c r="S73" s="421"/>
    </row>
    <row r="74" spans="1:19">
      <c r="A74" s="610">
        <v>199</v>
      </c>
      <c r="B74" s="610" t="s">
        <v>24</v>
      </c>
      <c r="C74" s="751"/>
      <c r="D74" s="754"/>
      <c r="E74" s="620" t="s">
        <v>26</v>
      </c>
      <c r="F74" s="609"/>
      <c r="G74" s="576" t="str">
        <f t="shared" si="42"/>
        <v>1</v>
      </c>
      <c r="H74" s="617">
        <v>1</v>
      </c>
      <c r="I74" s="618" t="s">
        <v>27</v>
      </c>
      <c r="L74" s="575"/>
      <c r="M74" s="604">
        <f t="shared" ref="M74:M75" si="48">_xlfn.BITAND(L74,255)</f>
        <v>0</v>
      </c>
      <c r="N74" s="421"/>
      <c r="P74" s="421"/>
      <c r="Q74" s="421"/>
      <c r="R74" s="421"/>
      <c r="S74" s="421"/>
    </row>
    <row r="75" spans="1:19">
      <c r="A75" s="610">
        <v>200</v>
      </c>
      <c r="B75" s="610" t="s">
        <v>24</v>
      </c>
      <c r="C75" s="953" t="s">
        <v>1218</v>
      </c>
      <c r="D75" s="754"/>
      <c r="E75" s="620" t="s">
        <v>26</v>
      </c>
      <c r="F75" s="609"/>
      <c r="G75" s="576" t="str">
        <f t="shared" si="42"/>
        <v>5E</v>
      </c>
      <c r="H75" s="614">
        <v>94</v>
      </c>
      <c r="I75" s="618" t="s">
        <v>27</v>
      </c>
      <c r="K75" s="421">
        <f>H76*256+H75</f>
        <v>350</v>
      </c>
      <c r="L75" s="575">
        <v>350</v>
      </c>
      <c r="M75" s="604">
        <f t="shared" si="48"/>
        <v>94</v>
      </c>
      <c r="N75" s="421"/>
      <c r="P75" s="421"/>
      <c r="Q75" s="421"/>
      <c r="R75" s="421"/>
      <c r="S75" s="421"/>
    </row>
    <row r="76" spans="1:19">
      <c r="A76" s="610">
        <v>201</v>
      </c>
      <c r="B76" s="610" t="s">
        <v>24</v>
      </c>
      <c r="C76" s="751"/>
      <c r="D76" s="754"/>
      <c r="E76" s="620" t="s">
        <v>26</v>
      </c>
      <c r="F76" s="609"/>
      <c r="G76" s="576" t="str">
        <f t="shared" si="42"/>
        <v>1</v>
      </c>
      <c r="H76" s="614">
        <v>1</v>
      </c>
      <c r="I76" s="618" t="s">
        <v>27</v>
      </c>
      <c r="L76" s="575"/>
      <c r="M76" s="604">
        <f t="shared" ref="M76" si="49">_xlfn.BITRSHIFT(L75,8)</f>
        <v>1</v>
      </c>
      <c r="P76" s="421"/>
    </row>
    <row r="77" spans="1:19">
      <c r="A77" s="610">
        <v>202</v>
      </c>
      <c r="B77" s="610" t="s">
        <v>24</v>
      </c>
      <c r="C77" s="953" t="s">
        <v>1219</v>
      </c>
      <c r="D77" s="754"/>
      <c r="E77" s="620" t="s">
        <v>26</v>
      </c>
      <c r="F77" s="609"/>
      <c r="G77" s="576" t="str">
        <f t="shared" si="42"/>
        <v>B5</v>
      </c>
      <c r="H77" s="614">
        <v>181</v>
      </c>
      <c r="I77" s="618" t="s">
        <v>27</v>
      </c>
      <c r="K77" s="421">
        <f>H78*256+H77</f>
        <v>437</v>
      </c>
      <c r="L77" s="575">
        <v>437</v>
      </c>
      <c r="M77" s="604">
        <f t="shared" ref="M77:M78" si="50">_xlfn.BITAND(L77,255)</f>
        <v>181</v>
      </c>
      <c r="N77" s="421"/>
      <c r="P77" s="421"/>
      <c r="Q77" s="421"/>
      <c r="R77" s="421"/>
      <c r="S77" s="421"/>
    </row>
    <row r="78" spans="1:19">
      <c r="A78" s="610">
        <v>203</v>
      </c>
      <c r="B78" s="610" t="s">
        <v>24</v>
      </c>
      <c r="C78" s="751"/>
      <c r="D78" s="754"/>
      <c r="E78" s="620" t="s">
        <v>26</v>
      </c>
      <c r="F78" s="609"/>
      <c r="G78" s="576" t="str">
        <f t="shared" si="42"/>
        <v>1</v>
      </c>
      <c r="H78" s="614">
        <v>1</v>
      </c>
      <c r="I78" s="618" t="s">
        <v>27</v>
      </c>
      <c r="L78" s="575"/>
      <c r="M78" s="604">
        <f t="shared" si="50"/>
        <v>0</v>
      </c>
      <c r="P78" s="421"/>
    </row>
    <row r="79" spans="1:19">
      <c r="A79" s="610">
        <v>204</v>
      </c>
      <c r="B79" s="610" t="s">
        <v>24</v>
      </c>
      <c r="C79" s="953" t="s">
        <v>1220</v>
      </c>
      <c r="D79" s="754"/>
      <c r="E79" s="620" t="s">
        <v>26</v>
      </c>
      <c r="F79" s="609"/>
      <c r="G79" s="576" t="str">
        <f t="shared" si="42"/>
        <v>C</v>
      </c>
      <c r="H79" s="614">
        <v>12</v>
      </c>
      <c r="I79" s="618" t="s">
        <v>27</v>
      </c>
      <c r="K79" s="421">
        <f>H80*256+H79</f>
        <v>524</v>
      </c>
      <c r="L79" s="575">
        <v>524</v>
      </c>
      <c r="M79" s="604">
        <f t="shared" ref="M79" si="51">_xlfn.BITRSHIFT(L78,8)</f>
        <v>0</v>
      </c>
      <c r="N79" s="421"/>
      <c r="P79" s="421"/>
      <c r="Q79" s="421"/>
      <c r="R79" s="421"/>
      <c r="S79" s="421"/>
    </row>
    <row r="80" spans="1:19">
      <c r="A80" s="610">
        <v>205</v>
      </c>
      <c r="B80" s="610" t="s">
        <v>24</v>
      </c>
      <c r="C80" s="751"/>
      <c r="D80" s="754"/>
      <c r="E80" s="620" t="s">
        <v>26</v>
      </c>
      <c r="F80" s="609"/>
      <c r="G80" s="576" t="str">
        <f t="shared" si="42"/>
        <v>2</v>
      </c>
      <c r="H80" s="614">
        <v>2</v>
      </c>
      <c r="I80" s="618" t="s">
        <v>27</v>
      </c>
      <c r="L80" s="575"/>
      <c r="M80" s="604">
        <f t="shared" ref="M80:M81" si="52">_xlfn.BITAND(L80,255)</f>
        <v>0</v>
      </c>
      <c r="P80" s="421"/>
    </row>
    <row r="81" spans="1:19">
      <c r="A81" s="610">
        <v>206</v>
      </c>
      <c r="B81" s="610" t="s">
        <v>24</v>
      </c>
      <c r="C81" s="953" t="s">
        <v>1221</v>
      </c>
      <c r="D81" s="754"/>
      <c r="E81" s="620" t="s">
        <v>26</v>
      </c>
      <c r="F81" s="609"/>
      <c r="G81" s="576" t="str">
        <f t="shared" si="42"/>
        <v>63</v>
      </c>
      <c r="H81" s="614">
        <v>99</v>
      </c>
      <c r="I81" s="618" t="s">
        <v>27</v>
      </c>
      <c r="K81" s="421">
        <f>H82*256+H81</f>
        <v>611</v>
      </c>
      <c r="L81" s="575">
        <v>611</v>
      </c>
      <c r="M81" s="604">
        <f t="shared" si="52"/>
        <v>99</v>
      </c>
      <c r="N81" s="421"/>
      <c r="P81" s="421"/>
      <c r="Q81" s="421"/>
      <c r="R81" s="421"/>
      <c r="S81" s="421"/>
    </row>
    <row r="82" spans="1:19">
      <c r="A82" s="610">
        <v>207</v>
      </c>
      <c r="B82" s="610" t="s">
        <v>24</v>
      </c>
      <c r="C82" s="751"/>
      <c r="D82" s="754"/>
      <c r="E82" s="620" t="s">
        <v>26</v>
      </c>
      <c r="F82" s="609"/>
      <c r="G82" s="576" t="str">
        <f t="shared" si="42"/>
        <v>2</v>
      </c>
      <c r="H82" s="614">
        <v>2</v>
      </c>
      <c r="I82" s="618" t="s">
        <v>27</v>
      </c>
      <c r="L82" s="575"/>
      <c r="M82" s="604">
        <f t="shared" ref="M82" si="53">_xlfn.BITRSHIFT(L81,8)</f>
        <v>2</v>
      </c>
      <c r="P82" s="421"/>
    </row>
    <row r="83" spans="1:19">
      <c r="A83" s="610">
        <v>208</v>
      </c>
      <c r="B83" s="610" t="s">
        <v>24</v>
      </c>
      <c r="C83" s="953" t="s">
        <v>1222</v>
      </c>
      <c r="D83" s="754"/>
      <c r="E83" s="620" t="s">
        <v>26</v>
      </c>
      <c r="F83" s="609"/>
      <c r="G83" s="576" t="str">
        <f t="shared" si="42"/>
        <v>B9</v>
      </c>
      <c r="H83" s="614">
        <v>185</v>
      </c>
      <c r="I83" s="618" t="s">
        <v>27</v>
      </c>
      <c r="K83" s="421">
        <f>H84*256+H83</f>
        <v>697</v>
      </c>
      <c r="L83" s="575">
        <v>697</v>
      </c>
      <c r="M83" s="604">
        <f t="shared" ref="M83:M84" si="54">_xlfn.BITAND(L83,255)</f>
        <v>185</v>
      </c>
      <c r="N83" s="421"/>
      <c r="P83" s="421"/>
      <c r="Q83" s="421"/>
      <c r="R83" s="421"/>
      <c r="S83" s="421"/>
    </row>
    <row r="84" spans="1:19">
      <c r="A84" s="610">
        <v>209</v>
      </c>
      <c r="B84" s="610" t="s">
        <v>24</v>
      </c>
      <c r="C84" s="751"/>
      <c r="D84" s="754"/>
      <c r="E84" s="620" t="s">
        <v>26</v>
      </c>
      <c r="F84" s="609"/>
      <c r="G84" s="576" t="str">
        <f t="shared" si="42"/>
        <v>2</v>
      </c>
      <c r="H84" s="614">
        <v>2</v>
      </c>
      <c r="I84" s="618" t="s">
        <v>27</v>
      </c>
      <c r="K84" s="421"/>
      <c r="L84" s="575"/>
      <c r="M84" s="604">
        <f t="shared" si="54"/>
        <v>0</v>
      </c>
      <c r="N84" s="421"/>
      <c r="P84" s="421"/>
      <c r="Q84" s="421"/>
    </row>
    <row r="85" spans="1:19">
      <c r="A85" s="610">
        <v>210</v>
      </c>
      <c r="B85" s="610" t="s">
        <v>24</v>
      </c>
      <c r="C85" s="953" t="s">
        <v>1223</v>
      </c>
      <c r="D85" s="754"/>
      <c r="E85" s="620" t="s">
        <v>26</v>
      </c>
      <c r="F85" s="609"/>
      <c r="G85" s="576" t="str">
        <f t="shared" si="42"/>
        <v>10</v>
      </c>
      <c r="H85" s="614">
        <v>16</v>
      </c>
      <c r="I85" s="618" t="s">
        <v>27</v>
      </c>
      <c r="K85" s="421">
        <f>H86*256+H85</f>
        <v>784</v>
      </c>
      <c r="L85" s="575">
        <v>784</v>
      </c>
      <c r="M85" s="604">
        <f t="shared" ref="M85" si="55">_xlfn.BITRSHIFT(L84,8)</f>
        <v>0</v>
      </c>
      <c r="N85" s="421"/>
      <c r="P85" s="421"/>
      <c r="Q85" s="421"/>
      <c r="R85" s="421"/>
      <c r="S85" s="421"/>
    </row>
    <row r="86" spans="1:19">
      <c r="A86" s="610">
        <v>211</v>
      </c>
      <c r="B86" s="610" t="s">
        <v>24</v>
      </c>
      <c r="C86" s="751"/>
      <c r="D86" s="754"/>
      <c r="E86" s="620" t="s">
        <v>26</v>
      </c>
      <c r="F86" s="609"/>
      <c r="G86" s="576" t="str">
        <f t="shared" si="42"/>
        <v>3</v>
      </c>
      <c r="H86" s="614">
        <v>3</v>
      </c>
      <c r="I86" s="618" t="s">
        <v>27</v>
      </c>
      <c r="K86" s="421"/>
      <c r="L86" s="575"/>
      <c r="M86" s="604">
        <f t="shared" ref="M86:M87" si="56">_xlfn.BITAND(L86,255)</f>
        <v>0</v>
      </c>
      <c r="N86" s="421"/>
      <c r="P86" s="421"/>
      <c r="Q86" s="421"/>
    </row>
    <row r="87" spans="1:19">
      <c r="A87" s="610">
        <v>212</v>
      </c>
      <c r="B87" s="610" t="s">
        <v>24</v>
      </c>
      <c r="C87" s="953" t="s">
        <v>1224</v>
      </c>
      <c r="D87" s="754"/>
      <c r="E87" s="620" t="s">
        <v>26</v>
      </c>
      <c r="F87" s="609"/>
      <c r="G87" s="576" t="str">
        <f t="shared" si="42"/>
        <v>67</v>
      </c>
      <c r="H87" s="614">
        <v>103</v>
      </c>
      <c r="I87" s="618" t="s">
        <v>27</v>
      </c>
      <c r="K87" s="421">
        <f>H88*256+H87</f>
        <v>871</v>
      </c>
      <c r="L87" s="575">
        <v>871</v>
      </c>
      <c r="M87" s="604">
        <f t="shared" si="56"/>
        <v>103</v>
      </c>
      <c r="N87" s="421"/>
      <c r="P87" s="421"/>
      <c r="Q87" s="421"/>
      <c r="R87" s="421"/>
      <c r="S87" s="421"/>
    </row>
    <row r="88" spans="1:19">
      <c r="A88" s="610">
        <v>213</v>
      </c>
      <c r="B88" s="610" t="s">
        <v>24</v>
      </c>
      <c r="C88" s="751"/>
      <c r="D88" s="754"/>
      <c r="E88" s="620" t="s">
        <v>26</v>
      </c>
      <c r="F88" s="609"/>
      <c r="G88" s="576" t="str">
        <f t="shared" si="42"/>
        <v>3</v>
      </c>
      <c r="H88" s="614">
        <v>3</v>
      </c>
      <c r="I88" s="618" t="s">
        <v>27</v>
      </c>
      <c r="K88" s="421"/>
      <c r="L88" s="575"/>
      <c r="M88" s="604">
        <f t="shared" ref="M88" si="57">_xlfn.BITRSHIFT(L87,8)</f>
        <v>3</v>
      </c>
      <c r="N88" s="421"/>
      <c r="P88" s="421"/>
      <c r="Q88" s="421"/>
    </row>
    <row r="89" spans="1:19">
      <c r="A89" s="610">
        <v>214</v>
      </c>
      <c r="B89" s="610" t="s">
        <v>24</v>
      </c>
      <c r="C89" s="953" t="s">
        <v>1225</v>
      </c>
      <c r="D89" s="754"/>
      <c r="E89" s="620" t="s">
        <v>26</v>
      </c>
      <c r="F89" s="609"/>
      <c r="G89" s="576" t="str">
        <f t="shared" si="42"/>
        <v>BD</v>
      </c>
      <c r="H89" s="614">
        <v>189</v>
      </c>
      <c r="I89" s="618" t="s">
        <v>27</v>
      </c>
      <c r="K89" s="421">
        <f>H90*256+H89</f>
        <v>957</v>
      </c>
      <c r="L89" s="575">
        <v>957</v>
      </c>
      <c r="M89" s="604">
        <f t="shared" ref="M89:M90" si="58">_xlfn.BITAND(L89,255)</f>
        <v>189</v>
      </c>
      <c r="N89" s="421"/>
      <c r="P89" s="421"/>
      <c r="Q89" s="421"/>
      <c r="R89" s="421"/>
      <c r="S89" s="421"/>
    </row>
    <row r="90" spans="1:19">
      <c r="A90" s="610">
        <v>215</v>
      </c>
      <c r="B90" s="610" t="s">
        <v>24</v>
      </c>
      <c r="C90" s="751"/>
      <c r="D90" s="754"/>
      <c r="E90" s="620" t="s">
        <v>26</v>
      </c>
      <c r="F90" s="609"/>
      <c r="G90" s="576" t="str">
        <f t="shared" si="42"/>
        <v>3</v>
      </c>
      <c r="H90" s="614">
        <v>3</v>
      </c>
      <c r="I90" s="618" t="s">
        <v>27</v>
      </c>
      <c r="L90" s="575"/>
      <c r="M90" s="604">
        <f t="shared" si="58"/>
        <v>0</v>
      </c>
      <c r="N90" s="421"/>
      <c r="P90" s="421"/>
      <c r="Q90" s="421"/>
    </row>
    <row r="91" spans="1:19">
      <c r="A91" s="610">
        <v>216</v>
      </c>
      <c r="B91" s="610" t="s">
        <v>24</v>
      </c>
      <c r="C91" s="953" t="s">
        <v>1226</v>
      </c>
      <c r="D91" s="754"/>
      <c r="E91" s="620" t="s">
        <v>26</v>
      </c>
      <c r="F91" s="609"/>
      <c r="G91" s="576" t="str">
        <f t="shared" si="42"/>
        <v>14</v>
      </c>
      <c r="H91" s="614">
        <v>20</v>
      </c>
      <c r="I91" s="618" t="s">
        <v>27</v>
      </c>
      <c r="K91" s="421">
        <f>H92*256+H91</f>
        <v>1044</v>
      </c>
      <c r="L91" s="575">
        <v>1044</v>
      </c>
      <c r="M91" s="604">
        <f t="shared" ref="M91" si="59">_xlfn.BITRSHIFT(L90,8)</f>
        <v>0</v>
      </c>
      <c r="N91" s="421"/>
      <c r="P91" s="421"/>
      <c r="Q91" s="421"/>
      <c r="R91" s="421"/>
      <c r="S91" s="421"/>
    </row>
    <row r="92" spans="1:19">
      <c r="A92" s="610">
        <v>217</v>
      </c>
      <c r="B92" s="610" t="s">
        <v>24</v>
      </c>
      <c r="C92" s="751"/>
      <c r="D92" s="754"/>
      <c r="E92" s="620" t="s">
        <v>26</v>
      </c>
      <c r="F92" s="609"/>
      <c r="G92" s="576" t="str">
        <f t="shared" si="42"/>
        <v>4</v>
      </c>
      <c r="H92" s="614">
        <v>4</v>
      </c>
      <c r="I92" s="618" t="s">
        <v>27</v>
      </c>
      <c r="L92" s="575"/>
      <c r="M92" s="604">
        <f t="shared" ref="M92:M93" si="60">_xlfn.BITAND(L92,255)</f>
        <v>0</v>
      </c>
      <c r="P92" s="421"/>
    </row>
    <row r="93" spans="1:19">
      <c r="A93" s="610">
        <v>218</v>
      </c>
      <c r="B93" s="610" t="s">
        <v>24</v>
      </c>
      <c r="C93" s="953" t="s">
        <v>1227</v>
      </c>
      <c r="D93" s="754"/>
      <c r="E93" s="620" t="s">
        <v>26</v>
      </c>
      <c r="F93" s="609"/>
      <c r="G93" s="576" t="str">
        <f t="shared" si="42"/>
        <v>6B</v>
      </c>
      <c r="H93" s="614">
        <v>107</v>
      </c>
      <c r="I93" s="618" t="s">
        <v>27</v>
      </c>
      <c r="K93" s="421">
        <f>H94*256+H93</f>
        <v>1131</v>
      </c>
      <c r="L93" s="575">
        <v>1131</v>
      </c>
      <c r="M93" s="604">
        <f t="shared" si="60"/>
        <v>107</v>
      </c>
      <c r="N93" s="421"/>
      <c r="P93" s="421"/>
      <c r="Q93" s="421"/>
      <c r="R93" s="421"/>
      <c r="S93" s="421"/>
    </row>
    <row r="94" spans="1:19">
      <c r="A94" s="610">
        <v>219</v>
      </c>
      <c r="B94" s="610" t="s">
        <v>24</v>
      </c>
      <c r="C94" s="751"/>
      <c r="D94" s="754"/>
      <c r="E94" s="620" t="s">
        <v>26</v>
      </c>
      <c r="F94" s="609"/>
      <c r="G94" s="576" t="str">
        <f t="shared" si="42"/>
        <v>4</v>
      </c>
      <c r="H94" s="614">
        <v>4</v>
      </c>
      <c r="I94" s="618" t="s">
        <v>27</v>
      </c>
      <c r="L94" s="575"/>
      <c r="M94" s="604">
        <f t="shared" ref="M94" si="61">_xlfn.BITRSHIFT(L93,8)</f>
        <v>4</v>
      </c>
      <c r="P94" s="421"/>
    </row>
    <row r="95" spans="1:19">
      <c r="A95" s="610">
        <v>220</v>
      </c>
      <c r="B95" s="610" t="s">
        <v>24</v>
      </c>
      <c r="C95" s="953" t="s">
        <v>1228</v>
      </c>
      <c r="D95" s="754"/>
      <c r="E95" s="620" t="s">
        <v>26</v>
      </c>
      <c r="F95" s="609"/>
      <c r="G95" s="576" t="str">
        <f t="shared" si="42"/>
        <v>C2</v>
      </c>
      <c r="H95" s="614">
        <v>194</v>
      </c>
      <c r="I95" s="618" t="s">
        <v>27</v>
      </c>
      <c r="K95" s="421">
        <f>H96*256+H95</f>
        <v>1218</v>
      </c>
      <c r="L95" s="575">
        <v>1218</v>
      </c>
      <c r="M95" s="604">
        <f t="shared" ref="M95:M96" si="62">_xlfn.BITAND(L95,255)</f>
        <v>194</v>
      </c>
      <c r="N95" s="421"/>
      <c r="P95" s="421"/>
      <c r="Q95" s="421"/>
      <c r="R95" s="421"/>
      <c r="S95" s="421"/>
    </row>
    <row r="96" spans="1:19">
      <c r="A96" s="610">
        <v>221</v>
      </c>
      <c r="B96" s="610" t="s">
        <v>24</v>
      </c>
      <c r="C96" s="751"/>
      <c r="D96" s="754"/>
      <c r="E96" s="620" t="s">
        <v>26</v>
      </c>
      <c r="F96" s="609"/>
      <c r="G96" s="576" t="str">
        <f t="shared" si="42"/>
        <v>4</v>
      </c>
      <c r="H96" s="614">
        <v>4</v>
      </c>
      <c r="I96" s="618" t="s">
        <v>27</v>
      </c>
      <c r="L96" s="575"/>
      <c r="M96" s="604">
        <f t="shared" si="62"/>
        <v>0</v>
      </c>
      <c r="P96" s="421"/>
    </row>
    <row r="97" spans="1:19">
      <c r="A97" s="610">
        <v>222</v>
      </c>
      <c r="B97" s="610" t="s">
        <v>24</v>
      </c>
      <c r="C97" s="953" t="s">
        <v>1229</v>
      </c>
      <c r="D97" s="754"/>
      <c r="E97" s="620" t="s">
        <v>26</v>
      </c>
      <c r="F97" s="609"/>
      <c r="G97" s="576" t="str">
        <f t="shared" si="42"/>
        <v>E1</v>
      </c>
      <c r="H97" s="614">
        <v>225</v>
      </c>
      <c r="I97" s="618" t="s">
        <v>27</v>
      </c>
      <c r="K97" s="421">
        <f>H98*256+H97</f>
        <v>15329</v>
      </c>
      <c r="L97" s="575">
        <v>15329</v>
      </c>
      <c r="M97" s="604">
        <f t="shared" ref="M97" si="63">_xlfn.BITRSHIFT(L96,8)</f>
        <v>0</v>
      </c>
      <c r="N97" s="421"/>
      <c r="P97" s="421"/>
      <c r="Q97" s="421"/>
      <c r="R97" s="421"/>
      <c r="S97" s="421"/>
    </row>
    <row r="98" spans="1:19">
      <c r="A98" s="610">
        <v>223</v>
      </c>
      <c r="B98" s="610" t="s">
        <v>24</v>
      </c>
      <c r="C98" s="751"/>
      <c r="D98" s="751"/>
      <c r="E98" s="620" t="s">
        <v>26</v>
      </c>
      <c r="F98" s="609"/>
      <c r="G98" s="576" t="str">
        <f t="shared" si="42"/>
        <v>3B</v>
      </c>
      <c r="H98" s="614">
        <v>59</v>
      </c>
      <c r="I98" s="618" t="s">
        <v>27</v>
      </c>
      <c r="L98" s="575"/>
      <c r="M98" s="604">
        <f t="shared" ref="M98:M99" si="64">_xlfn.BITAND(L98,255)</f>
        <v>0</v>
      </c>
      <c r="P98" s="421"/>
    </row>
    <row r="99" spans="1:19">
      <c r="A99" s="610">
        <v>224</v>
      </c>
      <c r="B99" s="610" t="s">
        <v>24</v>
      </c>
      <c r="C99" s="953" t="s">
        <v>1230</v>
      </c>
      <c r="D99" s="957"/>
      <c r="E99" s="620" t="s">
        <v>26</v>
      </c>
      <c r="F99" s="609"/>
      <c r="G99" s="576" t="str">
        <f t="shared" si="42"/>
        <v>4</v>
      </c>
      <c r="H99" s="617">
        <v>4</v>
      </c>
      <c r="I99" s="618" t="s">
        <v>27</v>
      </c>
      <c r="K99" s="421">
        <f>H100*256+H99</f>
        <v>4</v>
      </c>
      <c r="L99" s="575">
        <v>4</v>
      </c>
      <c r="M99" s="604">
        <f t="shared" si="64"/>
        <v>4</v>
      </c>
      <c r="N99" s="421"/>
      <c r="P99" s="421"/>
      <c r="Q99" s="421"/>
      <c r="R99" s="421"/>
      <c r="S99" s="421"/>
    </row>
    <row r="100" spans="1:19">
      <c r="A100" s="610">
        <v>225</v>
      </c>
      <c r="B100" s="610" t="s">
        <v>24</v>
      </c>
      <c r="C100" s="751"/>
      <c r="D100" s="754"/>
      <c r="E100" s="620" t="s">
        <v>26</v>
      </c>
      <c r="F100" s="609"/>
      <c r="G100" s="576" t="str">
        <f t="shared" si="42"/>
        <v>0</v>
      </c>
      <c r="H100" s="617">
        <v>0</v>
      </c>
      <c r="I100" s="618" t="s">
        <v>27</v>
      </c>
      <c r="K100" s="421"/>
      <c r="L100" s="575"/>
      <c r="M100" s="604">
        <f t="shared" ref="M100" si="65">_xlfn.BITRSHIFT(L99,8)</f>
        <v>0</v>
      </c>
      <c r="N100" s="421"/>
      <c r="P100" s="421"/>
      <c r="Q100" s="421"/>
      <c r="R100" s="421"/>
      <c r="S100" s="421"/>
    </row>
    <row r="101" spans="1:19">
      <c r="A101" s="610">
        <v>226</v>
      </c>
      <c r="B101" s="610" t="s">
        <v>24</v>
      </c>
      <c r="C101" s="953" t="s">
        <v>1231</v>
      </c>
      <c r="D101" s="754"/>
      <c r="E101" s="620" t="s">
        <v>26</v>
      </c>
      <c r="F101" s="609"/>
      <c r="G101" s="576" t="str">
        <f t="shared" si="42"/>
        <v>5A</v>
      </c>
      <c r="H101" s="617">
        <v>90</v>
      </c>
      <c r="I101" s="618" t="s">
        <v>27</v>
      </c>
      <c r="K101" s="421">
        <f>H102*256+H101</f>
        <v>90</v>
      </c>
      <c r="L101" s="575">
        <v>90</v>
      </c>
      <c r="M101" s="604">
        <f t="shared" ref="M101:M102" si="66">_xlfn.BITAND(L101,255)</f>
        <v>90</v>
      </c>
      <c r="N101" s="421"/>
      <c r="P101" s="421"/>
      <c r="Q101" s="421"/>
      <c r="R101" s="421"/>
      <c r="S101" s="421"/>
    </row>
    <row r="102" spans="1:19">
      <c r="A102" s="610">
        <v>227</v>
      </c>
      <c r="B102" s="610" t="s">
        <v>24</v>
      </c>
      <c r="C102" s="751"/>
      <c r="D102" s="754"/>
      <c r="E102" s="620" t="s">
        <v>26</v>
      </c>
      <c r="F102" s="609"/>
      <c r="G102" s="576" t="str">
        <f t="shared" si="42"/>
        <v>0</v>
      </c>
      <c r="H102" s="617">
        <v>0</v>
      </c>
      <c r="I102" s="618" t="s">
        <v>27</v>
      </c>
      <c r="K102" s="421"/>
      <c r="L102" s="575"/>
      <c r="M102" s="604">
        <f t="shared" si="66"/>
        <v>0</v>
      </c>
      <c r="N102" s="421"/>
      <c r="P102" s="421"/>
      <c r="Q102" s="421"/>
      <c r="R102" s="421"/>
      <c r="S102" s="421"/>
    </row>
    <row r="103" spans="1:19">
      <c r="A103" s="610">
        <v>228</v>
      </c>
      <c r="B103" s="610" t="s">
        <v>24</v>
      </c>
      <c r="C103" s="953" t="s">
        <v>1232</v>
      </c>
      <c r="D103" s="754"/>
      <c r="E103" s="620" t="s">
        <v>26</v>
      </c>
      <c r="F103" s="609"/>
      <c r="G103" s="576" t="str">
        <f t="shared" si="42"/>
        <v>B1</v>
      </c>
      <c r="H103" s="617">
        <v>177</v>
      </c>
      <c r="I103" s="618" t="s">
        <v>27</v>
      </c>
      <c r="K103" s="421">
        <f>H104*256+H103</f>
        <v>177</v>
      </c>
      <c r="L103" s="575">
        <v>177</v>
      </c>
      <c r="M103" s="604">
        <f t="shared" ref="M103" si="67">_xlfn.BITRSHIFT(L102,8)</f>
        <v>0</v>
      </c>
      <c r="N103" s="421"/>
      <c r="P103" s="421"/>
      <c r="Q103" s="421"/>
      <c r="R103" s="421"/>
      <c r="S103" s="421"/>
    </row>
    <row r="104" spans="1:19">
      <c r="A104" s="610">
        <v>229</v>
      </c>
      <c r="B104" s="610" t="s">
        <v>24</v>
      </c>
      <c r="C104" s="751"/>
      <c r="D104" s="754"/>
      <c r="E104" s="620" t="s">
        <v>26</v>
      </c>
      <c r="F104" s="609"/>
      <c r="G104" s="576" t="str">
        <f t="shared" si="42"/>
        <v>0</v>
      </c>
      <c r="H104" s="617">
        <v>0</v>
      </c>
      <c r="I104" s="618" t="s">
        <v>27</v>
      </c>
      <c r="K104" s="421"/>
      <c r="L104" s="575"/>
      <c r="M104" s="604">
        <f t="shared" ref="M104:M105" si="68">_xlfn.BITAND(L104,255)</f>
        <v>0</v>
      </c>
      <c r="N104" s="421"/>
      <c r="P104" s="421"/>
      <c r="Q104" s="421"/>
      <c r="R104" s="421"/>
      <c r="S104" s="421"/>
    </row>
    <row r="105" spans="1:19">
      <c r="A105" s="610">
        <v>230</v>
      </c>
      <c r="B105" s="610" t="s">
        <v>24</v>
      </c>
      <c r="C105" s="953" t="s">
        <v>1233</v>
      </c>
      <c r="D105" s="754"/>
      <c r="E105" s="620" t="s">
        <v>26</v>
      </c>
      <c r="F105" s="609"/>
      <c r="G105" s="576" t="str">
        <f t="shared" si="42"/>
        <v>8</v>
      </c>
      <c r="H105" s="617">
        <v>8</v>
      </c>
      <c r="I105" s="618" t="s">
        <v>27</v>
      </c>
      <c r="K105" s="421">
        <f>H106*256+H105</f>
        <v>264</v>
      </c>
      <c r="L105" s="575">
        <v>264</v>
      </c>
      <c r="M105" s="604">
        <f t="shared" si="68"/>
        <v>8</v>
      </c>
      <c r="N105" s="421"/>
      <c r="P105" s="421"/>
      <c r="Q105" s="421"/>
      <c r="R105" s="421"/>
      <c r="S105" s="421"/>
    </row>
    <row r="106" spans="1:19">
      <c r="A106" s="610">
        <v>231</v>
      </c>
      <c r="B106" s="610" t="s">
        <v>24</v>
      </c>
      <c r="C106" s="751"/>
      <c r="D106" s="754"/>
      <c r="E106" s="620" t="s">
        <v>26</v>
      </c>
      <c r="F106" s="609"/>
      <c r="G106" s="576" t="str">
        <f t="shared" si="42"/>
        <v>1</v>
      </c>
      <c r="H106" s="617">
        <v>1</v>
      </c>
      <c r="I106" s="618" t="s">
        <v>27</v>
      </c>
      <c r="L106" s="575"/>
      <c r="M106" s="604">
        <f t="shared" ref="M106" si="69">_xlfn.BITRSHIFT(L105,8)</f>
        <v>1</v>
      </c>
      <c r="N106" s="421"/>
      <c r="P106" s="421"/>
      <c r="Q106" s="421"/>
      <c r="R106" s="421"/>
      <c r="S106" s="421"/>
    </row>
    <row r="107" spans="1:19">
      <c r="A107" s="610">
        <v>232</v>
      </c>
      <c r="B107" s="610" t="s">
        <v>24</v>
      </c>
      <c r="C107" s="953" t="s">
        <v>1234</v>
      </c>
      <c r="D107" s="754"/>
      <c r="E107" s="620" t="s">
        <v>26</v>
      </c>
      <c r="F107" s="609"/>
      <c r="G107" s="576" t="str">
        <f t="shared" si="42"/>
        <v>5E</v>
      </c>
      <c r="H107" s="614">
        <v>94</v>
      </c>
      <c r="I107" s="618" t="s">
        <v>27</v>
      </c>
      <c r="K107" s="421">
        <f>H108*256+H107</f>
        <v>350</v>
      </c>
      <c r="L107" s="575">
        <v>350</v>
      </c>
      <c r="M107" s="604">
        <f t="shared" ref="M107:M108" si="70">_xlfn.BITAND(L107,255)</f>
        <v>94</v>
      </c>
      <c r="N107" s="421"/>
      <c r="P107" s="421"/>
      <c r="Q107" s="421"/>
      <c r="R107" s="421"/>
      <c r="S107" s="421"/>
    </row>
    <row r="108" spans="1:19">
      <c r="A108" s="610">
        <v>233</v>
      </c>
      <c r="B108" s="610" t="s">
        <v>24</v>
      </c>
      <c r="C108" s="751"/>
      <c r="D108" s="754"/>
      <c r="E108" s="620" t="s">
        <v>26</v>
      </c>
      <c r="F108" s="609"/>
      <c r="G108" s="576" t="str">
        <f t="shared" si="42"/>
        <v>1</v>
      </c>
      <c r="H108" s="614">
        <v>1</v>
      </c>
      <c r="I108" s="618" t="s">
        <v>27</v>
      </c>
      <c r="L108" s="575"/>
      <c r="M108" s="604">
        <f t="shared" si="70"/>
        <v>0</v>
      </c>
      <c r="P108" s="421"/>
    </row>
    <row r="109" spans="1:19">
      <c r="A109" s="610">
        <v>234</v>
      </c>
      <c r="B109" s="610" t="s">
        <v>24</v>
      </c>
      <c r="C109" s="953" t="s">
        <v>1235</v>
      </c>
      <c r="D109" s="754"/>
      <c r="E109" s="620" t="s">
        <v>26</v>
      </c>
      <c r="F109" s="609"/>
      <c r="G109" s="576" t="str">
        <f t="shared" si="42"/>
        <v>B5</v>
      </c>
      <c r="H109" s="614">
        <v>181</v>
      </c>
      <c r="I109" s="618" t="s">
        <v>27</v>
      </c>
      <c r="K109" s="421">
        <f>H110*256+H109</f>
        <v>437</v>
      </c>
      <c r="L109" s="575">
        <v>437</v>
      </c>
      <c r="M109" s="604">
        <f t="shared" ref="M109" si="71">_xlfn.BITRSHIFT(L108,8)</f>
        <v>0</v>
      </c>
      <c r="N109" s="421"/>
      <c r="P109" s="421"/>
      <c r="Q109" s="421"/>
      <c r="R109" s="421"/>
      <c r="S109" s="421"/>
    </row>
    <row r="110" spans="1:19">
      <c r="A110" s="610">
        <v>235</v>
      </c>
      <c r="B110" s="610" t="s">
        <v>24</v>
      </c>
      <c r="C110" s="751"/>
      <c r="D110" s="754"/>
      <c r="E110" s="620" t="s">
        <v>26</v>
      </c>
      <c r="F110" s="609"/>
      <c r="G110" s="576" t="str">
        <f t="shared" si="42"/>
        <v>1</v>
      </c>
      <c r="H110" s="614">
        <v>1</v>
      </c>
      <c r="I110" s="618" t="s">
        <v>27</v>
      </c>
      <c r="L110" s="575"/>
      <c r="M110" s="604">
        <f t="shared" ref="M110:M111" si="72">_xlfn.BITAND(L110,255)</f>
        <v>0</v>
      </c>
      <c r="P110" s="421"/>
    </row>
    <row r="111" spans="1:19">
      <c r="A111" s="610">
        <v>236</v>
      </c>
      <c r="B111" s="610" t="s">
        <v>24</v>
      </c>
      <c r="C111" s="953" t="s">
        <v>1236</v>
      </c>
      <c r="D111" s="754"/>
      <c r="E111" s="620" t="s">
        <v>26</v>
      </c>
      <c r="F111" s="609"/>
      <c r="G111" s="576" t="str">
        <f t="shared" si="42"/>
        <v>C</v>
      </c>
      <c r="H111" s="614">
        <v>12</v>
      </c>
      <c r="I111" s="618" t="s">
        <v>27</v>
      </c>
      <c r="K111" s="421">
        <f>H112*256+H111</f>
        <v>524</v>
      </c>
      <c r="L111" s="575">
        <v>524</v>
      </c>
      <c r="M111" s="604">
        <f t="shared" si="72"/>
        <v>12</v>
      </c>
      <c r="N111" s="421"/>
      <c r="P111" s="421"/>
      <c r="Q111" s="421"/>
      <c r="R111" s="421"/>
      <c r="S111" s="421"/>
    </row>
    <row r="112" spans="1:19">
      <c r="A112" s="610">
        <v>237</v>
      </c>
      <c r="B112" s="610" t="s">
        <v>24</v>
      </c>
      <c r="C112" s="751"/>
      <c r="D112" s="754"/>
      <c r="E112" s="620" t="s">
        <v>26</v>
      </c>
      <c r="F112" s="609"/>
      <c r="G112" s="576" t="str">
        <f t="shared" si="42"/>
        <v>2</v>
      </c>
      <c r="H112" s="614">
        <v>2</v>
      </c>
      <c r="I112" s="618" t="s">
        <v>27</v>
      </c>
      <c r="L112" s="575"/>
      <c r="M112" s="604">
        <f t="shared" ref="M112" si="73">_xlfn.BITRSHIFT(L111,8)</f>
        <v>2</v>
      </c>
      <c r="P112" s="421"/>
    </row>
    <row r="113" spans="1:19">
      <c r="A113" s="610">
        <v>238</v>
      </c>
      <c r="B113" s="610" t="s">
        <v>24</v>
      </c>
      <c r="C113" s="953" t="s">
        <v>1237</v>
      </c>
      <c r="D113" s="754"/>
      <c r="E113" s="620" t="s">
        <v>26</v>
      </c>
      <c r="F113" s="609"/>
      <c r="G113" s="576" t="str">
        <f t="shared" si="42"/>
        <v>63</v>
      </c>
      <c r="H113" s="614">
        <v>99</v>
      </c>
      <c r="I113" s="618" t="s">
        <v>27</v>
      </c>
      <c r="K113" s="421">
        <f>H114*256+H113</f>
        <v>611</v>
      </c>
      <c r="L113" s="575">
        <v>611</v>
      </c>
      <c r="M113" s="604">
        <f t="shared" ref="M113:M114" si="74">_xlfn.BITAND(L113,255)</f>
        <v>99</v>
      </c>
      <c r="N113" s="421"/>
      <c r="P113" s="421"/>
      <c r="Q113" s="421"/>
      <c r="R113" s="421"/>
      <c r="S113" s="421"/>
    </row>
    <row r="114" spans="1:19">
      <c r="A114" s="610">
        <v>239</v>
      </c>
      <c r="B114" s="610" t="s">
        <v>24</v>
      </c>
      <c r="C114" s="751"/>
      <c r="D114" s="754"/>
      <c r="E114" s="620" t="s">
        <v>26</v>
      </c>
      <c r="F114" s="609"/>
      <c r="G114" s="576" t="str">
        <f t="shared" si="42"/>
        <v>2</v>
      </c>
      <c r="H114" s="614">
        <v>2</v>
      </c>
      <c r="I114" s="618" t="s">
        <v>27</v>
      </c>
      <c r="L114" s="575"/>
      <c r="M114" s="604">
        <f t="shared" si="74"/>
        <v>0</v>
      </c>
      <c r="P114" s="421"/>
    </row>
    <row r="115" spans="1:19">
      <c r="A115" s="610">
        <v>240</v>
      </c>
      <c r="B115" s="610" t="s">
        <v>24</v>
      </c>
      <c r="C115" s="953" t="s">
        <v>1238</v>
      </c>
      <c r="D115" s="754"/>
      <c r="E115" s="620" t="s">
        <v>26</v>
      </c>
      <c r="F115" s="609"/>
      <c r="G115" s="576" t="str">
        <f t="shared" si="42"/>
        <v>B9</v>
      </c>
      <c r="H115" s="614">
        <v>185</v>
      </c>
      <c r="I115" s="618" t="s">
        <v>27</v>
      </c>
      <c r="K115" s="421">
        <f>H116*256+H115</f>
        <v>697</v>
      </c>
      <c r="L115" s="575">
        <v>697</v>
      </c>
      <c r="M115" s="604">
        <f t="shared" ref="M115" si="75">_xlfn.BITRSHIFT(L114,8)</f>
        <v>0</v>
      </c>
      <c r="N115" s="421"/>
      <c r="P115" s="421"/>
      <c r="Q115" s="421"/>
      <c r="R115" s="421"/>
      <c r="S115" s="421"/>
    </row>
    <row r="116" spans="1:19">
      <c r="A116" s="610">
        <v>241</v>
      </c>
      <c r="B116" s="610" t="s">
        <v>24</v>
      </c>
      <c r="C116" s="751"/>
      <c r="D116" s="754"/>
      <c r="E116" s="620" t="s">
        <v>26</v>
      </c>
      <c r="F116" s="609"/>
      <c r="G116" s="576" t="str">
        <f t="shared" si="42"/>
        <v>2</v>
      </c>
      <c r="H116" s="614">
        <v>2</v>
      </c>
      <c r="I116" s="618" t="s">
        <v>27</v>
      </c>
      <c r="K116" s="421"/>
      <c r="L116" s="575"/>
      <c r="M116" s="604">
        <f t="shared" ref="M116:M117" si="76">_xlfn.BITAND(L116,255)</f>
        <v>0</v>
      </c>
      <c r="N116" s="421"/>
      <c r="P116" s="421"/>
      <c r="Q116" s="421"/>
    </row>
    <row r="117" spans="1:19">
      <c r="A117" s="610">
        <v>242</v>
      </c>
      <c r="B117" s="610" t="s">
        <v>24</v>
      </c>
      <c r="C117" s="953" t="s">
        <v>1239</v>
      </c>
      <c r="D117" s="754"/>
      <c r="E117" s="620" t="s">
        <v>26</v>
      </c>
      <c r="F117" s="609"/>
      <c r="G117" s="576" t="str">
        <f t="shared" si="42"/>
        <v>10</v>
      </c>
      <c r="H117" s="614">
        <v>16</v>
      </c>
      <c r="I117" s="618" t="s">
        <v>27</v>
      </c>
      <c r="K117" s="421">
        <f>H118*256+H117</f>
        <v>784</v>
      </c>
      <c r="L117" s="575">
        <v>784</v>
      </c>
      <c r="M117" s="604">
        <f t="shared" si="76"/>
        <v>16</v>
      </c>
      <c r="N117" s="421"/>
      <c r="P117" s="421"/>
      <c r="Q117" s="421"/>
      <c r="R117" s="421"/>
      <c r="S117" s="421"/>
    </row>
    <row r="118" spans="1:19">
      <c r="A118" s="610">
        <v>243</v>
      </c>
      <c r="B118" s="610" t="s">
        <v>24</v>
      </c>
      <c r="C118" s="751"/>
      <c r="D118" s="754"/>
      <c r="E118" s="620" t="s">
        <v>26</v>
      </c>
      <c r="F118" s="609"/>
      <c r="G118" s="576" t="str">
        <f t="shared" si="42"/>
        <v>3</v>
      </c>
      <c r="H118" s="614">
        <v>3</v>
      </c>
      <c r="I118" s="618" t="s">
        <v>27</v>
      </c>
      <c r="K118" s="421"/>
      <c r="L118" s="575"/>
      <c r="M118" s="604">
        <f t="shared" ref="M118" si="77">_xlfn.BITRSHIFT(L117,8)</f>
        <v>3</v>
      </c>
      <c r="N118" s="421"/>
      <c r="P118" s="421"/>
      <c r="Q118" s="421"/>
    </row>
    <row r="119" spans="1:19">
      <c r="A119" s="610">
        <v>244</v>
      </c>
      <c r="B119" s="610" t="s">
        <v>24</v>
      </c>
      <c r="C119" s="953" t="s">
        <v>1240</v>
      </c>
      <c r="D119" s="754"/>
      <c r="E119" s="620" t="s">
        <v>26</v>
      </c>
      <c r="F119" s="609"/>
      <c r="G119" s="576" t="str">
        <f t="shared" si="42"/>
        <v>67</v>
      </c>
      <c r="H119" s="614">
        <v>103</v>
      </c>
      <c r="I119" s="618" t="s">
        <v>27</v>
      </c>
      <c r="K119" s="421">
        <f>H120*256+H119</f>
        <v>871</v>
      </c>
      <c r="L119" s="575">
        <v>871</v>
      </c>
      <c r="M119" s="604">
        <f t="shared" ref="M119:M120" si="78">_xlfn.BITAND(L119,255)</f>
        <v>103</v>
      </c>
      <c r="N119" s="421"/>
      <c r="P119" s="421"/>
      <c r="Q119" s="421"/>
      <c r="R119" s="421"/>
      <c r="S119" s="421"/>
    </row>
    <row r="120" spans="1:19">
      <c r="A120" s="610">
        <v>245</v>
      </c>
      <c r="B120" s="610" t="s">
        <v>24</v>
      </c>
      <c r="C120" s="751"/>
      <c r="D120" s="754"/>
      <c r="E120" s="620" t="s">
        <v>26</v>
      </c>
      <c r="F120" s="609"/>
      <c r="G120" s="576" t="str">
        <f t="shared" si="42"/>
        <v>3</v>
      </c>
      <c r="H120" s="614">
        <v>3</v>
      </c>
      <c r="I120" s="618" t="s">
        <v>27</v>
      </c>
      <c r="K120" s="421"/>
      <c r="L120" s="575"/>
      <c r="M120" s="604">
        <f t="shared" si="78"/>
        <v>0</v>
      </c>
      <c r="N120" s="421"/>
      <c r="P120" s="421"/>
      <c r="Q120" s="421"/>
    </row>
    <row r="121" spans="1:19">
      <c r="A121" s="610">
        <v>246</v>
      </c>
      <c r="B121" s="610" t="s">
        <v>24</v>
      </c>
      <c r="C121" s="953" t="s">
        <v>1241</v>
      </c>
      <c r="D121" s="754"/>
      <c r="E121" s="620" t="s">
        <v>26</v>
      </c>
      <c r="F121" s="609"/>
      <c r="G121" s="576" t="str">
        <f t="shared" si="42"/>
        <v>BD</v>
      </c>
      <c r="H121" s="614">
        <v>189</v>
      </c>
      <c r="I121" s="618" t="s">
        <v>27</v>
      </c>
      <c r="K121" s="421">
        <f>H122*256+H121</f>
        <v>957</v>
      </c>
      <c r="L121" s="575">
        <v>957</v>
      </c>
      <c r="M121" s="604">
        <f t="shared" ref="M121" si="79">_xlfn.BITRSHIFT(L120,8)</f>
        <v>0</v>
      </c>
      <c r="N121" s="421"/>
      <c r="P121" s="421"/>
      <c r="Q121" s="421"/>
      <c r="R121" s="421"/>
      <c r="S121" s="421"/>
    </row>
    <row r="122" spans="1:19">
      <c r="A122" s="610">
        <v>247</v>
      </c>
      <c r="B122" s="610" t="s">
        <v>24</v>
      </c>
      <c r="C122" s="751"/>
      <c r="D122" s="754"/>
      <c r="E122" s="620" t="s">
        <v>26</v>
      </c>
      <c r="F122" s="609"/>
      <c r="G122" s="576" t="str">
        <f t="shared" si="42"/>
        <v>3</v>
      </c>
      <c r="H122" s="614">
        <v>3</v>
      </c>
      <c r="I122" s="618" t="s">
        <v>27</v>
      </c>
      <c r="L122" s="575"/>
      <c r="M122" s="604">
        <f t="shared" ref="M122:M123" si="80">_xlfn.BITAND(L122,255)</f>
        <v>0</v>
      </c>
      <c r="N122" s="421"/>
      <c r="P122" s="421"/>
      <c r="Q122" s="421"/>
    </row>
    <row r="123" spans="1:19">
      <c r="A123" s="610">
        <v>248</v>
      </c>
      <c r="B123" s="610" t="s">
        <v>24</v>
      </c>
      <c r="C123" s="953" t="s">
        <v>1242</v>
      </c>
      <c r="D123" s="754"/>
      <c r="E123" s="620" t="s">
        <v>26</v>
      </c>
      <c r="F123" s="609"/>
      <c r="G123" s="576" t="str">
        <f t="shared" si="42"/>
        <v>14</v>
      </c>
      <c r="H123" s="614">
        <v>20</v>
      </c>
      <c r="I123" s="618" t="s">
        <v>27</v>
      </c>
      <c r="K123" s="421">
        <f>H124*256+H123</f>
        <v>1044</v>
      </c>
      <c r="L123" s="575">
        <v>1044</v>
      </c>
      <c r="M123" s="604">
        <f t="shared" si="80"/>
        <v>20</v>
      </c>
      <c r="N123" s="421"/>
      <c r="P123" s="421"/>
      <c r="Q123" s="421"/>
      <c r="R123" s="421"/>
      <c r="S123" s="421"/>
    </row>
    <row r="124" spans="1:19">
      <c r="A124" s="610">
        <v>249</v>
      </c>
      <c r="B124" s="610" t="s">
        <v>24</v>
      </c>
      <c r="C124" s="751"/>
      <c r="D124" s="754"/>
      <c r="E124" s="620" t="s">
        <v>26</v>
      </c>
      <c r="F124" s="609"/>
      <c r="G124" s="576" t="str">
        <f t="shared" si="42"/>
        <v>4</v>
      </c>
      <c r="H124" s="614">
        <v>4</v>
      </c>
      <c r="I124" s="618" t="s">
        <v>27</v>
      </c>
      <c r="L124" s="575"/>
      <c r="M124" s="604">
        <f t="shared" ref="M124" si="81">_xlfn.BITRSHIFT(L123,8)</f>
        <v>4</v>
      </c>
      <c r="P124" s="421"/>
    </row>
    <row r="125" spans="1:19">
      <c r="A125" s="610">
        <v>250</v>
      </c>
      <c r="B125" s="610" t="s">
        <v>24</v>
      </c>
      <c r="C125" s="953" t="s">
        <v>1243</v>
      </c>
      <c r="D125" s="754"/>
      <c r="E125" s="620" t="s">
        <v>26</v>
      </c>
      <c r="F125" s="609"/>
      <c r="G125" s="576" t="str">
        <f t="shared" si="42"/>
        <v>6B</v>
      </c>
      <c r="H125" s="614">
        <v>107</v>
      </c>
      <c r="I125" s="618" t="s">
        <v>27</v>
      </c>
      <c r="K125" s="421">
        <f>H126*256+H125</f>
        <v>1131</v>
      </c>
      <c r="L125" s="575">
        <v>1131</v>
      </c>
      <c r="M125" s="604">
        <f t="shared" ref="M125:M126" si="82">_xlfn.BITAND(L125,255)</f>
        <v>107</v>
      </c>
      <c r="N125" s="421"/>
      <c r="P125" s="421"/>
      <c r="Q125" s="421"/>
      <c r="R125" s="421"/>
      <c r="S125" s="421"/>
    </row>
    <row r="126" spans="1:19">
      <c r="A126" s="610">
        <v>251</v>
      </c>
      <c r="B126" s="610" t="s">
        <v>24</v>
      </c>
      <c r="C126" s="751"/>
      <c r="D126" s="754"/>
      <c r="E126" s="620" t="s">
        <v>26</v>
      </c>
      <c r="F126" s="609"/>
      <c r="G126" s="576" t="str">
        <f t="shared" si="42"/>
        <v>4</v>
      </c>
      <c r="H126" s="614">
        <v>4</v>
      </c>
      <c r="I126" s="618" t="s">
        <v>27</v>
      </c>
      <c r="L126" s="575"/>
      <c r="M126" s="604">
        <f t="shared" si="82"/>
        <v>0</v>
      </c>
      <c r="P126" s="421"/>
    </row>
    <row r="127" spans="1:19">
      <c r="A127" s="610">
        <v>252</v>
      </c>
      <c r="B127" s="610" t="s">
        <v>24</v>
      </c>
      <c r="C127" s="953" t="s">
        <v>1244</v>
      </c>
      <c r="D127" s="754"/>
      <c r="E127" s="620" t="s">
        <v>26</v>
      </c>
      <c r="F127" s="609"/>
      <c r="G127" s="576" t="str">
        <f t="shared" si="42"/>
        <v>C2</v>
      </c>
      <c r="H127" s="614">
        <v>194</v>
      </c>
      <c r="I127" s="618" t="s">
        <v>27</v>
      </c>
      <c r="K127" s="421">
        <f>H128*256+H127</f>
        <v>1218</v>
      </c>
      <c r="L127" s="575">
        <v>1218</v>
      </c>
      <c r="M127" s="604">
        <f t="shared" ref="M127" si="83">_xlfn.BITRSHIFT(L126,8)</f>
        <v>0</v>
      </c>
      <c r="N127" s="421"/>
      <c r="P127" s="421"/>
      <c r="Q127" s="421"/>
      <c r="R127" s="421"/>
      <c r="S127" s="421"/>
    </row>
    <row r="128" spans="1:19">
      <c r="A128" s="610">
        <v>253</v>
      </c>
      <c r="B128" s="610" t="s">
        <v>24</v>
      </c>
      <c r="C128" s="751"/>
      <c r="D128" s="754"/>
      <c r="E128" s="620" t="s">
        <v>26</v>
      </c>
      <c r="F128" s="609"/>
      <c r="G128" s="576" t="str">
        <f t="shared" si="42"/>
        <v>4</v>
      </c>
      <c r="H128" s="614">
        <v>4</v>
      </c>
      <c r="I128" s="618" t="s">
        <v>27</v>
      </c>
      <c r="L128" s="575"/>
      <c r="M128" s="604">
        <f t="shared" ref="M128:M129" si="84">_xlfn.BITAND(L128,255)</f>
        <v>0</v>
      </c>
      <c r="P128" s="421"/>
    </row>
    <row r="129" spans="1:19">
      <c r="A129" s="610">
        <v>254</v>
      </c>
      <c r="B129" s="610" t="s">
        <v>24</v>
      </c>
      <c r="C129" s="953" t="s">
        <v>1245</v>
      </c>
      <c r="D129" s="754"/>
      <c r="E129" s="620" t="s">
        <v>26</v>
      </c>
      <c r="F129" s="609"/>
      <c r="G129" s="576" t="str">
        <f t="shared" si="42"/>
        <v>E1</v>
      </c>
      <c r="H129" s="614">
        <v>225</v>
      </c>
      <c r="I129" s="618" t="s">
        <v>27</v>
      </c>
      <c r="K129" s="421">
        <f>H130*256+H129</f>
        <v>15329</v>
      </c>
      <c r="L129" s="575">
        <v>15329</v>
      </c>
      <c r="M129" s="604">
        <f t="shared" si="84"/>
        <v>225</v>
      </c>
      <c r="N129" s="421"/>
      <c r="P129" s="421"/>
      <c r="Q129" s="421"/>
      <c r="R129" s="421"/>
      <c r="S129" s="421"/>
    </row>
    <row r="130" spans="1:19">
      <c r="A130" s="610">
        <v>255</v>
      </c>
      <c r="B130" s="610" t="s">
        <v>24</v>
      </c>
      <c r="C130" s="751"/>
      <c r="D130" s="751"/>
      <c r="E130" s="620" t="s">
        <v>26</v>
      </c>
      <c r="F130" s="609"/>
      <c r="G130" s="576" t="str">
        <f t="shared" si="42"/>
        <v>3B</v>
      </c>
      <c r="H130" s="614">
        <v>59</v>
      </c>
      <c r="I130" s="618" t="s">
        <v>27</v>
      </c>
      <c r="L130" s="575"/>
      <c r="M130" s="604">
        <f t="shared" ref="M130" si="85">_xlfn.BITRSHIFT(L129,8)</f>
        <v>59</v>
      </c>
      <c r="P130" s="421"/>
    </row>
  </sheetData>
  <mergeCells count="69">
    <mergeCell ref="C129:C130"/>
    <mergeCell ref="D99:D130"/>
    <mergeCell ref="C101:C102"/>
    <mergeCell ref="C103:C104"/>
    <mergeCell ref="C105:C106"/>
    <mergeCell ref="C107:C108"/>
    <mergeCell ref="C119:C120"/>
    <mergeCell ref="C99:C100"/>
    <mergeCell ref="C109:C110"/>
    <mergeCell ref="C111:C112"/>
    <mergeCell ref="C113:C114"/>
    <mergeCell ref="C115:C116"/>
    <mergeCell ref="C117:C118"/>
    <mergeCell ref="C121:C122"/>
    <mergeCell ref="C123:C124"/>
    <mergeCell ref="C125:C126"/>
    <mergeCell ref="C127:C128"/>
    <mergeCell ref="C61:C62"/>
    <mergeCell ref="C63:C64"/>
    <mergeCell ref="C65:C66"/>
    <mergeCell ref="C67:C68"/>
    <mergeCell ref="C79:C80"/>
    <mergeCell ref="D67:D98"/>
    <mergeCell ref="C69:C70"/>
    <mergeCell ref="C71:C72"/>
    <mergeCell ref="C73:C74"/>
    <mergeCell ref="C75:C76"/>
    <mergeCell ref="C77:C78"/>
    <mergeCell ref="C89:C90"/>
    <mergeCell ref="C81:C82"/>
    <mergeCell ref="C83:C84"/>
    <mergeCell ref="C85:C86"/>
    <mergeCell ref="C87:C88"/>
    <mergeCell ref="C91:C92"/>
    <mergeCell ref="C93:C94"/>
    <mergeCell ref="C95:C96"/>
    <mergeCell ref="C97:C98"/>
    <mergeCell ref="C59:C60"/>
    <mergeCell ref="C31:C32"/>
    <mergeCell ref="C33:C34"/>
    <mergeCell ref="C35:C36"/>
    <mergeCell ref="D35:D66"/>
    <mergeCell ref="C37:C38"/>
    <mergeCell ref="C39:C40"/>
    <mergeCell ref="C41:C42"/>
    <mergeCell ref="C43:C44"/>
    <mergeCell ref="C45:C46"/>
    <mergeCell ref="C47:C48"/>
    <mergeCell ref="C49:C50"/>
    <mergeCell ref="C51:C52"/>
    <mergeCell ref="C53:C54"/>
    <mergeCell ref="C55:C56"/>
    <mergeCell ref="C57:C5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C27:C2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312C4-0745-4D21-A2E4-28C470655C5F}">
  <dimension ref="A1:S130"/>
  <sheetViews>
    <sheetView zoomScale="85" zoomScaleNormal="85" workbookViewId="0">
      <selection activeCell="A2" sqref="A2"/>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10" width="9" style="284"/>
    <col min="11" max="11" width="15.109375" style="284" customWidth="1"/>
    <col min="12" max="12" width="10.109375" style="284" customWidth="1"/>
    <col min="13" max="13" width="9.6640625" style="284" customWidth="1"/>
    <col min="14" max="16384" width="9" style="284"/>
  </cols>
  <sheetData>
    <row r="1" spans="1:19" ht="17.25" customHeight="1">
      <c r="A1" s="756" t="s">
        <v>4666</v>
      </c>
      <c r="B1" s="757"/>
      <c r="C1" s="757"/>
      <c r="D1" s="757"/>
      <c r="E1" s="757"/>
      <c r="F1" s="757"/>
      <c r="G1" s="757"/>
      <c r="H1" s="757"/>
      <c r="I1" s="623"/>
    </row>
    <row r="2" spans="1:19"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9" s="421" customFormat="1">
      <c r="A3" s="622">
        <v>128</v>
      </c>
      <c r="B3" s="610" t="s">
        <v>24</v>
      </c>
      <c r="C3" s="953" t="s">
        <v>1246</v>
      </c>
      <c r="D3" s="957"/>
      <c r="E3" s="620" t="s">
        <v>26</v>
      </c>
      <c r="F3" s="616"/>
      <c r="G3" s="576" t="str">
        <f t="shared" ref="G3:G66" si="0">DEC2HEX(H3)</f>
        <v>A</v>
      </c>
      <c r="H3" s="578">
        <v>10</v>
      </c>
      <c r="I3" s="618" t="s">
        <v>27</v>
      </c>
      <c r="J3" s="284"/>
      <c r="K3" s="421">
        <f>H4*256+H3</f>
        <v>10</v>
      </c>
      <c r="L3" s="421">
        <f>K3*0.0001</f>
        <v>1E-3</v>
      </c>
      <c r="M3" s="421">
        <f>10*LOG10(L3)</f>
        <v>-30</v>
      </c>
      <c r="O3" s="577">
        <v>10</v>
      </c>
      <c r="P3" s="604">
        <f>_xlfn.BITAND(O3,255)</f>
        <v>10</v>
      </c>
    </row>
    <row r="4" spans="1:19" s="421" customFormat="1">
      <c r="A4" s="622">
        <v>129</v>
      </c>
      <c r="B4" s="610" t="s">
        <v>24</v>
      </c>
      <c r="C4" s="751"/>
      <c r="D4" s="754"/>
      <c r="E4" s="620" t="s">
        <v>26</v>
      </c>
      <c r="F4" s="616"/>
      <c r="G4" s="576" t="str">
        <f t="shared" si="0"/>
        <v>0</v>
      </c>
      <c r="H4" s="578">
        <v>0</v>
      </c>
      <c r="I4" s="618" t="s">
        <v>27</v>
      </c>
      <c r="J4" s="284"/>
      <c r="O4" s="577"/>
      <c r="P4" s="604">
        <f>_xlfn.BITRSHIFT(O3,8)</f>
        <v>0</v>
      </c>
    </row>
    <row r="5" spans="1:19" s="421" customFormat="1">
      <c r="A5" s="622">
        <v>130</v>
      </c>
      <c r="B5" s="610" t="s">
        <v>24</v>
      </c>
      <c r="C5" s="953" t="s">
        <v>1247</v>
      </c>
      <c r="D5" s="754"/>
      <c r="E5" s="620" t="s">
        <v>26</v>
      </c>
      <c r="F5" s="616"/>
      <c r="G5" s="576" t="str">
        <f t="shared" si="0"/>
        <v>7A</v>
      </c>
      <c r="H5" s="578">
        <v>122</v>
      </c>
      <c r="I5" s="618" t="s">
        <v>27</v>
      </c>
      <c r="K5" s="421">
        <f>H6*256+H5</f>
        <v>122</v>
      </c>
      <c r="L5" s="421">
        <f>K5*0.001</f>
        <v>0.122</v>
      </c>
      <c r="M5" s="421">
        <f>10*LOG10(L5)</f>
        <v>-9.1364016932525178</v>
      </c>
      <c r="O5" s="577">
        <v>122</v>
      </c>
      <c r="P5" s="604">
        <f t="shared" ref="P5" si="1">_xlfn.BITAND(O5,255)</f>
        <v>122</v>
      </c>
    </row>
    <row r="6" spans="1:19" s="421" customFormat="1">
      <c r="A6" s="622">
        <v>131</v>
      </c>
      <c r="B6" s="610" t="s">
        <v>24</v>
      </c>
      <c r="C6" s="751"/>
      <c r="D6" s="754"/>
      <c r="E6" s="620" t="s">
        <v>26</v>
      </c>
      <c r="F6" s="616"/>
      <c r="G6" s="576" t="str">
        <f t="shared" si="0"/>
        <v>0</v>
      </c>
      <c r="H6" s="578">
        <v>0</v>
      </c>
      <c r="I6" s="618" t="s">
        <v>27</v>
      </c>
      <c r="O6" s="577"/>
      <c r="P6" s="604">
        <f t="shared" ref="P6" si="2">_xlfn.BITRSHIFT(O5,8)</f>
        <v>0</v>
      </c>
    </row>
    <row r="7" spans="1:19" s="421" customFormat="1">
      <c r="A7" s="622">
        <v>132</v>
      </c>
      <c r="B7" s="610" t="s">
        <v>24</v>
      </c>
      <c r="C7" s="953" t="s">
        <v>1248</v>
      </c>
      <c r="D7" s="754"/>
      <c r="E7" s="620" t="s">
        <v>26</v>
      </c>
      <c r="F7" s="616"/>
      <c r="G7" s="576" t="str">
        <f t="shared" si="0"/>
        <v>EA</v>
      </c>
      <c r="H7" s="578">
        <v>234</v>
      </c>
      <c r="I7" s="618" t="s">
        <v>27</v>
      </c>
      <c r="K7" s="421">
        <f>H8*256+H7</f>
        <v>234</v>
      </c>
      <c r="L7" s="421">
        <f>K7*0.001</f>
        <v>0.23400000000000001</v>
      </c>
      <c r="M7" s="421">
        <f>10*LOG10(L7)</f>
        <v>-6.3078414258985713</v>
      </c>
      <c r="O7" s="577">
        <v>234</v>
      </c>
      <c r="P7" s="604">
        <f t="shared" ref="P7" si="3">_xlfn.BITAND(O7,255)</f>
        <v>234</v>
      </c>
    </row>
    <row r="8" spans="1:19" s="421" customFormat="1">
      <c r="A8" s="622">
        <v>133</v>
      </c>
      <c r="B8" s="610" t="s">
        <v>24</v>
      </c>
      <c r="C8" s="751"/>
      <c r="D8" s="754"/>
      <c r="E8" s="620" t="s">
        <v>26</v>
      </c>
      <c r="F8" s="616"/>
      <c r="G8" s="576" t="str">
        <f t="shared" si="0"/>
        <v>0</v>
      </c>
      <c r="H8" s="578">
        <v>0</v>
      </c>
      <c r="I8" s="618" t="s">
        <v>27</v>
      </c>
      <c r="O8" s="577"/>
      <c r="P8" s="604">
        <f t="shared" ref="P8" si="4">_xlfn.BITRSHIFT(O7,8)</f>
        <v>0</v>
      </c>
    </row>
    <row r="9" spans="1:19" s="421" customFormat="1">
      <c r="A9" s="622">
        <v>134</v>
      </c>
      <c r="B9" s="610" t="s">
        <v>24</v>
      </c>
      <c r="C9" s="953" t="s">
        <v>1249</v>
      </c>
      <c r="D9" s="754"/>
      <c r="E9" s="620" t="s">
        <v>26</v>
      </c>
      <c r="F9" s="616"/>
      <c r="G9" s="576" t="str">
        <f t="shared" si="0"/>
        <v>5B</v>
      </c>
      <c r="H9" s="578">
        <v>91</v>
      </c>
      <c r="I9" s="618" t="s">
        <v>27</v>
      </c>
      <c r="K9" s="421">
        <f>H10*256+H9</f>
        <v>347</v>
      </c>
      <c r="L9" s="421">
        <f>K9*0.001</f>
        <v>0.34700000000000003</v>
      </c>
      <c r="M9" s="421">
        <f>10*LOG10(L9)</f>
        <v>-4.5967052520912626</v>
      </c>
      <c r="O9" s="577">
        <v>347</v>
      </c>
      <c r="P9" s="604">
        <f t="shared" ref="P9" si="5">_xlfn.BITAND(O9,255)</f>
        <v>91</v>
      </c>
    </row>
    <row r="10" spans="1:19" s="421" customFormat="1">
      <c r="A10" s="622">
        <v>135</v>
      </c>
      <c r="B10" s="610" t="s">
        <v>24</v>
      </c>
      <c r="C10" s="751"/>
      <c r="D10" s="754"/>
      <c r="E10" s="620" t="s">
        <v>26</v>
      </c>
      <c r="F10" s="616"/>
      <c r="G10" s="576" t="str">
        <f t="shared" si="0"/>
        <v>1</v>
      </c>
      <c r="H10" s="578">
        <v>1</v>
      </c>
      <c r="I10" s="618" t="s">
        <v>27</v>
      </c>
      <c r="K10" s="284"/>
      <c r="O10" s="577"/>
      <c r="P10" s="604">
        <f t="shared" ref="P10" si="6">_xlfn.BITRSHIFT(O9,8)</f>
        <v>1</v>
      </c>
    </row>
    <row r="11" spans="1:19">
      <c r="A11" s="622">
        <v>136</v>
      </c>
      <c r="B11" s="610" t="s">
        <v>24</v>
      </c>
      <c r="C11" s="953" t="s">
        <v>1250</v>
      </c>
      <c r="D11" s="754"/>
      <c r="E11" s="620" t="s">
        <v>26</v>
      </c>
      <c r="F11" s="609"/>
      <c r="G11" s="576" t="str">
        <f t="shared" si="0"/>
        <v>CB</v>
      </c>
      <c r="H11" s="579">
        <v>203</v>
      </c>
      <c r="I11" s="618" t="s">
        <v>27</v>
      </c>
      <c r="K11" s="421">
        <f>H12*256+H11</f>
        <v>459</v>
      </c>
      <c r="L11" s="421">
        <f>K11*0.001</f>
        <v>0.45900000000000002</v>
      </c>
      <c r="M11" s="421">
        <f>10*LOG10(L11)</f>
        <v>-3.3818731446273875</v>
      </c>
      <c r="O11" s="575">
        <v>459</v>
      </c>
      <c r="P11" s="604">
        <f t="shared" ref="P11" si="7">_xlfn.BITAND(O11,255)</f>
        <v>203</v>
      </c>
      <c r="Q11" s="421"/>
      <c r="R11" s="421"/>
      <c r="S11" s="421"/>
    </row>
    <row r="12" spans="1:19">
      <c r="A12" s="622">
        <v>137</v>
      </c>
      <c r="B12" s="610" t="s">
        <v>24</v>
      </c>
      <c r="C12" s="751"/>
      <c r="D12" s="754"/>
      <c r="E12" s="620" t="s">
        <v>26</v>
      </c>
      <c r="F12" s="609"/>
      <c r="G12" s="576" t="str">
        <f t="shared" si="0"/>
        <v>1</v>
      </c>
      <c r="H12" s="579">
        <v>1</v>
      </c>
      <c r="I12" s="618" t="s">
        <v>27</v>
      </c>
      <c r="O12" s="575"/>
      <c r="P12" s="604">
        <f t="shared" ref="P12" si="8">_xlfn.BITRSHIFT(O11,8)</f>
        <v>1</v>
      </c>
    </row>
    <row r="13" spans="1:19">
      <c r="A13" s="622">
        <v>138</v>
      </c>
      <c r="B13" s="610" t="s">
        <v>24</v>
      </c>
      <c r="C13" s="953" t="s">
        <v>1251</v>
      </c>
      <c r="D13" s="754"/>
      <c r="E13" s="620" t="s">
        <v>26</v>
      </c>
      <c r="F13" s="609"/>
      <c r="G13" s="576" t="str">
        <f t="shared" si="0"/>
        <v>3C</v>
      </c>
      <c r="H13" s="579">
        <v>60</v>
      </c>
      <c r="I13" s="618" t="s">
        <v>27</v>
      </c>
      <c r="K13" s="421">
        <f>H14*256+H13</f>
        <v>572</v>
      </c>
      <c r="L13" s="421">
        <f>K13*0.001</f>
        <v>0.57200000000000006</v>
      </c>
      <c r="M13" s="421">
        <f>10*LOG10(L13)</f>
        <v>-2.4260397120697572</v>
      </c>
      <c r="O13" s="575">
        <v>572</v>
      </c>
      <c r="P13" s="604">
        <f t="shared" ref="P13" si="9">_xlfn.BITAND(O13,255)</f>
        <v>60</v>
      </c>
      <c r="Q13" s="421"/>
      <c r="R13" s="421"/>
      <c r="S13" s="421"/>
    </row>
    <row r="14" spans="1:19">
      <c r="A14" s="622">
        <v>139</v>
      </c>
      <c r="B14" s="610" t="s">
        <v>24</v>
      </c>
      <c r="C14" s="751"/>
      <c r="D14" s="754"/>
      <c r="E14" s="620" t="s">
        <v>26</v>
      </c>
      <c r="F14" s="609"/>
      <c r="G14" s="576" t="str">
        <f t="shared" si="0"/>
        <v>2</v>
      </c>
      <c r="H14" s="579">
        <v>2</v>
      </c>
      <c r="I14" s="618" t="s">
        <v>27</v>
      </c>
      <c r="O14" s="575"/>
      <c r="P14" s="604">
        <f t="shared" ref="P14" si="10">_xlfn.BITRSHIFT(O13,8)</f>
        <v>2</v>
      </c>
    </row>
    <row r="15" spans="1:19">
      <c r="A15" s="622">
        <v>140</v>
      </c>
      <c r="B15" s="610" t="s">
        <v>24</v>
      </c>
      <c r="C15" s="953" t="s">
        <v>1252</v>
      </c>
      <c r="D15" s="754"/>
      <c r="E15" s="620" t="s">
        <v>26</v>
      </c>
      <c r="F15" s="609"/>
      <c r="G15" s="576" t="str">
        <f t="shared" si="0"/>
        <v>AC</v>
      </c>
      <c r="H15" s="579">
        <v>172</v>
      </c>
      <c r="I15" s="618" t="s">
        <v>27</v>
      </c>
      <c r="K15" s="421">
        <f>H16*256+H15</f>
        <v>684</v>
      </c>
      <c r="L15" s="421">
        <f>K15*0.001</f>
        <v>0.68400000000000005</v>
      </c>
      <c r="M15" s="421">
        <f>10*LOG10(L15)</f>
        <v>-1.6494389827988374</v>
      </c>
      <c r="O15" s="575">
        <v>684</v>
      </c>
      <c r="P15" s="604">
        <f t="shared" ref="P15" si="11">_xlfn.BITAND(O15,255)</f>
        <v>172</v>
      </c>
      <c r="Q15" s="421"/>
      <c r="R15" s="421"/>
      <c r="S15" s="421"/>
    </row>
    <row r="16" spans="1:19">
      <c r="A16" s="622">
        <v>141</v>
      </c>
      <c r="B16" s="610" t="s">
        <v>24</v>
      </c>
      <c r="C16" s="751"/>
      <c r="D16" s="754"/>
      <c r="E16" s="620" t="s">
        <v>26</v>
      </c>
      <c r="F16" s="609"/>
      <c r="G16" s="576" t="str">
        <f t="shared" si="0"/>
        <v>2</v>
      </c>
      <c r="H16" s="579">
        <v>2</v>
      </c>
      <c r="I16" s="618" t="s">
        <v>27</v>
      </c>
      <c r="O16" s="575"/>
      <c r="P16" s="604">
        <f t="shared" ref="P16" si="12">_xlfn.BITRSHIFT(O15,8)</f>
        <v>2</v>
      </c>
    </row>
    <row r="17" spans="1:19">
      <c r="A17" s="622">
        <v>142</v>
      </c>
      <c r="B17" s="610" t="s">
        <v>24</v>
      </c>
      <c r="C17" s="953" t="s">
        <v>1253</v>
      </c>
      <c r="D17" s="754"/>
      <c r="E17" s="620" t="s">
        <v>26</v>
      </c>
      <c r="F17" s="609"/>
      <c r="G17" s="576" t="str">
        <f t="shared" si="0"/>
        <v>1D</v>
      </c>
      <c r="H17" s="579">
        <v>29</v>
      </c>
      <c r="I17" s="618" t="s">
        <v>27</v>
      </c>
      <c r="K17" s="421">
        <f>H18*256+H17</f>
        <v>797</v>
      </c>
      <c r="L17" s="421">
        <f>K17*0.001</f>
        <v>0.79700000000000004</v>
      </c>
      <c r="M17" s="421">
        <f>10*LOG10(L17)</f>
        <v>-0.98541678603887628</v>
      </c>
      <c r="O17" s="575">
        <v>797</v>
      </c>
      <c r="P17" s="604">
        <f t="shared" ref="P17" si="13">_xlfn.BITAND(O17,255)</f>
        <v>29</v>
      </c>
      <c r="Q17" s="421"/>
      <c r="R17" s="421"/>
      <c r="S17" s="421"/>
    </row>
    <row r="18" spans="1:19">
      <c r="A18" s="622">
        <v>143</v>
      </c>
      <c r="B18" s="610" t="s">
        <v>24</v>
      </c>
      <c r="C18" s="751"/>
      <c r="D18" s="754"/>
      <c r="E18" s="620" t="s">
        <v>26</v>
      </c>
      <c r="F18" s="609"/>
      <c r="G18" s="576" t="str">
        <f t="shared" si="0"/>
        <v>3</v>
      </c>
      <c r="H18" s="579">
        <v>3</v>
      </c>
      <c r="I18" s="618" t="s">
        <v>27</v>
      </c>
      <c r="O18" s="575"/>
      <c r="P18" s="604">
        <f t="shared" ref="P18" si="14">_xlfn.BITRSHIFT(O17,8)</f>
        <v>3</v>
      </c>
    </row>
    <row r="19" spans="1:19">
      <c r="A19" s="622">
        <v>144</v>
      </c>
      <c r="B19" s="610" t="s">
        <v>24</v>
      </c>
      <c r="C19" s="953" t="s">
        <v>1254</v>
      </c>
      <c r="D19" s="754"/>
      <c r="E19" s="620" t="s">
        <v>26</v>
      </c>
      <c r="F19" s="609"/>
      <c r="G19" s="576" t="str">
        <f t="shared" si="0"/>
        <v>8D</v>
      </c>
      <c r="H19" s="579">
        <v>141</v>
      </c>
      <c r="I19" s="618" t="s">
        <v>27</v>
      </c>
      <c r="K19" s="421">
        <f>H20*256+H19</f>
        <v>909</v>
      </c>
      <c r="L19" s="421">
        <f>K19*0.0001</f>
        <v>9.0900000000000009E-2</v>
      </c>
      <c r="M19" s="421">
        <f>10*LOG10(L19)</f>
        <v>-10.414361167780326</v>
      </c>
      <c r="O19" s="577">
        <v>909</v>
      </c>
      <c r="P19" s="604">
        <f>_xlfn.BITAND(O19,255)</f>
        <v>141</v>
      </c>
      <c r="Q19" s="421"/>
      <c r="R19" s="421"/>
      <c r="S19" s="421"/>
    </row>
    <row r="20" spans="1:19">
      <c r="A20" s="622">
        <v>145</v>
      </c>
      <c r="B20" s="610" t="s">
        <v>24</v>
      </c>
      <c r="C20" s="751"/>
      <c r="D20" s="754"/>
      <c r="E20" s="620" t="s">
        <v>26</v>
      </c>
      <c r="F20" s="609"/>
      <c r="G20" s="576" t="str">
        <f t="shared" si="0"/>
        <v>3</v>
      </c>
      <c r="H20" s="579">
        <v>3</v>
      </c>
      <c r="I20" s="618" t="s">
        <v>27</v>
      </c>
      <c r="K20" s="421"/>
      <c r="L20" s="421"/>
      <c r="M20" s="421"/>
      <c r="O20" s="577"/>
      <c r="P20" s="604">
        <f>_xlfn.BITRSHIFT(O19,8)</f>
        <v>3</v>
      </c>
      <c r="Q20" s="421"/>
    </row>
    <row r="21" spans="1:19">
      <c r="A21" s="622">
        <v>146</v>
      </c>
      <c r="B21" s="610" t="s">
        <v>24</v>
      </c>
      <c r="C21" s="953" t="s">
        <v>1255</v>
      </c>
      <c r="D21" s="754"/>
      <c r="E21" s="620" t="s">
        <v>26</v>
      </c>
      <c r="F21" s="609"/>
      <c r="G21" s="576" t="str">
        <f t="shared" si="0"/>
        <v>FD</v>
      </c>
      <c r="H21" s="579">
        <v>253</v>
      </c>
      <c r="I21" s="618" t="s">
        <v>27</v>
      </c>
      <c r="K21" s="421">
        <f>H22*256+H21</f>
        <v>1021</v>
      </c>
      <c r="L21" s="421">
        <f>K21*0.001</f>
        <v>1.0210000000000001</v>
      </c>
      <c r="M21" s="421">
        <f>10*LOG10(L21)</f>
        <v>9.0257420869103017E-2</v>
      </c>
      <c r="O21" s="577">
        <v>1021</v>
      </c>
      <c r="P21" s="604">
        <f t="shared" ref="P21" si="15">_xlfn.BITAND(O21,255)</f>
        <v>253</v>
      </c>
      <c r="Q21" s="421"/>
      <c r="R21" s="421"/>
      <c r="S21" s="421"/>
    </row>
    <row r="22" spans="1:19">
      <c r="A22" s="622">
        <v>147</v>
      </c>
      <c r="B22" s="610" t="s">
        <v>24</v>
      </c>
      <c r="C22" s="751"/>
      <c r="D22" s="754"/>
      <c r="E22" s="620" t="s">
        <v>26</v>
      </c>
      <c r="F22" s="609"/>
      <c r="G22" s="576" t="str">
        <f t="shared" si="0"/>
        <v>3</v>
      </c>
      <c r="H22" s="579">
        <v>3</v>
      </c>
      <c r="I22" s="618" t="s">
        <v>27</v>
      </c>
      <c r="K22" s="421"/>
      <c r="L22" s="421"/>
      <c r="M22" s="421"/>
      <c r="O22" s="577"/>
      <c r="P22" s="604">
        <f t="shared" ref="P22" si="16">_xlfn.BITRSHIFT(O21,8)</f>
        <v>3</v>
      </c>
      <c r="Q22" s="421"/>
    </row>
    <row r="23" spans="1:19">
      <c r="A23" s="622">
        <v>148</v>
      </c>
      <c r="B23" s="610" t="s">
        <v>24</v>
      </c>
      <c r="C23" s="953" t="s">
        <v>1256</v>
      </c>
      <c r="D23" s="754"/>
      <c r="E23" s="620" t="s">
        <v>26</v>
      </c>
      <c r="F23" s="609"/>
      <c r="G23" s="576" t="str">
        <f t="shared" si="0"/>
        <v>6E</v>
      </c>
      <c r="H23" s="579">
        <v>110</v>
      </c>
      <c r="I23" s="618" t="s">
        <v>27</v>
      </c>
      <c r="K23" s="421">
        <f>H24*256+H23</f>
        <v>1134</v>
      </c>
      <c r="L23" s="421">
        <f>K23*0.001</f>
        <v>1.1340000000000001</v>
      </c>
      <c r="M23" s="421">
        <f>10*LOG10(L23)</f>
        <v>0.54613054556887819</v>
      </c>
      <c r="O23" s="577">
        <v>1134</v>
      </c>
      <c r="P23" s="604">
        <f t="shared" ref="P23" si="17">_xlfn.BITAND(O23,255)</f>
        <v>110</v>
      </c>
      <c r="Q23" s="421"/>
      <c r="R23" s="421"/>
      <c r="S23" s="421"/>
    </row>
    <row r="24" spans="1:19">
      <c r="A24" s="622">
        <v>149</v>
      </c>
      <c r="B24" s="610" t="s">
        <v>24</v>
      </c>
      <c r="C24" s="751"/>
      <c r="D24" s="754"/>
      <c r="E24" s="620" t="s">
        <v>26</v>
      </c>
      <c r="F24" s="609"/>
      <c r="G24" s="576" t="str">
        <f t="shared" si="0"/>
        <v>4</v>
      </c>
      <c r="H24" s="579">
        <v>4</v>
      </c>
      <c r="I24" s="618" t="s">
        <v>27</v>
      </c>
      <c r="K24" s="421"/>
      <c r="L24" s="421"/>
      <c r="M24" s="421"/>
      <c r="O24" s="577"/>
      <c r="P24" s="604">
        <f t="shared" ref="P24" si="18">_xlfn.BITRSHIFT(O23,8)</f>
        <v>4</v>
      </c>
      <c r="Q24" s="421"/>
    </row>
    <row r="25" spans="1:19">
      <c r="A25" s="622">
        <v>150</v>
      </c>
      <c r="B25" s="610" t="s">
        <v>24</v>
      </c>
      <c r="C25" s="953" t="s">
        <v>1257</v>
      </c>
      <c r="D25" s="754"/>
      <c r="E25" s="620" t="s">
        <v>26</v>
      </c>
      <c r="F25" s="609"/>
      <c r="G25" s="576" t="str">
        <f t="shared" si="0"/>
        <v>DE</v>
      </c>
      <c r="H25" s="579">
        <v>222</v>
      </c>
      <c r="I25" s="618" t="s">
        <v>27</v>
      </c>
      <c r="K25" s="421">
        <f>H26*256+H25</f>
        <v>1246</v>
      </c>
      <c r="L25" s="421">
        <f>K25*0.001</f>
        <v>1.246</v>
      </c>
      <c r="M25" s="421">
        <f>10*LOG10(L25)</f>
        <v>0.95518042323150809</v>
      </c>
      <c r="O25" s="577">
        <v>1246</v>
      </c>
      <c r="P25" s="604">
        <f t="shared" ref="P25" si="19">_xlfn.BITAND(O25,255)</f>
        <v>222</v>
      </c>
      <c r="Q25" s="421"/>
      <c r="R25" s="421"/>
      <c r="S25" s="421"/>
    </row>
    <row r="26" spans="1:19">
      <c r="A26" s="622">
        <v>151</v>
      </c>
      <c r="B26" s="610" t="s">
        <v>24</v>
      </c>
      <c r="C26" s="751"/>
      <c r="D26" s="754"/>
      <c r="E26" s="620" t="s">
        <v>26</v>
      </c>
      <c r="F26" s="609"/>
      <c r="G26" s="576" t="str">
        <f t="shared" si="0"/>
        <v>4</v>
      </c>
      <c r="H26" s="579">
        <v>4</v>
      </c>
      <c r="I26" s="618" t="s">
        <v>27</v>
      </c>
      <c r="L26" s="421"/>
      <c r="M26" s="421"/>
      <c r="O26" s="577"/>
      <c r="P26" s="604">
        <f t="shared" ref="P26" si="20">_xlfn.BITRSHIFT(O25,8)</f>
        <v>4</v>
      </c>
      <c r="Q26" s="421"/>
    </row>
    <row r="27" spans="1:19">
      <c r="A27" s="622">
        <v>152</v>
      </c>
      <c r="B27" s="610" t="s">
        <v>24</v>
      </c>
      <c r="C27" s="953" t="s">
        <v>1258</v>
      </c>
      <c r="D27" s="754"/>
      <c r="E27" s="620" t="s">
        <v>26</v>
      </c>
      <c r="F27" s="609"/>
      <c r="G27" s="576" t="str">
        <f t="shared" si="0"/>
        <v>4F</v>
      </c>
      <c r="H27" s="579">
        <v>79</v>
      </c>
      <c r="I27" s="618" t="s">
        <v>27</v>
      </c>
      <c r="K27" s="421">
        <f>H28*256+H27</f>
        <v>1359</v>
      </c>
      <c r="L27" s="421">
        <f>K27*0.001</f>
        <v>1.359</v>
      </c>
      <c r="M27" s="421">
        <f>10*LOG10(L27)</f>
        <v>1.3321945673249429</v>
      </c>
      <c r="O27" s="575">
        <v>1359</v>
      </c>
      <c r="P27" s="604">
        <f t="shared" ref="P27" si="21">_xlfn.BITAND(O27,255)</f>
        <v>79</v>
      </c>
      <c r="Q27" s="421"/>
      <c r="R27" s="421"/>
      <c r="S27" s="421"/>
    </row>
    <row r="28" spans="1:19">
      <c r="A28" s="622">
        <v>153</v>
      </c>
      <c r="B28" s="610" t="s">
        <v>24</v>
      </c>
      <c r="C28" s="751"/>
      <c r="D28" s="754"/>
      <c r="E28" s="620" t="s">
        <v>26</v>
      </c>
      <c r="F28" s="609"/>
      <c r="G28" s="576" t="str">
        <f t="shared" si="0"/>
        <v>5</v>
      </c>
      <c r="H28" s="579">
        <v>5</v>
      </c>
      <c r="I28" s="618" t="s">
        <v>27</v>
      </c>
      <c r="O28" s="575"/>
      <c r="P28" s="604">
        <f t="shared" ref="P28" si="22">_xlfn.BITRSHIFT(O27,8)</f>
        <v>5</v>
      </c>
    </row>
    <row r="29" spans="1:19">
      <c r="A29" s="622">
        <v>154</v>
      </c>
      <c r="B29" s="610" t="s">
        <v>24</v>
      </c>
      <c r="C29" s="953" t="s">
        <v>1259</v>
      </c>
      <c r="D29" s="754"/>
      <c r="E29" s="620" t="s">
        <v>26</v>
      </c>
      <c r="F29" s="609"/>
      <c r="G29" s="576" t="str">
        <f t="shared" si="0"/>
        <v>BF</v>
      </c>
      <c r="H29" s="579">
        <v>191</v>
      </c>
      <c r="I29" s="618" t="s">
        <v>27</v>
      </c>
      <c r="K29" s="421">
        <f>H30*256+H29</f>
        <v>1471</v>
      </c>
      <c r="L29" s="421">
        <f>K29*0.001</f>
        <v>1.4710000000000001</v>
      </c>
      <c r="M29" s="421">
        <f>10*LOG10(L29)</f>
        <v>1.6761267272753013</v>
      </c>
      <c r="O29" s="575">
        <v>1471</v>
      </c>
      <c r="P29" s="604">
        <f t="shared" ref="P29" si="23">_xlfn.BITAND(O29,255)</f>
        <v>191</v>
      </c>
      <c r="Q29" s="421"/>
      <c r="R29" s="421"/>
      <c r="S29" s="421"/>
    </row>
    <row r="30" spans="1:19">
      <c r="A30" s="622">
        <v>155</v>
      </c>
      <c r="B30" s="610" t="s">
        <v>24</v>
      </c>
      <c r="C30" s="751"/>
      <c r="D30" s="754"/>
      <c r="E30" s="620" t="s">
        <v>26</v>
      </c>
      <c r="F30" s="609"/>
      <c r="G30" s="576" t="str">
        <f t="shared" si="0"/>
        <v>5</v>
      </c>
      <c r="H30" s="579">
        <v>5</v>
      </c>
      <c r="I30" s="618" t="s">
        <v>27</v>
      </c>
      <c r="O30" s="575"/>
      <c r="P30" s="604">
        <f t="shared" ref="P30" si="24">_xlfn.BITRSHIFT(O29,8)</f>
        <v>5</v>
      </c>
    </row>
    <row r="31" spans="1:19">
      <c r="A31" s="622">
        <v>156</v>
      </c>
      <c r="B31" s="610" t="s">
        <v>24</v>
      </c>
      <c r="C31" s="953" t="s">
        <v>1260</v>
      </c>
      <c r="D31" s="754"/>
      <c r="E31" s="620" t="s">
        <v>26</v>
      </c>
      <c r="F31" s="609"/>
      <c r="G31" s="576" t="str">
        <f t="shared" si="0"/>
        <v>30</v>
      </c>
      <c r="H31" s="579">
        <v>48</v>
      </c>
      <c r="I31" s="618" t="s">
        <v>27</v>
      </c>
      <c r="K31" s="421">
        <f>H32*256+H31</f>
        <v>1584</v>
      </c>
      <c r="L31" s="421">
        <f>K31*0.001</f>
        <v>1.5840000000000001</v>
      </c>
      <c r="M31" s="421">
        <f>10*LOG10(L31)</f>
        <v>1.9975517725347471</v>
      </c>
      <c r="O31" s="575">
        <v>1584</v>
      </c>
      <c r="P31" s="604">
        <f t="shared" ref="P31" si="25">_xlfn.BITAND(O31,255)</f>
        <v>48</v>
      </c>
      <c r="Q31" s="421"/>
      <c r="R31" s="421"/>
      <c r="S31" s="421"/>
    </row>
    <row r="32" spans="1:19">
      <c r="A32" s="622">
        <v>157</v>
      </c>
      <c r="B32" s="610" t="s">
        <v>24</v>
      </c>
      <c r="C32" s="751"/>
      <c r="D32" s="754"/>
      <c r="E32" s="620" t="s">
        <v>26</v>
      </c>
      <c r="F32" s="609"/>
      <c r="G32" s="576" t="str">
        <f t="shared" si="0"/>
        <v>6</v>
      </c>
      <c r="H32" s="579">
        <v>6</v>
      </c>
      <c r="I32" s="618" t="s">
        <v>27</v>
      </c>
      <c r="O32" s="575"/>
      <c r="P32" s="604">
        <f t="shared" ref="P32" si="26">_xlfn.BITRSHIFT(O31,8)</f>
        <v>6</v>
      </c>
    </row>
    <row r="33" spans="1:19">
      <c r="A33" s="622">
        <v>158</v>
      </c>
      <c r="B33" s="610" t="s">
        <v>24</v>
      </c>
      <c r="C33" s="953" t="s">
        <v>1261</v>
      </c>
      <c r="D33" s="754"/>
      <c r="E33" s="620" t="s">
        <v>26</v>
      </c>
      <c r="F33" s="609"/>
      <c r="G33" s="576" t="str">
        <f t="shared" si="0"/>
        <v>F0</v>
      </c>
      <c r="H33" s="579">
        <v>240</v>
      </c>
      <c r="I33" s="618" t="s">
        <v>27</v>
      </c>
      <c r="K33" s="421">
        <f>H34*256+H33</f>
        <v>19952</v>
      </c>
      <c r="L33" s="421">
        <f>K33*0.001</f>
        <v>19.952000000000002</v>
      </c>
      <c r="M33" s="421">
        <f>10*LOG10(L33)</f>
        <v>12.999864361344676</v>
      </c>
      <c r="O33" s="575">
        <v>19952</v>
      </c>
      <c r="P33" s="604">
        <f t="shared" ref="P33" si="27">_xlfn.BITAND(O33,255)</f>
        <v>240</v>
      </c>
      <c r="Q33" s="421"/>
      <c r="R33" s="421"/>
      <c r="S33" s="421"/>
    </row>
    <row r="34" spans="1:19">
      <c r="A34" s="622">
        <v>159</v>
      </c>
      <c r="B34" s="610" t="s">
        <v>24</v>
      </c>
      <c r="C34" s="751"/>
      <c r="D34" s="751"/>
      <c r="E34" s="620" t="s">
        <v>26</v>
      </c>
      <c r="F34" s="609"/>
      <c r="G34" s="576" t="str">
        <f t="shared" si="0"/>
        <v>4D</v>
      </c>
      <c r="H34" s="579">
        <v>77</v>
      </c>
      <c r="I34" s="618" t="s">
        <v>27</v>
      </c>
      <c r="O34" s="575"/>
      <c r="P34" s="604">
        <f t="shared" ref="P34" si="28">_xlfn.BITRSHIFT(O33,8)</f>
        <v>77</v>
      </c>
    </row>
    <row r="35" spans="1:19">
      <c r="A35" s="622">
        <v>160</v>
      </c>
      <c r="B35" s="610" t="s">
        <v>24</v>
      </c>
      <c r="C35" s="953" t="s">
        <v>1262</v>
      </c>
      <c r="D35" s="957"/>
      <c r="E35" s="620" t="s">
        <v>26</v>
      </c>
      <c r="F35" s="609"/>
      <c r="G35" s="576" t="str">
        <f t="shared" si="0"/>
        <v>A</v>
      </c>
      <c r="H35" s="578">
        <v>10</v>
      </c>
      <c r="I35" s="618" t="s">
        <v>27</v>
      </c>
      <c r="K35" s="421">
        <f>H36*256+H35</f>
        <v>10</v>
      </c>
      <c r="L35" s="421">
        <f>K35*0.0001</f>
        <v>1E-3</v>
      </c>
      <c r="M35" s="421">
        <f>10*LOG10(L35)</f>
        <v>-30</v>
      </c>
      <c r="O35" s="577">
        <v>10</v>
      </c>
      <c r="P35" s="604">
        <f>_xlfn.BITAND(O35,255)</f>
        <v>10</v>
      </c>
      <c r="Q35" s="421"/>
      <c r="R35" s="421"/>
      <c r="S35" s="421"/>
    </row>
    <row r="36" spans="1:19">
      <c r="A36" s="622">
        <v>161</v>
      </c>
      <c r="B36" s="610" t="s">
        <v>24</v>
      </c>
      <c r="C36" s="751"/>
      <c r="D36" s="754"/>
      <c r="E36" s="620" t="s">
        <v>26</v>
      </c>
      <c r="F36" s="609"/>
      <c r="G36" s="576" t="str">
        <f t="shared" si="0"/>
        <v>0</v>
      </c>
      <c r="H36" s="578">
        <v>0</v>
      </c>
      <c r="I36" s="618" t="s">
        <v>27</v>
      </c>
      <c r="K36" s="421"/>
      <c r="L36" s="421"/>
      <c r="M36" s="421"/>
      <c r="O36" s="577"/>
      <c r="P36" s="604">
        <f>_xlfn.BITRSHIFT(O35,8)</f>
        <v>0</v>
      </c>
      <c r="Q36" s="421"/>
      <c r="R36" s="421"/>
      <c r="S36" s="421"/>
    </row>
    <row r="37" spans="1:19">
      <c r="A37" s="622">
        <v>162</v>
      </c>
      <c r="B37" s="610" t="s">
        <v>24</v>
      </c>
      <c r="C37" s="953" t="s">
        <v>1263</v>
      </c>
      <c r="D37" s="754"/>
      <c r="E37" s="620" t="s">
        <v>26</v>
      </c>
      <c r="F37" s="609"/>
      <c r="G37" s="576" t="str">
        <f t="shared" si="0"/>
        <v>7A</v>
      </c>
      <c r="H37" s="578">
        <v>122</v>
      </c>
      <c r="I37" s="618" t="s">
        <v>27</v>
      </c>
      <c r="K37" s="421">
        <f>H38*256+H37</f>
        <v>122</v>
      </c>
      <c r="L37" s="421">
        <f>K37*0.001</f>
        <v>0.122</v>
      </c>
      <c r="M37" s="421">
        <f>10*LOG10(L37)</f>
        <v>-9.1364016932525178</v>
      </c>
      <c r="O37" s="577">
        <v>122</v>
      </c>
      <c r="P37" s="604">
        <f t="shared" ref="P37" si="29">_xlfn.BITAND(O37,255)</f>
        <v>122</v>
      </c>
      <c r="Q37" s="421"/>
      <c r="R37" s="421"/>
      <c r="S37" s="421"/>
    </row>
    <row r="38" spans="1:19">
      <c r="A38" s="622">
        <v>163</v>
      </c>
      <c r="B38" s="610" t="s">
        <v>24</v>
      </c>
      <c r="C38" s="751"/>
      <c r="D38" s="754"/>
      <c r="E38" s="620" t="s">
        <v>26</v>
      </c>
      <c r="F38" s="609"/>
      <c r="G38" s="576" t="str">
        <f t="shared" si="0"/>
        <v>0</v>
      </c>
      <c r="H38" s="578">
        <v>0</v>
      </c>
      <c r="I38" s="618" t="s">
        <v>27</v>
      </c>
      <c r="K38" s="421"/>
      <c r="L38" s="421"/>
      <c r="M38" s="421"/>
      <c r="O38" s="577"/>
      <c r="P38" s="604">
        <f t="shared" ref="P38" si="30">_xlfn.BITRSHIFT(O37,8)</f>
        <v>0</v>
      </c>
      <c r="Q38" s="421"/>
      <c r="R38" s="421"/>
      <c r="S38" s="421"/>
    </row>
    <row r="39" spans="1:19">
      <c r="A39" s="622">
        <v>164</v>
      </c>
      <c r="B39" s="610" t="s">
        <v>24</v>
      </c>
      <c r="C39" s="953" t="s">
        <v>1264</v>
      </c>
      <c r="D39" s="754"/>
      <c r="E39" s="620" t="s">
        <v>26</v>
      </c>
      <c r="F39" s="609"/>
      <c r="G39" s="576" t="str">
        <f t="shared" si="0"/>
        <v>EA</v>
      </c>
      <c r="H39" s="578">
        <v>234</v>
      </c>
      <c r="I39" s="618" t="s">
        <v>27</v>
      </c>
      <c r="K39" s="421">
        <f>H40*256+H39</f>
        <v>234</v>
      </c>
      <c r="L39" s="421">
        <f>K39*0.001</f>
        <v>0.23400000000000001</v>
      </c>
      <c r="M39" s="421">
        <f>10*LOG10(L39)</f>
        <v>-6.3078414258985713</v>
      </c>
      <c r="O39" s="577">
        <v>234</v>
      </c>
      <c r="P39" s="604">
        <f t="shared" ref="P39" si="31">_xlfn.BITAND(O39,255)</f>
        <v>234</v>
      </c>
      <c r="Q39" s="421"/>
      <c r="R39" s="421"/>
      <c r="S39" s="421"/>
    </row>
    <row r="40" spans="1:19">
      <c r="A40" s="622">
        <v>165</v>
      </c>
      <c r="B40" s="610" t="s">
        <v>24</v>
      </c>
      <c r="C40" s="751"/>
      <c r="D40" s="754"/>
      <c r="E40" s="620" t="s">
        <v>26</v>
      </c>
      <c r="F40" s="609"/>
      <c r="G40" s="576" t="str">
        <f t="shared" si="0"/>
        <v>0</v>
      </c>
      <c r="H40" s="578">
        <v>0</v>
      </c>
      <c r="I40" s="618" t="s">
        <v>27</v>
      </c>
      <c r="K40" s="421"/>
      <c r="L40" s="421"/>
      <c r="M40" s="421"/>
      <c r="O40" s="577"/>
      <c r="P40" s="604">
        <f t="shared" ref="P40" si="32">_xlfn.BITRSHIFT(O39,8)</f>
        <v>0</v>
      </c>
      <c r="Q40" s="421"/>
      <c r="R40" s="421"/>
      <c r="S40" s="421"/>
    </row>
    <row r="41" spans="1:19">
      <c r="A41" s="622">
        <v>166</v>
      </c>
      <c r="B41" s="610" t="s">
        <v>24</v>
      </c>
      <c r="C41" s="958" t="s">
        <v>1265</v>
      </c>
      <c r="D41" s="754"/>
      <c r="E41" s="620" t="s">
        <v>26</v>
      </c>
      <c r="F41" s="609"/>
      <c r="G41" s="576" t="str">
        <f t="shared" si="0"/>
        <v>5B</v>
      </c>
      <c r="H41" s="578">
        <v>91</v>
      </c>
      <c r="I41" s="618" t="s">
        <v>27</v>
      </c>
      <c r="K41" s="421">
        <f>H42*256+H41</f>
        <v>347</v>
      </c>
      <c r="L41" s="421">
        <f>K41*0.001</f>
        <v>0.34700000000000003</v>
      </c>
      <c r="M41" s="421">
        <f>10*LOG10(L41)</f>
        <v>-4.5967052520912626</v>
      </c>
      <c r="O41" s="577">
        <v>347</v>
      </c>
      <c r="P41" s="604">
        <f t="shared" ref="P41" si="33">_xlfn.BITAND(O41,255)</f>
        <v>91</v>
      </c>
      <c r="Q41" s="421"/>
      <c r="R41" s="421"/>
      <c r="S41" s="421"/>
    </row>
    <row r="42" spans="1:19">
      <c r="A42" s="622">
        <v>167</v>
      </c>
      <c r="B42" s="610" t="s">
        <v>24</v>
      </c>
      <c r="C42" s="751"/>
      <c r="D42" s="754"/>
      <c r="E42" s="620" t="s">
        <v>26</v>
      </c>
      <c r="F42" s="609"/>
      <c r="G42" s="576" t="str">
        <f t="shared" si="0"/>
        <v>1</v>
      </c>
      <c r="H42" s="578">
        <v>1</v>
      </c>
      <c r="I42" s="618" t="s">
        <v>27</v>
      </c>
      <c r="L42" s="421"/>
      <c r="M42" s="421"/>
      <c r="O42" s="577"/>
      <c r="P42" s="604">
        <f t="shared" ref="P42" si="34">_xlfn.BITRSHIFT(O41,8)</f>
        <v>1</v>
      </c>
      <c r="Q42" s="421"/>
      <c r="R42" s="421"/>
      <c r="S42" s="421"/>
    </row>
    <row r="43" spans="1:19">
      <c r="A43" s="622">
        <v>168</v>
      </c>
      <c r="B43" s="610" t="s">
        <v>24</v>
      </c>
      <c r="C43" s="953" t="s">
        <v>1266</v>
      </c>
      <c r="D43" s="754"/>
      <c r="E43" s="620" t="s">
        <v>26</v>
      </c>
      <c r="F43" s="609"/>
      <c r="G43" s="576" t="str">
        <f t="shared" si="0"/>
        <v>CB</v>
      </c>
      <c r="H43" s="579">
        <v>203</v>
      </c>
      <c r="I43" s="618" t="s">
        <v>27</v>
      </c>
      <c r="K43" s="421">
        <f>H44*256+H43</f>
        <v>459</v>
      </c>
      <c r="L43" s="421">
        <f>K43*0.001</f>
        <v>0.45900000000000002</v>
      </c>
      <c r="M43" s="421">
        <f>10*LOG10(L43)</f>
        <v>-3.3818731446273875</v>
      </c>
      <c r="O43" s="575">
        <v>459</v>
      </c>
      <c r="P43" s="604">
        <f t="shared" ref="P43" si="35">_xlfn.BITAND(O43,255)</f>
        <v>203</v>
      </c>
      <c r="Q43" s="421"/>
      <c r="R43" s="421"/>
      <c r="S43" s="421"/>
    </row>
    <row r="44" spans="1:19">
      <c r="A44" s="622">
        <v>169</v>
      </c>
      <c r="B44" s="610" t="s">
        <v>24</v>
      </c>
      <c r="C44" s="751"/>
      <c r="D44" s="754"/>
      <c r="E44" s="620" t="s">
        <v>26</v>
      </c>
      <c r="F44" s="609"/>
      <c r="G44" s="576" t="str">
        <f t="shared" si="0"/>
        <v>1</v>
      </c>
      <c r="H44" s="579">
        <v>1</v>
      </c>
      <c r="I44" s="618" t="s">
        <v>27</v>
      </c>
      <c r="O44" s="575"/>
      <c r="P44" s="604">
        <f t="shared" ref="P44" si="36">_xlfn.BITRSHIFT(O43,8)</f>
        <v>1</v>
      </c>
    </row>
    <row r="45" spans="1:19">
      <c r="A45" s="622">
        <v>170</v>
      </c>
      <c r="B45" s="610" t="s">
        <v>24</v>
      </c>
      <c r="C45" s="953" t="s">
        <v>1267</v>
      </c>
      <c r="D45" s="754"/>
      <c r="E45" s="620" t="s">
        <v>26</v>
      </c>
      <c r="F45" s="609"/>
      <c r="G45" s="576" t="str">
        <f t="shared" si="0"/>
        <v>3C</v>
      </c>
      <c r="H45" s="579">
        <v>60</v>
      </c>
      <c r="I45" s="618" t="s">
        <v>27</v>
      </c>
      <c r="K45" s="421">
        <f>H46*256+H45</f>
        <v>572</v>
      </c>
      <c r="L45" s="421">
        <f>K45*0.001</f>
        <v>0.57200000000000006</v>
      </c>
      <c r="M45" s="421">
        <f>10*LOG10(L45)</f>
        <v>-2.4260397120697572</v>
      </c>
      <c r="O45" s="575">
        <v>572</v>
      </c>
      <c r="P45" s="604">
        <f t="shared" ref="P45" si="37">_xlfn.BITAND(O45,255)</f>
        <v>60</v>
      </c>
      <c r="Q45" s="421"/>
      <c r="R45" s="421"/>
      <c r="S45" s="421"/>
    </row>
    <row r="46" spans="1:19">
      <c r="A46" s="622">
        <v>171</v>
      </c>
      <c r="B46" s="610" t="s">
        <v>24</v>
      </c>
      <c r="C46" s="751"/>
      <c r="D46" s="754"/>
      <c r="E46" s="620" t="s">
        <v>26</v>
      </c>
      <c r="F46" s="609"/>
      <c r="G46" s="576" t="str">
        <f t="shared" si="0"/>
        <v>2</v>
      </c>
      <c r="H46" s="579">
        <v>2</v>
      </c>
      <c r="I46" s="618" t="s">
        <v>27</v>
      </c>
      <c r="O46" s="575"/>
      <c r="P46" s="604">
        <f t="shared" ref="P46" si="38">_xlfn.BITRSHIFT(O45,8)</f>
        <v>2</v>
      </c>
    </row>
    <row r="47" spans="1:19">
      <c r="A47" s="622">
        <v>172</v>
      </c>
      <c r="B47" s="610" t="s">
        <v>24</v>
      </c>
      <c r="C47" s="953" t="s">
        <v>1268</v>
      </c>
      <c r="D47" s="754"/>
      <c r="E47" s="620" t="s">
        <v>26</v>
      </c>
      <c r="F47" s="609"/>
      <c r="G47" s="576" t="str">
        <f t="shared" si="0"/>
        <v>AC</v>
      </c>
      <c r="H47" s="579">
        <v>172</v>
      </c>
      <c r="I47" s="618" t="s">
        <v>27</v>
      </c>
      <c r="K47" s="421">
        <f>H48*256+H47</f>
        <v>684</v>
      </c>
      <c r="L47" s="421">
        <f>K47*0.001</f>
        <v>0.68400000000000005</v>
      </c>
      <c r="M47" s="421">
        <f>10*LOG10(L47)</f>
        <v>-1.6494389827988374</v>
      </c>
      <c r="O47" s="575">
        <v>684</v>
      </c>
      <c r="P47" s="604">
        <f t="shared" ref="P47" si="39">_xlfn.BITAND(O47,255)</f>
        <v>172</v>
      </c>
      <c r="Q47" s="421"/>
      <c r="R47" s="421"/>
      <c r="S47" s="421"/>
    </row>
    <row r="48" spans="1:19">
      <c r="A48" s="622">
        <v>173</v>
      </c>
      <c r="B48" s="610" t="s">
        <v>24</v>
      </c>
      <c r="C48" s="751"/>
      <c r="D48" s="754"/>
      <c r="E48" s="620" t="s">
        <v>26</v>
      </c>
      <c r="F48" s="609"/>
      <c r="G48" s="576" t="str">
        <f t="shared" si="0"/>
        <v>2</v>
      </c>
      <c r="H48" s="579">
        <v>2</v>
      </c>
      <c r="I48" s="618" t="s">
        <v>27</v>
      </c>
      <c r="O48" s="575"/>
      <c r="P48" s="604">
        <f t="shared" ref="P48" si="40">_xlfn.BITRSHIFT(O47,8)</f>
        <v>2</v>
      </c>
    </row>
    <row r="49" spans="1:19">
      <c r="A49" s="622">
        <v>174</v>
      </c>
      <c r="B49" s="610" t="s">
        <v>24</v>
      </c>
      <c r="C49" s="953" t="s">
        <v>1269</v>
      </c>
      <c r="D49" s="754"/>
      <c r="E49" s="620" t="s">
        <v>26</v>
      </c>
      <c r="F49" s="609"/>
      <c r="G49" s="576" t="str">
        <f t="shared" si="0"/>
        <v>1D</v>
      </c>
      <c r="H49" s="579">
        <v>29</v>
      </c>
      <c r="I49" s="618" t="s">
        <v>27</v>
      </c>
      <c r="K49" s="421">
        <f>H50*256+H49</f>
        <v>797</v>
      </c>
      <c r="L49" s="421">
        <f>K49*0.001</f>
        <v>0.79700000000000004</v>
      </c>
      <c r="M49" s="421">
        <f>10*LOG10(L49)</f>
        <v>-0.98541678603887628</v>
      </c>
      <c r="O49" s="575">
        <v>797</v>
      </c>
      <c r="P49" s="604">
        <f t="shared" ref="P49" si="41">_xlfn.BITAND(O49,255)</f>
        <v>29</v>
      </c>
      <c r="Q49" s="421"/>
      <c r="R49" s="421"/>
      <c r="S49" s="421"/>
    </row>
    <row r="50" spans="1:19">
      <c r="A50" s="622">
        <v>175</v>
      </c>
      <c r="B50" s="610" t="s">
        <v>24</v>
      </c>
      <c r="C50" s="751"/>
      <c r="D50" s="754"/>
      <c r="E50" s="620" t="s">
        <v>26</v>
      </c>
      <c r="F50" s="609"/>
      <c r="G50" s="576" t="str">
        <f t="shared" si="0"/>
        <v>3</v>
      </c>
      <c r="H50" s="579">
        <v>3</v>
      </c>
      <c r="I50" s="618" t="s">
        <v>27</v>
      </c>
      <c r="O50" s="575"/>
      <c r="P50" s="604">
        <f t="shared" ref="P50" si="42">_xlfn.BITRSHIFT(O49,8)</f>
        <v>3</v>
      </c>
    </row>
    <row r="51" spans="1:19">
      <c r="A51" s="622">
        <v>176</v>
      </c>
      <c r="B51" s="610" t="s">
        <v>24</v>
      </c>
      <c r="C51" s="953" t="s">
        <v>1270</v>
      </c>
      <c r="D51" s="754"/>
      <c r="E51" s="620" t="s">
        <v>26</v>
      </c>
      <c r="F51" s="609"/>
      <c r="G51" s="576" t="str">
        <f t="shared" si="0"/>
        <v>8D</v>
      </c>
      <c r="H51" s="579">
        <v>141</v>
      </c>
      <c r="I51" s="618" t="s">
        <v>27</v>
      </c>
      <c r="K51" s="421">
        <f>H52*256+H51</f>
        <v>909</v>
      </c>
      <c r="L51" s="421">
        <f>K51*0.0001</f>
        <v>9.0900000000000009E-2</v>
      </c>
      <c r="M51" s="421">
        <f>10*LOG10(L51)</f>
        <v>-10.414361167780326</v>
      </c>
      <c r="O51" s="577">
        <v>909</v>
      </c>
      <c r="P51" s="604">
        <f>_xlfn.BITAND(O51,255)</f>
        <v>141</v>
      </c>
      <c r="Q51" s="421"/>
      <c r="R51" s="421"/>
      <c r="S51" s="421"/>
    </row>
    <row r="52" spans="1:19">
      <c r="A52" s="622">
        <v>177</v>
      </c>
      <c r="B52" s="610" t="s">
        <v>24</v>
      </c>
      <c r="C52" s="751"/>
      <c r="D52" s="754"/>
      <c r="E52" s="620" t="s">
        <v>26</v>
      </c>
      <c r="F52" s="609"/>
      <c r="G52" s="576" t="str">
        <f t="shared" si="0"/>
        <v>3</v>
      </c>
      <c r="H52" s="579">
        <v>3</v>
      </c>
      <c r="I52" s="618" t="s">
        <v>27</v>
      </c>
      <c r="K52" s="421"/>
      <c r="L52" s="421"/>
      <c r="M52" s="421"/>
      <c r="O52" s="577"/>
      <c r="P52" s="604">
        <f>_xlfn.BITRSHIFT(O51,8)</f>
        <v>3</v>
      </c>
      <c r="Q52" s="421"/>
    </row>
    <row r="53" spans="1:19">
      <c r="A53" s="622">
        <v>178</v>
      </c>
      <c r="B53" s="610" t="s">
        <v>24</v>
      </c>
      <c r="C53" s="953" t="s">
        <v>1271</v>
      </c>
      <c r="D53" s="754"/>
      <c r="E53" s="620" t="s">
        <v>26</v>
      </c>
      <c r="F53" s="609"/>
      <c r="G53" s="576" t="str">
        <f t="shared" si="0"/>
        <v>FD</v>
      </c>
      <c r="H53" s="579">
        <v>253</v>
      </c>
      <c r="I53" s="618" t="s">
        <v>27</v>
      </c>
      <c r="K53" s="421">
        <f>H54*256+H53</f>
        <v>1021</v>
      </c>
      <c r="L53" s="421">
        <f>K53*0.001</f>
        <v>1.0210000000000001</v>
      </c>
      <c r="M53" s="421">
        <f>10*LOG10(L53)</f>
        <v>9.0257420869103017E-2</v>
      </c>
      <c r="O53" s="577">
        <v>1021</v>
      </c>
      <c r="P53" s="604">
        <f t="shared" ref="P53" si="43">_xlfn.BITAND(O53,255)</f>
        <v>253</v>
      </c>
      <c r="Q53" s="421"/>
      <c r="R53" s="421"/>
      <c r="S53" s="421"/>
    </row>
    <row r="54" spans="1:19">
      <c r="A54" s="622">
        <v>179</v>
      </c>
      <c r="B54" s="610" t="s">
        <v>24</v>
      </c>
      <c r="C54" s="751"/>
      <c r="D54" s="754"/>
      <c r="E54" s="620" t="s">
        <v>26</v>
      </c>
      <c r="F54" s="609"/>
      <c r="G54" s="576" t="str">
        <f t="shared" si="0"/>
        <v>3</v>
      </c>
      <c r="H54" s="579">
        <v>3</v>
      </c>
      <c r="I54" s="618" t="s">
        <v>27</v>
      </c>
      <c r="K54" s="421"/>
      <c r="L54" s="421"/>
      <c r="M54" s="421"/>
      <c r="O54" s="577"/>
      <c r="P54" s="604">
        <f t="shared" ref="P54" si="44">_xlfn.BITRSHIFT(O53,8)</f>
        <v>3</v>
      </c>
      <c r="Q54" s="421"/>
    </row>
    <row r="55" spans="1:19">
      <c r="A55" s="622">
        <v>180</v>
      </c>
      <c r="B55" s="610" t="s">
        <v>24</v>
      </c>
      <c r="C55" s="953" t="s">
        <v>1272</v>
      </c>
      <c r="D55" s="754"/>
      <c r="E55" s="620" t="s">
        <v>26</v>
      </c>
      <c r="F55" s="609"/>
      <c r="G55" s="576" t="str">
        <f t="shared" si="0"/>
        <v>6E</v>
      </c>
      <c r="H55" s="579">
        <v>110</v>
      </c>
      <c r="I55" s="618" t="s">
        <v>27</v>
      </c>
      <c r="K55" s="421">
        <f>H56*256+H55</f>
        <v>1134</v>
      </c>
      <c r="L55" s="421">
        <f>K55*0.001</f>
        <v>1.1340000000000001</v>
      </c>
      <c r="M55" s="421">
        <f>10*LOG10(L55)</f>
        <v>0.54613054556887819</v>
      </c>
      <c r="O55" s="577">
        <v>1134</v>
      </c>
      <c r="P55" s="604">
        <f t="shared" ref="P55" si="45">_xlfn.BITAND(O55,255)</f>
        <v>110</v>
      </c>
      <c r="Q55" s="421"/>
      <c r="R55" s="421"/>
      <c r="S55" s="421"/>
    </row>
    <row r="56" spans="1:19">
      <c r="A56" s="622">
        <v>181</v>
      </c>
      <c r="B56" s="610" t="s">
        <v>24</v>
      </c>
      <c r="C56" s="751"/>
      <c r="D56" s="754"/>
      <c r="E56" s="620" t="s">
        <v>26</v>
      </c>
      <c r="F56" s="609"/>
      <c r="G56" s="576" t="str">
        <f t="shared" si="0"/>
        <v>4</v>
      </c>
      <c r="H56" s="579">
        <v>4</v>
      </c>
      <c r="I56" s="618" t="s">
        <v>27</v>
      </c>
      <c r="K56" s="421"/>
      <c r="L56" s="421"/>
      <c r="M56" s="421"/>
      <c r="O56" s="577"/>
      <c r="P56" s="604">
        <f t="shared" ref="P56" si="46">_xlfn.BITRSHIFT(O55,8)</f>
        <v>4</v>
      </c>
      <c r="Q56" s="421"/>
    </row>
    <row r="57" spans="1:19">
      <c r="A57" s="622">
        <v>182</v>
      </c>
      <c r="B57" s="610" t="s">
        <v>24</v>
      </c>
      <c r="C57" s="953" t="s">
        <v>1273</v>
      </c>
      <c r="D57" s="754"/>
      <c r="E57" s="620" t="s">
        <v>26</v>
      </c>
      <c r="F57" s="609"/>
      <c r="G57" s="576" t="str">
        <f t="shared" si="0"/>
        <v>DE</v>
      </c>
      <c r="H57" s="579">
        <v>222</v>
      </c>
      <c r="I57" s="618" t="s">
        <v>27</v>
      </c>
      <c r="K57" s="421">
        <f>H58*256+H57</f>
        <v>1246</v>
      </c>
      <c r="L57" s="421">
        <f>K57*0.001</f>
        <v>1.246</v>
      </c>
      <c r="M57" s="421">
        <f>10*LOG10(L57)</f>
        <v>0.95518042323150809</v>
      </c>
      <c r="O57" s="577">
        <v>1246</v>
      </c>
      <c r="P57" s="604">
        <f t="shared" ref="P57" si="47">_xlfn.BITAND(O57,255)</f>
        <v>222</v>
      </c>
      <c r="Q57" s="421"/>
      <c r="R57" s="421"/>
      <c r="S57" s="421"/>
    </row>
    <row r="58" spans="1:19">
      <c r="A58" s="622">
        <v>183</v>
      </c>
      <c r="B58" s="610" t="s">
        <v>24</v>
      </c>
      <c r="C58" s="751"/>
      <c r="D58" s="754"/>
      <c r="E58" s="620" t="s">
        <v>26</v>
      </c>
      <c r="F58" s="609"/>
      <c r="G58" s="576" t="str">
        <f t="shared" si="0"/>
        <v>4</v>
      </c>
      <c r="H58" s="579">
        <v>4</v>
      </c>
      <c r="I58" s="618" t="s">
        <v>27</v>
      </c>
      <c r="L58" s="421"/>
      <c r="M58" s="421"/>
      <c r="O58" s="577"/>
      <c r="P58" s="604">
        <f t="shared" ref="P58" si="48">_xlfn.BITRSHIFT(O57,8)</f>
        <v>4</v>
      </c>
      <c r="Q58" s="421"/>
    </row>
    <row r="59" spans="1:19">
      <c r="A59" s="622">
        <v>184</v>
      </c>
      <c r="B59" s="610" t="s">
        <v>24</v>
      </c>
      <c r="C59" s="953" t="s">
        <v>1274</v>
      </c>
      <c r="D59" s="754"/>
      <c r="E59" s="620" t="s">
        <v>26</v>
      </c>
      <c r="F59" s="609"/>
      <c r="G59" s="576" t="str">
        <f t="shared" si="0"/>
        <v>4F</v>
      </c>
      <c r="H59" s="579">
        <v>79</v>
      </c>
      <c r="I59" s="618" t="s">
        <v>27</v>
      </c>
      <c r="K59" s="421">
        <f>H60*256+H59</f>
        <v>1359</v>
      </c>
      <c r="L59" s="421">
        <f>K59*0.001</f>
        <v>1.359</v>
      </c>
      <c r="M59" s="421">
        <f>10*LOG10(L59)</f>
        <v>1.3321945673249429</v>
      </c>
      <c r="O59" s="575">
        <v>1359</v>
      </c>
      <c r="P59" s="604">
        <f t="shared" ref="P59" si="49">_xlfn.BITAND(O59,255)</f>
        <v>79</v>
      </c>
      <c r="Q59" s="421"/>
      <c r="R59" s="421"/>
      <c r="S59" s="421"/>
    </row>
    <row r="60" spans="1:19">
      <c r="A60" s="622">
        <v>185</v>
      </c>
      <c r="B60" s="610" t="s">
        <v>24</v>
      </c>
      <c r="C60" s="751"/>
      <c r="D60" s="754"/>
      <c r="E60" s="620" t="s">
        <v>26</v>
      </c>
      <c r="F60" s="609"/>
      <c r="G60" s="576" t="str">
        <f t="shared" si="0"/>
        <v>5</v>
      </c>
      <c r="H60" s="579">
        <v>5</v>
      </c>
      <c r="I60" s="618" t="s">
        <v>27</v>
      </c>
      <c r="O60" s="575"/>
      <c r="P60" s="604">
        <f t="shared" ref="P60" si="50">_xlfn.BITRSHIFT(O59,8)</f>
        <v>5</v>
      </c>
    </row>
    <row r="61" spans="1:19">
      <c r="A61" s="622">
        <v>186</v>
      </c>
      <c r="B61" s="610" t="s">
        <v>24</v>
      </c>
      <c r="C61" s="953" t="s">
        <v>1275</v>
      </c>
      <c r="D61" s="754"/>
      <c r="E61" s="620" t="s">
        <v>26</v>
      </c>
      <c r="F61" s="609"/>
      <c r="G61" s="576" t="str">
        <f t="shared" si="0"/>
        <v>BF</v>
      </c>
      <c r="H61" s="579">
        <v>191</v>
      </c>
      <c r="I61" s="618" t="s">
        <v>27</v>
      </c>
      <c r="K61" s="421">
        <f>H62*256+H61</f>
        <v>1471</v>
      </c>
      <c r="L61" s="421">
        <f>K61*0.001</f>
        <v>1.4710000000000001</v>
      </c>
      <c r="M61" s="421">
        <f>10*LOG10(L61)</f>
        <v>1.6761267272753013</v>
      </c>
      <c r="O61" s="575">
        <v>1471</v>
      </c>
      <c r="P61" s="604">
        <f t="shared" ref="P61" si="51">_xlfn.BITAND(O61,255)</f>
        <v>191</v>
      </c>
      <c r="Q61" s="421"/>
      <c r="R61" s="421"/>
      <c r="S61" s="421"/>
    </row>
    <row r="62" spans="1:19">
      <c r="A62" s="622">
        <v>187</v>
      </c>
      <c r="B62" s="610" t="s">
        <v>24</v>
      </c>
      <c r="C62" s="751"/>
      <c r="D62" s="754"/>
      <c r="E62" s="620" t="s">
        <v>26</v>
      </c>
      <c r="F62" s="609"/>
      <c r="G62" s="576" t="str">
        <f t="shared" si="0"/>
        <v>5</v>
      </c>
      <c r="H62" s="579">
        <v>5</v>
      </c>
      <c r="I62" s="618" t="s">
        <v>27</v>
      </c>
      <c r="O62" s="575"/>
      <c r="P62" s="604">
        <f t="shared" ref="P62" si="52">_xlfn.BITRSHIFT(O61,8)</f>
        <v>5</v>
      </c>
    </row>
    <row r="63" spans="1:19">
      <c r="A63" s="622">
        <v>188</v>
      </c>
      <c r="B63" s="610" t="s">
        <v>24</v>
      </c>
      <c r="C63" s="953" t="s">
        <v>1276</v>
      </c>
      <c r="D63" s="754"/>
      <c r="E63" s="620" t="s">
        <v>26</v>
      </c>
      <c r="F63" s="609"/>
      <c r="G63" s="576" t="str">
        <f t="shared" si="0"/>
        <v>30</v>
      </c>
      <c r="H63" s="579">
        <v>48</v>
      </c>
      <c r="I63" s="618" t="s">
        <v>27</v>
      </c>
      <c r="K63" s="421">
        <f>H64*256+H63</f>
        <v>1584</v>
      </c>
      <c r="L63" s="421">
        <f>K63*0.001</f>
        <v>1.5840000000000001</v>
      </c>
      <c r="M63" s="421">
        <f>10*LOG10(L63)</f>
        <v>1.9975517725347471</v>
      </c>
      <c r="O63" s="575">
        <v>1584</v>
      </c>
      <c r="P63" s="604">
        <f t="shared" ref="P63" si="53">_xlfn.BITAND(O63,255)</f>
        <v>48</v>
      </c>
      <c r="Q63" s="421"/>
      <c r="R63" s="421"/>
      <c r="S63" s="421"/>
    </row>
    <row r="64" spans="1:19">
      <c r="A64" s="622">
        <v>189</v>
      </c>
      <c r="B64" s="610" t="s">
        <v>24</v>
      </c>
      <c r="C64" s="751"/>
      <c r="D64" s="754"/>
      <c r="E64" s="620" t="s">
        <v>26</v>
      </c>
      <c r="F64" s="609"/>
      <c r="G64" s="576" t="str">
        <f t="shared" si="0"/>
        <v>6</v>
      </c>
      <c r="H64" s="579">
        <v>6</v>
      </c>
      <c r="I64" s="618" t="s">
        <v>27</v>
      </c>
      <c r="O64" s="575"/>
      <c r="P64" s="604">
        <f t="shared" ref="P64" si="54">_xlfn.BITRSHIFT(O63,8)</f>
        <v>6</v>
      </c>
    </row>
    <row r="65" spans="1:19">
      <c r="A65" s="622">
        <v>190</v>
      </c>
      <c r="B65" s="610" t="s">
        <v>24</v>
      </c>
      <c r="C65" s="953" t="s">
        <v>1277</v>
      </c>
      <c r="D65" s="754"/>
      <c r="E65" s="620" t="s">
        <v>26</v>
      </c>
      <c r="F65" s="609"/>
      <c r="G65" s="576" t="str">
        <f t="shared" si="0"/>
        <v>F0</v>
      </c>
      <c r="H65" s="579">
        <v>240</v>
      </c>
      <c r="I65" s="618" t="s">
        <v>27</v>
      </c>
      <c r="K65" s="421">
        <f>H66*256+H65</f>
        <v>19952</v>
      </c>
      <c r="L65" s="421">
        <f>K65*0.001</f>
        <v>19.952000000000002</v>
      </c>
      <c r="M65" s="421">
        <f>10*LOG10(L65)</f>
        <v>12.999864361344676</v>
      </c>
      <c r="O65" s="575">
        <v>19952</v>
      </c>
      <c r="P65" s="604">
        <f t="shared" ref="P65" si="55">_xlfn.BITAND(O65,255)</f>
        <v>240</v>
      </c>
      <c r="Q65" s="421"/>
      <c r="R65" s="421"/>
      <c r="S65" s="421"/>
    </row>
    <row r="66" spans="1:19">
      <c r="A66" s="622">
        <v>191</v>
      </c>
      <c r="B66" s="610" t="s">
        <v>24</v>
      </c>
      <c r="C66" s="751"/>
      <c r="D66" s="751"/>
      <c r="E66" s="620" t="s">
        <v>26</v>
      </c>
      <c r="F66" s="609"/>
      <c r="G66" s="576" t="str">
        <f t="shared" si="0"/>
        <v>4D</v>
      </c>
      <c r="H66" s="579">
        <v>77</v>
      </c>
      <c r="I66" s="618" t="s">
        <v>27</v>
      </c>
      <c r="O66" s="575"/>
      <c r="P66" s="604">
        <f t="shared" ref="P66" si="56">_xlfn.BITRSHIFT(O65,8)</f>
        <v>77</v>
      </c>
    </row>
    <row r="67" spans="1:19">
      <c r="A67" s="610">
        <v>192</v>
      </c>
      <c r="B67" s="610" t="s">
        <v>24</v>
      </c>
      <c r="C67" s="953" t="s">
        <v>1278</v>
      </c>
      <c r="D67" s="957"/>
      <c r="E67" s="620" t="s">
        <v>26</v>
      </c>
      <c r="F67" s="609"/>
      <c r="G67" s="576" t="str">
        <f t="shared" ref="G67:G130" si="57">DEC2HEX(H67)</f>
        <v>A</v>
      </c>
      <c r="H67" s="578">
        <v>10</v>
      </c>
      <c r="I67" s="618" t="s">
        <v>27</v>
      </c>
      <c r="K67" s="421">
        <f>H68*256+H67</f>
        <v>10</v>
      </c>
      <c r="L67" s="421">
        <f>K67*0.0001</f>
        <v>1E-3</v>
      </c>
      <c r="M67" s="421">
        <f>10*LOG10(L67)</f>
        <v>-30</v>
      </c>
      <c r="O67" s="577">
        <v>10</v>
      </c>
      <c r="P67" s="604">
        <f>_xlfn.BITAND(O67,255)</f>
        <v>10</v>
      </c>
      <c r="Q67" s="421"/>
      <c r="R67" s="421"/>
      <c r="S67" s="421"/>
    </row>
    <row r="68" spans="1:19">
      <c r="A68" s="610">
        <v>193</v>
      </c>
      <c r="B68" s="610" t="s">
        <v>24</v>
      </c>
      <c r="C68" s="751"/>
      <c r="D68" s="754"/>
      <c r="E68" s="620" t="s">
        <v>26</v>
      </c>
      <c r="F68" s="609"/>
      <c r="G68" s="576" t="str">
        <f t="shared" si="57"/>
        <v>0</v>
      </c>
      <c r="H68" s="578">
        <v>0</v>
      </c>
      <c r="I68" s="618" t="s">
        <v>27</v>
      </c>
      <c r="K68" s="421"/>
      <c r="L68" s="421"/>
      <c r="M68" s="421"/>
      <c r="O68" s="577"/>
      <c r="P68" s="604">
        <f>_xlfn.BITRSHIFT(O67,8)</f>
        <v>0</v>
      </c>
      <c r="Q68" s="421"/>
      <c r="R68" s="421"/>
      <c r="S68" s="421"/>
    </row>
    <row r="69" spans="1:19">
      <c r="A69" s="610">
        <v>194</v>
      </c>
      <c r="B69" s="610" t="s">
        <v>24</v>
      </c>
      <c r="C69" s="953" t="s">
        <v>1279</v>
      </c>
      <c r="D69" s="754"/>
      <c r="E69" s="620" t="s">
        <v>26</v>
      </c>
      <c r="F69" s="609"/>
      <c r="G69" s="576" t="str">
        <f t="shared" si="57"/>
        <v>7A</v>
      </c>
      <c r="H69" s="578">
        <v>122</v>
      </c>
      <c r="I69" s="618" t="s">
        <v>27</v>
      </c>
      <c r="K69" s="421">
        <f>H70*256+H69</f>
        <v>122</v>
      </c>
      <c r="L69" s="421">
        <f>K69*0.001</f>
        <v>0.122</v>
      </c>
      <c r="M69" s="421">
        <f>10*LOG10(L69)</f>
        <v>-9.1364016932525178</v>
      </c>
      <c r="O69" s="577">
        <v>122</v>
      </c>
      <c r="P69" s="604">
        <f t="shared" ref="P69" si="58">_xlfn.BITAND(O69,255)</f>
        <v>122</v>
      </c>
      <c r="Q69" s="421"/>
      <c r="R69" s="421"/>
      <c r="S69" s="421"/>
    </row>
    <row r="70" spans="1:19">
      <c r="A70" s="610">
        <v>195</v>
      </c>
      <c r="B70" s="610" t="s">
        <v>24</v>
      </c>
      <c r="C70" s="751"/>
      <c r="D70" s="754"/>
      <c r="E70" s="620" t="s">
        <v>26</v>
      </c>
      <c r="F70" s="609"/>
      <c r="G70" s="576" t="str">
        <f t="shared" si="57"/>
        <v>0</v>
      </c>
      <c r="H70" s="578">
        <v>0</v>
      </c>
      <c r="I70" s="618" t="s">
        <v>27</v>
      </c>
      <c r="K70" s="421"/>
      <c r="L70" s="421"/>
      <c r="M70" s="421"/>
      <c r="O70" s="577"/>
      <c r="P70" s="604">
        <f t="shared" ref="P70" si="59">_xlfn.BITRSHIFT(O69,8)</f>
        <v>0</v>
      </c>
      <c r="Q70" s="421"/>
      <c r="R70" s="421"/>
      <c r="S70" s="421"/>
    </row>
    <row r="71" spans="1:19">
      <c r="A71" s="610">
        <v>196</v>
      </c>
      <c r="B71" s="610" t="s">
        <v>24</v>
      </c>
      <c r="C71" s="953" t="s">
        <v>1280</v>
      </c>
      <c r="D71" s="754"/>
      <c r="E71" s="620" t="s">
        <v>26</v>
      </c>
      <c r="F71" s="609"/>
      <c r="G71" s="576" t="str">
        <f t="shared" si="57"/>
        <v>EA</v>
      </c>
      <c r="H71" s="578">
        <v>234</v>
      </c>
      <c r="I71" s="618" t="s">
        <v>27</v>
      </c>
      <c r="K71" s="421">
        <f>H72*256+H71</f>
        <v>234</v>
      </c>
      <c r="L71" s="421">
        <f>K71*0.001</f>
        <v>0.23400000000000001</v>
      </c>
      <c r="M71" s="421">
        <f>10*LOG10(L71)</f>
        <v>-6.3078414258985713</v>
      </c>
      <c r="O71" s="577">
        <v>234</v>
      </c>
      <c r="P71" s="604">
        <f t="shared" ref="P71" si="60">_xlfn.BITAND(O71,255)</f>
        <v>234</v>
      </c>
      <c r="Q71" s="421"/>
      <c r="R71" s="421"/>
      <c r="S71" s="421"/>
    </row>
    <row r="72" spans="1:19">
      <c r="A72" s="610">
        <v>197</v>
      </c>
      <c r="B72" s="610" t="s">
        <v>24</v>
      </c>
      <c r="C72" s="751"/>
      <c r="D72" s="754"/>
      <c r="E72" s="620" t="s">
        <v>26</v>
      </c>
      <c r="F72" s="609"/>
      <c r="G72" s="576" t="str">
        <f t="shared" si="57"/>
        <v>0</v>
      </c>
      <c r="H72" s="578">
        <v>0</v>
      </c>
      <c r="I72" s="618" t="s">
        <v>27</v>
      </c>
      <c r="K72" s="421"/>
      <c r="L72" s="421"/>
      <c r="M72" s="421"/>
      <c r="O72" s="577"/>
      <c r="P72" s="604">
        <f t="shared" ref="P72" si="61">_xlfn.BITRSHIFT(O71,8)</f>
        <v>0</v>
      </c>
      <c r="Q72" s="421"/>
      <c r="R72" s="421"/>
      <c r="S72" s="421"/>
    </row>
    <row r="73" spans="1:19">
      <c r="A73" s="610">
        <v>198</v>
      </c>
      <c r="B73" s="610" t="s">
        <v>24</v>
      </c>
      <c r="C73" s="953" t="s">
        <v>1281</v>
      </c>
      <c r="D73" s="754"/>
      <c r="E73" s="620" t="s">
        <v>26</v>
      </c>
      <c r="F73" s="609"/>
      <c r="G73" s="576" t="str">
        <f t="shared" si="57"/>
        <v>5B</v>
      </c>
      <c r="H73" s="578">
        <v>91</v>
      </c>
      <c r="I73" s="618" t="s">
        <v>27</v>
      </c>
      <c r="K73" s="421">
        <f>H74*256+H73</f>
        <v>347</v>
      </c>
      <c r="L73" s="421">
        <f>K73*0.001</f>
        <v>0.34700000000000003</v>
      </c>
      <c r="M73" s="421">
        <f>10*LOG10(L73)</f>
        <v>-4.5967052520912626</v>
      </c>
      <c r="O73" s="577">
        <v>347</v>
      </c>
      <c r="P73" s="604">
        <f t="shared" ref="P73" si="62">_xlfn.BITAND(O73,255)</f>
        <v>91</v>
      </c>
      <c r="Q73" s="421"/>
      <c r="R73" s="421"/>
      <c r="S73" s="421"/>
    </row>
    <row r="74" spans="1:19">
      <c r="A74" s="610">
        <v>199</v>
      </c>
      <c r="B74" s="610" t="s">
        <v>24</v>
      </c>
      <c r="C74" s="751"/>
      <c r="D74" s="754"/>
      <c r="E74" s="620" t="s">
        <v>26</v>
      </c>
      <c r="F74" s="609"/>
      <c r="G74" s="576" t="str">
        <f t="shared" si="57"/>
        <v>1</v>
      </c>
      <c r="H74" s="578">
        <v>1</v>
      </c>
      <c r="I74" s="618" t="s">
        <v>27</v>
      </c>
      <c r="L74" s="421"/>
      <c r="M74" s="421"/>
      <c r="O74" s="577"/>
      <c r="P74" s="604">
        <f t="shared" ref="P74" si="63">_xlfn.BITRSHIFT(O73,8)</f>
        <v>1</v>
      </c>
      <c r="Q74" s="421"/>
      <c r="R74" s="421"/>
      <c r="S74" s="421"/>
    </row>
    <row r="75" spans="1:19">
      <c r="A75" s="610">
        <v>200</v>
      </c>
      <c r="B75" s="610" t="s">
        <v>24</v>
      </c>
      <c r="C75" s="953" t="s">
        <v>1282</v>
      </c>
      <c r="D75" s="754"/>
      <c r="E75" s="620" t="s">
        <v>26</v>
      </c>
      <c r="F75" s="609"/>
      <c r="G75" s="576" t="str">
        <f t="shared" si="57"/>
        <v>CB</v>
      </c>
      <c r="H75" s="579">
        <v>203</v>
      </c>
      <c r="I75" s="618" t="s">
        <v>27</v>
      </c>
      <c r="K75" s="421">
        <f>H76*256+H75</f>
        <v>459</v>
      </c>
      <c r="L75" s="421">
        <f>K75*0.001</f>
        <v>0.45900000000000002</v>
      </c>
      <c r="M75" s="421">
        <f>10*LOG10(L75)</f>
        <v>-3.3818731446273875</v>
      </c>
      <c r="O75" s="575">
        <v>459</v>
      </c>
      <c r="P75" s="604">
        <f t="shared" ref="P75" si="64">_xlfn.BITAND(O75,255)</f>
        <v>203</v>
      </c>
      <c r="Q75" s="421"/>
      <c r="R75" s="421"/>
      <c r="S75" s="421"/>
    </row>
    <row r="76" spans="1:19">
      <c r="A76" s="610">
        <v>201</v>
      </c>
      <c r="B76" s="610" t="s">
        <v>24</v>
      </c>
      <c r="C76" s="751"/>
      <c r="D76" s="754"/>
      <c r="E76" s="620" t="s">
        <v>26</v>
      </c>
      <c r="F76" s="609"/>
      <c r="G76" s="576" t="str">
        <f t="shared" si="57"/>
        <v>1</v>
      </c>
      <c r="H76" s="579">
        <v>1</v>
      </c>
      <c r="I76" s="618" t="s">
        <v>27</v>
      </c>
      <c r="O76" s="575"/>
      <c r="P76" s="604">
        <f t="shared" ref="P76" si="65">_xlfn.BITRSHIFT(O75,8)</f>
        <v>1</v>
      </c>
    </row>
    <row r="77" spans="1:19">
      <c r="A77" s="610">
        <v>202</v>
      </c>
      <c r="B77" s="610" t="s">
        <v>24</v>
      </c>
      <c r="C77" s="953" t="s">
        <v>1283</v>
      </c>
      <c r="D77" s="754"/>
      <c r="E77" s="620" t="s">
        <v>26</v>
      </c>
      <c r="F77" s="609"/>
      <c r="G77" s="576" t="str">
        <f t="shared" si="57"/>
        <v>3C</v>
      </c>
      <c r="H77" s="579">
        <v>60</v>
      </c>
      <c r="I77" s="618" t="s">
        <v>27</v>
      </c>
      <c r="K77" s="421">
        <f>H78*256+H77</f>
        <v>572</v>
      </c>
      <c r="L77" s="421">
        <f>K77*0.001</f>
        <v>0.57200000000000006</v>
      </c>
      <c r="M77" s="421">
        <f>10*LOG10(L77)</f>
        <v>-2.4260397120697572</v>
      </c>
      <c r="O77" s="575">
        <v>572</v>
      </c>
      <c r="P77" s="604">
        <f t="shared" ref="P77" si="66">_xlfn.BITAND(O77,255)</f>
        <v>60</v>
      </c>
      <c r="Q77" s="421"/>
      <c r="R77" s="421"/>
      <c r="S77" s="421"/>
    </row>
    <row r="78" spans="1:19">
      <c r="A78" s="610">
        <v>203</v>
      </c>
      <c r="B78" s="610" t="s">
        <v>24</v>
      </c>
      <c r="C78" s="751"/>
      <c r="D78" s="754"/>
      <c r="E78" s="620" t="s">
        <v>26</v>
      </c>
      <c r="F78" s="609"/>
      <c r="G78" s="576" t="str">
        <f t="shared" si="57"/>
        <v>2</v>
      </c>
      <c r="H78" s="579">
        <v>2</v>
      </c>
      <c r="I78" s="618" t="s">
        <v>27</v>
      </c>
      <c r="O78" s="575"/>
      <c r="P78" s="604">
        <f t="shared" ref="P78" si="67">_xlfn.BITRSHIFT(O77,8)</f>
        <v>2</v>
      </c>
    </row>
    <row r="79" spans="1:19">
      <c r="A79" s="610">
        <v>204</v>
      </c>
      <c r="B79" s="610" t="s">
        <v>24</v>
      </c>
      <c r="C79" s="953" t="s">
        <v>1284</v>
      </c>
      <c r="D79" s="754"/>
      <c r="E79" s="620" t="s">
        <v>26</v>
      </c>
      <c r="F79" s="609"/>
      <c r="G79" s="576" t="str">
        <f t="shared" si="57"/>
        <v>AC</v>
      </c>
      <c r="H79" s="579">
        <v>172</v>
      </c>
      <c r="I79" s="618" t="s">
        <v>27</v>
      </c>
      <c r="K79" s="421">
        <f>H80*256+H79</f>
        <v>684</v>
      </c>
      <c r="L79" s="421">
        <f>K79*0.001</f>
        <v>0.68400000000000005</v>
      </c>
      <c r="M79" s="421">
        <f>10*LOG10(L79)</f>
        <v>-1.6494389827988374</v>
      </c>
      <c r="O79" s="575">
        <v>684</v>
      </c>
      <c r="P79" s="604">
        <f t="shared" ref="P79" si="68">_xlfn.BITAND(O79,255)</f>
        <v>172</v>
      </c>
      <c r="Q79" s="421"/>
      <c r="R79" s="421"/>
      <c r="S79" s="421"/>
    </row>
    <row r="80" spans="1:19">
      <c r="A80" s="610">
        <v>205</v>
      </c>
      <c r="B80" s="610" t="s">
        <v>24</v>
      </c>
      <c r="C80" s="751"/>
      <c r="D80" s="754"/>
      <c r="E80" s="620" t="s">
        <v>26</v>
      </c>
      <c r="F80" s="609"/>
      <c r="G80" s="576" t="str">
        <f t="shared" si="57"/>
        <v>2</v>
      </c>
      <c r="H80" s="579">
        <v>2</v>
      </c>
      <c r="I80" s="618" t="s">
        <v>27</v>
      </c>
      <c r="O80" s="575"/>
      <c r="P80" s="604">
        <f t="shared" ref="P80" si="69">_xlfn.BITRSHIFT(O79,8)</f>
        <v>2</v>
      </c>
    </row>
    <row r="81" spans="1:19">
      <c r="A81" s="610">
        <v>206</v>
      </c>
      <c r="B81" s="610" t="s">
        <v>24</v>
      </c>
      <c r="C81" s="953" t="s">
        <v>1285</v>
      </c>
      <c r="D81" s="754"/>
      <c r="E81" s="620" t="s">
        <v>26</v>
      </c>
      <c r="F81" s="609"/>
      <c r="G81" s="576" t="str">
        <f t="shared" si="57"/>
        <v>1D</v>
      </c>
      <c r="H81" s="579">
        <v>29</v>
      </c>
      <c r="I81" s="618" t="s">
        <v>27</v>
      </c>
      <c r="K81" s="421">
        <f>H82*256+H81</f>
        <v>797</v>
      </c>
      <c r="L81" s="421">
        <f>K81*0.001</f>
        <v>0.79700000000000004</v>
      </c>
      <c r="M81" s="421">
        <f>10*LOG10(L81)</f>
        <v>-0.98541678603887628</v>
      </c>
      <c r="O81" s="575">
        <v>797</v>
      </c>
      <c r="P81" s="604">
        <f t="shared" ref="P81" si="70">_xlfn.BITAND(O81,255)</f>
        <v>29</v>
      </c>
      <c r="Q81" s="421"/>
      <c r="R81" s="421"/>
      <c r="S81" s="421"/>
    </row>
    <row r="82" spans="1:19">
      <c r="A82" s="610">
        <v>207</v>
      </c>
      <c r="B82" s="610" t="s">
        <v>24</v>
      </c>
      <c r="C82" s="751"/>
      <c r="D82" s="754"/>
      <c r="E82" s="620" t="s">
        <v>26</v>
      </c>
      <c r="F82" s="609"/>
      <c r="G82" s="576" t="str">
        <f t="shared" si="57"/>
        <v>3</v>
      </c>
      <c r="H82" s="579">
        <v>3</v>
      </c>
      <c r="I82" s="618" t="s">
        <v>27</v>
      </c>
      <c r="O82" s="575"/>
      <c r="P82" s="604">
        <f t="shared" ref="P82" si="71">_xlfn.BITRSHIFT(O81,8)</f>
        <v>3</v>
      </c>
    </row>
    <row r="83" spans="1:19">
      <c r="A83" s="610">
        <v>208</v>
      </c>
      <c r="B83" s="610" t="s">
        <v>24</v>
      </c>
      <c r="C83" s="953" t="s">
        <v>1286</v>
      </c>
      <c r="D83" s="754"/>
      <c r="E83" s="620" t="s">
        <v>26</v>
      </c>
      <c r="F83" s="609"/>
      <c r="G83" s="576" t="str">
        <f t="shared" si="57"/>
        <v>8D</v>
      </c>
      <c r="H83" s="579">
        <v>141</v>
      </c>
      <c r="I83" s="618" t="s">
        <v>27</v>
      </c>
      <c r="K83" s="421">
        <f>H84*256+H83</f>
        <v>909</v>
      </c>
      <c r="L83" s="421">
        <f>K83*0.0001</f>
        <v>9.0900000000000009E-2</v>
      </c>
      <c r="M83" s="421">
        <f>10*LOG10(L83)</f>
        <v>-10.414361167780326</v>
      </c>
      <c r="O83" s="577">
        <v>909</v>
      </c>
      <c r="P83" s="604">
        <f>_xlfn.BITAND(O83,255)</f>
        <v>141</v>
      </c>
      <c r="Q83" s="421"/>
      <c r="R83" s="421"/>
      <c r="S83" s="421"/>
    </row>
    <row r="84" spans="1:19">
      <c r="A84" s="610">
        <v>209</v>
      </c>
      <c r="B84" s="610" t="s">
        <v>24</v>
      </c>
      <c r="C84" s="751"/>
      <c r="D84" s="754"/>
      <c r="E84" s="620" t="s">
        <v>26</v>
      </c>
      <c r="F84" s="609"/>
      <c r="G84" s="576" t="str">
        <f t="shared" si="57"/>
        <v>3</v>
      </c>
      <c r="H84" s="579">
        <v>3</v>
      </c>
      <c r="I84" s="618" t="s">
        <v>27</v>
      </c>
      <c r="K84" s="421"/>
      <c r="L84" s="421"/>
      <c r="M84" s="421"/>
      <c r="O84" s="577"/>
      <c r="P84" s="604">
        <f>_xlfn.BITRSHIFT(O83,8)</f>
        <v>3</v>
      </c>
      <c r="Q84" s="421"/>
    </row>
    <row r="85" spans="1:19">
      <c r="A85" s="610">
        <v>210</v>
      </c>
      <c r="B85" s="610" t="s">
        <v>24</v>
      </c>
      <c r="C85" s="953" t="s">
        <v>1287</v>
      </c>
      <c r="D85" s="754"/>
      <c r="E85" s="620" t="s">
        <v>26</v>
      </c>
      <c r="F85" s="609"/>
      <c r="G85" s="576" t="str">
        <f t="shared" si="57"/>
        <v>FD</v>
      </c>
      <c r="H85" s="579">
        <v>253</v>
      </c>
      <c r="I85" s="618" t="s">
        <v>27</v>
      </c>
      <c r="K85" s="421">
        <f>H86*256+H85</f>
        <v>1021</v>
      </c>
      <c r="L85" s="421">
        <f>K85*0.001</f>
        <v>1.0210000000000001</v>
      </c>
      <c r="M85" s="421">
        <f>10*LOG10(L85)</f>
        <v>9.0257420869103017E-2</v>
      </c>
      <c r="O85" s="577">
        <v>1021</v>
      </c>
      <c r="P85" s="604">
        <f t="shared" ref="P85" si="72">_xlfn.BITAND(O85,255)</f>
        <v>253</v>
      </c>
      <c r="Q85" s="421"/>
      <c r="R85" s="421"/>
      <c r="S85" s="421"/>
    </row>
    <row r="86" spans="1:19">
      <c r="A86" s="610">
        <v>211</v>
      </c>
      <c r="B86" s="610" t="s">
        <v>24</v>
      </c>
      <c r="C86" s="751"/>
      <c r="D86" s="754"/>
      <c r="E86" s="620" t="s">
        <v>26</v>
      </c>
      <c r="F86" s="609"/>
      <c r="G86" s="576" t="str">
        <f t="shared" si="57"/>
        <v>3</v>
      </c>
      <c r="H86" s="579">
        <v>3</v>
      </c>
      <c r="I86" s="618" t="s">
        <v>27</v>
      </c>
      <c r="K86" s="421"/>
      <c r="L86" s="421"/>
      <c r="M86" s="421"/>
      <c r="O86" s="577"/>
      <c r="P86" s="604">
        <f t="shared" ref="P86" si="73">_xlfn.BITRSHIFT(O85,8)</f>
        <v>3</v>
      </c>
      <c r="Q86" s="421"/>
    </row>
    <row r="87" spans="1:19">
      <c r="A87" s="610">
        <v>212</v>
      </c>
      <c r="B87" s="610" t="s">
        <v>24</v>
      </c>
      <c r="C87" s="953" t="s">
        <v>1288</v>
      </c>
      <c r="D87" s="754"/>
      <c r="E87" s="620" t="s">
        <v>26</v>
      </c>
      <c r="F87" s="609"/>
      <c r="G87" s="576" t="str">
        <f t="shared" si="57"/>
        <v>6E</v>
      </c>
      <c r="H87" s="579">
        <v>110</v>
      </c>
      <c r="I87" s="618" t="s">
        <v>27</v>
      </c>
      <c r="K87" s="421">
        <f>H88*256+H87</f>
        <v>1134</v>
      </c>
      <c r="L87" s="421">
        <f>K87*0.001</f>
        <v>1.1340000000000001</v>
      </c>
      <c r="M87" s="421">
        <f>10*LOG10(L87)</f>
        <v>0.54613054556887819</v>
      </c>
      <c r="O87" s="577">
        <v>1134</v>
      </c>
      <c r="P87" s="604">
        <f t="shared" ref="P87" si="74">_xlfn.BITAND(O87,255)</f>
        <v>110</v>
      </c>
      <c r="Q87" s="421"/>
      <c r="R87" s="421"/>
      <c r="S87" s="421"/>
    </row>
    <row r="88" spans="1:19">
      <c r="A88" s="610">
        <v>213</v>
      </c>
      <c r="B88" s="610" t="s">
        <v>24</v>
      </c>
      <c r="C88" s="751"/>
      <c r="D88" s="754"/>
      <c r="E88" s="620" t="s">
        <v>26</v>
      </c>
      <c r="F88" s="609"/>
      <c r="G88" s="576" t="str">
        <f t="shared" si="57"/>
        <v>4</v>
      </c>
      <c r="H88" s="579">
        <v>4</v>
      </c>
      <c r="I88" s="618" t="s">
        <v>27</v>
      </c>
      <c r="K88" s="421"/>
      <c r="L88" s="421"/>
      <c r="M88" s="421"/>
      <c r="O88" s="577"/>
      <c r="P88" s="604">
        <f t="shared" ref="P88" si="75">_xlfn.BITRSHIFT(O87,8)</f>
        <v>4</v>
      </c>
      <c r="Q88" s="421"/>
    </row>
    <row r="89" spans="1:19">
      <c r="A89" s="610">
        <v>214</v>
      </c>
      <c r="B89" s="610" t="s">
        <v>24</v>
      </c>
      <c r="C89" s="953" t="s">
        <v>1289</v>
      </c>
      <c r="D89" s="754"/>
      <c r="E89" s="620" t="s">
        <v>26</v>
      </c>
      <c r="F89" s="609"/>
      <c r="G89" s="576" t="str">
        <f t="shared" si="57"/>
        <v>DE</v>
      </c>
      <c r="H89" s="579">
        <v>222</v>
      </c>
      <c r="I89" s="618" t="s">
        <v>27</v>
      </c>
      <c r="K89" s="421">
        <f>H90*256+H89</f>
        <v>1246</v>
      </c>
      <c r="L89" s="421">
        <f>K89*0.001</f>
        <v>1.246</v>
      </c>
      <c r="M89" s="421">
        <f>10*LOG10(L89)</f>
        <v>0.95518042323150809</v>
      </c>
      <c r="O89" s="577">
        <v>1246</v>
      </c>
      <c r="P89" s="604">
        <f t="shared" ref="P89" si="76">_xlfn.BITAND(O89,255)</f>
        <v>222</v>
      </c>
      <c r="Q89" s="421"/>
      <c r="R89" s="421"/>
      <c r="S89" s="421"/>
    </row>
    <row r="90" spans="1:19">
      <c r="A90" s="610">
        <v>215</v>
      </c>
      <c r="B90" s="610" t="s">
        <v>24</v>
      </c>
      <c r="C90" s="751"/>
      <c r="D90" s="754"/>
      <c r="E90" s="620" t="s">
        <v>26</v>
      </c>
      <c r="F90" s="609"/>
      <c r="G90" s="576" t="str">
        <f t="shared" si="57"/>
        <v>4</v>
      </c>
      <c r="H90" s="579">
        <v>4</v>
      </c>
      <c r="I90" s="618" t="s">
        <v>27</v>
      </c>
      <c r="L90" s="421"/>
      <c r="M90" s="421"/>
      <c r="O90" s="577"/>
      <c r="P90" s="604">
        <f t="shared" ref="P90" si="77">_xlfn.BITRSHIFT(O89,8)</f>
        <v>4</v>
      </c>
      <c r="Q90" s="421"/>
    </row>
    <row r="91" spans="1:19">
      <c r="A91" s="610">
        <v>216</v>
      </c>
      <c r="B91" s="610" t="s">
        <v>24</v>
      </c>
      <c r="C91" s="953" t="s">
        <v>1290</v>
      </c>
      <c r="D91" s="754"/>
      <c r="E91" s="620" t="s">
        <v>26</v>
      </c>
      <c r="F91" s="609"/>
      <c r="G91" s="576" t="str">
        <f t="shared" si="57"/>
        <v>4F</v>
      </c>
      <c r="H91" s="579">
        <v>79</v>
      </c>
      <c r="I91" s="618" t="s">
        <v>27</v>
      </c>
      <c r="K91" s="421">
        <f>H92*256+H91</f>
        <v>1359</v>
      </c>
      <c r="L91" s="421">
        <f>K91*0.001</f>
        <v>1.359</v>
      </c>
      <c r="M91" s="421">
        <f>10*LOG10(L91)</f>
        <v>1.3321945673249429</v>
      </c>
      <c r="O91" s="575">
        <v>1359</v>
      </c>
      <c r="P91" s="604">
        <f t="shared" ref="P91" si="78">_xlfn.BITAND(O91,255)</f>
        <v>79</v>
      </c>
      <c r="Q91" s="421"/>
      <c r="R91" s="421"/>
      <c r="S91" s="421"/>
    </row>
    <row r="92" spans="1:19">
      <c r="A92" s="610">
        <v>217</v>
      </c>
      <c r="B92" s="610" t="s">
        <v>24</v>
      </c>
      <c r="C92" s="751"/>
      <c r="D92" s="754"/>
      <c r="E92" s="620" t="s">
        <v>26</v>
      </c>
      <c r="F92" s="609"/>
      <c r="G92" s="576" t="str">
        <f t="shared" si="57"/>
        <v>5</v>
      </c>
      <c r="H92" s="579">
        <v>5</v>
      </c>
      <c r="I92" s="618" t="s">
        <v>27</v>
      </c>
      <c r="O92" s="575"/>
      <c r="P92" s="604">
        <f t="shared" ref="P92" si="79">_xlfn.BITRSHIFT(O91,8)</f>
        <v>5</v>
      </c>
    </row>
    <row r="93" spans="1:19">
      <c r="A93" s="610">
        <v>218</v>
      </c>
      <c r="B93" s="610" t="s">
        <v>24</v>
      </c>
      <c r="C93" s="953" t="s">
        <v>1291</v>
      </c>
      <c r="D93" s="754"/>
      <c r="E93" s="620" t="s">
        <v>26</v>
      </c>
      <c r="F93" s="609"/>
      <c r="G93" s="576" t="str">
        <f t="shared" si="57"/>
        <v>BF</v>
      </c>
      <c r="H93" s="579">
        <v>191</v>
      </c>
      <c r="I93" s="618" t="s">
        <v>27</v>
      </c>
      <c r="K93" s="421">
        <f>H94*256+H93</f>
        <v>1471</v>
      </c>
      <c r="L93" s="421">
        <f>K93*0.001</f>
        <v>1.4710000000000001</v>
      </c>
      <c r="M93" s="421">
        <f>10*LOG10(L93)</f>
        <v>1.6761267272753013</v>
      </c>
      <c r="O93" s="575">
        <v>1471</v>
      </c>
      <c r="P93" s="604">
        <f t="shared" ref="P93" si="80">_xlfn.BITAND(O93,255)</f>
        <v>191</v>
      </c>
      <c r="Q93" s="421"/>
      <c r="R93" s="421"/>
      <c r="S93" s="421"/>
    </row>
    <row r="94" spans="1:19">
      <c r="A94" s="610">
        <v>219</v>
      </c>
      <c r="B94" s="610" t="s">
        <v>24</v>
      </c>
      <c r="C94" s="751"/>
      <c r="D94" s="754"/>
      <c r="E94" s="620" t="s">
        <v>26</v>
      </c>
      <c r="F94" s="609"/>
      <c r="G94" s="576" t="str">
        <f t="shared" si="57"/>
        <v>5</v>
      </c>
      <c r="H94" s="579">
        <v>5</v>
      </c>
      <c r="I94" s="618" t="s">
        <v>27</v>
      </c>
      <c r="O94" s="575"/>
      <c r="P94" s="604">
        <f t="shared" ref="P94" si="81">_xlfn.BITRSHIFT(O93,8)</f>
        <v>5</v>
      </c>
    </row>
    <row r="95" spans="1:19">
      <c r="A95" s="610">
        <v>220</v>
      </c>
      <c r="B95" s="610" t="s">
        <v>24</v>
      </c>
      <c r="C95" s="953" t="s">
        <v>1292</v>
      </c>
      <c r="D95" s="754"/>
      <c r="E95" s="620" t="s">
        <v>26</v>
      </c>
      <c r="F95" s="609"/>
      <c r="G95" s="576" t="str">
        <f t="shared" si="57"/>
        <v>30</v>
      </c>
      <c r="H95" s="579">
        <v>48</v>
      </c>
      <c r="I95" s="618" t="s">
        <v>27</v>
      </c>
      <c r="K95" s="421">
        <f>H96*256+H95</f>
        <v>1584</v>
      </c>
      <c r="L95" s="421">
        <f>K95*0.001</f>
        <v>1.5840000000000001</v>
      </c>
      <c r="M95" s="421">
        <f>10*LOG10(L95)</f>
        <v>1.9975517725347471</v>
      </c>
      <c r="O95" s="575">
        <v>1584</v>
      </c>
      <c r="P95" s="604">
        <f t="shared" ref="P95" si="82">_xlfn.BITAND(O95,255)</f>
        <v>48</v>
      </c>
      <c r="Q95" s="421"/>
      <c r="R95" s="421"/>
      <c r="S95" s="421"/>
    </row>
    <row r="96" spans="1:19">
      <c r="A96" s="610">
        <v>221</v>
      </c>
      <c r="B96" s="610" t="s">
        <v>24</v>
      </c>
      <c r="C96" s="751"/>
      <c r="D96" s="754"/>
      <c r="E96" s="620" t="s">
        <v>26</v>
      </c>
      <c r="F96" s="609"/>
      <c r="G96" s="576" t="str">
        <f t="shared" si="57"/>
        <v>6</v>
      </c>
      <c r="H96" s="579">
        <v>6</v>
      </c>
      <c r="I96" s="618" t="s">
        <v>27</v>
      </c>
      <c r="O96" s="575"/>
      <c r="P96" s="604">
        <f t="shared" ref="P96" si="83">_xlfn.BITRSHIFT(O95,8)</f>
        <v>6</v>
      </c>
    </row>
    <row r="97" spans="1:19">
      <c r="A97" s="610">
        <v>222</v>
      </c>
      <c r="B97" s="610" t="s">
        <v>24</v>
      </c>
      <c r="C97" s="953" t="s">
        <v>1293</v>
      </c>
      <c r="D97" s="754"/>
      <c r="E97" s="620" t="s">
        <v>26</v>
      </c>
      <c r="F97" s="609"/>
      <c r="G97" s="576" t="str">
        <f t="shared" si="57"/>
        <v>F0</v>
      </c>
      <c r="H97" s="579">
        <v>240</v>
      </c>
      <c r="I97" s="618" t="s">
        <v>27</v>
      </c>
      <c r="K97" s="421">
        <f>H98*256+H97</f>
        <v>19952</v>
      </c>
      <c r="L97" s="421">
        <f>K97*0.001</f>
        <v>19.952000000000002</v>
      </c>
      <c r="M97" s="421">
        <f>10*LOG10(L97)</f>
        <v>12.999864361344676</v>
      </c>
      <c r="O97" s="575">
        <v>19952</v>
      </c>
      <c r="P97" s="604">
        <f t="shared" ref="P97" si="84">_xlfn.BITAND(O97,255)</f>
        <v>240</v>
      </c>
      <c r="Q97" s="421"/>
      <c r="R97" s="421"/>
      <c r="S97" s="421"/>
    </row>
    <row r="98" spans="1:19">
      <c r="A98" s="610">
        <v>223</v>
      </c>
      <c r="B98" s="610" t="s">
        <v>24</v>
      </c>
      <c r="C98" s="751"/>
      <c r="D98" s="751"/>
      <c r="E98" s="620" t="s">
        <v>26</v>
      </c>
      <c r="F98" s="609"/>
      <c r="G98" s="576" t="str">
        <f t="shared" si="57"/>
        <v>4D</v>
      </c>
      <c r="H98" s="579">
        <v>77</v>
      </c>
      <c r="I98" s="618" t="s">
        <v>27</v>
      </c>
      <c r="O98" s="575"/>
      <c r="P98" s="604">
        <f t="shared" ref="P98" si="85">_xlfn.BITRSHIFT(O97,8)</f>
        <v>77</v>
      </c>
    </row>
    <row r="99" spans="1:19">
      <c r="A99" s="610">
        <v>224</v>
      </c>
      <c r="B99" s="610" t="s">
        <v>24</v>
      </c>
      <c r="C99" s="953" t="s">
        <v>1230</v>
      </c>
      <c r="D99" s="957"/>
      <c r="E99" s="620" t="s">
        <v>26</v>
      </c>
      <c r="F99" s="609"/>
      <c r="G99" s="576" t="str">
        <f t="shared" si="57"/>
        <v>A</v>
      </c>
      <c r="H99" s="578">
        <v>10</v>
      </c>
      <c r="I99" s="618" t="s">
        <v>27</v>
      </c>
      <c r="K99" s="421">
        <f>H100*256+H99</f>
        <v>10</v>
      </c>
      <c r="L99" s="421">
        <f>K99*0.0001</f>
        <v>1E-3</v>
      </c>
      <c r="M99" s="421">
        <f>10*LOG10(L99)</f>
        <v>-30</v>
      </c>
      <c r="O99" s="577">
        <v>10</v>
      </c>
      <c r="P99" s="604">
        <f>_xlfn.BITAND(O99,255)</f>
        <v>10</v>
      </c>
      <c r="Q99" s="421"/>
      <c r="R99" s="421"/>
      <c r="S99" s="421"/>
    </row>
    <row r="100" spans="1:19">
      <c r="A100" s="610">
        <v>225</v>
      </c>
      <c r="B100" s="610" t="s">
        <v>24</v>
      </c>
      <c r="C100" s="751"/>
      <c r="D100" s="754"/>
      <c r="E100" s="620" t="s">
        <v>26</v>
      </c>
      <c r="F100" s="609"/>
      <c r="G100" s="576" t="str">
        <f t="shared" si="57"/>
        <v>0</v>
      </c>
      <c r="H100" s="578">
        <v>0</v>
      </c>
      <c r="I100" s="618" t="s">
        <v>27</v>
      </c>
      <c r="K100" s="421"/>
      <c r="L100" s="421"/>
      <c r="M100" s="421"/>
      <c r="O100" s="577"/>
      <c r="P100" s="604">
        <f>_xlfn.BITRSHIFT(O99,8)</f>
        <v>0</v>
      </c>
      <c r="Q100" s="421"/>
      <c r="R100" s="421"/>
      <c r="S100" s="421"/>
    </row>
    <row r="101" spans="1:19">
      <c r="A101" s="610">
        <v>226</v>
      </c>
      <c r="B101" s="610" t="s">
        <v>24</v>
      </c>
      <c r="C101" s="953" t="s">
        <v>1231</v>
      </c>
      <c r="D101" s="754"/>
      <c r="E101" s="620" t="s">
        <v>26</v>
      </c>
      <c r="F101" s="609"/>
      <c r="G101" s="576" t="str">
        <f t="shared" si="57"/>
        <v>7A</v>
      </c>
      <c r="H101" s="578">
        <v>122</v>
      </c>
      <c r="I101" s="618" t="s">
        <v>27</v>
      </c>
      <c r="K101" s="421">
        <f>H102*256+H101</f>
        <v>122</v>
      </c>
      <c r="L101" s="421">
        <f>K101*0.001</f>
        <v>0.122</v>
      </c>
      <c r="M101" s="421">
        <f>10*LOG10(L101)</f>
        <v>-9.1364016932525178</v>
      </c>
      <c r="O101" s="577">
        <v>122</v>
      </c>
      <c r="P101" s="604">
        <f t="shared" ref="P101" si="86">_xlfn.BITAND(O101,255)</f>
        <v>122</v>
      </c>
      <c r="Q101" s="421"/>
      <c r="R101" s="421"/>
      <c r="S101" s="421"/>
    </row>
    <row r="102" spans="1:19">
      <c r="A102" s="610">
        <v>227</v>
      </c>
      <c r="B102" s="610" t="s">
        <v>24</v>
      </c>
      <c r="C102" s="751"/>
      <c r="D102" s="754"/>
      <c r="E102" s="620" t="s">
        <v>26</v>
      </c>
      <c r="F102" s="609"/>
      <c r="G102" s="576" t="str">
        <f t="shared" si="57"/>
        <v>0</v>
      </c>
      <c r="H102" s="578">
        <v>0</v>
      </c>
      <c r="I102" s="618" t="s">
        <v>27</v>
      </c>
      <c r="K102" s="421"/>
      <c r="L102" s="421"/>
      <c r="M102" s="421"/>
      <c r="O102" s="577"/>
      <c r="P102" s="604">
        <f t="shared" ref="P102" si="87">_xlfn.BITRSHIFT(O101,8)</f>
        <v>0</v>
      </c>
      <c r="Q102" s="421"/>
      <c r="R102" s="421"/>
      <c r="S102" s="421"/>
    </row>
    <row r="103" spans="1:19">
      <c r="A103" s="610">
        <v>228</v>
      </c>
      <c r="B103" s="610" t="s">
        <v>24</v>
      </c>
      <c r="C103" s="953" t="s">
        <v>1232</v>
      </c>
      <c r="D103" s="754"/>
      <c r="E103" s="620" t="s">
        <v>26</v>
      </c>
      <c r="F103" s="609"/>
      <c r="G103" s="576" t="str">
        <f t="shared" si="57"/>
        <v>EA</v>
      </c>
      <c r="H103" s="578">
        <v>234</v>
      </c>
      <c r="I103" s="618" t="s">
        <v>27</v>
      </c>
      <c r="K103" s="421">
        <f>H104*256+H103</f>
        <v>234</v>
      </c>
      <c r="L103" s="421">
        <f>K103*0.001</f>
        <v>0.23400000000000001</v>
      </c>
      <c r="M103" s="421">
        <f>10*LOG10(L103)</f>
        <v>-6.3078414258985713</v>
      </c>
      <c r="O103" s="577">
        <v>234</v>
      </c>
      <c r="P103" s="604">
        <f t="shared" ref="P103" si="88">_xlfn.BITAND(O103,255)</f>
        <v>234</v>
      </c>
      <c r="Q103" s="421"/>
      <c r="R103" s="421"/>
      <c r="S103" s="421"/>
    </row>
    <row r="104" spans="1:19">
      <c r="A104" s="610">
        <v>229</v>
      </c>
      <c r="B104" s="610" t="s">
        <v>24</v>
      </c>
      <c r="C104" s="751"/>
      <c r="D104" s="754"/>
      <c r="E104" s="620" t="s">
        <v>26</v>
      </c>
      <c r="F104" s="609"/>
      <c r="G104" s="576" t="str">
        <f t="shared" si="57"/>
        <v>0</v>
      </c>
      <c r="H104" s="578">
        <v>0</v>
      </c>
      <c r="I104" s="618" t="s">
        <v>27</v>
      </c>
      <c r="K104" s="421"/>
      <c r="L104" s="421"/>
      <c r="M104" s="421"/>
      <c r="O104" s="577"/>
      <c r="P104" s="604">
        <f t="shared" ref="P104" si="89">_xlfn.BITRSHIFT(O103,8)</f>
        <v>0</v>
      </c>
      <c r="Q104" s="421"/>
      <c r="R104" s="421"/>
      <c r="S104" s="421"/>
    </row>
    <row r="105" spans="1:19">
      <c r="A105" s="610">
        <v>230</v>
      </c>
      <c r="B105" s="610" t="s">
        <v>24</v>
      </c>
      <c r="C105" s="953" t="s">
        <v>1233</v>
      </c>
      <c r="D105" s="754"/>
      <c r="E105" s="620" t="s">
        <v>26</v>
      </c>
      <c r="F105" s="609"/>
      <c r="G105" s="576" t="str">
        <f t="shared" si="57"/>
        <v>5B</v>
      </c>
      <c r="H105" s="578">
        <v>91</v>
      </c>
      <c r="I105" s="618" t="s">
        <v>27</v>
      </c>
      <c r="K105" s="421">
        <f>H106*256+H105</f>
        <v>347</v>
      </c>
      <c r="L105" s="421">
        <f>K105*0.001</f>
        <v>0.34700000000000003</v>
      </c>
      <c r="M105" s="421">
        <f>10*LOG10(L105)</f>
        <v>-4.5967052520912626</v>
      </c>
      <c r="O105" s="577">
        <v>347</v>
      </c>
      <c r="P105" s="604">
        <f t="shared" ref="P105" si="90">_xlfn.BITAND(O105,255)</f>
        <v>91</v>
      </c>
      <c r="Q105" s="421"/>
      <c r="R105" s="421"/>
      <c r="S105" s="421"/>
    </row>
    <row r="106" spans="1:19">
      <c r="A106" s="610">
        <v>231</v>
      </c>
      <c r="B106" s="610" t="s">
        <v>24</v>
      </c>
      <c r="C106" s="751"/>
      <c r="D106" s="754"/>
      <c r="E106" s="620" t="s">
        <v>26</v>
      </c>
      <c r="F106" s="609"/>
      <c r="G106" s="576" t="str">
        <f t="shared" si="57"/>
        <v>1</v>
      </c>
      <c r="H106" s="578">
        <v>1</v>
      </c>
      <c r="I106" s="618" t="s">
        <v>27</v>
      </c>
      <c r="L106" s="421"/>
      <c r="M106" s="421"/>
      <c r="O106" s="577"/>
      <c r="P106" s="604">
        <f t="shared" ref="P106" si="91">_xlfn.BITRSHIFT(O105,8)</f>
        <v>1</v>
      </c>
      <c r="Q106" s="421"/>
      <c r="R106" s="421"/>
      <c r="S106" s="421"/>
    </row>
    <row r="107" spans="1:19">
      <c r="A107" s="610">
        <v>232</v>
      </c>
      <c r="B107" s="610" t="s">
        <v>24</v>
      </c>
      <c r="C107" s="953" t="s">
        <v>1234</v>
      </c>
      <c r="D107" s="754"/>
      <c r="E107" s="620" t="s">
        <v>26</v>
      </c>
      <c r="F107" s="609"/>
      <c r="G107" s="576" t="str">
        <f t="shared" si="57"/>
        <v>CB</v>
      </c>
      <c r="H107" s="579">
        <v>203</v>
      </c>
      <c r="I107" s="618" t="s">
        <v>27</v>
      </c>
      <c r="K107" s="421">
        <f>H108*256+H107</f>
        <v>459</v>
      </c>
      <c r="L107" s="421">
        <f>K107*0.001</f>
        <v>0.45900000000000002</v>
      </c>
      <c r="M107" s="421">
        <f>10*LOG10(L107)</f>
        <v>-3.3818731446273875</v>
      </c>
      <c r="O107" s="575">
        <v>459</v>
      </c>
      <c r="P107" s="604">
        <f t="shared" ref="P107" si="92">_xlfn.BITAND(O107,255)</f>
        <v>203</v>
      </c>
      <c r="Q107" s="421"/>
      <c r="R107" s="421"/>
      <c r="S107" s="421"/>
    </row>
    <row r="108" spans="1:19">
      <c r="A108" s="610">
        <v>233</v>
      </c>
      <c r="B108" s="610" t="s">
        <v>24</v>
      </c>
      <c r="C108" s="751"/>
      <c r="D108" s="754"/>
      <c r="E108" s="620" t="s">
        <v>26</v>
      </c>
      <c r="F108" s="609"/>
      <c r="G108" s="576" t="str">
        <f t="shared" si="57"/>
        <v>1</v>
      </c>
      <c r="H108" s="579">
        <v>1</v>
      </c>
      <c r="I108" s="618" t="s">
        <v>27</v>
      </c>
      <c r="O108" s="575"/>
      <c r="P108" s="604">
        <f t="shared" ref="P108" si="93">_xlfn.BITRSHIFT(O107,8)</f>
        <v>1</v>
      </c>
    </row>
    <row r="109" spans="1:19">
      <c r="A109" s="610">
        <v>234</v>
      </c>
      <c r="B109" s="610" t="s">
        <v>24</v>
      </c>
      <c r="C109" s="953" t="s">
        <v>1235</v>
      </c>
      <c r="D109" s="754"/>
      <c r="E109" s="620" t="s">
        <v>26</v>
      </c>
      <c r="F109" s="609"/>
      <c r="G109" s="576" t="str">
        <f t="shared" si="57"/>
        <v>3C</v>
      </c>
      <c r="H109" s="579">
        <v>60</v>
      </c>
      <c r="I109" s="618" t="s">
        <v>27</v>
      </c>
      <c r="K109" s="421">
        <f>H110*256+H109</f>
        <v>572</v>
      </c>
      <c r="L109" s="421">
        <f>K109*0.001</f>
        <v>0.57200000000000006</v>
      </c>
      <c r="M109" s="421">
        <f>10*LOG10(L109)</f>
        <v>-2.4260397120697572</v>
      </c>
      <c r="O109" s="575">
        <v>572</v>
      </c>
      <c r="P109" s="604">
        <f t="shared" ref="P109" si="94">_xlfn.BITAND(O109,255)</f>
        <v>60</v>
      </c>
      <c r="Q109" s="421"/>
      <c r="R109" s="421"/>
      <c r="S109" s="421"/>
    </row>
    <row r="110" spans="1:19">
      <c r="A110" s="610">
        <v>235</v>
      </c>
      <c r="B110" s="610" t="s">
        <v>24</v>
      </c>
      <c r="C110" s="751"/>
      <c r="D110" s="754"/>
      <c r="E110" s="620" t="s">
        <v>26</v>
      </c>
      <c r="F110" s="609"/>
      <c r="G110" s="576" t="str">
        <f t="shared" si="57"/>
        <v>2</v>
      </c>
      <c r="H110" s="579">
        <v>2</v>
      </c>
      <c r="I110" s="618" t="s">
        <v>27</v>
      </c>
      <c r="O110" s="575"/>
      <c r="P110" s="604">
        <f t="shared" ref="P110" si="95">_xlfn.BITRSHIFT(O109,8)</f>
        <v>2</v>
      </c>
    </row>
    <row r="111" spans="1:19">
      <c r="A111" s="610">
        <v>236</v>
      </c>
      <c r="B111" s="610" t="s">
        <v>24</v>
      </c>
      <c r="C111" s="953" t="s">
        <v>1236</v>
      </c>
      <c r="D111" s="754"/>
      <c r="E111" s="620" t="s">
        <v>26</v>
      </c>
      <c r="F111" s="609"/>
      <c r="G111" s="576" t="str">
        <f t="shared" si="57"/>
        <v>AC</v>
      </c>
      <c r="H111" s="579">
        <v>172</v>
      </c>
      <c r="I111" s="618" t="s">
        <v>27</v>
      </c>
      <c r="K111" s="421">
        <f>H112*256+H111</f>
        <v>684</v>
      </c>
      <c r="L111" s="421">
        <f>K111*0.001</f>
        <v>0.68400000000000005</v>
      </c>
      <c r="M111" s="421">
        <f>10*LOG10(L111)</f>
        <v>-1.6494389827988374</v>
      </c>
      <c r="O111" s="575">
        <v>684</v>
      </c>
      <c r="P111" s="604">
        <f t="shared" ref="P111" si="96">_xlfn.BITAND(O111,255)</f>
        <v>172</v>
      </c>
      <c r="Q111" s="421"/>
      <c r="R111" s="421"/>
      <c r="S111" s="421"/>
    </row>
    <row r="112" spans="1:19">
      <c r="A112" s="610">
        <v>237</v>
      </c>
      <c r="B112" s="610" t="s">
        <v>24</v>
      </c>
      <c r="C112" s="751"/>
      <c r="D112" s="754"/>
      <c r="E112" s="620" t="s">
        <v>26</v>
      </c>
      <c r="F112" s="609"/>
      <c r="G112" s="576" t="str">
        <f t="shared" si="57"/>
        <v>2</v>
      </c>
      <c r="H112" s="579">
        <v>2</v>
      </c>
      <c r="I112" s="618" t="s">
        <v>27</v>
      </c>
      <c r="O112" s="575"/>
      <c r="P112" s="604">
        <f t="shared" ref="P112" si="97">_xlfn.BITRSHIFT(O111,8)</f>
        <v>2</v>
      </c>
    </row>
    <row r="113" spans="1:19">
      <c r="A113" s="610">
        <v>238</v>
      </c>
      <c r="B113" s="610" t="s">
        <v>24</v>
      </c>
      <c r="C113" s="953" t="s">
        <v>1237</v>
      </c>
      <c r="D113" s="754"/>
      <c r="E113" s="620" t="s">
        <v>26</v>
      </c>
      <c r="F113" s="609"/>
      <c r="G113" s="576" t="str">
        <f t="shared" si="57"/>
        <v>1D</v>
      </c>
      <c r="H113" s="579">
        <v>29</v>
      </c>
      <c r="I113" s="618" t="s">
        <v>27</v>
      </c>
      <c r="K113" s="421">
        <f>H114*256+H113</f>
        <v>797</v>
      </c>
      <c r="L113" s="421">
        <f>K113*0.001</f>
        <v>0.79700000000000004</v>
      </c>
      <c r="M113" s="421">
        <f>10*LOG10(L113)</f>
        <v>-0.98541678603887628</v>
      </c>
      <c r="O113" s="575">
        <v>797</v>
      </c>
      <c r="P113" s="604">
        <f t="shared" ref="P113" si="98">_xlfn.BITAND(O113,255)</f>
        <v>29</v>
      </c>
      <c r="Q113" s="421"/>
      <c r="R113" s="421"/>
      <c r="S113" s="421"/>
    </row>
    <row r="114" spans="1:19">
      <c r="A114" s="610">
        <v>239</v>
      </c>
      <c r="B114" s="610" t="s">
        <v>24</v>
      </c>
      <c r="C114" s="751"/>
      <c r="D114" s="754"/>
      <c r="E114" s="620" t="s">
        <v>26</v>
      </c>
      <c r="F114" s="609"/>
      <c r="G114" s="576" t="str">
        <f t="shared" si="57"/>
        <v>3</v>
      </c>
      <c r="H114" s="579">
        <v>3</v>
      </c>
      <c r="I114" s="618" t="s">
        <v>27</v>
      </c>
      <c r="O114" s="575"/>
      <c r="P114" s="604">
        <f t="shared" ref="P114" si="99">_xlfn.BITRSHIFT(O113,8)</f>
        <v>3</v>
      </c>
    </row>
    <row r="115" spans="1:19">
      <c r="A115" s="610">
        <v>240</v>
      </c>
      <c r="B115" s="610" t="s">
        <v>24</v>
      </c>
      <c r="C115" s="953" t="s">
        <v>1238</v>
      </c>
      <c r="D115" s="754"/>
      <c r="E115" s="620" t="s">
        <v>26</v>
      </c>
      <c r="F115" s="609"/>
      <c r="G115" s="576" t="str">
        <f t="shared" si="57"/>
        <v>8D</v>
      </c>
      <c r="H115" s="579">
        <v>141</v>
      </c>
      <c r="I115" s="618" t="s">
        <v>27</v>
      </c>
      <c r="K115" s="421">
        <f>H116*256+H115</f>
        <v>909</v>
      </c>
      <c r="L115" s="421">
        <f>K115*0.0001</f>
        <v>9.0900000000000009E-2</v>
      </c>
      <c r="M115" s="421">
        <f>10*LOG10(L115)</f>
        <v>-10.414361167780326</v>
      </c>
      <c r="O115" s="577">
        <v>909</v>
      </c>
      <c r="P115" s="604">
        <f>_xlfn.BITAND(O115,255)</f>
        <v>141</v>
      </c>
      <c r="Q115" s="421"/>
      <c r="R115" s="421"/>
      <c r="S115" s="421"/>
    </row>
    <row r="116" spans="1:19">
      <c r="A116" s="610">
        <v>241</v>
      </c>
      <c r="B116" s="610" t="s">
        <v>24</v>
      </c>
      <c r="C116" s="751"/>
      <c r="D116" s="754"/>
      <c r="E116" s="620" t="s">
        <v>26</v>
      </c>
      <c r="F116" s="609"/>
      <c r="G116" s="576" t="str">
        <f t="shared" si="57"/>
        <v>3</v>
      </c>
      <c r="H116" s="579">
        <v>3</v>
      </c>
      <c r="I116" s="618" t="s">
        <v>27</v>
      </c>
      <c r="K116" s="421"/>
      <c r="L116" s="421"/>
      <c r="M116" s="421"/>
      <c r="O116" s="577"/>
      <c r="P116" s="604">
        <f>_xlfn.BITRSHIFT(O115,8)</f>
        <v>3</v>
      </c>
      <c r="Q116" s="421"/>
    </row>
    <row r="117" spans="1:19">
      <c r="A117" s="610">
        <v>242</v>
      </c>
      <c r="B117" s="610" t="s">
        <v>24</v>
      </c>
      <c r="C117" s="953" t="s">
        <v>1239</v>
      </c>
      <c r="D117" s="754"/>
      <c r="E117" s="620" t="s">
        <v>26</v>
      </c>
      <c r="F117" s="609"/>
      <c r="G117" s="576" t="str">
        <f t="shared" si="57"/>
        <v>FD</v>
      </c>
      <c r="H117" s="579">
        <v>253</v>
      </c>
      <c r="I117" s="618" t="s">
        <v>27</v>
      </c>
      <c r="K117" s="421">
        <f>H118*256+H117</f>
        <v>1021</v>
      </c>
      <c r="L117" s="421">
        <f>K117*0.001</f>
        <v>1.0210000000000001</v>
      </c>
      <c r="M117" s="421">
        <f>10*LOG10(L117)</f>
        <v>9.0257420869103017E-2</v>
      </c>
      <c r="O117" s="577">
        <v>1021</v>
      </c>
      <c r="P117" s="604">
        <f t="shared" ref="P117" si="100">_xlfn.BITAND(O117,255)</f>
        <v>253</v>
      </c>
      <c r="Q117" s="421"/>
      <c r="R117" s="421"/>
      <c r="S117" s="421"/>
    </row>
    <row r="118" spans="1:19">
      <c r="A118" s="610">
        <v>243</v>
      </c>
      <c r="B118" s="610" t="s">
        <v>24</v>
      </c>
      <c r="C118" s="751"/>
      <c r="D118" s="754"/>
      <c r="E118" s="620" t="s">
        <v>26</v>
      </c>
      <c r="F118" s="609"/>
      <c r="G118" s="576" t="str">
        <f t="shared" si="57"/>
        <v>3</v>
      </c>
      <c r="H118" s="579">
        <v>3</v>
      </c>
      <c r="I118" s="618" t="s">
        <v>27</v>
      </c>
      <c r="K118" s="421"/>
      <c r="L118" s="421"/>
      <c r="M118" s="421"/>
      <c r="O118" s="577"/>
      <c r="P118" s="604">
        <f t="shared" ref="P118" si="101">_xlfn.BITRSHIFT(O117,8)</f>
        <v>3</v>
      </c>
      <c r="Q118" s="421"/>
    </row>
    <row r="119" spans="1:19">
      <c r="A119" s="610">
        <v>244</v>
      </c>
      <c r="B119" s="610" t="s">
        <v>24</v>
      </c>
      <c r="C119" s="953" t="s">
        <v>1294</v>
      </c>
      <c r="D119" s="754"/>
      <c r="E119" s="620" t="s">
        <v>26</v>
      </c>
      <c r="F119" s="609"/>
      <c r="G119" s="576" t="str">
        <f t="shared" si="57"/>
        <v>6E</v>
      </c>
      <c r="H119" s="579">
        <v>110</v>
      </c>
      <c r="I119" s="618" t="s">
        <v>27</v>
      </c>
      <c r="K119" s="421">
        <f>H120*256+H119</f>
        <v>1134</v>
      </c>
      <c r="L119" s="421">
        <f>K119*0.001</f>
        <v>1.1340000000000001</v>
      </c>
      <c r="M119" s="421">
        <f>10*LOG10(L119)</f>
        <v>0.54613054556887819</v>
      </c>
      <c r="O119" s="577">
        <v>1134</v>
      </c>
      <c r="P119" s="604">
        <f t="shared" ref="P119" si="102">_xlfn.BITAND(O119,255)</f>
        <v>110</v>
      </c>
      <c r="Q119" s="421"/>
      <c r="R119" s="421"/>
      <c r="S119" s="421"/>
    </row>
    <row r="120" spans="1:19">
      <c r="A120" s="610">
        <v>245</v>
      </c>
      <c r="B120" s="610" t="s">
        <v>24</v>
      </c>
      <c r="C120" s="751"/>
      <c r="D120" s="754"/>
      <c r="E120" s="620" t="s">
        <v>26</v>
      </c>
      <c r="F120" s="609"/>
      <c r="G120" s="576" t="str">
        <f t="shared" si="57"/>
        <v>4</v>
      </c>
      <c r="H120" s="579">
        <v>4</v>
      </c>
      <c r="I120" s="618" t="s">
        <v>27</v>
      </c>
      <c r="K120" s="421"/>
      <c r="L120" s="421"/>
      <c r="M120" s="421"/>
      <c r="O120" s="577"/>
      <c r="P120" s="604">
        <f t="shared" ref="P120" si="103">_xlfn.BITRSHIFT(O119,8)</f>
        <v>4</v>
      </c>
      <c r="Q120" s="421"/>
    </row>
    <row r="121" spans="1:19">
      <c r="A121" s="610">
        <v>246</v>
      </c>
      <c r="B121" s="610" t="s">
        <v>24</v>
      </c>
      <c r="C121" s="953" t="s">
        <v>1295</v>
      </c>
      <c r="D121" s="754"/>
      <c r="E121" s="620" t="s">
        <v>26</v>
      </c>
      <c r="F121" s="609"/>
      <c r="G121" s="576" t="str">
        <f t="shared" si="57"/>
        <v>DE</v>
      </c>
      <c r="H121" s="579">
        <v>222</v>
      </c>
      <c r="I121" s="618" t="s">
        <v>27</v>
      </c>
      <c r="K121" s="421">
        <f>H122*256+H121</f>
        <v>1246</v>
      </c>
      <c r="L121" s="421">
        <f>K121*0.001</f>
        <v>1.246</v>
      </c>
      <c r="M121" s="421">
        <f>10*LOG10(L121)</f>
        <v>0.95518042323150809</v>
      </c>
      <c r="O121" s="577">
        <v>1246</v>
      </c>
      <c r="P121" s="604">
        <f t="shared" ref="P121" si="104">_xlfn.BITAND(O121,255)</f>
        <v>222</v>
      </c>
      <c r="Q121" s="421"/>
      <c r="R121" s="421"/>
      <c r="S121" s="421"/>
    </row>
    <row r="122" spans="1:19">
      <c r="A122" s="610">
        <v>247</v>
      </c>
      <c r="B122" s="610" t="s">
        <v>24</v>
      </c>
      <c r="C122" s="751"/>
      <c r="D122" s="754"/>
      <c r="E122" s="620" t="s">
        <v>26</v>
      </c>
      <c r="F122" s="609"/>
      <c r="G122" s="576" t="str">
        <f t="shared" si="57"/>
        <v>4</v>
      </c>
      <c r="H122" s="579">
        <v>4</v>
      </c>
      <c r="I122" s="618" t="s">
        <v>27</v>
      </c>
      <c r="L122" s="421"/>
      <c r="M122" s="421"/>
      <c r="O122" s="577"/>
      <c r="P122" s="604">
        <f t="shared" ref="P122" si="105">_xlfn.BITRSHIFT(O121,8)</f>
        <v>4</v>
      </c>
      <c r="Q122" s="421"/>
    </row>
    <row r="123" spans="1:19">
      <c r="A123" s="610">
        <v>248</v>
      </c>
      <c r="B123" s="610" t="s">
        <v>24</v>
      </c>
      <c r="C123" s="953" t="s">
        <v>1296</v>
      </c>
      <c r="D123" s="754"/>
      <c r="E123" s="620" t="s">
        <v>26</v>
      </c>
      <c r="F123" s="609"/>
      <c r="G123" s="576" t="str">
        <f t="shared" si="57"/>
        <v>4F</v>
      </c>
      <c r="H123" s="579">
        <v>79</v>
      </c>
      <c r="I123" s="618" t="s">
        <v>27</v>
      </c>
      <c r="K123" s="421">
        <f>H124*256+H123</f>
        <v>1359</v>
      </c>
      <c r="L123" s="421">
        <f>K123*0.001</f>
        <v>1.359</v>
      </c>
      <c r="M123" s="421">
        <f>10*LOG10(L123)</f>
        <v>1.3321945673249429</v>
      </c>
      <c r="O123" s="575">
        <v>1359</v>
      </c>
      <c r="P123" s="604">
        <f t="shared" ref="P123" si="106">_xlfn.BITAND(O123,255)</f>
        <v>79</v>
      </c>
      <c r="Q123" s="421"/>
      <c r="R123" s="421"/>
      <c r="S123" s="421"/>
    </row>
    <row r="124" spans="1:19">
      <c r="A124" s="610">
        <v>249</v>
      </c>
      <c r="B124" s="610" t="s">
        <v>24</v>
      </c>
      <c r="C124" s="751"/>
      <c r="D124" s="754"/>
      <c r="E124" s="620" t="s">
        <v>26</v>
      </c>
      <c r="F124" s="609"/>
      <c r="G124" s="576" t="str">
        <f t="shared" si="57"/>
        <v>5</v>
      </c>
      <c r="H124" s="579">
        <v>5</v>
      </c>
      <c r="I124" s="618" t="s">
        <v>27</v>
      </c>
      <c r="O124" s="575"/>
      <c r="P124" s="604">
        <f t="shared" ref="P124" si="107">_xlfn.BITRSHIFT(O123,8)</f>
        <v>5</v>
      </c>
    </row>
    <row r="125" spans="1:19">
      <c r="A125" s="610">
        <v>250</v>
      </c>
      <c r="B125" s="610" t="s">
        <v>24</v>
      </c>
      <c r="C125" s="953" t="s">
        <v>1297</v>
      </c>
      <c r="D125" s="754"/>
      <c r="E125" s="620" t="s">
        <v>26</v>
      </c>
      <c r="F125" s="609"/>
      <c r="G125" s="576" t="str">
        <f t="shared" si="57"/>
        <v>BF</v>
      </c>
      <c r="H125" s="579">
        <v>191</v>
      </c>
      <c r="I125" s="618" t="s">
        <v>27</v>
      </c>
      <c r="K125" s="421">
        <f>H126*256+H125</f>
        <v>1471</v>
      </c>
      <c r="L125" s="421">
        <f>K125*0.001</f>
        <v>1.4710000000000001</v>
      </c>
      <c r="M125" s="421">
        <f>10*LOG10(L125)</f>
        <v>1.6761267272753013</v>
      </c>
      <c r="O125" s="575">
        <v>1471</v>
      </c>
      <c r="P125" s="604">
        <f t="shared" ref="P125" si="108">_xlfn.BITAND(O125,255)</f>
        <v>191</v>
      </c>
      <c r="Q125" s="421"/>
      <c r="R125" s="421"/>
      <c r="S125" s="421"/>
    </row>
    <row r="126" spans="1:19">
      <c r="A126" s="610">
        <v>251</v>
      </c>
      <c r="B126" s="610" t="s">
        <v>24</v>
      </c>
      <c r="C126" s="751"/>
      <c r="D126" s="754"/>
      <c r="E126" s="620" t="s">
        <v>26</v>
      </c>
      <c r="F126" s="609"/>
      <c r="G126" s="576" t="str">
        <f t="shared" si="57"/>
        <v>5</v>
      </c>
      <c r="H126" s="579">
        <v>5</v>
      </c>
      <c r="I126" s="618" t="s">
        <v>27</v>
      </c>
      <c r="O126" s="575"/>
      <c r="P126" s="604">
        <f t="shared" ref="P126" si="109">_xlfn.BITRSHIFT(O125,8)</f>
        <v>5</v>
      </c>
    </row>
    <row r="127" spans="1:19">
      <c r="A127" s="610">
        <v>252</v>
      </c>
      <c r="B127" s="610" t="s">
        <v>24</v>
      </c>
      <c r="C127" s="953" t="s">
        <v>1298</v>
      </c>
      <c r="D127" s="754"/>
      <c r="E127" s="620" t="s">
        <v>26</v>
      </c>
      <c r="F127" s="609"/>
      <c r="G127" s="576" t="str">
        <f t="shared" si="57"/>
        <v>30</v>
      </c>
      <c r="H127" s="579">
        <v>48</v>
      </c>
      <c r="I127" s="618" t="s">
        <v>27</v>
      </c>
      <c r="K127" s="421">
        <f>H128*256+H127</f>
        <v>1584</v>
      </c>
      <c r="L127" s="421">
        <f>K127*0.001</f>
        <v>1.5840000000000001</v>
      </c>
      <c r="M127" s="421">
        <f>10*LOG10(L127)</f>
        <v>1.9975517725347471</v>
      </c>
      <c r="O127" s="575">
        <v>1584</v>
      </c>
      <c r="P127" s="604">
        <f t="shared" ref="P127" si="110">_xlfn.BITAND(O127,255)</f>
        <v>48</v>
      </c>
      <c r="Q127" s="421"/>
      <c r="R127" s="421"/>
      <c r="S127" s="421"/>
    </row>
    <row r="128" spans="1:19">
      <c r="A128" s="610">
        <v>253</v>
      </c>
      <c r="B128" s="610" t="s">
        <v>24</v>
      </c>
      <c r="C128" s="751"/>
      <c r="D128" s="754"/>
      <c r="E128" s="620" t="s">
        <v>26</v>
      </c>
      <c r="F128" s="609"/>
      <c r="G128" s="576" t="str">
        <f t="shared" si="57"/>
        <v>6</v>
      </c>
      <c r="H128" s="579">
        <v>6</v>
      </c>
      <c r="I128" s="618" t="s">
        <v>27</v>
      </c>
      <c r="O128" s="575"/>
      <c r="P128" s="604">
        <f t="shared" ref="P128" si="111">_xlfn.BITRSHIFT(O127,8)</f>
        <v>6</v>
      </c>
    </row>
    <row r="129" spans="1:19">
      <c r="A129" s="610">
        <v>254</v>
      </c>
      <c r="B129" s="610" t="s">
        <v>24</v>
      </c>
      <c r="C129" s="953" t="s">
        <v>1299</v>
      </c>
      <c r="D129" s="754"/>
      <c r="E129" s="620" t="s">
        <v>26</v>
      </c>
      <c r="F129" s="609"/>
      <c r="G129" s="576" t="str">
        <f t="shared" si="57"/>
        <v>F0</v>
      </c>
      <c r="H129" s="579">
        <v>240</v>
      </c>
      <c r="I129" s="618" t="s">
        <v>27</v>
      </c>
      <c r="K129" s="421">
        <f>H130*256+H129</f>
        <v>19952</v>
      </c>
      <c r="L129" s="421">
        <f>K129*0.001</f>
        <v>19.952000000000002</v>
      </c>
      <c r="M129" s="421">
        <f>10*LOG10(L129)</f>
        <v>12.999864361344676</v>
      </c>
      <c r="O129" s="575">
        <v>19952</v>
      </c>
      <c r="P129" s="604">
        <f t="shared" ref="P129" si="112">_xlfn.BITAND(O129,255)</f>
        <v>240</v>
      </c>
      <c r="Q129" s="421"/>
      <c r="R129" s="421"/>
      <c r="S129" s="421"/>
    </row>
    <row r="130" spans="1:19">
      <c r="A130" s="610">
        <v>255</v>
      </c>
      <c r="B130" s="610" t="s">
        <v>24</v>
      </c>
      <c r="C130" s="751"/>
      <c r="D130" s="751"/>
      <c r="E130" s="620" t="s">
        <v>26</v>
      </c>
      <c r="F130" s="609"/>
      <c r="G130" s="576" t="str">
        <f t="shared" si="57"/>
        <v>4D</v>
      </c>
      <c r="H130" s="579">
        <v>77</v>
      </c>
      <c r="I130" s="618" t="s">
        <v>27</v>
      </c>
      <c r="O130" s="575"/>
      <c r="P130" s="604">
        <f t="shared" ref="P130" si="113">_xlfn.BITRSHIFT(O129,8)</f>
        <v>77</v>
      </c>
    </row>
  </sheetData>
  <mergeCells count="69">
    <mergeCell ref="C129:C130"/>
    <mergeCell ref="D99:D130"/>
    <mergeCell ref="C101:C102"/>
    <mergeCell ref="C103:C104"/>
    <mergeCell ref="C105:C106"/>
    <mergeCell ref="C107:C108"/>
    <mergeCell ref="C119:C120"/>
    <mergeCell ref="C99:C100"/>
    <mergeCell ref="C109:C110"/>
    <mergeCell ref="C111:C112"/>
    <mergeCell ref="C113:C114"/>
    <mergeCell ref="C115:C116"/>
    <mergeCell ref="C117:C118"/>
    <mergeCell ref="C121:C122"/>
    <mergeCell ref="C123:C124"/>
    <mergeCell ref="C125:C126"/>
    <mergeCell ref="C127:C128"/>
    <mergeCell ref="C61:C62"/>
    <mergeCell ref="C63:C64"/>
    <mergeCell ref="C65:C66"/>
    <mergeCell ref="C67:C68"/>
    <mergeCell ref="C79:C80"/>
    <mergeCell ref="D67:D98"/>
    <mergeCell ref="C69:C70"/>
    <mergeCell ref="C71:C72"/>
    <mergeCell ref="C73:C74"/>
    <mergeCell ref="C75:C76"/>
    <mergeCell ref="C77:C78"/>
    <mergeCell ref="C89:C90"/>
    <mergeCell ref="C81:C82"/>
    <mergeCell ref="C83:C84"/>
    <mergeCell ref="C85:C86"/>
    <mergeCell ref="C87:C88"/>
    <mergeCell ref="C91:C92"/>
    <mergeCell ref="C93:C94"/>
    <mergeCell ref="C95:C96"/>
    <mergeCell ref="C97:C98"/>
    <mergeCell ref="C59:C60"/>
    <mergeCell ref="C31:C32"/>
    <mergeCell ref="C33:C34"/>
    <mergeCell ref="C35:C36"/>
    <mergeCell ref="D35:D66"/>
    <mergeCell ref="C37:C38"/>
    <mergeCell ref="C39:C40"/>
    <mergeCell ref="C41:C42"/>
    <mergeCell ref="C43:C44"/>
    <mergeCell ref="C45:C46"/>
    <mergeCell ref="C47:C48"/>
    <mergeCell ref="C49:C50"/>
    <mergeCell ref="C51:C52"/>
    <mergeCell ref="C53:C54"/>
    <mergeCell ref="C55:C56"/>
    <mergeCell ref="C57:C5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C27:C2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2198F-C038-46F1-B3B9-6A74BDA1D4F4}">
  <dimension ref="A1:S130"/>
  <sheetViews>
    <sheetView zoomScale="85" zoomScaleNormal="85" workbookViewId="0">
      <selection activeCell="A2" sqref="A2"/>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16384" width="9" style="284"/>
  </cols>
  <sheetData>
    <row r="1" spans="1:19" ht="17.25" customHeight="1">
      <c r="A1" s="756" t="s">
        <v>4660</v>
      </c>
      <c r="B1" s="757"/>
      <c r="C1" s="757"/>
      <c r="D1" s="757"/>
      <c r="E1" s="757"/>
      <c r="F1" s="757"/>
      <c r="G1" s="757"/>
      <c r="H1" s="757"/>
      <c r="I1" s="623"/>
    </row>
    <row r="2" spans="1:19" ht="63" customHeight="1">
      <c r="A2" s="177" t="s">
        <v>13</v>
      </c>
      <c r="B2" s="178" t="s">
        <v>14</v>
      </c>
      <c r="C2" s="179" t="s">
        <v>15</v>
      </c>
      <c r="D2" s="179" t="s">
        <v>16</v>
      </c>
      <c r="E2" s="179" t="s">
        <v>17</v>
      </c>
      <c r="F2" s="179" t="s">
        <v>18</v>
      </c>
      <c r="G2" s="179" t="s">
        <v>19</v>
      </c>
      <c r="H2" s="179" t="s">
        <v>2061</v>
      </c>
      <c r="I2" s="179" t="s">
        <v>21</v>
      </c>
      <c r="K2" s="284" t="s">
        <v>4410</v>
      </c>
      <c r="L2" s="575" t="s">
        <v>4414</v>
      </c>
    </row>
    <row r="3" spans="1:19" s="421" customFormat="1">
      <c r="A3" s="622">
        <v>128</v>
      </c>
      <c r="B3" s="610" t="s">
        <v>24</v>
      </c>
      <c r="C3" s="953" t="s">
        <v>1300</v>
      </c>
      <c r="D3" s="957"/>
      <c r="E3" s="620" t="s">
        <v>26</v>
      </c>
      <c r="F3" s="616"/>
      <c r="G3" s="576" t="str">
        <f t="shared" ref="G3:G66" si="0">DEC2HEX(H3)</f>
        <v>4</v>
      </c>
      <c r="H3" s="617">
        <v>4</v>
      </c>
      <c r="I3" s="618" t="s">
        <v>27</v>
      </c>
      <c r="J3" s="284"/>
      <c r="K3" s="421">
        <f>H4*256+H3</f>
        <v>4</v>
      </c>
      <c r="L3" s="577">
        <v>4</v>
      </c>
      <c r="M3" s="604">
        <f>_xlfn.BITAND(L3,255)</f>
        <v>4</v>
      </c>
    </row>
    <row r="4" spans="1:19" s="421" customFormat="1">
      <c r="A4" s="622">
        <v>129</v>
      </c>
      <c r="B4" s="610" t="s">
        <v>24</v>
      </c>
      <c r="C4" s="751"/>
      <c r="D4" s="754"/>
      <c r="E4" s="620" t="s">
        <v>26</v>
      </c>
      <c r="F4" s="616"/>
      <c r="G4" s="576" t="str">
        <f t="shared" si="0"/>
        <v>0</v>
      </c>
      <c r="H4" s="617">
        <v>0</v>
      </c>
      <c r="I4" s="618" t="s">
        <v>27</v>
      </c>
      <c r="J4" s="284"/>
      <c r="L4" s="577"/>
      <c r="M4" s="604">
        <f>_xlfn.BITRSHIFT(L3,8)</f>
        <v>0</v>
      </c>
    </row>
    <row r="5" spans="1:19" s="421" customFormat="1">
      <c r="A5" s="622">
        <v>130</v>
      </c>
      <c r="B5" s="610" t="s">
        <v>24</v>
      </c>
      <c r="C5" s="953" t="s">
        <v>1301</v>
      </c>
      <c r="D5" s="754"/>
      <c r="E5" s="620" t="s">
        <v>26</v>
      </c>
      <c r="F5" s="616"/>
      <c r="G5" s="576" t="str">
        <f t="shared" si="0"/>
        <v>5A</v>
      </c>
      <c r="H5" s="617">
        <v>90</v>
      </c>
      <c r="I5" s="618" t="s">
        <v>27</v>
      </c>
      <c r="K5" s="421">
        <f>H6*256+H5</f>
        <v>90</v>
      </c>
      <c r="L5" s="577">
        <v>90</v>
      </c>
      <c r="M5" s="604">
        <f>_xlfn.BITAND(L5,255)</f>
        <v>90</v>
      </c>
    </row>
    <row r="6" spans="1:19" s="421" customFormat="1">
      <c r="A6" s="622">
        <v>131</v>
      </c>
      <c r="B6" s="610" t="s">
        <v>24</v>
      </c>
      <c r="C6" s="751"/>
      <c r="D6" s="754"/>
      <c r="E6" s="620" t="s">
        <v>26</v>
      </c>
      <c r="F6" s="616"/>
      <c r="G6" s="576" t="str">
        <f t="shared" si="0"/>
        <v>0</v>
      </c>
      <c r="H6" s="617">
        <v>0</v>
      </c>
      <c r="I6" s="618" t="s">
        <v>27</v>
      </c>
      <c r="L6" s="577"/>
      <c r="M6" s="604">
        <f t="shared" ref="M6" si="1">_xlfn.BITAND(L6,255)</f>
        <v>0</v>
      </c>
    </row>
    <row r="7" spans="1:19" s="421" customFormat="1">
      <c r="A7" s="622">
        <v>132</v>
      </c>
      <c r="B7" s="610" t="s">
        <v>24</v>
      </c>
      <c r="C7" s="953" t="s">
        <v>1302</v>
      </c>
      <c r="D7" s="754"/>
      <c r="E7" s="620" t="s">
        <v>26</v>
      </c>
      <c r="F7" s="616"/>
      <c r="G7" s="576" t="str">
        <f t="shared" si="0"/>
        <v>B1</v>
      </c>
      <c r="H7" s="617">
        <v>177</v>
      </c>
      <c r="I7" s="618" t="s">
        <v>27</v>
      </c>
      <c r="K7" s="421">
        <f>H8*256+H7</f>
        <v>177</v>
      </c>
      <c r="L7" s="577">
        <v>177</v>
      </c>
      <c r="M7" s="604">
        <f t="shared" ref="M7" si="2">_xlfn.BITRSHIFT(L6,8)</f>
        <v>0</v>
      </c>
    </row>
    <row r="8" spans="1:19" s="421" customFormat="1">
      <c r="A8" s="622">
        <v>133</v>
      </c>
      <c r="B8" s="610" t="s">
        <v>24</v>
      </c>
      <c r="C8" s="751"/>
      <c r="D8" s="754"/>
      <c r="E8" s="620" t="s">
        <v>26</v>
      </c>
      <c r="F8" s="616"/>
      <c r="G8" s="576" t="str">
        <f t="shared" si="0"/>
        <v>0</v>
      </c>
      <c r="H8" s="617">
        <v>0</v>
      </c>
      <c r="I8" s="618" t="s">
        <v>27</v>
      </c>
      <c r="L8" s="577"/>
      <c r="M8" s="604">
        <f t="shared" ref="M8:M9" si="3">_xlfn.BITAND(L8,255)</f>
        <v>0</v>
      </c>
    </row>
    <row r="9" spans="1:19" s="421" customFormat="1">
      <c r="A9" s="622">
        <v>134</v>
      </c>
      <c r="B9" s="610" t="s">
        <v>24</v>
      </c>
      <c r="C9" s="953" t="s">
        <v>1303</v>
      </c>
      <c r="D9" s="754"/>
      <c r="E9" s="620" t="s">
        <v>26</v>
      </c>
      <c r="F9" s="616"/>
      <c r="G9" s="576" t="str">
        <f t="shared" si="0"/>
        <v>8</v>
      </c>
      <c r="H9" s="617">
        <v>8</v>
      </c>
      <c r="I9" s="618" t="s">
        <v>27</v>
      </c>
      <c r="K9" s="421">
        <f>H10*256+H9</f>
        <v>264</v>
      </c>
      <c r="L9" s="577">
        <v>264</v>
      </c>
      <c r="M9" s="604">
        <f t="shared" si="3"/>
        <v>8</v>
      </c>
    </row>
    <row r="10" spans="1:19" s="421" customFormat="1">
      <c r="A10" s="622">
        <v>135</v>
      </c>
      <c r="B10" s="610" t="s">
        <v>24</v>
      </c>
      <c r="C10" s="751"/>
      <c r="D10" s="754"/>
      <c r="E10" s="620" t="s">
        <v>26</v>
      </c>
      <c r="F10" s="616"/>
      <c r="G10" s="576" t="str">
        <f t="shared" si="0"/>
        <v>1</v>
      </c>
      <c r="H10" s="617">
        <v>1</v>
      </c>
      <c r="I10" s="618" t="s">
        <v>27</v>
      </c>
      <c r="K10" s="284"/>
      <c r="L10" s="577"/>
      <c r="M10" s="604">
        <f t="shared" ref="M10" si="4">_xlfn.BITRSHIFT(L9,8)</f>
        <v>1</v>
      </c>
    </row>
    <row r="11" spans="1:19">
      <c r="A11" s="622">
        <v>136</v>
      </c>
      <c r="B11" s="610" t="s">
        <v>24</v>
      </c>
      <c r="C11" s="953" t="s">
        <v>1304</v>
      </c>
      <c r="D11" s="754"/>
      <c r="E11" s="620" t="s">
        <v>26</v>
      </c>
      <c r="F11" s="609"/>
      <c r="G11" s="576" t="str">
        <f t="shared" si="0"/>
        <v>5E</v>
      </c>
      <c r="H11" s="614">
        <v>94</v>
      </c>
      <c r="I11" s="618" t="s">
        <v>27</v>
      </c>
      <c r="K11" s="421">
        <f>H12*256+H11</f>
        <v>350</v>
      </c>
      <c r="L11" s="575">
        <v>350</v>
      </c>
      <c r="M11" s="604">
        <f t="shared" ref="M11:M12" si="5">_xlfn.BITAND(L11,255)</f>
        <v>94</v>
      </c>
      <c r="N11" s="421"/>
      <c r="P11" s="421"/>
      <c r="Q11" s="421"/>
      <c r="R11" s="421"/>
      <c r="S11" s="421"/>
    </row>
    <row r="12" spans="1:19">
      <c r="A12" s="622">
        <v>137</v>
      </c>
      <c r="B12" s="610" t="s">
        <v>24</v>
      </c>
      <c r="C12" s="751"/>
      <c r="D12" s="754"/>
      <c r="E12" s="620" t="s">
        <v>26</v>
      </c>
      <c r="F12" s="609"/>
      <c r="G12" s="576" t="str">
        <f t="shared" si="0"/>
        <v>1</v>
      </c>
      <c r="H12" s="614">
        <v>1</v>
      </c>
      <c r="I12" s="618" t="s">
        <v>27</v>
      </c>
      <c r="L12" s="575"/>
      <c r="M12" s="604">
        <f t="shared" si="5"/>
        <v>0</v>
      </c>
      <c r="P12" s="421"/>
    </row>
    <row r="13" spans="1:19">
      <c r="A13" s="622">
        <v>138</v>
      </c>
      <c r="B13" s="610" t="s">
        <v>24</v>
      </c>
      <c r="C13" s="953" t="s">
        <v>1305</v>
      </c>
      <c r="D13" s="754"/>
      <c r="E13" s="620" t="s">
        <v>26</v>
      </c>
      <c r="F13" s="609"/>
      <c r="G13" s="576" t="str">
        <f t="shared" si="0"/>
        <v>B5</v>
      </c>
      <c r="H13" s="614">
        <v>181</v>
      </c>
      <c r="I13" s="618" t="s">
        <v>27</v>
      </c>
      <c r="K13" s="421">
        <f>H14*256+H13</f>
        <v>437</v>
      </c>
      <c r="L13" s="575">
        <v>437</v>
      </c>
      <c r="M13" s="604">
        <f t="shared" ref="M13" si="6">_xlfn.BITRSHIFT(L12,8)</f>
        <v>0</v>
      </c>
      <c r="N13" s="421"/>
      <c r="P13" s="421"/>
      <c r="Q13" s="421"/>
      <c r="R13" s="421"/>
      <c r="S13" s="421"/>
    </row>
    <row r="14" spans="1:19">
      <c r="A14" s="622">
        <v>139</v>
      </c>
      <c r="B14" s="610" t="s">
        <v>24</v>
      </c>
      <c r="C14" s="751"/>
      <c r="D14" s="754"/>
      <c r="E14" s="620" t="s">
        <v>26</v>
      </c>
      <c r="F14" s="609"/>
      <c r="G14" s="576" t="str">
        <f t="shared" si="0"/>
        <v>1</v>
      </c>
      <c r="H14" s="614">
        <v>1</v>
      </c>
      <c r="I14" s="618" t="s">
        <v>27</v>
      </c>
      <c r="L14" s="575"/>
      <c r="M14" s="604">
        <f t="shared" ref="M14:M15" si="7">_xlfn.BITAND(L14,255)</f>
        <v>0</v>
      </c>
      <c r="P14" s="421"/>
    </row>
    <row r="15" spans="1:19">
      <c r="A15" s="622">
        <v>140</v>
      </c>
      <c r="B15" s="610" t="s">
        <v>24</v>
      </c>
      <c r="C15" s="953" t="s">
        <v>1306</v>
      </c>
      <c r="D15" s="754"/>
      <c r="E15" s="620" t="s">
        <v>26</v>
      </c>
      <c r="F15" s="609"/>
      <c r="G15" s="576" t="str">
        <f t="shared" si="0"/>
        <v>C</v>
      </c>
      <c r="H15" s="614">
        <v>12</v>
      </c>
      <c r="I15" s="618" t="s">
        <v>27</v>
      </c>
      <c r="K15" s="421">
        <f>H16*256+H15</f>
        <v>524</v>
      </c>
      <c r="L15" s="575">
        <v>524</v>
      </c>
      <c r="M15" s="604">
        <f t="shared" si="7"/>
        <v>12</v>
      </c>
      <c r="N15" s="421"/>
      <c r="P15" s="421"/>
      <c r="Q15" s="421"/>
      <c r="R15" s="421"/>
      <c r="S15" s="421"/>
    </row>
    <row r="16" spans="1:19">
      <c r="A16" s="622">
        <v>141</v>
      </c>
      <c r="B16" s="610" t="s">
        <v>24</v>
      </c>
      <c r="C16" s="751"/>
      <c r="D16" s="754"/>
      <c r="E16" s="620" t="s">
        <v>26</v>
      </c>
      <c r="F16" s="609"/>
      <c r="G16" s="576" t="str">
        <f t="shared" si="0"/>
        <v>2</v>
      </c>
      <c r="H16" s="614">
        <v>2</v>
      </c>
      <c r="I16" s="618" t="s">
        <v>27</v>
      </c>
      <c r="L16" s="575"/>
      <c r="M16" s="604">
        <f t="shared" ref="M16" si="8">_xlfn.BITRSHIFT(L15,8)</f>
        <v>2</v>
      </c>
      <c r="P16" s="421"/>
    </row>
    <row r="17" spans="1:19">
      <c r="A17" s="622">
        <v>142</v>
      </c>
      <c r="B17" s="610" t="s">
        <v>24</v>
      </c>
      <c r="C17" s="953" t="s">
        <v>1307</v>
      </c>
      <c r="D17" s="754"/>
      <c r="E17" s="620" t="s">
        <v>26</v>
      </c>
      <c r="F17" s="609"/>
      <c r="G17" s="576" t="str">
        <f t="shared" si="0"/>
        <v>63</v>
      </c>
      <c r="H17" s="614">
        <v>99</v>
      </c>
      <c r="I17" s="618" t="s">
        <v>27</v>
      </c>
      <c r="K17" s="421">
        <f>H18*256+H17</f>
        <v>611</v>
      </c>
      <c r="L17" s="575">
        <v>611</v>
      </c>
      <c r="M17" s="604">
        <f t="shared" ref="M17:M18" si="9">_xlfn.BITAND(L17,255)</f>
        <v>99</v>
      </c>
      <c r="N17" s="421"/>
      <c r="P17" s="421"/>
      <c r="Q17" s="421"/>
      <c r="R17" s="421"/>
      <c r="S17" s="421"/>
    </row>
    <row r="18" spans="1:19">
      <c r="A18" s="622">
        <v>143</v>
      </c>
      <c r="B18" s="610" t="s">
        <v>24</v>
      </c>
      <c r="C18" s="751"/>
      <c r="D18" s="754"/>
      <c r="E18" s="620" t="s">
        <v>26</v>
      </c>
      <c r="F18" s="609"/>
      <c r="G18" s="576" t="str">
        <f t="shared" si="0"/>
        <v>2</v>
      </c>
      <c r="H18" s="614">
        <v>2</v>
      </c>
      <c r="I18" s="618" t="s">
        <v>27</v>
      </c>
      <c r="L18" s="575"/>
      <c r="M18" s="604">
        <f t="shared" si="9"/>
        <v>0</v>
      </c>
      <c r="P18" s="421"/>
    </row>
    <row r="19" spans="1:19">
      <c r="A19" s="622">
        <v>144</v>
      </c>
      <c r="B19" s="610" t="s">
        <v>24</v>
      </c>
      <c r="C19" s="953" t="s">
        <v>1308</v>
      </c>
      <c r="D19" s="754"/>
      <c r="E19" s="620" t="s">
        <v>26</v>
      </c>
      <c r="F19" s="609"/>
      <c r="G19" s="576" t="str">
        <f t="shared" si="0"/>
        <v>B9</v>
      </c>
      <c r="H19" s="614">
        <v>185</v>
      </c>
      <c r="I19" s="618" t="s">
        <v>27</v>
      </c>
      <c r="K19" s="421">
        <f>H20*256+H19</f>
        <v>697</v>
      </c>
      <c r="L19" s="575">
        <v>697</v>
      </c>
      <c r="M19" s="604">
        <f t="shared" ref="M19" si="10">_xlfn.BITRSHIFT(L18,8)</f>
        <v>0</v>
      </c>
      <c r="N19" s="421"/>
      <c r="P19" s="421"/>
      <c r="Q19" s="421"/>
      <c r="R19" s="421"/>
      <c r="S19" s="421"/>
    </row>
    <row r="20" spans="1:19">
      <c r="A20" s="622">
        <v>145</v>
      </c>
      <c r="B20" s="610" t="s">
        <v>24</v>
      </c>
      <c r="C20" s="751"/>
      <c r="D20" s="754"/>
      <c r="E20" s="620" t="s">
        <v>26</v>
      </c>
      <c r="F20" s="609"/>
      <c r="G20" s="576" t="str">
        <f t="shared" si="0"/>
        <v>2</v>
      </c>
      <c r="H20" s="614">
        <v>2</v>
      </c>
      <c r="I20" s="618" t="s">
        <v>27</v>
      </c>
      <c r="K20" s="421"/>
      <c r="L20" s="575"/>
      <c r="M20" s="604">
        <f t="shared" ref="M20:M21" si="11">_xlfn.BITAND(L20,255)</f>
        <v>0</v>
      </c>
      <c r="N20" s="421"/>
      <c r="P20" s="421"/>
      <c r="Q20" s="421"/>
    </row>
    <row r="21" spans="1:19">
      <c r="A21" s="622">
        <v>146</v>
      </c>
      <c r="B21" s="610" t="s">
        <v>24</v>
      </c>
      <c r="C21" s="953" t="s">
        <v>1309</v>
      </c>
      <c r="D21" s="754"/>
      <c r="E21" s="620" t="s">
        <v>26</v>
      </c>
      <c r="F21" s="609"/>
      <c r="G21" s="576" t="str">
        <f t="shared" si="0"/>
        <v>10</v>
      </c>
      <c r="H21" s="614">
        <v>16</v>
      </c>
      <c r="I21" s="618" t="s">
        <v>27</v>
      </c>
      <c r="K21" s="421">
        <f>H22*256+H21</f>
        <v>784</v>
      </c>
      <c r="L21" s="575">
        <v>784</v>
      </c>
      <c r="M21" s="604">
        <f t="shared" si="11"/>
        <v>16</v>
      </c>
      <c r="N21" s="421"/>
      <c r="P21" s="421"/>
      <c r="Q21" s="421"/>
      <c r="R21" s="421"/>
      <c r="S21" s="421"/>
    </row>
    <row r="22" spans="1:19">
      <c r="A22" s="622">
        <v>147</v>
      </c>
      <c r="B22" s="610" t="s">
        <v>24</v>
      </c>
      <c r="C22" s="751"/>
      <c r="D22" s="754"/>
      <c r="E22" s="620" t="s">
        <v>26</v>
      </c>
      <c r="F22" s="609"/>
      <c r="G22" s="576" t="str">
        <f t="shared" si="0"/>
        <v>3</v>
      </c>
      <c r="H22" s="614">
        <v>3</v>
      </c>
      <c r="I22" s="618" t="s">
        <v>27</v>
      </c>
      <c r="K22" s="421"/>
      <c r="L22" s="575"/>
      <c r="M22" s="604">
        <f t="shared" ref="M22" si="12">_xlfn.BITRSHIFT(L21,8)</f>
        <v>3</v>
      </c>
      <c r="N22" s="421"/>
      <c r="P22" s="421"/>
      <c r="Q22" s="421"/>
    </row>
    <row r="23" spans="1:19">
      <c r="A23" s="622">
        <v>148</v>
      </c>
      <c r="B23" s="610" t="s">
        <v>24</v>
      </c>
      <c r="C23" s="953" t="s">
        <v>1310</v>
      </c>
      <c r="D23" s="754"/>
      <c r="E23" s="620" t="s">
        <v>26</v>
      </c>
      <c r="F23" s="609"/>
      <c r="G23" s="576" t="str">
        <f t="shared" si="0"/>
        <v>67</v>
      </c>
      <c r="H23" s="614">
        <v>103</v>
      </c>
      <c r="I23" s="618" t="s">
        <v>27</v>
      </c>
      <c r="K23" s="421">
        <f>H24*256+H23</f>
        <v>871</v>
      </c>
      <c r="L23" s="575">
        <v>871</v>
      </c>
      <c r="M23" s="604">
        <f t="shared" ref="M23:M24" si="13">_xlfn.BITAND(L23,255)</f>
        <v>103</v>
      </c>
      <c r="N23" s="421"/>
      <c r="P23" s="421"/>
      <c r="Q23" s="421"/>
      <c r="R23" s="421"/>
      <c r="S23" s="421"/>
    </row>
    <row r="24" spans="1:19">
      <c r="A24" s="622">
        <v>149</v>
      </c>
      <c r="B24" s="610" t="s">
        <v>24</v>
      </c>
      <c r="C24" s="751"/>
      <c r="D24" s="754"/>
      <c r="E24" s="620" t="s">
        <v>26</v>
      </c>
      <c r="F24" s="609"/>
      <c r="G24" s="576" t="str">
        <f t="shared" si="0"/>
        <v>3</v>
      </c>
      <c r="H24" s="614">
        <v>3</v>
      </c>
      <c r="I24" s="618" t="s">
        <v>27</v>
      </c>
      <c r="K24" s="421"/>
      <c r="L24" s="575"/>
      <c r="M24" s="604">
        <f t="shared" si="13"/>
        <v>0</v>
      </c>
      <c r="N24" s="421"/>
      <c r="P24" s="421"/>
      <c r="Q24" s="421"/>
    </row>
    <row r="25" spans="1:19">
      <c r="A25" s="622">
        <v>150</v>
      </c>
      <c r="B25" s="610" t="s">
        <v>24</v>
      </c>
      <c r="C25" s="953" t="s">
        <v>1311</v>
      </c>
      <c r="D25" s="754"/>
      <c r="E25" s="620" t="s">
        <v>26</v>
      </c>
      <c r="F25" s="609"/>
      <c r="G25" s="576" t="str">
        <f t="shared" si="0"/>
        <v>BD</v>
      </c>
      <c r="H25" s="614">
        <v>189</v>
      </c>
      <c r="I25" s="618" t="s">
        <v>27</v>
      </c>
      <c r="K25" s="421">
        <f>H26*256+H25</f>
        <v>957</v>
      </c>
      <c r="L25" s="575">
        <v>957</v>
      </c>
      <c r="M25" s="604">
        <f t="shared" ref="M25" si="14">_xlfn.BITRSHIFT(L24,8)</f>
        <v>0</v>
      </c>
      <c r="N25" s="421"/>
      <c r="P25" s="421"/>
      <c r="Q25" s="421"/>
      <c r="R25" s="421"/>
      <c r="S25" s="421"/>
    </row>
    <row r="26" spans="1:19">
      <c r="A26" s="622">
        <v>151</v>
      </c>
      <c r="B26" s="610" t="s">
        <v>24</v>
      </c>
      <c r="C26" s="751"/>
      <c r="D26" s="754"/>
      <c r="E26" s="620" t="s">
        <v>26</v>
      </c>
      <c r="F26" s="609"/>
      <c r="G26" s="576" t="str">
        <f t="shared" si="0"/>
        <v>3</v>
      </c>
      <c r="H26" s="614">
        <v>3</v>
      </c>
      <c r="I26" s="618" t="s">
        <v>27</v>
      </c>
      <c r="L26" s="575"/>
      <c r="M26" s="604">
        <f t="shared" ref="M26:M27" si="15">_xlfn.BITAND(L26,255)</f>
        <v>0</v>
      </c>
      <c r="N26" s="421"/>
      <c r="P26" s="421"/>
      <c r="Q26" s="421"/>
    </row>
    <row r="27" spans="1:19">
      <c r="A27" s="622">
        <v>152</v>
      </c>
      <c r="B27" s="610" t="s">
        <v>24</v>
      </c>
      <c r="C27" s="953" t="s">
        <v>1312</v>
      </c>
      <c r="D27" s="754"/>
      <c r="E27" s="620" t="s">
        <v>26</v>
      </c>
      <c r="F27" s="609"/>
      <c r="G27" s="576" t="str">
        <f t="shared" si="0"/>
        <v>14</v>
      </c>
      <c r="H27" s="614">
        <v>20</v>
      </c>
      <c r="I27" s="618" t="s">
        <v>27</v>
      </c>
      <c r="K27" s="421">
        <f>H28*256+H27</f>
        <v>1044</v>
      </c>
      <c r="L27" s="575">
        <v>1044</v>
      </c>
      <c r="M27" s="604">
        <f t="shared" si="15"/>
        <v>20</v>
      </c>
      <c r="N27" s="421"/>
      <c r="P27" s="421"/>
      <c r="Q27" s="421"/>
      <c r="R27" s="421"/>
      <c r="S27" s="421"/>
    </row>
    <row r="28" spans="1:19">
      <c r="A28" s="622">
        <v>153</v>
      </c>
      <c r="B28" s="610" t="s">
        <v>24</v>
      </c>
      <c r="C28" s="751"/>
      <c r="D28" s="754"/>
      <c r="E28" s="620" t="s">
        <v>26</v>
      </c>
      <c r="F28" s="609"/>
      <c r="G28" s="576" t="str">
        <f t="shared" si="0"/>
        <v>4</v>
      </c>
      <c r="H28" s="614">
        <v>4</v>
      </c>
      <c r="I28" s="618" t="s">
        <v>27</v>
      </c>
      <c r="L28" s="575"/>
      <c r="M28" s="604">
        <f t="shared" ref="M28" si="16">_xlfn.BITRSHIFT(L27,8)</f>
        <v>4</v>
      </c>
      <c r="P28" s="421"/>
    </row>
    <row r="29" spans="1:19">
      <c r="A29" s="622">
        <v>154</v>
      </c>
      <c r="B29" s="610" t="s">
        <v>24</v>
      </c>
      <c r="C29" s="953" t="s">
        <v>1313</v>
      </c>
      <c r="D29" s="754"/>
      <c r="E29" s="620" t="s">
        <v>26</v>
      </c>
      <c r="F29" s="609"/>
      <c r="G29" s="576" t="str">
        <f t="shared" si="0"/>
        <v>6B</v>
      </c>
      <c r="H29" s="614">
        <v>107</v>
      </c>
      <c r="I29" s="618" t="s">
        <v>27</v>
      </c>
      <c r="K29" s="421">
        <f>H30*256+H29</f>
        <v>1131</v>
      </c>
      <c r="L29" s="575">
        <v>1131</v>
      </c>
      <c r="M29" s="604">
        <f t="shared" ref="M29:M30" si="17">_xlfn.BITAND(L29,255)</f>
        <v>107</v>
      </c>
      <c r="N29" s="421"/>
      <c r="P29" s="421"/>
      <c r="Q29" s="421"/>
      <c r="R29" s="421"/>
      <c r="S29" s="421"/>
    </row>
    <row r="30" spans="1:19">
      <c r="A30" s="622">
        <v>155</v>
      </c>
      <c r="B30" s="610" t="s">
        <v>24</v>
      </c>
      <c r="C30" s="751"/>
      <c r="D30" s="754"/>
      <c r="E30" s="620" t="s">
        <v>26</v>
      </c>
      <c r="F30" s="609"/>
      <c r="G30" s="576" t="str">
        <f t="shared" si="0"/>
        <v>4</v>
      </c>
      <c r="H30" s="614">
        <v>4</v>
      </c>
      <c r="I30" s="618" t="s">
        <v>27</v>
      </c>
      <c r="L30" s="575"/>
      <c r="M30" s="604">
        <f t="shared" si="17"/>
        <v>0</v>
      </c>
      <c r="P30" s="421"/>
    </row>
    <row r="31" spans="1:19">
      <c r="A31" s="622">
        <v>156</v>
      </c>
      <c r="B31" s="610" t="s">
        <v>24</v>
      </c>
      <c r="C31" s="953" t="s">
        <v>1314</v>
      </c>
      <c r="D31" s="754"/>
      <c r="E31" s="620" t="s">
        <v>26</v>
      </c>
      <c r="F31" s="609"/>
      <c r="G31" s="576" t="str">
        <f t="shared" si="0"/>
        <v>C2</v>
      </c>
      <c r="H31" s="614">
        <v>194</v>
      </c>
      <c r="I31" s="618" t="s">
        <v>27</v>
      </c>
      <c r="K31" s="421">
        <f>H32*256+H31</f>
        <v>1218</v>
      </c>
      <c r="L31" s="575">
        <v>1218</v>
      </c>
      <c r="M31" s="604">
        <f t="shared" ref="M31" si="18">_xlfn.BITRSHIFT(L30,8)</f>
        <v>0</v>
      </c>
      <c r="N31" s="421"/>
      <c r="P31" s="421"/>
      <c r="Q31" s="421"/>
      <c r="R31" s="421"/>
      <c r="S31" s="421"/>
    </row>
    <row r="32" spans="1:19">
      <c r="A32" s="622">
        <v>157</v>
      </c>
      <c r="B32" s="610" t="s">
        <v>24</v>
      </c>
      <c r="C32" s="751"/>
      <c r="D32" s="754"/>
      <c r="E32" s="620" t="s">
        <v>26</v>
      </c>
      <c r="F32" s="609"/>
      <c r="G32" s="576" t="str">
        <f t="shared" si="0"/>
        <v>4</v>
      </c>
      <c r="H32" s="614">
        <v>4</v>
      </c>
      <c r="I32" s="618" t="s">
        <v>27</v>
      </c>
      <c r="L32" s="575"/>
      <c r="M32" s="604">
        <f t="shared" ref="M32:M33" si="19">_xlfn.BITAND(L32,255)</f>
        <v>0</v>
      </c>
      <c r="P32" s="421"/>
    </row>
    <row r="33" spans="1:19">
      <c r="A33" s="622">
        <v>158</v>
      </c>
      <c r="B33" s="610" t="s">
        <v>24</v>
      </c>
      <c r="C33" s="953" t="s">
        <v>1315</v>
      </c>
      <c r="D33" s="754"/>
      <c r="E33" s="620" t="s">
        <v>26</v>
      </c>
      <c r="F33" s="609"/>
      <c r="G33" s="576" t="str">
        <f t="shared" si="0"/>
        <v>E1</v>
      </c>
      <c r="H33" s="614">
        <v>225</v>
      </c>
      <c r="I33" s="618" t="s">
        <v>27</v>
      </c>
      <c r="K33" s="421">
        <f>H34*256+H33</f>
        <v>15329</v>
      </c>
      <c r="L33" s="575">
        <v>15329</v>
      </c>
      <c r="M33" s="604">
        <f t="shared" si="19"/>
        <v>225</v>
      </c>
      <c r="N33" s="421"/>
      <c r="P33" s="421"/>
      <c r="Q33" s="421"/>
      <c r="R33" s="421"/>
      <c r="S33" s="421"/>
    </row>
    <row r="34" spans="1:19">
      <c r="A34" s="622">
        <v>159</v>
      </c>
      <c r="B34" s="610" t="s">
        <v>24</v>
      </c>
      <c r="C34" s="751"/>
      <c r="D34" s="751"/>
      <c r="E34" s="620" t="s">
        <v>26</v>
      </c>
      <c r="F34" s="609"/>
      <c r="G34" s="576" t="str">
        <f t="shared" si="0"/>
        <v>3B</v>
      </c>
      <c r="H34" s="614">
        <v>59</v>
      </c>
      <c r="I34" s="618" t="s">
        <v>27</v>
      </c>
      <c r="L34" s="575"/>
      <c r="M34" s="604">
        <f t="shared" ref="M34" si="20">_xlfn.BITRSHIFT(L33,8)</f>
        <v>59</v>
      </c>
      <c r="P34" s="421"/>
    </row>
    <row r="35" spans="1:19">
      <c r="A35" s="622">
        <v>160</v>
      </c>
      <c r="B35" s="610" t="s">
        <v>24</v>
      </c>
      <c r="C35" s="953" t="s">
        <v>1316</v>
      </c>
      <c r="D35" s="957"/>
      <c r="E35" s="620" t="s">
        <v>26</v>
      </c>
      <c r="F35" s="609"/>
      <c r="G35" s="576" t="str">
        <f t="shared" si="0"/>
        <v>4</v>
      </c>
      <c r="H35" s="617">
        <v>4</v>
      </c>
      <c r="I35" s="618" t="s">
        <v>27</v>
      </c>
      <c r="K35" s="421">
        <f>H36*256+H35</f>
        <v>4</v>
      </c>
      <c r="L35" s="575">
        <v>4</v>
      </c>
      <c r="M35" s="604">
        <f t="shared" ref="M35:M36" si="21">_xlfn.BITAND(L35,255)</f>
        <v>4</v>
      </c>
      <c r="N35" s="421"/>
      <c r="P35" s="421"/>
      <c r="Q35" s="421"/>
      <c r="R35" s="421"/>
      <c r="S35" s="421"/>
    </row>
    <row r="36" spans="1:19">
      <c r="A36" s="622">
        <v>161</v>
      </c>
      <c r="B36" s="610" t="s">
        <v>24</v>
      </c>
      <c r="C36" s="751"/>
      <c r="D36" s="754"/>
      <c r="E36" s="620" t="s">
        <v>26</v>
      </c>
      <c r="F36" s="609"/>
      <c r="G36" s="576" t="str">
        <f t="shared" si="0"/>
        <v>0</v>
      </c>
      <c r="H36" s="617">
        <v>0</v>
      </c>
      <c r="I36" s="618" t="s">
        <v>27</v>
      </c>
      <c r="K36" s="421"/>
      <c r="L36" s="575"/>
      <c r="M36" s="604">
        <f t="shared" si="21"/>
        <v>0</v>
      </c>
      <c r="N36" s="421"/>
      <c r="P36" s="421"/>
      <c r="Q36" s="421"/>
      <c r="R36" s="421"/>
      <c r="S36" s="421"/>
    </row>
    <row r="37" spans="1:19">
      <c r="A37" s="622">
        <v>162</v>
      </c>
      <c r="B37" s="610" t="s">
        <v>24</v>
      </c>
      <c r="C37" s="953" t="s">
        <v>1317</v>
      </c>
      <c r="D37" s="754"/>
      <c r="E37" s="620" t="s">
        <v>26</v>
      </c>
      <c r="F37" s="609"/>
      <c r="G37" s="576" t="str">
        <f t="shared" si="0"/>
        <v>5A</v>
      </c>
      <c r="H37" s="617">
        <v>90</v>
      </c>
      <c r="I37" s="618" t="s">
        <v>27</v>
      </c>
      <c r="K37" s="421">
        <f>H38*256+H37</f>
        <v>90</v>
      </c>
      <c r="L37" s="575">
        <v>90</v>
      </c>
      <c r="M37" s="604">
        <f t="shared" ref="M37" si="22">_xlfn.BITRSHIFT(L36,8)</f>
        <v>0</v>
      </c>
      <c r="N37" s="421"/>
      <c r="P37" s="421"/>
      <c r="Q37" s="421"/>
      <c r="R37" s="421"/>
      <c r="S37" s="421"/>
    </row>
    <row r="38" spans="1:19">
      <c r="A38" s="622">
        <v>163</v>
      </c>
      <c r="B38" s="610" t="s">
        <v>24</v>
      </c>
      <c r="C38" s="751"/>
      <c r="D38" s="754"/>
      <c r="E38" s="620" t="s">
        <v>26</v>
      </c>
      <c r="F38" s="609"/>
      <c r="G38" s="576" t="str">
        <f t="shared" si="0"/>
        <v>0</v>
      </c>
      <c r="H38" s="617">
        <v>0</v>
      </c>
      <c r="I38" s="618" t="s">
        <v>27</v>
      </c>
      <c r="K38" s="421"/>
      <c r="L38" s="575"/>
      <c r="M38" s="604">
        <f t="shared" ref="M38:M39" si="23">_xlfn.BITAND(L38,255)</f>
        <v>0</v>
      </c>
      <c r="N38" s="421"/>
      <c r="P38" s="421"/>
      <c r="Q38" s="421"/>
      <c r="R38" s="421"/>
      <c r="S38" s="421"/>
    </row>
    <row r="39" spans="1:19">
      <c r="A39" s="622">
        <v>164</v>
      </c>
      <c r="B39" s="610" t="s">
        <v>24</v>
      </c>
      <c r="C39" s="953" t="s">
        <v>1318</v>
      </c>
      <c r="D39" s="754"/>
      <c r="E39" s="620" t="s">
        <v>26</v>
      </c>
      <c r="F39" s="609"/>
      <c r="G39" s="576" t="str">
        <f t="shared" si="0"/>
        <v>B1</v>
      </c>
      <c r="H39" s="617">
        <v>177</v>
      </c>
      <c r="I39" s="618" t="s">
        <v>27</v>
      </c>
      <c r="K39" s="421">
        <f>H40*256+H39</f>
        <v>177</v>
      </c>
      <c r="L39" s="575">
        <v>177</v>
      </c>
      <c r="M39" s="604">
        <f t="shared" si="23"/>
        <v>177</v>
      </c>
      <c r="N39" s="421"/>
      <c r="P39" s="421"/>
      <c r="Q39" s="421"/>
      <c r="R39" s="421"/>
      <c r="S39" s="421"/>
    </row>
    <row r="40" spans="1:19">
      <c r="A40" s="622">
        <v>165</v>
      </c>
      <c r="B40" s="610" t="s">
        <v>24</v>
      </c>
      <c r="C40" s="751"/>
      <c r="D40" s="754"/>
      <c r="E40" s="620" t="s">
        <v>26</v>
      </c>
      <c r="F40" s="609"/>
      <c r="G40" s="576" t="str">
        <f t="shared" si="0"/>
        <v>0</v>
      </c>
      <c r="H40" s="617">
        <v>0</v>
      </c>
      <c r="I40" s="618" t="s">
        <v>27</v>
      </c>
      <c r="K40" s="421"/>
      <c r="L40" s="575"/>
      <c r="M40" s="604">
        <f t="shared" ref="M40" si="24">_xlfn.BITRSHIFT(L39,8)</f>
        <v>0</v>
      </c>
      <c r="N40" s="421"/>
      <c r="P40" s="421"/>
      <c r="Q40" s="421"/>
      <c r="R40" s="421"/>
      <c r="S40" s="421"/>
    </row>
    <row r="41" spans="1:19">
      <c r="A41" s="622">
        <v>166</v>
      </c>
      <c r="B41" s="610" t="s">
        <v>24</v>
      </c>
      <c r="C41" s="953" t="s">
        <v>1319</v>
      </c>
      <c r="D41" s="754"/>
      <c r="E41" s="620" t="s">
        <v>26</v>
      </c>
      <c r="F41" s="609"/>
      <c r="G41" s="576" t="str">
        <f t="shared" si="0"/>
        <v>8</v>
      </c>
      <c r="H41" s="617">
        <v>8</v>
      </c>
      <c r="I41" s="618" t="s">
        <v>27</v>
      </c>
      <c r="K41" s="421">
        <f>H42*256+H41</f>
        <v>264</v>
      </c>
      <c r="L41" s="575">
        <v>264</v>
      </c>
      <c r="M41" s="604">
        <f t="shared" ref="M41:M42" si="25">_xlfn.BITAND(L41,255)</f>
        <v>8</v>
      </c>
      <c r="N41" s="421"/>
      <c r="P41" s="421"/>
      <c r="Q41" s="421"/>
      <c r="R41" s="421"/>
      <c r="S41" s="421"/>
    </row>
    <row r="42" spans="1:19">
      <c r="A42" s="622">
        <v>167</v>
      </c>
      <c r="B42" s="610" t="s">
        <v>24</v>
      </c>
      <c r="C42" s="751"/>
      <c r="D42" s="754"/>
      <c r="E42" s="620" t="s">
        <v>26</v>
      </c>
      <c r="F42" s="609"/>
      <c r="G42" s="576" t="str">
        <f t="shared" si="0"/>
        <v>1</v>
      </c>
      <c r="H42" s="617">
        <v>1</v>
      </c>
      <c r="I42" s="618" t="s">
        <v>27</v>
      </c>
      <c r="L42" s="575"/>
      <c r="M42" s="604">
        <f t="shared" si="25"/>
        <v>0</v>
      </c>
      <c r="N42" s="421"/>
      <c r="P42" s="421"/>
      <c r="Q42" s="421"/>
      <c r="R42" s="421"/>
      <c r="S42" s="421"/>
    </row>
    <row r="43" spans="1:19">
      <c r="A43" s="622">
        <v>168</v>
      </c>
      <c r="B43" s="610" t="s">
        <v>24</v>
      </c>
      <c r="C43" s="953" t="s">
        <v>1320</v>
      </c>
      <c r="D43" s="754"/>
      <c r="E43" s="620" t="s">
        <v>26</v>
      </c>
      <c r="F43" s="609"/>
      <c r="G43" s="576" t="str">
        <f t="shared" si="0"/>
        <v>5E</v>
      </c>
      <c r="H43" s="614">
        <v>94</v>
      </c>
      <c r="I43" s="618" t="s">
        <v>27</v>
      </c>
      <c r="K43" s="421">
        <f>H44*256+H43</f>
        <v>350</v>
      </c>
      <c r="L43" s="575">
        <v>350</v>
      </c>
      <c r="M43" s="604">
        <f t="shared" ref="M43" si="26">_xlfn.BITRSHIFT(L42,8)</f>
        <v>0</v>
      </c>
      <c r="N43" s="421"/>
      <c r="P43" s="421"/>
      <c r="Q43" s="421"/>
      <c r="R43" s="421"/>
      <c r="S43" s="421"/>
    </row>
    <row r="44" spans="1:19">
      <c r="A44" s="622">
        <v>169</v>
      </c>
      <c r="B44" s="610" t="s">
        <v>24</v>
      </c>
      <c r="C44" s="751"/>
      <c r="D44" s="754"/>
      <c r="E44" s="620" t="s">
        <v>26</v>
      </c>
      <c r="F44" s="609"/>
      <c r="G44" s="576" t="str">
        <f t="shared" si="0"/>
        <v>1</v>
      </c>
      <c r="H44" s="614">
        <v>1</v>
      </c>
      <c r="I44" s="618" t="s">
        <v>27</v>
      </c>
      <c r="L44" s="575"/>
      <c r="M44" s="604">
        <f t="shared" ref="M44:M45" si="27">_xlfn.BITAND(L44,255)</f>
        <v>0</v>
      </c>
      <c r="P44" s="421"/>
    </row>
    <row r="45" spans="1:19">
      <c r="A45" s="622">
        <v>170</v>
      </c>
      <c r="B45" s="610" t="s">
        <v>24</v>
      </c>
      <c r="C45" s="953" t="s">
        <v>1321</v>
      </c>
      <c r="D45" s="754"/>
      <c r="E45" s="620" t="s">
        <v>26</v>
      </c>
      <c r="F45" s="609"/>
      <c r="G45" s="576" t="str">
        <f t="shared" si="0"/>
        <v>B5</v>
      </c>
      <c r="H45" s="614">
        <v>181</v>
      </c>
      <c r="I45" s="618" t="s">
        <v>27</v>
      </c>
      <c r="K45" s="421">
        <f>H46*256+H45</f>
        <v>437</v>
      </c>
      <c r="L45" s="575">
        <v>437</v>
      </c>
      <c r="M45" s="604">
        <f t="shared" si="27"/>
        <v>181</v>
      </c>
      <c r="N45" s="421"/>
      <c r="P45" s="421"/>
      <c r="Q45" s="421"/>
      <c r="R45" s="421"/>
      <c r="S45" s="421"/>
    </row>
    <row r="46" spans="1:19">
      <c r="A46" s="622">
        <v>171</v>
      </c>
      <c r="B46" s="610" t="s">
        <v>24</v>
      </c>
      <c r="C46" s="751"/>
      <c r="D46" s="754"/>
      <c r="E46" s="620" t="s">
        <v>26</v>
      </c>
      <c r="F46" s="609"/>
      <c r="G46" s="576" t="str">
        <f t="shared" si="0"/>
        <v>1</v>
      </c>
      <c r="H46" s="614">
        <v>1</v>
      </c>
      <c r="I46" s="618" t="s">
        <v>27</v>
      </c>
      <c r="L46" s="575"/>
      <c r="M46" s="604">
        <f t="shared" ref="M46" si="28">_xlfn.BITRSHIFT(L45,8)</f>
        <v>1</v>
      </c>
      <c r="P46" s="421"/>
    </row>
    <row r="47" spans="1:19">
      <c r="A47" s="622">
        <v>172</v>
      </c>
      <c r="B47" s="610" t="s">
        <v>24</v>
      </c>
      <c r="C47" s="953" t="s">
        <v>1322</v>
      </c>
      <c r="D47" s="754"/>
      <c r="E47" s="620" t="s">
        <v>26</v>
      </c>
      <c r="F47" s="609"/>
      <c r="G47" s="576" t="str">
        <f t="shared" si="0"/>
        <v>C</v>
      </c>
      <c r="H47" s="614">
        <v>12</v>
      </c>
      <c r="I47" s="618" t="s">
        <v>27</v>
      </c>
      <c r="K47" s="421">
        <f>H48*256+H47</f>
        <v>524</v>
      </c>
      <c r="L47" s="575">
        <v>524</v>
      </c>
      <c r="M47" s="604">
        <f t="shared" ref="M47:M48" si="29">_xlfn.BITAND(L47,255)</f>
        <v>12</v>
      </c>
      <c r="N47" s="421"/>
      <c r="P47" s="421"/>
      <c r="Q47" s="421"/>
      <c r="R47" s="421"/>
      <c r="S47" s="421"/>
    </row>
    <row r="48" spans="1:19">
      <c r="A48" s="622">
        <v>173</v>
      </c>
      <c r="B48" s="610" t="s">
        <v>24</v>
      </c>
      <c r="C48" s="751"/>
      <c r="D48" s="754"/>
      <c r="E48" s="620" t="s">
        <v>26</v>
      </c>
      <c r="F48" s="609"/>
      <c r="G48" s="576" t="str">
        <f t="shared" si="0"/>
        <v>2</v>
      </c>
      <c r="H48" s="614">
        <v>2</v>
      </c>
      <c r="I48" s="618" t="s">
        <v>27</v>
      </c>
      <c r="L48" s="575"/>
      <c r="M48" s="604">
        <f t="shared" si="29"/>
        <v>0</v>
      </c>
      <c r="P48" s="421"/>
    </row>
    <row r="49" spans="1:19">
      <c r="A49" s="622">
        <v>174</v>
      </c>
      <c r="B49" s="610" t="s">
        <v>24</v>
      </c>
      <c r="C49" s="953" t="s">
        <v>1323</v>
      </c>
      <c r="D49" s="754"/>
      <c r="E49" s="620" t="s">
        <v>26</v>
      </c>
      <c r="F49" s="609"/>
      <c r="G49" s="576" t="str">
        <f t="shared" si="0"/>
        <v>63</v>
      </c>
      <c r="H49" s="614">
        <v>99</v>
      </c>
      <c r="I49" s="618" t="s">
        <v>27</v>
      </c>
      <c r="K49" s="421">
        <f>H50*256+H49</f>
        <v>611</v>
      </c>
      <c r="L49" s="575">
        <v>611</v>
      </c>
      <c r="M49" s="604">
        <f t="shared" ref="M49" si="30">_xlfn.BITRSHIFT(L48,8)</f>
        <v>0</v>
      </c>
      <c r="N49" s="421"/>
      <c r="P49" s="421"/>
      <c r="Q49" s="421"/>
      <c r="R49" s="421"/>
      <c r="S49" s="421"/>
    </row>
    <row r="50" spans="1:19">
      <c r="A50" s="622">
        <v>175</v>
      </c>
      <c r="B50" s="610" t="s">
        <v>24</v>
      </c>
      <c r="C50" s="751"/>
      <c r="D50" s="754"/>
      <c r="E50" s="620" t="s">
        <v>26</v>
      </c>
      <c r="F50" s="609"/>
      <c r="G50" s="576" t="str">
        <f t="shared" si="0"/>
        <v>2</v>
      </c>
      <c r="H50" s="614">
        <v>2</v>
      </c>
      <c r="I50" s="618" t="s">
        <v>27</v>
      </c>
      <c r="L50" s="575"/>
      <c r="M50" s="604">
        <f t="shared" ref="M50:M51" si="31">_xlfn.BITAND(L50,255)</f>
        <v>0</v>
      </c>
      <c r="P50" s="421"/>
    </row>
    <row r="51" spans="1:19">
      <c r="A51" s="622">
        <v>176</v>
      </c>
      <c r="B51" s="610" t="s">
        <v>24</v>
      </c>
      <c r="C51" s="953" t="s">
        <v>1324</v>
      </c>
      <c r="D51" s="754"/>
      <c r="E51" s="620" t="s">
        <v>26</v>
      </c>
      <c r="F51" s="609"/>
      <c r="G51" s="576" t="str">
        <f t="shared" si="0"/>
        <v>B9</v>
      </c>
      <c r="H51" s="614">
        <v>185</v>
      </c>
      <c r="I51" s="618" t="s">
        <v>27</v>
      </c>
      <c r="K51" s="421">
        <f>H52*256+H51</f>
        <v>697</v>
      </c>
      <c r="L51" s="575">
        <v>697</v>
      </c>
      <c r="M51" s="604">
        <f t="shared" si="31"/>
        <v>185</v>
      </c>
      <c r="N51" s="421"/>
      <c r="P51" s="421"/>
      <c r="Q51" s="421"/>
      <c r="R51" s="421"/>
      <c r="S51" s="421"/>
    </row>
    <row r="52" spans="1:19">
      <c r="A52" s="622">
        <v>177</v>
      </c>
      <c r="B52" s="610" t="s">
        <v>24</v>
      </c>
      <c r="C52" s="751"/>
      <c r="D52" s="754"/>
      <c r="E52" s="620" t="s">
        <v>26</v>
      </c>
      <c r="F52" s="609"/>
      <c r="G52" s="576" t="str">
        <f t="shared" si="0"/>
        <v>2</v>
      </c>
      <c r="H52" s="614">
        <v>2</v>
      </c>
      <c r="I52" s="618" t="s">
        <v>27</v>
      </c>
      <c r="K52" s="421"/>
      <c r="L52" s="575"/>
      <c r="M52" s="604">
        <f t="shared" ref="M52" si="32">_xlfn.BITRSHIFT(L51,8)</f>
        <v>2</v>
      </c>
      <c r="N52" s="421"/>
      <c r="P52" s="421"/>
      <c r="Q52" s="421"/>
    </row>
    <row r="53" spans="1:19">
      <c r="A53" s="622">
        <v>178</v>
      </c>
      <c r="B53" s="610" t="s">
        <v>24</v>
      </c>
      <c r="C53" s="953" t="s">
        <v>1325</v>
      </c>
      <c r="D53" s="754"/>
      <c r="E53" s="620" t="s">
        <v>26</v>
      </c>
      <c r="F53" s="609"/>
      <c r="G53" s="576" t="str">
        <f t="shared" si="0"/>
        <v>10</v>
      </c>
      <c r="H53" s="614">
        <v>16</v>
      </c>
      <c r="I53" s="618" t="s">
        <v>27</v>
      </c>
      <c r="K53" s="421">
        <f>H54*256+H53</f>
        <v>784</v>
      </c>
      <c r="L53" s="575">
        <v>784</v>
      </c>
      <c r="M53" s="604">
        <f t="shared" ref="M53:M54" si="33">_xlfn.BITAND(L53,255)</f>
        <v>16</v>
      </c>
      <c r="N53" s="421"/>
      <c r="P53" s="421"/>
      <c r="Q53" s="421"/>
      <c r="R53" s="421"/>
      <c r="S53" s="421"/>
    </row>
    <row r="54" spans="1:19">
      <c r="A54" s="622">
        <v>179</v>
      </c>
      <c r="B54" s="610" t="s">
        <v>24</v>
      </c>
      <c r="C54" s="751"/>
      <c r="D54" s="754"/>
      <c r="E54" s="620" t="s">
        <v>26</v>
      </c>
      <c r="F54" s="609"/>
      <c r="G54" s="576" t="str">
        <f t="shared" si="0"/>
        <v>3</v>
      </c>
      <c r="H54" s="614">
        <v>3</v>
      </c>
      <c r="I54" s="618" t="s">
        <v>27</v>
      </c>
      <c r="K54" s="421"/>
      <c r="L54" s="575"/>
      <c r="M54" s="604">
        <f t="shared" si="33"/>
        <v>0</v>
      </c>
      <c r="N54" s="421"/>
      <c r="P54" s="421"/>
      <c r="Q54" s="421"/>
    </row>
    <row r="55" spans="1:19">
      <c r="A55" s="622">
        <v>180</v>
      </c>
      <c r="B55" s="610" t="s">
        <v>24</v>
      </c>
      <c r="C55" s="953" t="s">
        <v>1326</v>
      </c>
      <c r="D55" s="754"/>
      <c r="E55" s="620" t="s">
        <v>26</v>
      </c>
      <c r="F55" s="609"/>
      <c r="G55" s="576" t="str">
        <f t="shared" si="0"/>
        <v>67</v>
      </c>
      <c r="H55" s="614">
        <v>103</v>
      </c>
      <c r="I55" s="618" t="s">
        <v>27</v>
      </c>
      <c r="K55" s="421">
        <f>H56*256+H55</f>
        <v>871</v>
      </c>
      <c r="L55" s="575">
        <v>871</v>
      </c>
      <c r="M55" s="604">
        <f t="shared" ref="M55" si="34">_xlfn.BITRSHIFT(L54,8)</f>
        <v>0</v>
      </c>
      <c r="N55" s="421"/>
      <c r="P55" s="421"/>
      <c r="Q55" s="421"/>
      <c r="R55" s="421"/>
      <c r="S55" s="421"/>
    </row>
    <row r="56" spans="1:19">
      <c r="A56" s="622">
        <v>181</v>
      </c>
      <c r="B56" s="610" t="s">
        <v>24</v>
      </c>
      <c r="C56" s="751"/>
      <c r="D56" s="754"/>
      <c r="E56" s="620" t="s">
        <v>26</v>
      </c>
      <c r="F56" s="609"/>
      <c r="G56" s="576" t="str">
        <f t="shared" si="0"/>
        <v>3</v>
      </c>
      <c r="H56" s="614">
        <v>3</v>
      </c>
      <c r="I56" s="618" t="s">
        <v>27</v>
      </c>
      <c r="K56" s="421"/>
      <c r="L56" s="575"/>
      <c r="M56" s="604">
        <f t="shared" ref="M56:M57" si="35">_xlfn.BITAND(L56,255)</f>
        <v>0</v>
      </c>
      <c r="N56" s="421"/>
      <c r="P56" s="421"/>
      <c r="Q56" s="421"/>
    </row>
    <row r="57" spans="1:19">
      <c r="A57" s="622">
        <v>182</v>
      </c>
      <c r="B57" s="610" t="s">
        <v>24</v>
      </c>
      <c r="C57" s="953" t="s">
        <v>1311</v>
      </c>
      <c r="D57" s="754"/>
      <c r="E57" s="620" t="s">
        <v>26</v>
      </c>
      <c r="F57" s="609"/>
      <c r="G57" s="576" t="str">
        <f t="shared" si="0"/>
        <v>BD</v>
      </c>
      <c r="H57" s="614">
        <v>189</v>
      </c>
      <c r="I57" s="618" t="s">
        <v>27</v>
      </c>
      <c r="K57" s="421">
        <f>H58*256+H57</f>
        <v>957</v>
      </c>
      <c r="L57" s="575">
        <v>957</v>
      </c>
      <c r="M57" s="604">
        <f t="shared" si="35"/>
        <v>189</v>
      </c>
      <c r="N57" s="421"/>
      <c r="P57" s="421"/>
      <c r="Q57" s="421"/>
      <c r="R57" s="421"/>
      <c r="S57" s="421"/>
    </row>
    <row r="58" spans="1:19">
      <c r="A58" s="622">
        <v>183</v>
      </c>
      <c r="B58" s="610" t="s">
        <v>24</v>
      </c>
      <c r="C58" s="751"/>
      <c r="D58" s="754"/>
      <c r="E58" s="620" t="s">
        <v>26</v>
      </c>
      <c r="F58" s="609"/>
      <c r="G58" s="576" t="str">
        <f t="shared" si="0"/>
        <v>3</v>
      </c>
      <c r="H58" s="614">
        <v>3</v>
      </c>
      <c r="I58" s="618" t="s">
        <v>27</v>
      </c>
      <c r="L58" s="575"/>
      <c r="M58" s="604">
        <f t="shared" ref="M58" si="36">_xlfn.BITRSHIFT(L57,8)</f>
        <v>3</v>
      </c>
      <c r="N58" s="421"/>
      <c r="P58" s="421"/>
      <c r="Q58" s="421"/>
    </row>
    <row r="59" spans="1:19">
      <c r="A59" s="622">
        <v>184</v>
      </c>
      <c r="B59" s="610" t="s">
        <v>24</v>
      </c>
      <c r="C59" s="953" t="s">
        <v>1327</v>
      </c>
      <c r="D59" s="754"/>
      <c r="E59" s="620" t="s">
        <v>26</v>
      </c>
      <c r="F59" s="609"/>
      <c r="G59" s="576" t="str">
        <f t="shared" si="0"/>
        <v>14</v>
      </c>
      <c r="H59" s="614">
        <v>20</v>
      </c>
      <c r="I59" s="618" t="s">
        <v>27</v>
      </c>
      <c r="K59" s="421">
        <f>H60*256+H59</f>
        <v>1044</v>
      </c>
      <c r="L59" s="575">
        <v>1044</v>
      </c>
      <c r="M59" s="604">
        <f t="shared" ref="M59:M60" si="37">_xlfn.BITAND(L59,255)</f>
        <v>20</v>
      </c>
      <c r="N59" s="421"/>
      <c r="P59" s="421"/>
      <c r="Q59" s="421"/>
      <c r="R59" s="421"/>
      <c r="S59" s="421"/>
    </row>
    <row r="60" spans="1:19">
      <c r="A60" s="622">
        <v>185</v>
      </c>
      <c r="B60" s="610" t="s">
        <v>24</v>
      </c>
      <c r="C60" s="751"/>
      <c r="D60" s="754"/>
      <c r="E60" s="620" t="s">
        <v>26</v>
      </c>
      <c r="F60" s="609"/>
      <c r="G60" s="576" t="str">
        <f t="shared" si="0"/>
        <v>4</v>
      </c>
      <c r="H60" s="614">
        <v>4</v>
      </c>
      <c r="I60" s="618" t="s">
        <v>27</v>
      </c>
      <c r="L60" s="575"/>
      <c r="M60" s="604">
        <f t="shared" si="37"/>
        <v>0</v>
      </c>
      <c r="P60" s="421"/>
    </row>
    <row r="61" spans="1:19">
      <c r="A61" s="622">
        <v>186</v>
      </c>
      <c r="B61" s="610" t="s">
        <v>24</v>
      </c>
      <c r="C61" s="953" t="s">
        <v>1313</v>
      </c>
      <c r="D61" s="754"/>
      <c r="E61" s="620" t="s">
        <v>26</v>
      </c>
      <c r="F61" s="609"/>
      <c r="G61" s="576" t="str">
        <f t="shared" si="0"/>
        <v>6B</v>
      </c>
      <c r="H61" s="614">
        <v>107</v>
      </c>
      <c r="I61" s="618" t="s">
        <v>27</v>
      </c>
      <c r="K61" s="421">
        <f>H62*256+H61</f>
        <v>1131</v>
      </c>
      <c r="L61" s="575">
        <v>1131</v>
      </c>
      <c r="M61" s="604">
        <f t="shared" ref="M61" si="38">_xlfn.BITRSHIFT(L60,8)</f>
        <v>0</v>
      </c>
      <c r="N61" s="421"/>
      <c r="P61" s="421"/>
      <c r="Q61" s="421"/>
      <c r="R61" s="421"/>
      <c r="S61" s="421"/>
    </row>
    <row r="62" spans="1:19">
      <c r="A62" s="622">
        <v>187</v>
      </c>
      <c r="B62" s="610" t="s">
        <v>24</v>
      </c>
      <c r="C62" s="751"/>
      <c r="D62" s="754"/>
      <c r="E62" s="620" t="s">
        <v>26</v>
      </c>
      <c r="F62" s="609"/>
      <c r="G62" s="576" t="str">
        <f t="shared" si="0"/>
        <v>4</v>
      </c>
      <c r="H62" s="614">
        <v>4</v>
      </c>
      <c r="I62" s="618" t="s">
        <v>27</v>
      </c>
      <c r="L62" s="575"/>
      <c r="M62" s="604">
        <f t="shared" ref="M62:M63" si="39">_xlfn.BITAND(L62,255)</f>
        <v>0</v>
      </c>
      <c r="P62" s="421"/>
    </row>
    <row r="63" spans="1:19">
      <c r="A63" s="622">
        <v>188</v>
      </c>
      <c r="B63" s="610" t="s">
        <v>24</v>
      </c>
      <c r="C63" s="953" t="s">
        <v>1328</v>
      </c>
      <c r="D63" s="754"/>
      <c r="E63" s="620" t="s">
        <v>26</v>
      </c>
      <c r="F63" s="609"/>
      <c r="G63" s="576" t="str">
        <f t="shared" si="0"/>
        <v>C2</v>
      </c>
      <c r="H63" s="614">
        <v>194</v>
      </c>
      <c r="I63" s="618" t="s">
        <v>27</v>
      </c>
      <c r="K63" s="421">
        <f>H64*256+H63</f>
        <v>1218</v>
      </c>
      <c r="L63" s="575">
        <v>1218</v>
      </c>
      <c r="M63" s="604">
        <f t="shared" si="39"/>
        <v>194</v>
      </c>
      <c r="N63" s="421"/>
      <c r="P63" s="421"/>
      <c r="Q63" s="421"/>
      <c r="R63" s="421"/>
      <c r="S63" s="421"/>
    </row>
    <row r="64" spans="1:19">
      <c r="A64" s="622">
        <v>189</v>
      </c>
      <c r="B64" s="610" t="s">
        <v>24</v>
      </c>
      <c r="C64" s="751"/>
      <c r="D64" s="754"/>
      <c r="E64" s="620" t="s">
        <v>26</v>
      </c>
      <c r="F64" s="609"/>
      <c r="G64" s="576" t="str">
        <f t="shared" si="0"/>
        <v>4</v>
      </c>
      <c r="H64" s="614">
        <v>4</v>
      </c>
      <c r="I64" s="618" t="s">
        <v>27</v>
      </c>
      <c r="L64" s="575"/>
      <c r="M64" s="604">
        <f t="shared" ref="M64" si="40">_xlfn.BITRSHIFT(L63,8)</f>
        <v>4</v>
      </c>
      <c r="P64" s="421"/>
    </row>
    <row r="65" spans="1:19">
      <c r="A65" s="622">
        <v>190</v>
      </c>
      <c r="B65" s="610" t="s">
        <v>24</v>
      </c>
      <c r="C65" s="953" t="s">
        <v>1329</v>
      </c>
      <c r="D65" s="754"/>
      <c r="E65" s="620" t="s">
        <v>26</v>
      </c>
      <c r="F65" s="609"/>
      <c r="G65" s="576" t="str">
        <f t="shared" si="0"/>
        <v>E1</v>
      </c>
      <c r="H65" s="614">
        <v>225</v>
      </c>
      <c r="I65" s="618" t="s">
        <v>27</v>
      </c>
      <c r="K65" s="421">
        <f>H66*256+H65</f>
        <v>15329</v>
      </c>
      <c r="L65" s="575">
        <v>15329</v>
      </c>
      <c r="M65" s="604">
        <f t="shared" ref="M65:M66" si="41">_xlfn.BITAND(L65,255)</f>
        <v>225</v>
      </c>
      <c r="N65" s="421"/>
      <c r="P65" s="421"/>
      <c r="Q65" s="421"/>
      <c r="R65" s="421"/>
      <c r="S65" s="421"/>
    </row>
    <row r="66" spans="1:19">
      <c r="A66" s="622">
        <v>191</v>
      </c>
      <c r="B66" s="610" t="s">
        <v>24</v>
      </c>
      <c r="C66" s="751"/>
      <c r="D66" s="751"/>
      <c r="E66" s="620" t="s">
        <v>26</v>
      </c>
      <c r="F66" s="609"/>
      <c r="G66" s="576" t="str">
        <f t="shared" si="0"/>
        <v>3B</v>
      </c>
      <c r="H66" s="614">
        <v>59</v>
      </c>
      <c r="I66" s="618" t="s">
        <v>27</v>
      </c>
      <c r="L66" s="575"/>
      <c r="M66" s="604">
        <f t="shared" si="41"/>
        <v>0</v>
      </c>
      <c r="P66" s="421"/>
    </row>
    <row r="67" spans="1:19">
      <c r="A67" s="610">
        <v>192</v>
      </c>
      <c r="B67" s="610" t="s">
        <v>24</v>
      </c>
      <c r="C67" s="953" t="s">
        <v>1330</v>
      </c>
      <c r="D67" s="957"/>
      <c r="E67" s="620" t="s">
        <v>26</v>
      </c>
      <c r="F67" s="609"/>
      <c r="G67" s="576" t="str">
        <f t="shared" ref="G67:G130" si="42">DEC2HEX(H67)</f>
        <v>4</v>
      </c>
      <c r="H67" s="617">
        <v>4</v>
      </c>
      <c r="I67" s="618" t="s">
        <v>27</v>
      </c>
      <c r="K67" s="421">
        <f>H68*256+H67</f>
        <v>4</v>
      </c>
      <c r="L67" s="575">
        <v>4</v>
      </c>
      <c r="M67" s="604">
        <f t="shared" ref="M67" si="43">_xlfn.BITRSHIFT(L66,8)</f>
        <v>0</v>
      </c>
      <c r="N67" s="421"/>
      <c r="P67" s="421"/>
      <c r="Q67" s="421"/>
      <c r="R67" s="421"/>
      <c r="S67" s="421"/>
    </row>
    <row r="68" spans="1:19">
      <c r="A68" s="610">
        <v>193</v>
      </c>
      <c r="B68" s="610" t="s">
        <v>24</v>
      </c>
      <c r="C68" s="751"/>
      <c r="D68" s="754"/>
      <c r="E68" s="620" t="s">
        <v>26</v>
      </c>
      <c r="F68" s="609"/>
      <c r="G68" s="576" t="str">
        <f t="shared" si="42"/>
        <v>0</v>
      </c>
      <c r="H68" s="617">
        <v>0</v>
      </c>
      <c r="I68" s="618" t="s">
        <v>27</v>
      </c>
      <c r="K68" s="421"/>
      <c r="L68" s="575"/>
      <c r="M68" s="604">
        <f t="shared" ref="M68:M69" si="44">_xlfn.BITAND(L68,255)</f>
        <v>0</v>
      </c>
      <c r="N68" s="421"/>
      <c r="P68" s="421"/>
      <c r="Q68" s="421"/>
      <c r="R68" s="421"/>
      <c r="S68" s="421"/>
    </row>
    <row r="69" spans="1:19">
      <c r="A69" s="610">
        <v>194</v>
      </c>
      <c r="B69" s="610" t="s">
        <v>24</v>
      </c>
      <c r="C69" s="953" t="s">
        <v>1331</v>
      </c>
      <c r="D69" s="754"/>
      <c r="E69" s="620" t="s">
        <v>26</v>
      </c>
      <c r="F69" s="609"/>
      <c r="G69" s="576" t="str">
        <f t="shared" si="42"/>
        <v>5A</v>
      </c>
      <c r="H69" s="617">
        <v>90</v>
      </c>
      <c r="I69" s="618" t="s">
        <v>27</v>
      </c>
      <c r="K69" s="421">
        <f>H70*256+H69</f>
        <v>90</v>
      </c>
      <c r="L69" s="575">
        <v>90</v>
      </c>
      <c r="M69" s="604">
        <f t="shared" si="44"/>
        <v>90</v>
      </c>
      <c r="N69" s="421"/>
      <c r="P69" s="421"/>
      <c r="Q69" s="421"/>
      <c r="R69" s="421"/>
      <c r="S69" s="421"/>
    </row>
    <row r="70" spans="1:19">
      <c r="A70" s="610">
        <v>195</v>
      </c>
      <c r="B70" s="610" t="s">
        <v>24</v>
      </c>
      <c r="C70" s="751"/>
      <c r="D70" s="754"/>
      <c r="E70" s="620" t="s">
        <v>26</v>
      </c>
      <c r="F70" s="609"/>
      <c r="G70" s="576" t="str">
        <f t="shared" si="42"/>
        <v>0</v>
      </c>
      <c r="H70" s="617">
        <v>0</v>
      </c>
      <c r="I70" s="618" t="s">
        <v>27</v>
      </c>
      <c r="K70" s="421"/>
      <c r="L70" s="575"/>
      <c r="M70" s="604">
        <f t="shared" ref="M70" si="45">_xlfn.BITRSHIFT(L69,8)</f>
        <v>0</v>
      </c>
      <c r="N70" s="421"/>
      <c r="P70" s="421"/>
      <c r="Q70" s="421"/>
      <c r="R70" s="421"/>
      <c r="S70" s="421"/>
    </row>
    <row r="71" spans="1:19">
      <c r="A71" s="610">
        <v>196</v>
      </c>
      <c r="B71" s="610" t="s">
        <v>24</v>
      </c>
      <c r="C71" s="953" t="s">
        <v>1332</v>
      </c>
      <c r="D71" s="754"/>
      <c r="E71" s="620" t="s">
        <v>26</v>
      </c>
      <c r="F71" s="609"/>
      <c r="G71" s="576" t="str">
        <f t="shared" si="42"/>
        <v>B1</v>
      </c>
      <c r="H71" s="617">
        <v>177</v>
      </c>
      <c r="I71" s="618" t="s">
        <v>27</v>
      </c>
      <c r="K71" s="421">
        <f>H72*256+H71</f>
        <v>177</v>
      </c>
      <c r="L71" s="575">
        <v>177</v>
      </c>
      <c r="M71" s="604">
        <f t="shared" ref="M71:M72" si="46">_xlfn.BITAND(L71,255)</f>
        <v>177</v>
      </c>
      <c r="N71" s="421"/>
      <c r="P71" s="421"/>
      <c r="Q71" s="421"/>
      <c r="R71" s="421"/>
      <c r="S71" s="421"/>
    </row>
    <row r="72" spans="1:19">
      <c r="A72" s="610">
        <v>197</v>
      </c>
      <c r="B72" s="610" t="s">
        <v>24</v>
      </c>
      <c r="C72" s="751"/>
      <c r="D72" s="754"/>
      <c r="E72" s="620" t="s">
        <v>26</v>
      </c>
      <c r="F72" s="609"/>
      <c r="G72" s="576" t="str">
        <f t="shared" si="42"/>
        <v>0</v>
      </c>
      <c r="H72" s="617">
        <v>0</v>
      </c>
      <c r="I72" s="618" t="s">
        <v>27</v>
      </c>
      <c r="K72" s="421"/>
      <c r="L72" s="575"/>
      <c r="M72" s="604">
        <f t="shared" si="46"/>
        <v>0</v>
      </c>
      <c r="N72" s="421"/>
      <c r="P72" s="421"/>
      <c r="Q72" s="421"/>
      <c r="R72" s="421"/>
      <c r="S72" s="421"/>
    </row>
    <row r="73" spans="1:19">
      <c r="A73" s="610">
        <v>198</v>
      </c>
      <c r="B73" s="610" t="s">
        <v>24</v>
      </c>
      <c r="C73" s="953" t="s">
        <v>1333</v>
      </c>
      <c r="D73" s="754"/>
      <c r="E73" s="620" t="s">
        <v>26</v>
      </c>
      <c r="F73" s="609"/>
      <c r="G73" s="576" t="str">
        <f t="shared" si="42"/>
        <v>8</v>
      </c>
      <c r="H73" s="617">
        <v>8</v>
      </c>
      <c r="I73" s="618" t="s">
        <v>27</v>
      </c>
      <c r="K73" s="421">
        <f>H74*256+H73</f>
        <v>264</v>
      </c>
      <c r="L73" s="575">
        <v>264</v>
      </c>
      <c r="M73" s="604">
        <f t="shared" ref="M73" si="47">_xlfn.BITRSHIFT(L72,8)</f>
        <v>0</v>
      </c>
      <c r="N73" s="421"/>
      <c r="P73" s="421"/>
      <c r="Q73" s="421"/>
      <c r="R73" s="421"/>
      <c r="S73" s="421"/>
    </row>
    <row r="74" spans="1:19">
      <c r="A74" s="610">
        <v>199</v>
      </c>
      <c r="B74" s="610" t="s">
        <v>24</v>
      </c>
      <c r="C74" s="751"/>
      <c r="D74" s="754"/>
      <c r="E74" s="620" t="s">
        <v>26</v>
      </c>
      <c r="F74" s="609"/>
      <c r="G74" s="576" t="str">
        <f t="shared" si="42"/>
        <v>1</v>
      </c>
      <c r="H74" s="617">
        <v>1</v>
      </c>
      <c r="I74" s="618" t="s">
        <v>27</v>
      </c>
      <c r="L74" s="575"/>
      <c r="M74" s="604">
        <f t="shared" ref="M74:M75" si="48">_xlfn.BITAND(L74,255)</f>
        <v>0</v>
      </c>
      <c r="N74" s="421"/>
      <c r="P74" s="421"/>
      <c r="Q74" s="421"/>
      <c r="R74" s="421"/>
      <c r="S74" s="421"/>
    </row>
    <row r="75" spans="1:19">
      <c r="A75" s="610">
        <v>200</v>
      </c>
      <c r="B75" s="610" t="s">
        <v>24</v>
      </c>
      <c r="C75" s="953" t="s">
        <v>1334</v>
      </c>
      <c r="D75" s="754"/>
      <c r="E75" s="620" t="s">
        <v>26</v>
      </c>
      <c r="F75" s="609"/>
      <c r="G75" s="576" t="str">
        <f t="shared" si="42"/>
        <v>5E</v>
      </c>
      <c r="H75" s="614">
        <v>94</v>
      </c>
      <c r="I75" s="618" t="s">
        <v>27</v>
      </c>
      <c r="K75" s="421">
        <f>H76*256+H75</f>
        <v>350</v>
      </c>
      <c r="L75" s="575">
        <v>350</v>
      </c>
      <c r="M75" s="604">
        <f t="shared" si="48"/>
        <v>94</v>
      </c>
      <c r="N75" s="421"/>
      <c r="P75" s="421"/>
      <c r="Q75" s="421"/>
      <c r="R75" s="421"/>
      <c r="S75" s="421"/>
    </row>
    <row r="76" spans="1:19">
      <c r="A76" s="610">
        <v>201</v>
      </c>
      <c r="B76" s="610" t="s">
        <v>24</v>
      </c>
      <c r="C76" s="751"/>
      <c r="D76" s="754"/>
      <c r="E76" s="620" t="s">
        <v>26</v>
      </c>
      <c r="F76" s="609"/>
      <c r="G76" s="576" t="str">
        <f t="shared" si="42"/>
        <v>1</v>
      </c>
      <c r="H76" s="614">
        <v>1</v>
      </c>
      <c r="I76" s="618" t="s">
        <v>27</v>
      </c>
      <c r="L76" s="575"/>
      <c r="M76" s="604">
        <f t="shared" ref="M76" si="49">_xlfn.BITRSHIFT(L75,8)</f>
        <v>1</v>
      </c>
      <c r="P76" s="421"/>
    </row>
    <row r="77" spans="1:19">
      <c r="A77" s="610">
        <v>202</v>
      </c>
      <c r="B77" s="610" t="s">
        <v>24</v>
      </c>
      <c r="C77" s="953" t="s">
        <v>1335</v>
      </c>
      <c r="D77" s="754"/>
      <c r="E77" s="620" t="s">
        <v>26</v>
      </c>
      <c r="F77" s="609"/>
      <c r="G77" s="576" t="str">
        <f t="shared" si="42"/>
        <v>B5</v>
      </c>
      <c r="H77" s="614">
        <v>181</v>
      </c>
      <c r="I77" s="618" t="s">
        <v>27</v>
      </c>
      <c r="K77" s="421">
        <f>H78*256+H77</f>
        <v>437</v>
      </c>
      <c r="L77" s="575">
        <v>437</v>
      </c>
      <c r="M77" s="604">
        <f t="shared" ref="M77:M78" si="50">_xlfn.BITAND(L77,255)</f>
        <v>181</v>
      </c>
      <c r="N77" s="421"/>
      <c r="P77" s="421"/>
      <c r="Q77" s="421"/>
      <c r="R77" s="421"/>
      <c r="S77" s="421"/>
    </row>
    <row r="78" spans="1:19">
      <c r="A78" s="610">
        <v>203</v>
      </c>
      <c r="B78" s="610" t="s">
        <v>24</v>
      </c>
      <c r="C78" s="751"/>
      <c r="D78" s="754"/>
      <c r="E78" s="620" t="s">
        <v>26</v>
      </c>
      <c r="F78" s="609"/>
      <c r="G78" s="576" t="str">
        <f t="shared" si="42"/>
        <v>1</v>
      </c>
      <c r="H78" s="614">
        <v>1</v>
      </c>
      <c r="I78" s="618" t="s">
        <v>27</v>
      </c>
      <c r="L78" s="575"/>
      <c r="M78" s="604">
        <f t="shared" si="50"/>
        <v>0</v>
      </c>
      <c r="P78" s="421"/>
    </row>
    <row r="79" spans="1:19">
      <c r="A79" s="610">
        <v>204</v>
      </c>
      <c r="B79" s="610" t="s">
        <v>24</v>
      </c>
      <c r="C79" s="953" t="s">
        <v>1336</v>
      </c>
      <c r="D79" s="754"/>
      <c r="E79" s="620" t="s">
        <v>26</v>
      </c>
      <c r="F79" s="609"/>
      <c r="G79" s="576" t="str">
        <f t="shared" si="42"/>
        <v>C</v>
      </c>
      <c r="H79" s="614">
        <v>12</v>
      </c>
      <c r="I79" s="618" t="s">
        <v>27</v>
      </c>
      <c r="K79" s="421">
        <f>H80*256+H79</f>
        <v>524</v>
      </c>
      <c r="L79" s="575">
        <v>524</v>
      </c>
      <c r="M79" s="604">
        <f t="shared" ref="M79" si="51">_xlfn.BITRSHIFT(L78,8)</f>
        <v>0</v>
      </c>
      <c r="N79" s="421"/>
      <c r="P79" s="421"/>
      <c r="Q79" s="421"/>
      <c r="R79" s="421"/>
      <c r="S79" s="421"/>
    </row>
    <row r="80" spans="1:19">
      <c r="A80" s="610">
        <v>205</v>
      </c>
      <c r="B80" s="610" t="s">
        <v>24</v>
      </c>
      <c r="C80" s="751"/>
      <c r="D80" s="754"/>
      <c r="E80" s="620" t="s">
        <v>26</v>
      </c>
      <c r="F80" s="609"/>
      <c r="G80" s="576" t="str">
        <f t="shared" si="42"/>
        <v>2</v>
      </c>
      <c r="H80" s="614">
        <v>2</v>
      </c>
      <c r="I80" s="618" t="s">
        <v>27</v>
      </c>
      <c r="L80" s="575"/>
      <c r="M80" s="604">
        <f t="shared" ref="M80:M81" si="52">_xlfn.BITAND(L80,255)</f>
        <v>0</v>
      </c>
      <c r="P80" s="421"/>
    </row>
    <row r="81" spans="1:19">
      <c r="A81" s="610">
        <v>206</v>
      </c>
      <c r="B81" s="610" t="s">
        <v>24</v>
      </c>
      <c r="C81" s="953" t="s">
        <v>1337</v>
      </c>
      <c r="D81" s="754"/>
      <c r="E81" s="620" t="s">
        <v>26</v>
      </c>
      <c r="F81" s="609"/>
      <c r="G81" s="576" t="str">
        <f t="shared" si="42"/>
        <v>63</v>
      </c>
      <c r="H81" s="614">
        <v>99</v>
      </c>
      <c r="I81" s="618" t="s">
        <v>27</v>
      </c>
      <c r="K81" s="421">
        <f>H82*256+H81</f>
        <v>611</v>
      </c>
      <c r="L81" s="575">
        <v>611</v>
      </c>
      <c r="M81" s="604">
        <f t="shared" si="52"/>
        <v>99</v>
      </c>
      <c r="N81" s="421"/>
      <c r="P81" s="421"/>
      <c r="Q81" s="421"/>
      <c r="R81" s="421"/>
      <c r="S81" s="421"/>
    </row>
    <row r="82" spans="1:19">
      <c r="A82" s="610">
        <v>207</v>
      </c>
      <c r="B82" s="610" t="s">
        <v>24</v>
      </c>
      <c r="C82" s="751"/>
      <c r="D82" s="754"/>
      <c r="E82" s="620" t="s">
        <v>26</v>
      </c>
      <c r="F82" s="609"/>
      <c r="G82" s="576" t="str">
        <f t="shared" si="42"/>
        <v>2</v>
      </c>
      <c r="H82" s="614">
        <v>2</v>
      </c>
      <c r="I82" s="618" t="s">
        <v>27</v>
      </c>
      <c r="L82" s="575"/>
      <c r="M82" s="604">
        <f t="shared" ref="M82" si="53">_xlfn.BITRSHIFT(L81,8)</f>
        <v>2</v>
      </c>
      <c r="P82" s="421"/>
    </row>
    <row r="83" spans="1:19">
      <c r="A83" s="610">
        <v>208</v>
      </c>
      <c r="B83" s="610" t="s">
        <v>24</v>
      </c>
      <c r="C83" s="953" t="s">
        <v>1338</v>
      </c>
      <c r="D83" s="754"/>
      <c r="E83" s="620" t="s">
        <v>26</v>
      </c>
      <c r="F83" s="609"/>
      <c r="G83" s="576" t="str">
        <f t="shared" si="42"/>
        <v>B9</v>
      </c>
      <c r="H83" s="614">
        <v>185</v>
      </c>
      <c r="I83" s="618" t="s">
        <v>27</v>
      </c>
      <c r="K83" s="421">
        <f>H84*256+H83</f>
        <v>697</v>
      </c>
      <c r="L83" s="575">
        <v>697</v>
      </c>
      <c r="M83" s="604">
        <f t="shared" ref="M83:M84" si="54">_xlfn.BITAND(L83,255)</f>
        <v>185</v>
      </c>
      <c r="N83" s="421"/>
      <c r="P83" s="421"/>
      <c r="Q83" s="421"/>
      <c r="R83" s="421"/>
      <c r="S83" s="421"/>
    </row>
    <row r="84" spans="1:19">
      <c r="A84" s="610">
        <v>209</v>
      </c>
      <c r="B84" s="610" t="s">
        <v>24</v>
      </c>
      <c r="C84" s="751"/>
      <c r="D84" s="754"/>
      <c r="E84" s="620" t="s">
        <v>26</v>
      </c>
      <c r="F84" s="609"/>
      <c r="G84" s="576" t="str">
        <f t="shared" si="42"/>
        <v>2</v>
      </c>
      <c r="H84" s="614">
        <v>2</v>
      </c>
      <c r="I84" s="618" t="s">
        <v>27</v>
      </c>
      <c r="K84" s="421"/>
      <c r="L84" s="575"/>
      <c r="M84" s="604">
        <f t="shared" si="54"/>
        <v>0</v>
      </c>
      <c r="N84" s="421"/>
      <c r="P84" s="421"/>
      <c r="Q84" s="421"/>
    </row>
    <row r="85" spans="1:19">
      <c r="A85" s="610">
        <v>210</v>
      </c>
      <c r="B85" s="610" t="s">
        <v>24</v>
      </c>
      <c r="C85" s="953" t="s">
        <v>1339</v>
      </c>
      <c r="D85" s="754"/>
      <c r="E85" s="620" t="s">
        <v>26</v>
      </c>
      <c r="F85" s="609"/>
      <c r="G85" s="576" t="str">
        <f t="shared" si="42"/>
        <v>10</v>
      </c>
      <c r="H85" s="614">
        <v>16</v>
      </c>
      <c r="I85" s="618" t="s">
        <v>27</v>
      </c>
      <c r="K85" s="421">
        <f>H86*256+H85</f>
        <v>784</v>
      </c>
      <c r="L85" s="575">
        <v>784</v>
      </c>
      <c r="M85" s="604">
        <f t="shared" ref="M85" si="55">_xlfn.BITRSHIFT(L84,8)</f>
        <v>0</v>
      </c>
      <c r="N85" s="421"/>
      <c r="P85" s="421"/>
      <c r="Q85" s="421"/>
      <c r="R85" s="421"/>
      <c r="S85" s="421"/>
    </row>
    <row r="86" spans="1:19">
      <c r="A86" s="610">
        <v>211</v>
      </c>
      <c r="B86" s="610" t="s">
        <v>24</v>
      </c>
      <c r="C86" s="751"/>
      <c r="D86" s="754"/>
      <c r="E86" s="620" t="s">
        <v>26</v>
      </c>
      <c r="F86" s="609"/>
      <c r="G86" s="576" t="str">
        <f t="shared" si="42"/>
        <v>3</v>
      </c>
      <c r="H86" s="614">
        <v>3</v>
      </c>
      <c r="I86" s="618" t="s">
        <v>27</v>
      </c>
      <c r="K86" s="421"/>
      <c r="L86" s="575"/>
      <c r="M86" s="604">
        <f t="shared" ref="M86:M87" si="56">_xlfn.BITAND(L86,255)</f>
        <v>0</v>
      </c>
      <c r="N86" s="421"/>
      <c r="P86" s="421"/>
      <c r="Q86" s="421"/>
    </row>
    <row r="87" spans="1:19">
      <c r="A87" s="610">
        <v>212</v>
      </c>
      <c r="B87" s="610" t="s">
        <v>24</v>
      </c>
      <c r="C87" s="953" t="s">
        <v>1340</v>
      </c>
      <c r="D87" s="754"/>
      <c r="E87" s="620" t="s">
        <v>26</v>
      </c>
      <c r="F87" s="609"/>
      <c r="G87" s="576" t="str">
        <f t="shared" si="42"/>
        <v>67</v>
      </c>
      <c r="H87" s="614">
        <v>103</v>
      </c>
      <c r="I87" s="618" t="s">
        <v>27</v>
      </c>
      <c r="K87" s="421">
        <f>H88*256+H87</f>
        <v>871</v>
      </c>
      <c r="L87" s="575">
        <v>871</v>
      </c>
      <c r="M87" s="604">
        <f t="shared" si="56"/>
        <v>103</v>
      </c>
      <c r="N87" s="421"/>
      <c r="P87" s="421"/>
      <c r="Q87" s="421"/>
      <c r="R87" s="421"/>
      <c r="S87" s="421"/>
    </row>
    <row r="88" spans="1:19">
      <c r="A88" s="610">
        <v>213</v>
      </c>
      <c r="B88" s="610" t="s">
        <v>24</v>
      </c>
      <c r="C88" s="751"/>
      <c r="D88" s="754"/>
      <c r="E88" s="620" t="s">
        <v>26</v>
      </c>
      <c r="F88" s="609"/>
      <c r="G88" s="576" t="str">
        <f t="shared" si="42"/>
        <v>3</v>
      </c>
      <c r="H88" s="614">
        <v>3</v>
      </c>
      <c r="I88" s="618" t="s">
        <v>27</v>
      </c>
      <c r="K88" s="421"/>
      <c r="L88" s="575"/>
      <c r="M88" s="604">
        <f t="shared" ref="M88" si="57">_xlfn.BITRSHIFT(L87,8)</f>
        <v>3</v>
      </c>
      <c r="N88" s="421"/>
      <c r="P88" s="421"/>
      <c r="Q88" s="421"/>
    </row>
    <row r="89" spans="1:19">
      <c r="A89" s="610">
        <v>214</v>
      </c>
      <c r="B89" s="610" t="s">
        <v>24</v>
      </c>
      <c r="C89" s="953" t="s">
        <v>1341</v>
      </c>
      <c r="D89" s="754"/>
      <c r="E89" s="620" t="s">
        <v>26</v>
      </c>
      <c r="F89" s="609"/>
      <c r="G89" s="576" t="str">
        <f t="shared" si="42"/>
        <v>BD</v>
      </c>
      <c r="H89" s="614">
        <v>189</v>
      </c>
      <c r="I89" s="618" t="s">
        <v>27</v>
      </c>
      <c r="K89" s="421">
        <f>H90*256+H89</f>
        <v>957</v>
      </c>
      <c r="L89" s="575">
        <v>957</v>
      </c>
      <c r="M89" s="604">
        <f t="shared" ref="M89:M90" si="58">_xlfn.BITAND(L89,255)</f>
        <v>189</v>
      </c>
      <c r="N89" s="421"/>
      <c r="P89" s="421"/>
      <c r="Q89" s="421"/>
      <c r="R89" s="421"/>
      <c r="S89" s="421"/>
    </row>
    <row r="90" spans="1:19">
      <c r="A90" s="610">
        <v>215</v>
      </c>
      <c r="B90" s="610" t="s">
        <v>24</v>
      </c>
      <c r="C90" s="751"/>
      <c r="D90" s="754"/>
      <c r="E90" s="620" t="s">
        <v>26</v>
      </c>
      <c r="F90" s="609"/>
      <c r="G90" s="576" t="str">
        <f t="shared" si="42"/>
        <v>3</v>
      </c>
      <c r="H90" s="614">
        <v>3</v>
      </c>
      <c r="I90" s="618" t="s">
        <v>27</v>
      </c>
      <c r="L90" s="575"/>
      <c r="M90" s="604">
        <f t="shared" si="58"/>
        <v>0</v>
      </c>
      <c r="N90" s="421"/>
      <c r="P90" s="421"/>
      <c r="Q90" s="421"/>
    </row>
    <row r="91" spans="1:19">
      <c r="A91" s="610">
        <v>216</v>
      </c>
      <c r="B91" s="610" t="s">
        <v>24</v>
      </c>
      <c r="C91" s="953" t="s">
        <v>1342</v>
      </c>
      <c r="D91" s="754"/>
      <c r="E91" s="620" t="s">
        <v>26</v>
      </c>
      <c r="F91" s="609"/>
      <c r="G91" s="576" t="str">
        <f t="shared" si="42"/>
        <v>14</v>
      </c>
      <c r="H91" s="614">
        <v>20</v>
      </c>
      <c r="I91" s="618" t="s">
        <v>27</v>
      </c>
      <c r="K91" s="421">
        <f>H92*256+H91</f>
        <v>1044</v>
      </c>
      <c r="L91" s="575">
        <v>1044</v>
      </c>
      <c r="M91" s="604">
        <f t="shared" ref="M91" si="59">_xlfn.BITRSHIFT(L90,8)</f>
        <v>0</v>
      </c>
      <c r="N91" s="421"/>
      <c r="P91" s="421"/>
      <c r="Q91" s="421"/>
      <c r="R91" s="421"/>
      <c r="S91" s="421"/>
    </row>
    <row r="92" spans="1:19">
      <c r="A92" s="610">
        <v>217</v>
      </c>
      <c r="B92" s="610" t="s">
        <v>24</v>
      </c>
      <c r="C92" s="751"/>
      <c r="D92" s="754"/>
      <c r="E92" s="620" t="s">
        <v>26</v>
      </c>
      <c r="F92" s="609"/>
      <c r="G92" s="576" t="str">
        <f t="shared" si="42"/>
        <v>4</v>
      </c>
      <c r="H92" s="614">
        <v>4</v>
      </c>
      <c r="I92" s="618" t="s">
        <v>27</v>
      </c>
      <c r="L92" s="575"/>
      <c r="M92" s="604">
        <f t="shared" ref="M92:M93" si="60">_xlfn.BITAND(L92,255)</f>
        <v>0</v>
      </c>
      <c r="P92" s="421"/>
    </row>
    <row r="93" spans="1:19">
      <c r="A93" s="610">
        <v>218</v>
      </c>
      <c r="B93" s="610" t="s">
        <v>24</v>
      </c>
      <c r="C93" s="953" t="s">
        <v>1343</v>
      </c>
      <c r="D93" s="754"/>
      <c r="E93" s="620" t="s">
        <v>26</v>
      </c>
      <c r="F93" s="609"/>
      <c r="G93" s="576" t="str">
        <f t="shared" si="42"/>
        <v>6B</v>
      </c>
      <c r="H93" s="614">
        <v>107</v>
      </c>
      <c r="I93" s="618" t="s">
        <v>27</v>
      </c>
      <c r="K93" s="421">
        <f>H94*256+H93</f>
        <v>1131</v>
      </c>
      <c r="L93" s="575">
        <v>1131</v>
      </c>
      <c r="M93" s="604">
        <f t="shared" si="60"/>
        <v>107</v>
      </c>
      <c r="N93" s="421"/>
      <c r="P93" s="421"/>
      <c r="Q93" s="421"/>
      <c r="R93" s="421"/>
      <c r="S93" s="421"/>
    </row>
    <row r="94" spans="1:19">
      <c r="A94" s="610">
        <v>219</v>
      </c>
      <c r="B94" s="610" t="s">
        <v>24</v>
      </c>
      <c r="C94" s="751"/>
      <c r="D94" s="754"/>
      <c r="E94" s="620" t="s">
        <v>26</v>
      </c>
      <c r="F94" s="609"/>
      <c r="G94" s="576" t="str">
        <f t="shared" si="42"/>
        <v>4</v>
      </c>
      <c r="H94" s="614">
        <v>4</v>
      </c>
      <c r="I94" s="618" t="s">
        <v>27</v>
      </c>
      <c r="L94" s="575"/>
      <c r="M94" s="604">
        <f t="shared" ref="M94" si="61">_xlfn.BITRSHIFT(L93,8)</f>
        <v>4</v>
      </c>
      <c r="P94" s="421"/>
    </row>
    <row r="95" spans="1:19">
      <c r="A95" s="610">
        <v>220</v>
      </c>
      <c r="B95" s="610" t="s">
        <v>24</v>
      </c>
      <c r="C95" s="953" t="s">
        <v>1344</v>
      </c>
      <c r="D95" s="754"/>
      <c r="E95" s="620" t="s">
        <v>26</v>
      </c>
      <c r="F95" s="609"/>
      <c r="G95" s="576" t="str">
        <f t="shared" si="42"/>
        <v>C2</v>
      </c>
      <c r="H95" s="614">
        <v>194</v>
      </c>
      <c r="I95" s="618" t="s">
        <v>27</v>
      </c>
      <c r="K95" s="421">
        <f>H96*256+H95</f>
        <v>1218</v>
      </c>
      <c r="L95" s="575">
        <v>1218</v>
      </c>
      <c r="M95" s="604">
        <f t="shared" ref="M95:M96" si="62">_xlfn.BITAND(L95,255)</f>
        <v>194</v>
      </c>
      <c r="N95" s="421"/>
      <c r="P95" s="421"/>
      <c r="Q95" s="421"/>
      <c r="R95" s="421"/>
      <c r="S95" s="421"/>
    </row>
    <row r="96" spans="1:19">
      <c r="A96" s="610">
        <v>221</v>
      </c>
      <c r="B96" s="610" t="s">
        <v>24</v>
      </c>
      <c r="C96" s="751"/>
      <c r="D96" s="754"/>
      <c r="E96" s="620" t="s">
        <v>26</v>
      </c>
      <c r="F96" s="609"/>
      <c r="G96" s="576" t="str">
        <f t="shared" si="42"/>
        <v>4</v>
      </c>
      <c r="H96" s="614">
        <v>4</v>
      </c>
      <c r="I96" s="618" t="s">
        <v>27</v>
      </c>
      <c r="L96" s="575"/>
      <c r="M96" s="604">
        <f t="shared" si="62"/>
        <v>0</v>
      </c>
      <c r="P96" s="421"/>
    </row>
    <row r="97" spans="1:19">
      <c r="A97" s="610">
        <v>222</v>
      </c>
      <c r="B97" s="610" t="s">
        <v>24</v>
      </c>
      <c r="C97" s="953" t="s">
        <v>1345</v>
      </c>
      <c r="D97" s="754"/>
      <c r="E97" s="620" t="s">
        <v>26</v>
      </c>
      <c r="F97" s="609"/>
      <c r="G97" s="576" t="str">
        <f t="shared" si="42"/>
        <v>E1</v>
      </c>
      <c r="H97" s="614">
        <v>225</v>
      </c>
      <c r="I97" s="618" t="s">
        <v>27</v>
      </c>
      <c r="K97" s="421">
        <f>H98*256+H97</f>
        <v>15329</v>
      </c>
      <c r="L97" s="575">
        <v>15329</v>
      </c>
      <c r="M97" s="604">
        <f t="shared" ref="M97" si="63">_xlfn.BITRSHIFT(L96,8)</f>
        <v>0</v>
      </c>
      <c r="N97" s="421"/>
      <c r="P97" s="421"/>
      <c r="Q97" s="421"/>
      <c r="R97" s="421"/>
      <c r="S97" s="421"/>
    </row>
    <row r="98" spans="1:19">
      <c r="A98" s="610">
        <v>223</v>
      </c>
      <c r="B98" s="610" t="s">
        <v>24</v>
      </c>
      <c r="C98" s="751"/>
      <c r="D98" s="751"/>
      <c r="E98" s="620" t="s">
        <v>26</v>
      </c>
      <c r="F98" s="609"/>
      <c r="G98" s="576" t="str">
        <f t="shared" si="42"/>
        <v>3B</v>
      </c>
      <c r="H98" s="614">
        <v>59</v>
      </c>
      <c r="I98" s="618" t="s">
        <v>27</v>
      </c>
      <c r="L98" s="575"/>
      <c r="M98" s="604">
        <f t="shared" ref="M98:M99" si="64">_xlfn.BITAND(L98,255)</f>
        <v>0</v>
      </c>
      <c r="P98" s="421"/>
    </row>
    <row r="99" spans="1:19">
      <c r="A99" s="610">
        <v>224</v>
      </c>
      <c r="B99" s="610" t="s">
        <v>24</v>
      </c>
      <c r="C99" s="953" t="s">
        <v>1346</v>
      </c>
      <c r="D99" s="957"/>
      <c r="E99" s="620" t="s">
        <v>26</v>
      </c>
      <c r="F99" s="609"/>
      <c r="G99" s="576" t="str">
        <f t="shared" si="42"/>
        <v>4</v>
      </c>
      <c r="H99" s="617">
        <v>4</v>
      </c>
      <c r="I99" s="618" t="s">
        <v>27</v>
      </c>
      <c r="K99" s="421">
        <f>H100*256+H99</f>
        <v>4</v>
      </c>
      <c r="L99" s="575">
        <v>4</v>
      </c>
      <c r="M99" s="604">
        <f t="shared" si="64"/>
        <v>4</v>
      </c>
      <c r="N99" s="421"/>
      <c r="P99" s="421"/>
      <c r="Q99" s="421"/>
      <c r="R99" s="421"/>
      <c r="S99" s="421"/>
    </row>
    <row r="100" spans="1:19">
      <c r="A100" s="610">
        <v>225</v>
      </c>
      <c r="B100" s="610" t="s">
        <v>24</v>
      </c>
      <c r="C100" s="751"/>
      <c r="D100" s="754"/>
      <c r="E100" s="620" t="s">
        <v>26</v>
      </c>
      <c r="F100" s="609"/>
      <c r="G100" s="576" t="str">
        <f t="shared" si="42"/>
        <v>0</v>
      </c>
      <c r="H100" s="617">
        <v>0</v>
      </c>
      <c r="I100" s="618" t="s">
        <v>27</v>
      </c>
      <c r="K100" s="421"/>
      <c r="L100" s="575"/>
      <c r="M100" s="604">
        <f t="shared" ref="M100" si="65">_xlfn.BITRSHIFT(L99,8)</f>
        <v>0</v>
      </c>
      <c r="N100" s="421"/>
      <c r="P100" s="421"/>
      <c r="Q100" s="421"/>
      <c r="R100" s="421"/>
      <c r="S100" s="421"/>
    </row>
    <row r="101" spans="1:19">
      <c r="A101" s="610">
        <v>226</v>
      </c>
      <c r="B101" s="610" t="s">
        <v>24</v>
      </c>
      <c r="C101" s="953" t="s">
        <v>1347</v>
      </c>
      <c r="D101" s="754"/>
      <c r="E101" s="620" t="s">
        <v>26</v>
      </c>
      <c r="F101" s="609"/>
      <c r="G101" s="576" t="str">
        <f t="shared" si="42"/>
        <v>5A</v>
      </c>
      <c r="H101" s="617">
        <v>90</v>
      </c>
      <c r="I101" s="618" t="s">
        <v>27</v>
      </c>
      <c r="K101" s="421">
        <f>H102*256+H101</f>
        <v>90</v>
      </c>
      <c r="L101" s="575">
        <v>90</v>
      </c>
      <c r="M101" s="604">
        <f t="shared" ref="M101:M102" si="66">_xlfn.BITAND(L101,255)</f>
        <v>90</v>
      </c>
      <c r="N101" s="421"/>
      <c r="P101" s="421"/>
      <c r="Q101" s="421"/>
      <c r="R101" s="421"/>
      <c r="S101" s="421"/>
    </row>
    <row r="102" spans="1:19">
      <c r="A102" s="610">
        <v>227</v>
      </c>
      <c r="B102" s="610" t="s">
        <v>24</v>
      </c>
      <c r="C102" s="751"/>
      <c r="D102" s="754"/>
      <c r="E102" s="620" t="s">
        <v>26</v>
      </c>
      <c r="F102" s="609"/>
      <c r="G102" s="576" t="str">
        <f t="shared" si="42"/>
        <v>0</v>
      </c>
      <c r="H102" s="617">
        <v>0</v>
      </c>
      <c r="I102" s="618" t="s">
        <v>27</v>
      </c>
      <c r="K102" s="421"/>
      <c r="L102" s="575"/>
      <c r="M102" s="604">
        <f t="shared" si="66"/>
        <v>0</v>
      </c>
      <c r="N102" s="421"/>
      <c r="P102" s="421"/>
      <c r="Q102" s="421"/>
      <c r="R102" s="421"/>
      <c r="S102" s="421"/>
    </row>
    <row r="103" spans="1:19">
      <c r="A103" s="610">
        <v>228</v>
      </c>
      <c r="B103" s="610" t="s">
        <v>24</v>
      </c>
      <c r="C103" s="953" t="s">
        <v>1348</v>
      </c>
      <c r="D103" s="754"/>
      <c r="E103" s="620" t="s">
        <v>26</v>
      </c>
      <c r="F103" s="609"/>
      <c r="G103" s="576" t="str">
        <f t="shared" si="42"/>
        <v>B1</v>
      </c>
      <c r="H103" s="617">
        <v>177</v>
      </c>
      <c r="I103" s="618" t="s">
        <v>27</v>
      </c>
      <c r="K103" s="421">
        <f>H104*256+H103</f>
        <v>177</v>
      </c>
      <c r="L103" s="575">
        <v>177</v>
      </c>
      <c r="M103" s="604">
        <f t="shared" ref="M103" si="67">_xlfn.BITRSHIFT(L102,8)</f>
        <v>0</v>
      </c>
      <c r="N103" s="421"/>
      <c r="P103" s="421"/>
      <c r="Q103" s="421"/>
      <c r="R103" s="421"/>
      <c r="S103" s="421"/>
    </row>
    <row r="104" spans="1:19">
      <c r="A104" s="610">
        <v>229</v>
      </c>
      <c r="B104" s="610" t="s">
        <v>24</v>
      </c>
      <c r="C104" s="751"/>
      <c r="D104" s="754"/>
      <c r="E104" s="620" t="s">
        <v>26</v>
      </c>
      <c r="F104" s="609"/>
      <c r="G104" s="576" t="str">
        <f t="shared" si="42"/>
        <v>0</v>
      </c>
      <c r="H104" s="617">
        <v>0</v>
      </c>
      <c r="I104" s="618" t="s">
        <v>27</v>
      </c>
      <c r="K104" s="421"/>
      <c r="L104" s="575"/>
      <c r="M104" s="604">
        <f t="shared" ref="M104:M105" si="68">_xlfn.BITAND(L104,255)</f>
        <v>0</v>
      </c>
      <c r="N104" s="421"/>
      <c r="P104" s="421"/>
      <c r="Q104" s="421"/>
      <c r="R104" s="421"/>
      <c r="S104" s="421"/>
    </row>
    <row r="105" spans="1:19">
      <c r="A105" s="610">
        <v>230</v>
      </c>
      <c r="B105" s="610" t="s">
        <v>24</v>
      </c>
      <c r="C105" s="953" t="s">
        <v>1349</v>
      </c>
      <c r="D105" s="754"/>
      <c r="E105" s="620" t="s">
        <v>26</v>
      </c>
      <c r="F105" s="609"/>
      <c r="G105" s="576" t="str">
        <f t="shared" si="42"/>
        <v>8</v>
      </c>
      <c r="H105" s="617">
        <v>8</v>
      </c>
      <c r="I105" s="618" t="s">
        <v>27</v>
      </c>
      <c r="K105" s="421">
        <f>H106*256+H105</f>
        <v>264</v>
      </c>
      <c r="L105" s="575">
        <v>264</v>
      </c>
      <c r="M105" s="604">
        <f t="shared" si="68"/>
        <v>8</v>
      </c>
      <c r="N105" s="421"/>
      <c r="P105" s="421"/>
      <c r="Q105" s="421"/>
      <c r="R105" s="421"/>
      <c r="S105" s="421"/>
    </row>
    <row r="106" spans="1:19">
      <c r="A106" s="610">
        <v>231</v>
      </c>
      <c r="B106" s="610" t="s">
        <v>24</v>
      </c>
      <c r="C106" s="751"/>
      <c r="D106" s="754"/>
      <c r="E106" s="620" t="s">
        <v>26</v>
      </c>
      <c r="F106" s="609"/>
      <c r="G106" s="576" t="str">
        <f t="shared" si="42"/>
        <v>1</v>
      </c>
      <c r="H106" s="617">
        <v>1</v>
      </c>
      <c r="I106" s="618" t="s">
        <v>27</v>
      </c>
      <c r="L106" s="575"/>
      <c r="M106" s="604">
        <f t="shared" ref="M106" si="69">_xlfn.BITRSHIFT(L105,8)</f>
        <v>1</v>
      </c>
      <c r="N106" s="421"/>
      <c r="P106" s="421"/>
      <c r="Q106" s="421"/>
      <c r="R106" s="421"/>
      <c r="S106" s="421"/>
    </row>
    <row r="107" spans="1:19">
      <c r="A107" s="610">
        <v>232</v>
      </c>
      <c r="B107" s="610" t="s">
        <v>24</v>
      </c>
      <c r="C107" s="953" t="s">
        <v>1350</v>
      </c>
      <c r="D107" s="754"/>
      <c r="E107" s="620" t="s">
        <v>26</v>
      </c>
      <c r="F107" s="609"/>
      <c r="G107" s="576" t="str">
        <f t="shared" si="42"/>
        <v>5E</v>
      </c>
      <c r="H107" s="614">
        <v>94</v>
      </c>
      <c r="I107" s="618" t="s">
        <v>27</v>
      </c>
      <c r="K107" s="421">
        <f>H108*256+H107</f>
        <v>350</v>
      </c>
      <c r="L107" s="575">
        <v>350</v>
      </c>
      <c r="M107" s="604">
        <f t="shared" ref="M107:M108" si="70">_xlfn.BITAND(L107,255)</f>
        <v>94</v>
      </c>
      <c r="N107" s="421"/>
      <c r="P107" s="421"/>
      <c r="Q107" s="421"/>
      <c r="R107" s="421"/>
      <c r="S107" s="421"/>
    </row>
    <row r="108" spans="1:19">
      <c r="A108" s="610">
        <v>233</v>
      </c>
      <c r="B108" s="610" t="s">
        <v>24</v>
      </c>
      <c r="C108" s="751"/>
      <c r="D108" s="754"/>
      <c r="E108" s="620" t="s">
        <v>26</v>
      </c>
      <c r="F108" s="609"/>
      <c r="G108" s="576" t="str">
        <f t="shared" si="42"/>
        <v>1</v>
      </c>
      <c r="H108" s="614">
        <v>1</v>
      </c>
      <c r="I108" s="618" t="s">
        <v>27</v>
      </c>
      <c r="L108" s="575"/>
      <c r="M108" s="604">
        <f t="shared" si="70"/>
        <v>0</v>
      </c>
      <c r="P108" s="421"/>
    </row>
    <row r="109" spans="1:19">
      <c r="A109" s="610">
        <v>234</v>
      </c>
      <c r="B109" s="610" t="s">
        <v>24</v>
      </c>
      <c r="C109" s="953" t="s">
        <v>1351</v>
      </c>
      <c r="D109" s="754"/>
      <c r="E109" s="620" t="s">
        <v>26</v>
      </c>
      <c r="F109" s="609"/>
      <c r="G109" s="576" t="str">
        <f t="shared" si="42"/>
        <v>B5</v>
      </c>
      <c r="H109" s="614">
        <v>181</v>
      </c>
      <c r="I109" s="618" t="s">
        <v>27</v>
      </c>
      <c r="K109" s="421">
        <f>H110*256+H109</f>
        <v>437</v>
      </c>
      <c r="L109" s="575">
        <v>437</v>
      </c>
      <c r="M109" s="604">
        <f t="shared" ref="M109" si="71">_xlfn.BITRSHIFT(L108,8)</f>
        <v>0</v>
      </c>
      <c r="N109" s="421"/>
      <c r="P109" s="421"/>
      <c r="Q109" s="421"/>
      <c r="R109" s="421"/>
      <c r="S109" s="421"/>
    </row>
    <row r="110" spans="1:19">
      <c r="A110" s="610">
        <v>235</v>
      </c>
      <c r="B110" s="610" t="s">
        <v>24</v>
      </c>
      <c r="C110" s="751"/>
      <c r="D110" s="754"/>
      <c r="E110" s="620" t="s">
        <v>26</v>
      </c>
      <c r="F110" s="609"/>
      <c r="G110" s="576" t="str">
        <f t="shared" si="42"/>
        <v>1</v>
      </c>
      <c r="H110" s="614">
        <v>1</v>
      </c>
      <c r="I110" s="618" t="s">
        <v>27</v>
      </c>
      <c r="L110" s="575"/>
      <c r="M110" s="604">
        <f t="shared" ref="M110:M111" si="72">_xlfn.BITAND(L110,255)</f>
        <v>0</v>
      </c>
      <c r="P110" s="421"/>
    </row>
    <row r="111" spans="1:19">
      <c r="A111" s="610">
        <v>236</v>
      </c>
      <c r="B111" s="610" t="s">
        <v>24</v>
      </c>
      <c r="C111" s="953" t="s">
        <v>1352</v>
      </c>
      <c r="D111" s="754"/>
      <c r="E111" s="620" t="s">
        <v>26</v>
      </c>
      <c r="F111" s="609"/>
      <c r="G111" s="576" t="str">
        <f t="shared" si="42"/>
        <v>C</v>
      </c>
      <c r="H111" s="614">
        <v>12</v>
      </c>
      <c r="I111" s="618" t="s">
        <v>27</v>
      </c>
      <c r="K111" s="421">
        <f>H112*256+H111</f>
        <v>524</v>
      </c>
      <c r="L111" s="575">
        <v>524</v>
      </c>
      <c r="M111" s="604">
        <f t="shared" si="72"/>
        <v>12</v>
      </c>
      <c r="N111" s="421"/>
      <c r="P111" s="421"/>
      <c r="Q111" s="421"/>
      <c r="R111" s="421"/>
      <c r="S111" s="421"/>
    </row>
    <row r="112" spans="1:19">
      <c r="A112" s="610">
        <v>237</v>
      </c>
      <c r="B112" s="610" t="s">
        <v>24</v>
      </c>
      <c r="C112" s="751"/>
      <c r="D112" s="754"/>
      <c r="E112" s="620" t="s">
        <v>26</v>
      </c>
      <c r="F112" s="609"/>
      <c r="G112" s="576" t="str">
        <f t="shared" si="42"/>
        <v>2</v>
      </c>
      <c r="H112" s="614">
        <v>2</v>
      </c>
      <c r="I112" s="618" t="s">
        <v>27</v>
      </c>
      <c r="L112" s="575"/>
      <c r="M112" s="604">
        <f t="shared" ref="M112" si="73">_xlfn.BITRSHIFT(L111,8)</f>
        <v>2</v>
      </c>
      <c r="P112" s="421"/>
    </row>
    <row r="113" spans="1:19">
      <c r="A113" s="610">
        <v>238</v>
      </c>
      <c r="B113" s="610" t="s">
        <v>24</v>
      </c>
      <c r="C113" s="953" t="s">
        <v>1353</v>
      </c>
      <c r="D113" s="754"/>
      <c r="E113" s="620" t="s">
        <v>26</v>
      </c>
      <c r="F113" s="609"/>
      <c r="G113" s="576" t="str">
        <f t="shared" si="42"/>
        <v>63</v>
      </c>
      <c r="H113" s="614">
        <v>99</v>
      </c>
      <c r="I113" s="618" t="s">
        <v>27</v>
      </c>
      <c r="K113" s="421">
        <f>H114*256+H113</f>
        <v>611</v>
      </c>
      <c r="L113" s="575">
        <v>611</v>
      </c>
      <c r="M113" s="604">
        <f t="shared" ref="M113:M114" si="74">_xlfn.BITAND(L113,255)</f>
        <v>99</v>
      </c>
      <c r="N113" s="421"/>
      <c r="P113" s="421"/>
      <c r="Q113" s="421"/>
      <c r="R113" s="421"/>
      <c r="S113" s="421"/>
    </row>
    <row r="114" spans="1:19">
      <c r="A114" s="610">
        <v>239</v>
      </c>
      <c r="B114" s="610" t="s">
        <v>24</v>
      </c>
      <c r="C114" s="751"/>
      <c r="D114" s="754"/>
      <c r="E114" s="620" t="s">
        <v>26</v>
      </c>
      <c r="F114" s="609"/>
      <c r="G114" s="576" t="str">
        <f t="shared" si="42"/>
        <v>2</v>
      </c>
      <c r="H114" s="614">
        <v>2</v>
      </c>
      <c r="I114" s="618" t="s">
        <v>27</v>
      </c>
      <c r="L114" s="575"/>
      <c r="M114" s="604">
        <f t="shared" si="74"/>
        <v>0</v>
      </c>
      <c r="P114" s="421"/>
    </row>
    <row r="115" spans="1:19">
      <c r="A115" s="610">
        <v>240</v>
      </c>
      <c r="B115" s="610" t="s">
        <v>24</v>
      </c>
      <c r="C115" s="953" t="s">
        <v>1354</v>
      </c>
      <c r="D115" s="754"/>
      <c r="E115" s="620" t="s">
        <v>26</v>
      </c>
      <c r="F115" s="609"/>
      <c r="G115" s="576" t="str">
        <f t="shared" si="42"/>
        <v>B9</v>
      </c>
      <c r="H115" s="614">
        <v>185</v>
      </c>
      <c r="I115" s="618" t="s">
        <v>27</v>
      </c>
      <c r="K115" s="421">
        <f>H116*256+H115</f>
        <v>697</v>
      </c>
      <c r="L115" s="575">
        <v>697</v>
      </c>
      <c r="M115" s="604">
        <f t="shared" ref="M115" si="75">_xlfn.BITRSHIFT(L114,8)</f>
        <v>0</v>
      </c>
      <c r="N115" s="421"/>
      <c r="P115" s="421"/>
      <c r="Q115" s="421"/>
      <c r="R115" s="421"/>
      <c r="S115" s="421"/>
    </row>
    <row r="116" spans="1:19">
      <c r="A116" s="610">
        <v>241</v>
      </c>
      <c r="B116" s="610" t="s">
        <v>24</v>
      </c>
      <c r="C116" s="751"/>
      <c r="D116" s="754"/>
      <c r="E116" s="620" t="s">
        <v>26</v>
      </c>
      <c r="F116" s="609"/>
      <c r="G116" s="576" t="str">
        <f t="shared" si="42"/>
        <v>2</v>
      </c>
      <c r="H116" s="614">
        <v>2</v>
      </c>
      <c r="I116" s="618" t="s">
        <v>27</v>
      </c>
      <c r="K116" s="421"/>
      <c r="L116" s="575"/>
      <c r="M116" s="604">
        <f t="shared" ref="M116:M117" si="76">_xlfn.BITAND(L116,255)</f>
        <v>0</v>
      </c>
      <c r="N116" s="421"/>
      <c r="P116" s="421"/>
      <c r="Q116" s="421"/>
    </row>
    <row r="117" spans="1:19">
      <c r="A117" s="610">
        <v>242</v>
      </c>
      <c r="B117" s="610" t="s">
        <v>24</v>
      </c>
      <c r="C117" s="953" t="s">
        <v>1355</v>
      </c>
      <c r="D117" s="754"/>
      <c r="E117" s="620" t="s">
        <v>26</v>
      </c>
      <c r="F117" s="609"/>
      <c r="G117" s="576" t="str">
        <f t="shared" si="42"/>
        <v>10</v>
      </c>
      <c r="H117" s="614">
        <v>16</v>
      </c>
      <c r="I117" s="618" t="s">
        <v>27</v>
      </c>
      <c r="K117" s="421">
        <f>H118*256+H117</f>
        <v>784</v>
      </c>
      <c r="L117" s="575">
        <v>784</v>
      </c>
      <c r="M117" s="604">
        <f t="shared" si="76"/>
        <v>16</v>
      </c>
      <c r="N117" s="421"/>
      <c r="P117" s="421"/>
      <c r="Q117" s="421"/>
      <c r="R117" s="421"/>
      <c r="S117" s="421"/>
    </row>
    <row r="118" spans="1:19">
      <c r="A118" s="610">
        <v>243</v>
      </c>
      <c r="B118" s="610" t="s">
        <v>24</v>
      </c>
      <c r="C118" s="751"/>
      <c r="D118" s="754"/>
      <c r="E118" s="620" t="s">
        <v>26</v>
      </c>
      <c r="F118" s="609"/>
      <c r="G118" s="576" t="str">
        <f t="shared" si="42"/>
        <v>3</v>
      </c>
      <c r="H118" s="614">
        <v>3</v>
      </c>
      <c r="I118" s="618" t="s">
        <v>27</v>
      </c>
      <c r="K118" s="421"/>
      <c r="L118" s="575"/>
      <c r="M118" s="604">
        <f t="shared" ref="M118" si="77">_xlfn.BITRSHIFT(L117,8)</f>
        <v>3</v>
      </c>
      <c r="N118" s="421"/>
      <c r="P118" s="421"/>
      <c r="Q118" s="421"/>
    </row>
    <row r="119" spans="1:19">
      <c r="A119" s="610">
        <v>244</v>
      </c>
      <c r="B119" s="610" t="s">
        <v>24</v>
      </c>
      <c r="C119" s="953" t="s">
        <v>1356</v>
      </c>
      <c r="D119" s="754"/>
      <c r="E119" s="620" t="s">
        <v>26</v>
      </c>
      <c r="F119" s="609"/>
      <c r="G119" s="576" t="str">
        <f t="shared" si="42"/>
        <v>67</v>
      </c>
      <c r="H119" s="614">
        <v>103</v>
      </c>
      <c r="I119" s="618" t="s">
        <v>27</v>
      </c>
      <c r="K119" s="421">
        <f>H120*256+H119</f>
        <v>871</v>
      </c>
      <c r="L119" s="575">
        <v>871</v>
      </c>
      <c r="M119" s="604">
        <f t="shared" ref="M119:M120" si="78">_xlfn.BITAND(L119,255)</f>
        <v>103</v>
      </c>
      <c r="N119" s="421"/>
      <c r="P119" s="421"/>
      <c r="Q119" s="421"/>
      <c r="R119" s="421"/>
      <c r="S119" s="421"/>
    </row>
    <row r="120" spans="1:19">
      <c r="A120" s="610">
        <v>245</v>
      </c>
      <c r="B120" s="610" t="s">
        <v>24</v>
      </c>
      <c r="C120" s="751"/>
      <c r="D120" s="754"/>
      <c r="E120" s="620" t="s">
        <v>26</v>
      </c>
      <c r="F120" s="609"/>
      <c r="G120" s="576" t="str">
        <f t="shared" si="42"/>
        <v>3</v>
      </c>
      <c r="H120" s="614">
        <v>3</v>
      </c>
      <c r="I120" s="618" t="s">
        <v>27</v>
      </c>
      <c r="K120" s="421"/>
      <c r="L120" s="575"/>
      <c r="M120" s="604">
        <f t="shared" si="78"/>
        <v>0</v>
      </c>
      <c r="N120" s="421"/>
      <c r="P120" s="421"/>
      <c r="Q120" s="421"/>
    </row>
    <row r="121" spans="1:19">
      <c r="A121" s="610">
        <v>246</v>
      </c>
      <c r="B121" s="610" t="s">
        <v>24</v>
      </c>
      <c r="C121" s="953" t="s">
        <v>1357</v>
      </c>
      <c r="D121" s="754"/>
      <c r="E121" s="620" t="s">
        <v>26</v>
      </c>
      <c r="F121" s="609"/>
      <c r="G121" s="576" t="str">
        <f t="shared" si="42"/>
        <v>BD</v>
      </c>
      <c r="H121" s="614">
        <v>189</v>
      </c>
      <c r="I121" s="618" t="s">
        <v>27</v>
      </c>
      <c r="K121" s="421">
        <f>H122*256+H121</f>
        <v>957</v>
      </c>
      <c r="L121" s="575">
        <v>957</v>
      </c>
      <c r="M121" s="604">
        <f t="shared" ref="M121" si="79">_xlfn.BITRSHIFT(L120,8)</f>
        <v>0</v>
      </c>
      <c r="N121" s="421"/>
      <c r="P121" s="421"/>
      <c r="Q121" s="421"/>
      <c r="R121" s="421"/>
      <c r="S121" s="421"/>
    </row>
    <row r="122" spans="1:19">
      <c r="A122" s="610">
        <v>247</v>
      </c>
      <c r="B122" s="610" t="s">
        <v>24</v>
      </c>
      <c r="C122" s="751"/>
      <c r="D122" s="754"/>
      <c r="E122" s="620" t="s">
        <v>26</v>
      </c>
      <c r="F122" s="609"/>
      <c r="G122" s="576" t="str">
        <f t="shared" si="42"/>
        <v>3</v>
      </c>
      <c r="H122" s="614">
        <v>3</v>
      </c>
      <c r="I122" s="618" t="s">
        <v>27</v>
      </c>
      <c r="L122" s="575"/>
      <c r="M122" s="604">
        <f t="shared" ref="M122:M123" si="80">_xlfn.BITAND(L122,255)</f>
        <v>0</v>
      </c>
      <c r="N122" s="421"/>
      <c r="P122" s="421"/>
      <c r="Q122" s="421"/>
    </row>
    <row r="123" spans="1:19">
      <c r="A123" s="610">
        <v>248</v>
      </c>
      <c r="B123" s="610" t="s">
        <v>24</v>
      </c>
      <c r="C123" s="953" t="s">
        <v>1358</v>
      </c>
      <c r="D123" s="754"/>
      <c r="E123" s="620" t="s">
        <v>26</v>
      </c>
      <c r="F123" s="609"/>
      <c r="G123" s="576" t="str">
        <f t="shared" si="42"/>
        <v>14</v>
      </c>
      <c r="H123" s="614">
        <v>20</v>
      </c>
      <c r="I123" s="618" t="s">
        <v>27</v>
      </c>
      <c r="K123" s="421">
        <f>H124*256+H123</f>
        <v>1044</v>
      </c>
      <c r="L123" s="575">
        <v>1044</v>
      </c>
      <c r="M123" s="604">
        <f t="shared" si="80"/>
        <v>20</v>
      </c>
      <c r="N123" s="421"/>
      <c r="P123" s="421"/>
      <c r="Q123" s="421"/>
      <c r="R123" s="421"/>
      <c r="S123" s="421"/>
    </row>
    <row r="124" spans="1:19">
      <c r="A124" s="610">
        <v>249</v>
      </c>
      <c r="B124" s="610" t="s">
        <v>24</v>
      </c>
      <c r="C124" s="751"/>
      <c r="D124" s="754"/>
      <c r="E124" s="620" t="s">
        <v>26</v>
      </c>
      <c r="F124" s="609"/>
      <c r="G124" s="576" t="str">
        <f t="shared" si="42"/>
        <v>4</v>
      </c>
      <c r="H124" s="614">
        <v>4</v>
      </c>
      <c r="I124" s="618" t="s">
        <v>27</v>
      </c>
      <c r="L124" s="575"/>
      <c r="M124" s="604">
        <f t="shared" ref="M124" si="81">_xlfn.BITRSHIFT(L123,8)</f>
        <v>4</v>
      </c>
      <c r="P124" s="421"/>
    </row>
    <row r="125" spans="1:19">
      <c r="A125" s="610">
        <v>250</v>
      </c>
      <c r="B125" s="610" t="s">
        <v>24</v>
      </c>
      <c r="C125" s="953" t="s">
        <v>1359</v>
      </c>
      <c r="D125" s="754"/>
      <c r="E125" s="620" t="s">
        <v>26</v>
      </c>
      <c r="F125" s="609"/>
      <c r="G125" s="576" t="str">
        <f t="shared" si="42"/>
        <v>6B</v>
      </c>
      <c r="H125" s="614">
        <v>107</v>
      </c>
      <c r="I125" s="618" t="s">
        <v>27</v>
      </c>
      <c r="K125" s="421">
        <f>H126*256+H125</f>
        <v>1131</v>
      </c>
      <c r="L125" s="575">
        <v>1131</v>
      </c>
      <c r="M125" s="604">
        <f t="shared" ref="M125:M126" si="82">_xlfn.BITAND(L125,255)</f>
        <v>107</v>
      </c>
      <c r="N125" s="421"/>
      <c r="P125" s="421"/>
      <c r="Q125" s="421"/>
      <c r="R125" s="421"/>
      <c r="S125" s="421"/>
    </row>
    <row r="126" spans="1:19">
      <c r="A126" s="610">
        <v>251</v>
      </c>
      <c r="B126" s="610" t="s">
        <v>24</v>
      </c>
      <c r="C126" s="751"/>
      <c r="D126" s="754"/>
      <c r="E126" s="620" t="s">
        <v>26</v>
      </c>
      <c r="F126" s="609"/>
      <c r="G126" s="576" t="str">
        <f t="shared" si="42"/>
        <v>4</v>
      </c>
      <c r="H126" s="614">
        <v>4</v>
      </c>
      <c r="I126" s="618" t="s">
        <v>27</v>
      </c>
      <c r="L126" s="575"/>
      <c r="M126" s="604">
        <f t="shared" si="82"/>
        <v>0</v>
      </c>
      <c r="P126" s="421"/>
    </row>
    <row r="127" spans="1:19">
      <c r="A127" s="610">
        <v>252</v>
      </c>
      <c r="B127" s="610" t="s">
        <v>24</v>
      </c>
      <c r="C127" s="953" t="s">
        <v>1360</v>
      </c>
      <c r="D127" s="754"/>
      <c r="E127" s="620" t="s">
        <v>26</v>
      </c>
      <c r="F127" s="609"/>
      <c r="G127" s="576" t="str">
        <f t="shared" si="42"/>
        <v>C2</v>
      </c>
      <c r="H127" s="614">
        <v>194</v>
      </c>
      <c r="I127" s="618" t="s">
        <v>27</v>
      </c>
      <c r="K127" s="421">
        <f>H128*256+H127</f>
        <v>1218</v>
      </c>
      <c r="L127" s="575">
        <v>1218</v>
      </c>
      <c r="M127" s="604">
        <f t="shared" ref="M127" si="83">_xlfn.BITRSHIFT(L126,8)</f>
        <v>0</v>
      </c>
      <c r="N127" s="421"/>
      <c r="P127" s="421"/>
      <c r="Q127" s="421"/>
      <c r="R127" s="421"/>
      <c r="S127" s="421"/>
    </row>
    <row r="128" spans="1:19">
      <c r="A128" s="610">
        <v>253</v>
      </c>
      <c r="B128" s="610" t="s">
        <v>24</v>
      </c>
      <c r="C128" s="751"/>
      <c r="D128" s="754"/>
      <c r="E128" s="620" t="s">
        <v>26</v>
      </c>
      <c r="F128" s="609"/>
      <c r="G128" s="576" t="str">
        <f t="shared" si="42"/>
        <v>4</v>
      </c>
      <c r="H128" s="614">
        <v>4</v>
      </c>
      <c r="I128" s="618" t="s">
        <v>27</v>
      </c>
      <c r="L128" s="575"/>
      <c r="M128" s="604">
        <f t="shared" ref="M128:M129" si="84">_xlfn.BITAND(L128,255)</f>
        <v>0</v>
      </c>
      <c r="P128" s="421"/>
    </row>
    <row r="129" spans="1:19">
      <c r="A129" s="610">
        <v>254</v>
      </c>
      <c r="B129" s="610" t="s">
        <v>24</v>
      </c>
      <c r="C129" s="953" t="s">
        <v>1361</v>
      </c>
      <c r="D129" s="754"/>
      <c r="E129" s="620" t="s">
        <v>26</v>
      </c>
      <c r="F129" s="609"/>
      <c r="G129" s="576" t="str">
        <f t="shared" si="42"/>
        <v>E1</v>
      </c>
      <c r="H129" s="614">
        <v>225</v>
      </c>
      <c r="I129" s="618" t="s">
        <v>27</v>
      </c>
      <c r="K129" s="421">
        <f>H130*256+H129</f>
        <v>15329</v>
      </c>
      <c r="L129" s="575">
        <v>15329</v>
      </c>
      <c r="M129" s="604">
        <f t="shared" si="84"/>
        <v>225</v>
      </c>
      <c r="N129" s="421"/>
      <c r="P129" s="421"/>
      <c r="Q129" s="421"/>
      <c r="R129" s="421"/>
      <c r="S129" s="421"/>
    </row>
    <row r="130" spans="1:19">
      <c r="A130" s="610">
        <v>255</v>
      </c>
      <c r="B130" s="610" t="s">
        <v>24</v>
      </c>
      <c r="C130" s="751"/>
      <c r="D130" s="751"/>
      <c r="E130" s="620" t="s">
        <v>26</v>
      </c>
      <c r="F130" s="609"/>
      <c r="G130" s="576" t="str">
        <f t="shared" si="42"/>
        <v>3B</v>
      </c>
      <c r="H130" s="614">
        <v>59</v>
      </c>
      <c r="I130" s="618" t="s">
        <v>27</v>
      </c>
      <c r="L130" s="575"/>
      <c r="M130" s="604">
        <f t="shared" ref="M130" si="85">_xlfn.BITRSHIFT(L129,8)</f>
        <v>59</v>
      </c>
      <c r="P130" s="421"/>
    </row>
  </sheetData>
  <mergeCells count="69">
    <mergeCell ref="C129:C130"/>
    <mergeCell ref="D99:D130"/>
    <mergeCell ref="C101:C102"/>
    <mergeCell ref="C103:C104"/>
    <mergeCell ref="C105:C106"/>
    <mergeCell ref="C107:C108"/>
    <mergeCell ref="C119:C120"/>
    <mergeCell ref="C99:C100"/>
    <mergeCell ref="C109:C110"/>
    <mergeCell ref="C111:C112"/>
    <mergeCell ref="C113:C114"/>
    <mergeCell ref="C115:C116"/>
    <mergeCell ref="C117:C118"/>
    <mergeCell ref="C121:C122"/>
    <mergeCell ref="C123:C124"/>
    <mergeCell ref="C125:C126"/>
    <mergeCell ref="C127:C128"/>
    <mergeCell ref="C61:C62"/>
    <mergeCell ref="C63:C64"/>
    <mergeCell ref="C65:C66"/>
    <mergeCell ref="C67:C68"/>
    <mergeCell ref="C79:C80"/>
    <mergeCell ref="D67:D98"/>
    <mergeCell ref="C69:C70"/>
    <mergeCell ref="C71:C72"/>
    <mergeCell ref="C73:C74"/>
    <mergeCell ref="C75:C76"/>
    <mergeCell ref="C77:C78"/>
    <mergeCell ref="C89:C90"/>
    <mergeCell ref="C81:C82"/>
    <mergeCell ref="C83:C84"/>
    <mergeCell ref="C85:C86"/>
    <mergeCell ref="C87:C88"/>
    <mergeCell ref="C91:C92"/>
    <mergeCell ref="C93:C94"/>
    <mergeCell ref="C95:C96"/>
    <mergeCell ref="C97:C98"/>
    <mergeCell ref="C59:C60"/>
    <mergeCell ref="C31:C32"/>
    <mergeCell ref="C33:C34"/>
    <mergeCell ref="C35:C36"/>
    <mergeCell ref="D35:D66"/>
    <mergeCell ref="C37:C38"/>
    <mergeCell ref="C39:C40"/>
    <mergeCell ref="C41:C42"/>
    <mergeCell ref="C43:C44"/>
    <mergeCell ref="C45:C46"/>
    <mergeCell ref="C47:C48"/>
    <mergeCell ref="C49:C50"/>
    <mergeCell ref="C51:C52"/>
    <mergeCell ref="C53:C54"/>
    <mergeCell ref="C55:C56"/>
    <mergeCell ref="C57:C5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C27:C2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6B96E-2ED5-433C-9837-65BF2203BBC6}">
  <dimension ref="A1:S130"/>
  <sheetViews>
    <sheetView zoomScale="85" zoomScaleNormal="85" workbookViewId="0">
      <selection activeCell="A2" sqref="A2"/>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10" width="9" style="284"/>
    <col min="11" max="11" width="15.109375" style="284" customWidth="1"/>
    <col min="12" max="12" width="10.109375" style="284" customWidth="1"/>
    <col min="13" max="13" width="9.6640625" style="284" customWidth="1"/>
    <col min="14" max="16384" width="9" style="284"/>
  </cols>
  <sheetData>
    <row r="1" spans="1:19" ht="17.25" customHeight="1">
      <c r="A1" s="756" t="s">
        <v>4661</v>
      </c>
      <c r="B1" s="757"/>
      <c r="C1" s="757"/>
      <c r="D1" s="757"/>
      <c r="E1" s="757"/>
      <c r="F1" s="757"/>
      <c r="G1" s="757"/>
      <c r="H1" s="757"/>
      <c r="I1" s="623"/>
    </row>
    <row r="2" spans="1:19"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9" s="421" customFormat="1">
      <c r="A3" s="622">
        <v>128</v>
      </c>
      <c r="B3" s="610" t="s">
        <v>24</v>
      </c>
      <c r="C3" s="953" t="s">
        <v>1362</v>
      </c>
      <c r="D3" s="957"/>
      <c r="E3" s="620" t="s">
        <v>26</v>
      </c>
      <c r="F3" s="616"/>
      <c r="G3" s="576" t="str">
        <f t="shared" ref="G3:G66" si="0">DEC2HEX(H3)</f>
        <v>A</v>
      </c>
      <c r="H3" s="578">
        <v>10</v>
      </c>
      <c r="I3" s="618" t="s">
        <v>27</v>
      </c>
      <c r="J3" s="284"/>
      <c r="K3" s="421">
        <f>H4*256+H3</f>
        <v>10</v>
      </c>
      <c r="L3" s="421">
        <f>K3*0.0001</f>
        <v>1E-3</v>
      </c>
      <c r="M3" s="421">
        <f>10*LOG10(L3)</f>
        <v>-30</v>
      </c>
      <c r="O3" s="577">
        <v>10</v>
      </c>
      <c r="P3" s="604">
        <f>_xlfn.BITAND(O3,255)</f>
        <v>10</v>
      </c>
    </row>
    <row r="4" spans="1:19" s="421" customFormat="1">
      <c r="A4" s="622">
        <v>129</v>
      </c>
      <c r="B4" s="610" t="s">
        <v>24</v>
      </c>
      <c r="C4" s="751"/>
      <c r="D4" s="754"/>
      <c r="E4" s="620" t="s">
        <v>26</v>
      </c>
      <c r="F4" s="616"/>
      <c r="G4" s="576" t="str">
        <f t="shared" si="0"/>
        <v>0</v>
      </c>
      <c r="H4" s="578">
        <v>0</v>
      </c>
      <c r="I4" s="618" t="s">
        <v>27</v>
      </c>
      <c r="J4" s="284"/>
      <c r="O4" s="577"/>
      <c r="P4" s="604">
        <f>_xlfn.BITRSHIFT(O3,8)</f>
        <v>0</v>
      </c>
    </row>
    <row r="5" spans="1:19" s="421" customFormat="1">
      <c r="A5" s="622">
        <v>130</v>
      </c>
      <c r="B5" s="610" t="s">
        <v>24</v>
      </c>
      <c r="C5" s="953" t="s">
        <v>1363</v>
      </c>
      <c r="D5" s="754"/>
      <c r="E5" s="620" t="s">
        <v>26</v>
      </c>
      <c r="F5" s="616"/>
      <c r="G5" s="576" t="str">
        <f t="shared" si="0"/>
        <v>7A</v>
      </c>
      <c r="H5" s="578">
        <v>122</v>
      </c>
      <c r="I5" s="618" t="s">
        <v>27</v>
      </c>
      <c r="K5" s="421">
        <f>H6*256+H5</f>
        <v>122</v>
      </c>
      <c r="L5" s="421">
        <f>K5*0.001</f>
        <v>0.122</v>
      </c>
      <c r="M5" s="421">
        <f>10*LOG10(L5)</f>
        <v>-9.1364016932525178</v>
      </c>
      <c r="O5" s="577">
        <v>122</v>
      </c>
      <c r="P5" s="604">
        <f t="shared" ref="P5" si="1">_xlfn.BITAND(O5,255)</f>
        <v>122</v>
      </c>
    </row>
    <row r="6" spans="1:19" s="421" customFormat="1">
      <c r="A6" s="622">
        <v>131</v>
      </c>
      <c r="B6" s="610" t="s">
        <v>24</v>
      </c>
      <c r="C6" s="751"/>
      <c r="D6" s="754"/>
      <c r="E6" s="620" t="s">
        <v>26</v>
      </c>
      <c r="F6" s="616"/>
      <c r="G6" s="576" t="str">
        <f t="shared" si="0"/>
        <v>0</v>
      </c>
      <c r="H6" s="578">
        <v>0</v>
      </c>
      <c r="I6" s="618" t="s">
        <v>27</v>
      </c>
      <c r="O6" s="577"/>
      <c r="P6" s="604">
        <f t="shared" ref="P6" si="2">_xlfn.BITRSHIFT(O5,8)</f>
        <v>0</v>
      </c>
    </row>
    <row r="7" spans="1:19" s="421" customFormat="1">
      <c r="A7" s="622">
        <v>132</v>
      </c>
      <c r="B7" s="610" t="s">
        <v>24</v>
      </c>
      <c r="C7" s="953" t="s">
        <v>1364</v>
      </c>
      <c r="D7" s="754"/>
      <c r="E7" s="620" t="s">
        <v>26</v>
      </c>
      <c r="F7" s="616"/>
      <c r="G7" s="576" t="str">
        <f t="shared" si="0"/>
        <v>EA</v>
      </c>
      <c r="H7" s="578">
        <v>234</v>
      </c>
      <c r="I7" s="618" t="s">
        <v>27</v>
      </c>
      <c r="K7" s="421">
        <f>H8*256+H7</f>
        <v>234</v>
      </c>
      <c r="L7" s="421">
        <f>K7*0.001</f>
        <v>0.23400000000000001</v>
      </c>
      <c r="M7" s="421">
        <f>10*LOG10(L7)</f>
        <v>-6.3078414258985713</v>
      </c>
      <c r="O7" s="577">
        <v>234</v>
      </c>
      <c r="P7" s="604">
        <f t="shared" ref="P7" si="3">_xlfn.BITAND(O7,255)</f>
        <v>234</v>
      </c>
    </row>
    <row r="8" spans="1:19" s="421" customFormat="1">
      <c r="A8" s="622">
        <v>133</v>
      </c>
      <c r="B8" s="610" t="s">
        <v>24</v>
      </c>
      <c r="C8" s="751"/>
      <c r="D8" s="754"/>
      <c r="E8" s="620" t="s">
        <v>26</v>
      </c>
      <c r="F8" s="616"/>
      <c r="G8" s="576" t="str">
        <f t="shared" si="0"/>
        <v>0</v>
      </c>
      <c r="H8" s="578">
        <v>0</v>
      </c>
      <c r="I8" s="618" t="s">
        <v>27</v>
      </c>
      <c r="O8" s="577"/>
      <c r="P8" s="604">
        <f t="shared" ref="P8" si="4">_xlfn.BITRSHIFT(O7,8)</f>
        <v>0</v>
      </c>
    </row>
    <row r="9" spans="1:19" s="421" customFormat="1">
      <c r="A9" s="622">
        <v>134</v>
      </c>
      <c r="B9" s="610" t="s">
        <v>24</v>
      </c>
      <c r="C9" s="953" t="s">
        <v>1365</v>
      </c>
      <c r="D9" s="754"/>
      <c r="E9" s="620" t="s">
        <v>26</v>
      </c>
      <c r="F9" s="616"/>
      <c r="G9" s="576" t="str">
        <f t="shared" si="0"/>
        <v>5B</v>
      </c>
      <c r="H9" s="578">
        <v>91</v>
      </c>
      <c r="I9" s="618" t="s">
        <v>27</v>
      </c>
      <c r="K9" s="421">
        <f>H10*256+H9</f>
        <v>347</v>
      </c>
      <c r="L9" s="421">
        <f>K9*0.001</f>
        <v>0.34700000000000003</v>
      </c>
      <c r="M9" s="421">
        <f>10*LOG10(L9)</f>
        <v>-4.5967052520912626</v>
      </c>
      <c r="O9" s="577">
        <v>347</v>
      </c>
      <c r="P9" s="604">
        <f t="shared" ref="P9" si="5">_xlfn.BITAND(O9,255)</f>
        <v>91</v>
      </c>
    </row>
    <row r="10" spans="1:19" s="421" customFormat="1">
      <c r="A10" s="622">
        <v>135</v>
      </c>
      <c r="B10" s="610" t="s">
        <v>24</v>
      </c>
      <c r="C10" s="751"/>
      <c r="D10" s="754"/>
      <c r="E10" s="620" t="s">
        <v>26</v>
      </c>
      <c r="F10" s="616"/>
      <c r="G10" s="576" t="str">
        <f t="shared" si="0"/>
        <v>1</v>
      </c>
      <c r="H10" s="578">
        <v>1</v>
      </c>
      <c r="I10" s="618" t="s">
        <v>27</v>
      </c>
      <c r="K10" s="284"/>
      <c r="O10" s="577"/>
      <c r="P10" s="604">
        <f t="shared" ref="P10" si="6">_xlfn.BITRSHIFT(O9,8)</f>
        <v>1</v>
      </c>
    </row>
    <row r="11" spans="1:19">
      <c r="A11" s="622">
        <v>136</v>
      </c>
      <c r="B11" s="610" t="s">
        <v>24</v>
      </c>
      <c r="C11" s="953" t="s">
        <v>1366</v>
      </c>
      <c r="D11" s="754"/>
      <c r="E11" s="620" t="s">
        <v>26</v>
      </c>
      <c r="F11" s="609"/>
      <c r="G11" s="576" t="str">
        <f t="shared" si="0"/>
        <v>CB</v>
      </c>
      <c r="H11" s="579">
        <v>203</v>
      </c>
      <c r="I11" s="618" t="s">
        <v>27</v>
      </c>
      <c r="K11" s="421">
        <f>H12*256+H11</f>
        <v>459</v>
      </c>
      <c r="L11" s="421">
        <f>K11*0.001</f>
        <v>0.45900000000000002</v>
      </c>
      <c r="M11" s="421">
        <f>10*LOG10(L11)</f>
        <v>-3.3818731446273875</v>
      </c>
      <c r="O11" s="575">
        <v>459</v>
      </c>
      <c r="P11" s="604">
        <f t="shared" ref="P11" si="7">_xlfn.BITAND(O11,255)</f>
        <v>203</v>
      </c>
      <c r="Q11" s="421"/>
      <c r="R11" s="421"/>
      <c r="S11" s="421"/>
    </row>
    <row r="12" spans="1:19">
      <c r="A12" s="622">
        <v>137</v>
      </c>
      <c r="B12" s="610" t="s">
        <v>24</v>
      </c>
      <c r="C12" s="751"/>
      <c r="D12" s="754"/>
      <c r="E12" s="620" t="s">
        <v>26</v>
      </c>
      <c r="F12" s="609"/>
      <c r="G12" s="576" t="str">
        <f t="shared" si="0"/>
        <v>1</v>
      </c>
      <c r="H12" s="579">
        <v>1</v>
      </c>
      <c r="I12" s="618" t="s">
        <v>27</v>
      </c>
      <c r="O12" s="575"/>
      <c r="P12" s="604">
        <f t="shared" ref="P12" si="8">_xlfn.BITRSHIFT(O11,8)</f>
        <v>1</v>
      </c>
    </row>
    <row r="13" spans="1:19">
      <c r="A13" s="622">
        <v>138</v>
      </c>
      <c r="B13" s="610" t="s">
        <v>24</v>
      </c>
      <c r="C13" s="953" t="s">
        <v>1367</v>
      </c>
      <c r="D13" s="754"/>
      <c r="E13" s="620" t="s">
        <v>26</v>
      </c>
      <c r="F13" s="609"/>
      <c r="G13" s="576" t="str">
        <f t="shared" si="0"/>
        <v>3C</v>
      </c>
      <c r="H13" s="579">
        <v>60</v>
      </c>
      <c r="I13" s="618" t="s">
        <v>27</v>
      </c>
      <c r="K13" s="421">
        <f>H14*256+H13</f>
        <v>572</v>
      </c>
      <c r="L13" s="421">
        <f>K13*0.001</f>
        <v>0.57200000000000006</v>
      </c>
      <c r="M13" s="421">
        <f>10*LOG10(L13)</f>
        <v>-2.4260397120697572</v>
      </c>
      <c r="O13" s="575">
        <v>572</v>
      </c>
      <c r="P13" s="604">
        <f t="shared" ref="P13" si="9">_xlfn.BITAND(O13,255)</f>
        <v>60</v>
      </c>
      <c r="Q13" s="421"/>
      <c r="R13" s="421"/>
      <c r="S13" s="421"/>
    </row>
    <row r="14" spans="1:19">
      <c r="A14" s="622">
        <v>139</v>
      </c>
      <c r="B14" s="610" t="s">
        <v>24</v>
      </c>
      <c r="C14" s="751"/>
      <c r="D14" s="754"/>
      <c r="E14" s="620" t="s">
        <v>26</v>
      </c>
      <c r="F14" s="609"/>
      <c r="G14" s="576" t="str">
        <f t="shared" si="0"/>
        <v>2</v>
      </c>
      <c r="H14" s="579">
        <v>2</v>
      </c>
      <c r="I14" s="618" t="s">
        <v>27</v>
      </c>
      <c r="O14" s="575"/>
      <c r="P14" s="604">
        <f t="shared" ref="P14" si="10">_xlfn.BITRSHIFT(O13,8)</f>
        <v>2</v>
      </c>
    </row>
    <row r="15" spans="1:19">
      <c r="A15" s="622">
        <v>140</v>
      </c>
      <c r="B15" s="610" t="s">
        <v>24</v>
      </c>
      <c r="C15" s="953" t="s">
        <v>1368</v>
      </c>
      <c r="D15" s="754"/>
      <c r="E15" s="620" t="s">
        <v>26</v>
      </c>
      <c r="F15" s="609"/>
      <c r="G15" s="576" t="str">
        <f t="shared" si="0"/>
        <v>AC</v>
      </c>
      <c r="H15" s="579">
        <v>172</v>
      </c>
      <c r="I15" s="618" t="s">
        <v>27</v>
      </c>
      <c r="K15" s="421">
        <f>H16*256+H15</f>
        <v>684</v>
      </c>
      <c r="L15" s="421">
        <f>K15*0.001</f>
        <v>0.68400000000000005</v>
      </c>
      <c r="M15" s="421">
        <f>10*LOG10(L15)</f>
        <v>-1.6494389827988374</v>
      </c>
      <c r="O15" s="575">
        <v>684</v>
      </c>
      <c r="P15" s="604">
        <f t="shared" ref="P15" si="11">_xlfn.BITAND(O15,255)</f>
        <v>172</v>
      </c>
      <c r="Q15" s="421"/>
      <c r="R15" s="421"/>
      <c r="S15" s="421"/>
    </row>
    <row r="16" spans="1:19">
      <c r="A16" s="622">
        <v>141</v>
      </c>
      <c r="B16" s="610" t="s">
        <v>24</v>
      </c>
      <c r="C16" s="751"/>
      <c r="D16" s="754"/>
      <c r="E16" s="620" t="s">
        <v>26</v>
      </c>
      <c r="F16" s="609"/>
      <c r="G16" s="576" t="str">
        <f t="shared" si="0"/>
        <v>2</v>
      </c>
      <c r="H16" s="579">
        <v>2</v>
      </c>
      <c r="I16" s="618" t="s">
        <v>27</v>
      </c>
      <c r="O16" s="575"/>
      <c r="P16" s="604">
        <f t="shared" ref="P16" si="12">_xlfn.BITRSHIFT(O15,8)</f>
        <v>2</v>
      </c>
    </row>
    <row r="17" spans="1:19">
      <c r="A17" s="622">
        <v>142</v>
      </c>
      <c r="B17" s="610" t="s">
        <v>24</v>
      </c>
      <c r="C17" s="953" t="s">
        <v>1369</v>
      </c>
      <c r="D17" s="754"/>
      <c r="E17" s="620" t="s">
        <v>26</v>
      </c>
      <c r="F17" s="609"/>
      <c r="G17" s="576" t="str">
        <f t="shared" si="0"/>
        <v>1D</v>
      </c>
      <c r="H17" s="579">
        <v>29</v>
      </c>
      <c r="I17" s="618" t="s">
        <v>27</v>
      </c>
      <c r="K17" s="421">
        <f>H18*256+H17</f>
        <v>797</v>
      </c>
      <c r="L17" s="421">
        <f>K17*0.001</f>
        <v>0.79700000000000004</v>
      </c>
      <c r="M17" s="421">
        <f>10*LOG10(L17)</f>
        <v>-0.98541678603887628</v>
      </c>
      <c r="O17" s="575">
        <v>797</v>
      </c>
      <c r="P17" s="604">
        <f t="shared" ref="P17" si="13">_xlfn.BITAND(O17,255)</f>
        <v>29</v>
      </c>
      <c r="Q17" s="421"/>
      <c r="R17" s="421"/>
      <c r="S17" s="421"/>
    </row>
    <row r="18" spans="1:19">
      <c r="A18" s="622">
        <v>143</v>
      </c>
      <c r="B18" s="610" t="s">
        <v>24</v>
      </c>
      <c r="C18" s="751"/>
      <c r="D18" s="754"/>
      <c r="E18" s="620" t="s">
        <v>26</v>
      </c>
      <c r="F18" s="609"/>
      <c r="G18" s="576" t="str">
        <f t="shared" si="0"/>
        <v>3</v>
      </c>
      <c r="H18" s="579">
        <v>3</v>
      </c>
      <c r="I18" s="618" t="s">
        <v>27</v>
      </c>
      <c r="O18" s="575"/>
      <c r="P18" s="604">
        <f t="shared" ref="P18" si="14">_xlfn.BITRSHIFT(O17,8)</f>
        <v>3</v>
      </c>
    </row>
    <row r="19" spans="1:19">
      <c r="A19" s="622">
        <v>144</v>
      </c>
      <c r="B19" s="610" t="s">
        <v>24</v>
      </c>
      <c r="C19" s="953" t="s">
        <v>1370</v>
      </c>
      <c r="D19" s="754"/>
      <c r="E19" s="620" t="s">
        <v>26</v>
      </c>
      <c r="F19" s="609"/>
      <c r="G19" s="576" t="str">
        <f t="shared" si="0"/>
        <v>8D</v>
      </c>
      <c r="H19" s="579">
        <v>141</v>
      </c>
      <c r="I19" s="618" t="s">
        <v>27</v>
      </c>
      <c r="K19" s="421">
        <f>H20*256+H19</f>
        <v>909</v>
      </c>
      <c r="L19" s="421">
        <f>K19*0.0001</f>
        <v>9.0900000000000009E-2</v>
      </c>
      <c r="M19" s="421">
        <f>10*LOG10(L19)</f>
        <v>-10.414361167780326</v>
      </c>
      <c r="O19" s="577">
        <v>909</v>
      </c>
      <c r="P19" s="604">
        <f>_xlfn.BITAND(O19,255)</f>
        <v>141</v>
      </c>
      <c r="Q19" s="421"/>
      <c r="R19" s="421"/>
      <c r="S19" s="421"/>
    </row>
    <row r="20" spans="1:19">
      <c r="A20" s="622">
        <v>145</v>
      </c>
      <c r="B20" s="610" t="s">
        <v>24</v>
      </c>
      <c r="C20" s="751"/>
      <c r="D20" s="754"/>
      <c r="E20" s="620" t="s">
        <v>26</v>
      </c>
      <c r="F20" s="609"/>
      <c r="G20" s="576" t="str">
        <f t="shared" si="0"/>
        <v>3</v>
      </c>
      <c r="H20" s="579">
        <v>3</v>
      </c>
      <c r="I20" s="618" t="s">
        <v>27</v>
      </c>
      <c r="K20" s="421"/>
      <c r="L20" s="421"/>
      <c r="M20" s="421"/>
      <c r="O20" s="577"/>
      <c r="P20" s="604">
        <f>_xlfn.BITRSHIFT(O19,8)</f>
        <v>3</v>
      </c>
      <c r="Q20" s="421"/>
    </row>
    <row r="21" spans="1:19">
      <c r="A21" s="622">
        <v>146</v>
      </c>
      <c r="B21" s="610" t="s">
        <v>24</v>
      </c>
      <c r="C21" s="953" t="s">
        <v>1371</v>
      </c>
      <c r="D21" s="754"/>
      <c r="E21" s="620" t="s">
        <v>26</v>
      </c>
      <c r="F21" s="609"/>
      <c r="G21" s="576" t="str">
        <f t="shared" si="0"/>
        <v>FD</v>
      </c>
      <c r="H21" s="579">
        <v>253</v>
      </c>
      <c r="I21" s="618" t="s">
        <v>27</v>
      </c>
      <c r="K21" s="421">
        <f>H22*256+H21</f>
        <v>1021</v>
      </c>
      <c r="L21" s="421">
        <f>K21*0.001</f>
        <v>1.0210000000000001</v>
      </c>
      <c r="M21" s="421">
        <f>10*LOG10(L21)</f>
        <v>9.0257420869103017E-2</v>
      </c>
      <c r="O21" s="577">
        <v>1021</v>
      </c>
      <c r="P21" s="604">
        <f t="shared" ref="P21" si="15">_xlfn.BITAND(O21,255)</f>
        <v>253</v>
      </c>
      <c r="Q21" s="421"/>
      <c r="R21" s="421"/>
      <c r="S21" s="421"/>
    </row>
    <row r="22" spans="1:19">
      <c r="A22" s="622">
        <v>147</v>
      </c>
      <c r="B22" s="610" t="s">
        <v>24</v>
      </c>
      <c r="C22" s="751"/>
      <c r="D22" s="754"/>
      <c r="E22" s="620" t="s">
        <v>26</v>
      </c>
      <c r="F22" s="609"/>
      <c r="G22" s="576" t="str">
        <f t="shared" si="0"/>
        <v>3</v>
      </c>
      <c r="H22" s="579">
        <v>3</v>
      </c>
      <c r="I22" s="618" t="s">
        <v>27</v>
      </c>
      <c r="K22" s="421"/>
      <c r="L22" s="421"/>
      <c r="M22" s="421"/>
      <c r="O22" s="577"/>
      <c r="P22" s="604">
        <f t="shared" ref="P22" si="16">_xlfn.BITRSHIFT(O21,8)</f>
        <v>3</v>
      </c>
      <c r="Q22" s="421"/>
    </row>
    <row r="23" spans="1:19">
      <c r="A23" s="622">
        <v>148</v>
      </c>
      <c r="B23" s="610" t="s">
        <v>24</v>
      </c>
      <c r="C23" s="953" t="s">
        <v>1372</v>
      </c>
      <c r="D23" s="754"/>
      <c r="E23" s="620" t="s">
        <v>26</v>
      </c>
      <c r="F23" s="609"/>
      <c r="G23" s="576" t="str">
        <f t="shared" si="0"/>
        <v>6E</v>
      </c>
      <c r="H23" s="579">
        <v>110</v>
      </c>
      <c r="I23" s="618" t="s">
        <v>27</v>
      </c>
      <c r="K23" s="421">
        <f>H24*256+H23</f>
        <v>1134</v>
      </c>
      <c r="L23" s="421">
        <f>K23*0.001</f>
        <v>1.1340000000000001</v>
      </c>
      <c r="M23" s="421">
        <f>10*LOG10(L23)</f>
        <v>0.54613054556887819</v>
      </c>
      <c r="O23" s="577">
        <v>1134</v>
      </c>
      <c r="P23" s="604">
        <f t="shared" ref="P23" si="17">_xlfn.BITAND(O23,255)</f>
        <v>110</v>
      </c>
      <c r="Q23" s="421"/>
      <c r="R23" s="421"/>
      <c r="S23" s="421"/>
    </row>
    <row r="24" spans="1:19">
      <c r="A24" s="622">
        <v>149</v>
      </c>
      <c r="B24" s="610" t="s">
        <v>24</v>
      </c>
      <c r="C24" s="751"/>
      <c r="D24" s="754"/>
      <c r="E24" s="620" t="s">
        <v>26</v>
      </c>
      <c r="F24" s="609"/>
      <c r="G24" s="576" t="str">
        <f t="shared" si="0"/>
        <v>4</v>
      </c>
      <c r="H24" s="579">
        <v>4</v>
      </c>
      <c r="I24" s="618" t="s">
        <v>27</v>
      </c>
      <c r="K24" s="421"/>
      <c r="L24" s="421"/>
      <c r="M24" s="421"/>
      <c r="O24" s="577"/>
      <c r="P24" s="604">
        <f t="shared" ref="P24" si="18">_xlfn.BITRSHIFT(O23,8)</f>
        <v>4</v>
      </c>
      <c r="Q24" s="421"/>
    </row>
    <row r="25" spans="1:19">
      <c r="A25" s="622">
        <v>150</v>
      </c>
      <c r="B25" s="610" t="s">
        <v>24</v>
      </c>
      <c r="C25" s="953" t="s">
        <v>1373</v>
      </c>
      <c r="D25" s="754"/>
      <c r="E25" s="620" t="s">
        <v>26</v>
      </c>
      <c r="F25" s="609"/>
      <c r="G25" s="576" t="str">
        <f t="shared" si="0"/>
        <v>DE</v>
      </c>
      <c r="H25" s="579">
        <v>222</v>
      </c>
      <c r="I25" s="618" t="s">
        <v>27</v>
      </c>
      <c r="K25" s="421">
        <f>H26*256+H25</f>
        <v>1246</v>
      </c>
      <c r="L25" s="421">
        <f>K25*0.001</f>
        <v>1.246</v>
      </c>
      <c r="M25" s="421">
        <f>10*LOG10(L25)</f>
        <v>0.95518042323150809</v>
      </c>
      <c r="O25" s="577">
        <v>1246</v>
      </c>
      <c r="P25" s="604">
        <f t="shared" ref="P25" si="19">_xlfn.BITAND(O25,255)</f>
        <v>222</v>
      </c>
      <c r="Q25" s="421"/>
      <c r="R25" s="421"/>
      <c r="S25" s="421"/>
    </row>
    <row r="26" spans="1:19">
      <c r="A26" s="622">
        <v>151</v>
      </c>
      <c r="B26" s="610" t="s">
        <v>24</v>
      </c>
      <c r="C26" s="751"/>
      <c r="D26" s="754"/>
      <c r="E26" s="620" t="s">
        <v>26</v>
      </c>
      <c r="F26" s="609"/>
      <c r="G26" s="576" t="str">
        <f t="shared" si="0"/>
        <v>4</v>
      </c>
      <c r="H26" s="579">
        <v>4</v>
      </c>
      <c r="I26" s="618" t="s">
        <v>27</v>
      </c>
      <c r="L26" s="421"/>
      <c r="M26" s="421"/>
      <c r="O26" s="577"/>
      <c r="P26" s="604">
        <f t="shared" ref="P26" si="20">_xlfn.BITRSHIFT(O25,8)</f>
        <v>4</v>
      </c>
      <c r="Q26" s="421"/>
    </row>
    <row r="27" spans="1:19">
      <c r="A27" s="622">
        <v>152</v>
      </c>
      <c r="B27" s="610" t="s">
        <v>24</v>
      </c>
      <c r="C27" s="953" t="s">
        <v>1374</v>
      </c>
      <c r="D27" s="754"/>
      <c r="E27" s="620" t="s">
        <v>26</v>
      </c>
      <c r="F27" s="609"/>
      <c r="G27" s="576" t="str">
        <f t="shared" si="0"/>
        <v>4F</v>
      </c>
      <c r="H27" s="579">
        <v>79</v>
      </c>
      <c r="I27" s="618" t="s">
        <v>27</v>
      </c>
      <c r="K27" s="421">
        <f>H28*256+H27</f>
        <v>1359</v>
      </c>
      <c r="L27" s="421">
        <f>K27*0.001</f>
        <v>1.359</v>
      </c>
      <c r="M27" s="421">
        <f>10*LOG10(L27)</f>
        <v>1.3321945673249429</v>
      </c>
      <c r="O27" s="575">
        <v>1359</v>
      </c>
      <c r="P27" s="604">
        <f t="shared" ref="P27" si="21">_xlfn.BITAND(O27,255)</f>
        <v>79</v>
      </c>
      <c r="Q27" s="421"/>
      <c r="R27" s="421"/>
      <c r="S27" s="421"/>
    </row>
    <row r="28" spans="1:19">
      <c r="A28" s="622">
        <v>153</v>
      </c>
      <c r="B28" s="610" t="s">
        <v>24</v>
      </c>
      <c r="C28" s="751"/>
      <c r="D28" s="754"/>
      <c r="E28" s="620" t="s">
        <v>26</v>
      </c>
      <c r="F28" s="609"/>
      <c r="G28" s="576" t="str">
        <f t="shared" si="0"/>
        <v>5</v>
      </c>
      <c r="H28" s="579">
        <v>5</v>
      </c>
      <c r="I28" s="618" t="s">
        <v>27</v>
      </c>
      <c r="O28" s="575"/>
      <c r="P28" s="604">
        <f t="shared" ref="P28" si="22">_xlfn.BITRSHIFT(O27,8)</f>
        <v>5</v>
      </c>
    </row>
    <row r="29" spans="1:19">
      <c r="A29" s="622">
        <v>154</v>
      </c>
      <c r="B29" s="610" t="s">
        <v>24</v>
      </c>
      <c r="C29" s="953" t="s">
        <v>1375</v>
      </c>
      <c r="D29" s="754"/>
      <c r="E29" s="620" t="s">
        <v>26</v>
      </c>
      <c r="F29" s="609"/>
      <c r="G29" s="576" t="str">
        <f t="shared" si="0"/>
        <v>BF</v>
      </c>
      <c r="H29" s="579">
        <v>191</v>
      </c>
      <c r="I29" s="618" t="s">
        <v>27</v>
      </c>
      <c r="K29" s="421">
        <f>H30*256+H29</f>
        <v>1471</v>
      </c>
      <c r="L29" s="421">
        <f>K29*0.001</f>
        <v>1.4710000000000001</v>
      </c>
      <c r="M29" s="421">
        <f>10*LOG10(L29)</f>
        <v>1.6761267272753013</v>
      </c>
      <c r="O29" s="575">
        <v>1471</v>
      </c>
      <c r="P29" s="604">
        <f t="shared" ref="P29" si="23">_xlfn.BITAND(O29,255)</f>
        <v>191</v>
      </c>
      <c r="Q29" s="421"/>
      <c r="R29" s="421"/>
      <c r="S29" s="421"/>
    </row>
    <row r="30" spans="1:19">
      <c r="A30" s="622">
        <v>155</v>
      </c>
      <c r="B30" s="610" t="s">
        <v>24</v>
      </c>
      <c r="C30" s="751"/>
      <c r="D30" s="754"/>
      <c r="E30" s="620" t="s">
        <v>26</v>
      </c>
      <c r="F30" s="609"/>
      <c r="G30" s="576" t="str">
        <f t="shared" si="0"/>
        <v>5</v>
      </c>
      <c r="H30" s="579">
        <v>5</v>
      </c>
      <c r="I30" s="618" t="s">
        <v>27</v>
      </c>
      <c r="O30" s="575"/>
      <c r="P30" s="604">
        <f t="shared" ref="P30" si="24">_xlfn.BITRSHIFT(O29,8)</f>
        <v>5</v>
      </c>
    </row>
    <row r="31" spans="1:19">
      <c r="A31" s="622">
        <v>156</v>
      </c>
      <c r="B31" s="610" t="s">
        <v>24</v>
      </c>
      <c r="C31" s="953" t="s">
        <v>1376</v>
      </c>
      <c r="D31" s="754"/>
      <c r="E31" s="620" t="s">
        <v>26</v>
      </c>
      <c r="F31" s="609"/>
      <c r="G31" s="576" t="str">
        <f t="shared" si="0"/>
        <v>30</v>
      </c>
      <c r="H31" s="579">
        <v>48</v>
      </c>
      <c r="I31" s="618" t="s">
        <v>27</v>
      </c>
      <c r="K31" s="421">
        <f>H32*256+H31</f>
        <v>1584</v>
      </c>
      <c r="L31" s="421">
        <f>K31*0.001</f>
        <v>1.5840000000000001</v>
      </c>
      <c r="M31" s="421">
        <f>10*LOG10(L31)</f>
        <v>1.9975517725347471</v>
      </c>
      <c r="O31" s="575">
        <v>1584</v>
      </c>
      <c r="P31" s="604">
        <f t="shared" ref="P31" si="25">_xlfn.BITAND(O31,255)</f>
        <v>48</v>
      </c>
      <c r="Q31" s="421"/>
      <c r="R31" s="421"/>
      <c r="S31" s="421"/>
    </row>
    <row r="32" spans="1:19">
      <c r="A32" s="622">
        <v>157</v>
      </c>
      <c r="B32" s="610" t="s">
        <v>24</v>
      </c>
      <c r="C32" s="751"/>
      <c r="D32" s="754"/>
      <c r="E32" s="620" t="s">
        <v>26</v>
      </c>
      <c r="F32" s="609"/>
      <c r="G32" s="576" t="str">
        <f t="shared" si="0"/>
        <v>6</v>
      </c>
      <c r="H32" s="579">
        <v>6</v>
      </c>
      <c r="I32" s="618" t="s">
        <v>27</v>
      </c>
      <c r="O32" s="575"/>
      <c r="P32" s="604">
        <f t="shared" ref="P32" si="26">_xlfn.BITRSHIFT(O31,8)</f>
        <v>6</v>
      </c>
    </row>
    <row r="33" spans="1:19">
      <c r="A33" s="622">
        <v>158</v>
      </c>
      <c r="B33" s="610" t="s">
        <v>24</v>
      </c>
      <c r="C33" s="953" t="s">
        <v>1377</v>
      </c>
      <c r="D33" s="754"/>
      <c r="E33" s="620" t="s">
        <v>26</v>
      </c>
      <c r="F33" s="609"/>
      <c r="G33" s="576" t="str">
        <f t="shared" si="0"/>
        <v>F0</v>
      </c>
      <c r="H33" s="579">
        <v>240</v>
      </c>
      <c r="I33" s="618" t="s">
        <v>27</v>
      </c>
      <c r="K33" s="421">
        <f>H34*256+H33</f>
        <v>19952</v>
      </c>
      <c r="L33" s="421">
        <f>K33*0.001</f>
        <v>19.952000000000002</v>
      </c>
      <c r="M33" s="421">
        <f>10*LOG10(L33)</f>
        <v>12.999864361344676</v>
      </c>
      <c r="O33" s="575">
        <v>19952</v>
      </c>
      <c r="P33" s="604">
        <f t="shared" ref="P33" si="27">_xlfn.BITAND(O33,255)</f>
        <v>240</v>
      </c>
      <c r="Q33" s="421"/>
      <c r="R33" s="421"/>
      <c r="S33" s="421"/>
    </row>
    <row r="34" spans="1:19">
      <c r="A34" s="622">
        <v>159</v>
      </c>
      <c r="B34" s="610" t="s">
        <v>24</v>
      </c>
      <c r="C34" s="751"/>
      <c r="D34" s="751"/>
      <c r="E34" s="620" t="s">
        <v>26</v>
      </c>
      <c r="F34" s="609"/>
      <c r="G34" s="576" t="str">
        <f t="shared" si="0"/>
        <v>4D</v>
      </c>
      <c r="H34" s="579">
        <v>77</v>
      </c>
      <c r="I34" s="618" t="s">
        <v>27</v>
      </c>
      <c r="O34" s="575"/>
      <c r="P34" s="604">
        <f t="shared" ref="P34" si="28">_xlfn.BITRSHIFT(O33,8)</f>
        <v>77</v>
      </c>
    </row>
    <row r="35" spans="1:19">
      <c r="A35" s="622">
        <v>160</v>
      </c>
      <c r="B35" s="610" t="s">
        <v>24</v>
      </c>
      <c r="C35" s="953" t="s">
        <v>1378</v>
      </c>
      <c r="D35" s="957"/>
      <c r="E35" s="620" t="s">
        <v>26</v>
      </c>
      <c r="F35" s="609"/>
      <c r="G35" s="576" t="str">
        <f t="shared" si="0"/>
        <v>A</v>
      </c>
      <c r="H35" s="578">
        <v>10</v>
      </c>
      <c r="I35" s="618" t="s">
        <v>27</v>
      </c>
      <c r="K35" s="421">
        <f>H36*256+H35</f>
        <v>10</v>
      </c>
      <c r="L35" s="421">
        <f>K35*0.0001</f>
        <v>1E-3</v>
      </c>
      <c r="M35" s="421">
        <f>10*LOG10(L35)</f>
        <v>-30</v>
      </c>
      <c r="O35" s="577">
        <v>10</v>
      </c>
      <c r="P35" s="604">
        <f>_xlfn.BITAND(O35,255)</f>
        <v>10</v>
      </c>
      <c r="Q35" s="421"/>
      <c r="R35" s="421"/>
      <c r="S35" s="421"/>
    </row>
    <row r="36" spans="1:19">
      <c r="A36" s="622">
        <v>161</v>
      </c>
      <c r="B36" s="610" t="s">
        <v>24</v>
      </c>
      <c r="C36" s="751"/>
      <c r="D36" s="754"/>
      <c r="E36" s="620" t="s">
        <v>26</v>
      </c>
      <c r="F36" s="609"/>
      <c r="G36" s="576" t="str">
        <f t="shared" si="0"/>
        <v>0</v>
      </c>
      <c r="H36" s="578">
        <v>0</v>
      </c>
      <c r="I36" s="618" t="s">
        <v>27</v>
      </c>
      <c r="K36" s="421"/>
      <c r="L36" s="421"/>
      <c r="M36" s="421"/>
      <c r="O36" s="577"/>
      <c r="P36" s="604">
        <f>_xlfn.BITRSHIFT(O35,8)</f>
        <v>0</v>
      </c>
      <c r="Q36" s="421"/>
      <c r="R36" s="421"/>
      <c r="S36" s="421"/>
    </row>
    <row r="37" spans="1:19">
      <c r="A37" s="622">
        <v>162</v>
      </c>
      <c r="B37" s="610" t="s">
        <v>24</v>
      </c>
      <c r="C37" s="953" t="s">
        <v>1379</v>
      </c>
      <c r="D37" s="754"/>
      <c r="E37" s="620" t="s">
        <v>26</v>
      </c>
      <c r="F37" s="609"/>
      <c r="G37" s="576" t="str">
        <f t="shared" si="0"/>
        <v>7A</v>
      </c>
      <c r="H37" s="578">
        <v>122</v>
      </c>
      <c r="I37" s="618" t="s">
        <v>27</v>
      </c>
      <c r="K37" s="421">
        <f>H38*256+H37</f>
        <v>122</v>
      </c>
      <c r="L37" s="421">
        <f>K37*0.001</f>
        <v>0.122</v>
      </c>
      <c r="M37" s="421">
        <f>10*LOG10(L37)</f>
        <v>-9.1364016932525178</v>
      </c>
      <c r="O37" s="577">
        <v>122</v>
      </c>
      <c r="P37" s="604">
        <f t="shared" ref="P37" si="29">_xlfn.BITAND(O37,255)</f>
        <v>122</v>
      </c>
      <c r="Q37" s="421"/>
      <c r="R37" s="421"/>
      <c r="S37" s="421"/>
    </row>
    <row r="38" spans="1:19">
      <c r="A38" s="622">
        <v>163</v>
      </c>
      <c r="B38" s="610" t="s">
        <v>24</v>
      </c>
      <c r="C38" s="751"/>
      <c r="D38" s="754"/>
      <c r="E38" s="620" t="s">
        <v>26</v>
      </c>
      <c r="F38" s="609"/>
      <c r="G38" s="576" t="str">
        <f t="shared" si="0"/>
        <v>0</v>
      </c>
      <c r="H38" s="578">
        <v>0</v>
      </c>
      <c r="I38" s="618" t="s">
        <v>27</v>
      </c>
      <c r="K38" s="421"/>
      <c r="L38" s="421"/>
      <c r="M38" s="421"/>
      <c r="O38" s="577"/>
      <c r="P38" s="604">
        <f t="shared" ref="P38" si="30">_xlfn.BITRSHIFT(O37,8)</f>
        <v>0</v>
      </c>
      <c r="Q38" s="421"/>
      <c r="R38" s="421"/>
      <c r="S38" s="421"/>
    </row>
    <row r="39" spans="1:19">
      <c r="A39" s="622">
        <v>164</v>
      </c>
      <c r="B39" s="610" t="s">
        <v>24</v>
      </c>
      <c r="C39" s="953" t="s">
        <v>1380</v>
      </c>
      <c r="D39" s="754"/>
      <c r="E39" s="620" t="s">
        <v>26</v>
      </c>
      <c r="F39" s="609"/>
      <c r="G39" s="576" t="str">
        <f t="shared" si="0"/>
        <v>EA</v>
      </c>
      <c r="H39" s="578">
        <v>234</v>
      </c>
      <c r="I39" s="618" t="s">
        <v>27</v>
      </c>
      <c r="K39" s="421">
        <f>H40*256+H39</f>
        <v>234</v>
      </c>
      <c r="L39" s="421">
        <f>K39*0.001</f>
        <v>0.23400000000000001</v>
      </c>
      <c r="M39" s="421">
        <f>10*LOG10(L39)</f>
        <v>-6.3078414258985713</v>
      </c>
      <c r="O39" s="577">
        <v>234</v>
      </c>
      <c r="P39" s="604">
        <f t="shared" ref="P39" si="31">_xlfn.BITAND(O39,255)</f>
        <v>234</v>
      </c>
      <c r="Q39" s="421"/>
      <c r="R39" s="421"/>
      <c r="S39" s="421"/>
    </row>
    <row r="40" spans="1:19">
      <c r="A40" s="622">
        <v>165</v>
      </c>
      <c r="B40" s="610" t="s">
        <v>24</v>
      </c>
      <c r="C40" s="751"/>
      <c r="D40" s="754"/>
      <c r="E40" s="620" t="s">
        <v>26</v>
      </c>
      <c r="F40" s="609"/>
      <c r="G40" s="576" t="str">
        <f t="shared" si="0"/>
        <v>0</v>
      </c>
      <c r="H40" s="578">
        <v>0</v>
      </c>
      <c r="I40" s="618" t="s">
        <v>27</v>
      </c>
      <c r="K40" s="421"/>
      <c r="L40" s="421"/>
      <c r="M40" s="421"/>
      <c r="O40" s="577"/>
      <c r="P40" s="604">
        <f t="shared" ref="P40" si="32">_xlfn.BITRSHIFT(O39,8)</f>
        <v>0</v>
      </c>
      <c r="Q40" s="421"/>
      <c r="R40" s="421"/>
      <c r="S40" s="421"/>
    </row>
    <row r="41" spans="1:19">
      <c r="A41" s="622">
        <v>166</v>
      </c>
      <c r="B41" s="610" t="s">
        <v>24</v>
      </c>
      <c r="C41" s="953" t="s">
        <v>1381</v>
      </c>
      <c r="D41" s="754"/>
      <c r="E41" s="620" t="s">
        <v>26</v>
      </c>
      <c r="F41" s="609"/>
      <c r="G41" s="576" t="str">
        <f t="shared" si="0"/>
        <v>5B</v>
      </c>
      <c r="H41" s="578">
        <v>91</v>
      </c>
      <c r="I41" s="618" t="s">
        <v>27</v>
      </c>
      <c r="K41" s="421">
        <f>H42*256+H41</f>
        <v>347</v>
      </c>
      <c r="L41" s="421">
        <f>K41*0.001</f>
        <v>0.34700000000000003</v>
      </c>
      <c r="M41" s="421">
        <f>10*LOG10(L41)</f>
        <v>-4.5967052520912626</v>
      </c>
      <c r="O41" s="577">
        <v>347</v>
      </c>
      <c r="P41" s="604">
        <f t="shared" ref="P41" si="33">_xlfn.BITAND(O41,255)</f>
        <v>91</v>
      </c>
      <c r="Q41" s="421"/>
      <c r="R41" s="421"/>
      <c r="S41" s="421"/>
    </row>
    <row r="42" spans="1:19">
      <c r="A42" s="622">
        <v>167</v>
      </c>
      <c r="B42" s="610" t="s">
        <v>24</v>
      </c>
      <c r="C42" s="751"/>
      <c r="D42" s="754"/>
      <c r="E42" s="620" t="s">
        <v>26</v>
      </c>
      <c r="F42" s="609"/>
      <c r="G42" s="576" t="str">
        <f t="shared" si="0"/>
        <v>1</v>
      </c>
      <c r="H42" s="578">
        <v>1</v>
      </c>
      <c r="I42" s="618" t="s">
        <v>27</v>
      </c>
      <c r="L42" s="421"/>
      <c r="M42" s="421"/>
      <c r="O42" s="577"/>
      <c r="P42" s="604">
        <f t="shared" ref="P42" si="34">_xlfn.BITRSHIFT(O41,8)</f>
        <v>1</v>
      </c>
      <c r="Q42" s="421"/>
      <c r="R42" s="421"/>
      <c r="S42" s="421"/>
    </row>
    <row r="43" spans="1:19">
      <c r="A43" s="622">
        <v>168</v>
      </c>
      <c r="B43" s="610" t="s">
        <v>24</v>
      </c>
      <c r="C43" s="953" t="s">
        <v>1382</v>
      </c>
      <c r="D43" s="754"/>
      <c r="E43" s="620" t="s">
        <v>26</v>
      </c>
      <c r="F43" s="609"/>
      <c r="G43" s="576" t="str">
        <f t="shared" si="0"/>
        <v>CB</v>
      </c>
      <c r="H43" s="579">
        <v>203</v>
      </c>
      <c r="I43" s="618" t="s">
        <v>27</v>
      </c>
      <c r="K43" s="421">
        <f>H44*256+H43</f>
        <v>459</v>
      </c>
      <c r="L43" s="421">
        <f>K43*0.001</f>
        <v>0.45900000000000002</v>
      </c>
      <c r="M43" s="421">
        <f>10*LOG10(L43)</f>
        <v>-3.3818731446273875</v>
      </c>
      <c r="O43" s="575">
        <v>459</v>
      </c>
      <c r="P43" s="604">
        <f t="shared" ref="P43" si="35">_xlfn.BITAND(O43,255)</f>
        <v>203</v>
      </c>
      <c r="Q43" s="421"/>
      <c r="R43" s="421"/>
      <c r="S43" s="421"/>
    </row>
    <row r="44" spans="1:19">
      <c r="A44" s="622">
        <v>169</v>
      </c>
      <c r="B44" s="610" t="s">
        <v>24</v>
      </c>
      <c r="C44" s="751"/>
      <c r="D44" s="754"/>
      <c r="E44" s="620" t="s">
        <v>26</v>
      </c>
      <c r="F44" s="609"/>
      <c r="G44" s="576" t="str">
        <f t="shared" si="0"/>
        <v>1</v>
      </c>
      <c r="H44" s="579">
        <v>1</v>
      </c>
      <c r="I44" s="618" t="s">
        <v>27</v>
      </c>
      <c r="O44" s="575"/>
      <c r="P44" s="604">
        <f t="shared" ref="P44" si="36">_xlfn.BITRSHIFT(O43,8)</f>
        <v>1</v>
      </c>
    </row>
    <row r="45" spans="1:19">
      <c r="A45" s="622">
        <v>170</v>
      </c>
      <c r="B45" s="610" t="s">
        <v>24</v>
      </c>
      <c r="C45" s="953" t="s">
        <v>1383</v>
      </c>
      <c r="D45" s="754"/>
      <c r="E45" s="620" t="s">
        <v>26</v>
      </c>
      <c r="F45" s="609"/>
      <c r="G45" s="576" t="str">
        <f t="shared" si="0"/>
        <v>3C</v>
      </c>
      <c r="H45" s="579">
        <v>60</v>
      </c>
      <c r="I45" s="618" t="s">
        <v>27</v>
      </c>
      <c r="K45" s="421">
        <f>H46*256+H45</f>
        <v>572</v>
      </c>
      <c r="L45" s="421">
        <f>K45*0.001</f>
        <v>0.57200000000000006</v>
      </c>
      <c r="M45" s="421">
        <f>10*LOG10(L45)</f>
        <v>-2.4260397120697572</v>
      </c>
      <c r="O45" s="575">
        <v>572</v>
      </c>
      <c r="P45" s="604">
        <f t="shared" ref="P45" si="37">_xlfn.BITAND(O45,255)</f>
        <v>60</v>
      </c>
      <c r="Q45" s="421"/>
      <c r="R45" s="421"/>
      <c r="S45" s="421"/>
    </row>
    <row r="46" spans="1:19">
      <c r="A46" s="622">
        <v>171</v>
      </c>
      <c r="B46" s="610" t="s">
        <v>24</v>
      </c>
      <c r="C46" s="751"/>
      <c r="D46" s="754"/>
      <c r="E46" s="620" t="s">
        <v>26</v>
      </c>
      <c r="F46" s="609"/>
      <c r="G46" s="576" t="str">
        <f t="shared" si="0"/>
        <v>2</v>
      </c>
      <c r="H46" s="579">
        <v>2</v>
      </c>
      <c r="I46" s="618" t="s">
        <v>27</v>
      </c>
      <c r="O46" s="575"/>
      <c r="P46" s="604">
        <f t="shared" ref="P46" si="38">_xlfn.BITRSHIFT(O45,8)</f>
        <v>2</v>
      </c>
    </row>
    <row r="47" spans="1:19">
      <c r="A47" s="622">
        <v>172</v>
      </c>
      <c r="B47" s="610" t="s">
        <v>24</v>
      </c>
      <c r="C47" s="953" t="s">
        <v>1384</v>
      </c>
      <c r="D47" s="754"/>
      <c r="E47" s="620" t="s">
        <v>26</v>
      </c>
      <c r="F47" s="609"/>
      <c r="G47" s="576" t="str">
        <f t="shared" si="0"/>
        <v>AC</v>
      </c>
      <c r="H47" s="579">
        <v>172</v>
      </c>
      <c r="I47" s="618" t="s">
        <v>27</v>
      </c>
      <c r="K47" s="421">
        <f>H48*256+H47</f>
        <v>684</v>
      </c>
      <c r="L47" s="421">
        <f>K47*0.001</f>
        <v>0.68400000000000005</v>
      </c>
      <c r="M47" s="421">
        <f>10*LOG10(L47)</f>
        <v>-1.6494389827988374</v>
      </c>
      <c r="O47" s="575">
        <v>684</v>
      </c>
      <c r="P47" s="604">
        <f t="shared" ref="P47" si="39">_xlfn.BITAND(O47,255)</f>
        <v>172</v>
      </c>
      <c r="Q47" s="421"/>
      <c r="R47" s="421"/>
      <c r="S47" s="421"/>
    </row>
    <row r="48" spans="1:19">
      <c r="A48" s="622">
        <v>173</v>
      </c>
      <c r="B48" s="610" t="s">
        <v>24</v>
      </c>
      <c r="C48" s="751"/>
      <c r="D48" s="754"/>
      <c r="E48" s="620" t="s">
        <v>26</v>
      </c>
      <c r="F48" s="609"/>
      <c r="G48" s="576" t="str">
        <f t="shared" si="0"/>
        <v>2</v>
      </c>
      <c r="H48" s="579">
        <v>2</v>
      </c>
      <c r="I48" s="618" t="s">
        <v>27</v>
      </c>
      <c r="O48" s="575"/>
      <c r="P48" s="604">
        <f t="shared" ref="P48" si="40">_xlfn.BITRSHIFT(O47,8)</f>
        <v>2</v>
      </c>
    </row>
    <row r="49" spans="1:19">
      <c r="A49" s="622">
        <v>174</v>
      </c>
      <c r="B49" s="610" t="s">
        <v>24</v>
      </c>
      <c r="C49" s="953" t="s">
        <v>1385</v>
      </c>
      <c r="D49" s="754"/>
      <c r="E49" s="620" t="s">
        <v>26</v>
      </c>
      <c r="F49" s="609"/>
      <c r="G49" s="576" t="str">
        <f t="shared" si="0"/>
        <v>1D</v>
      </c>
      <c r="H49" s="579">
        <v>29</v>
      </c>
      <c r="I49" s="618" t="s">
        <v>27</v>
      </c>
      <c r="K49" s="421">
        <f>H50*256+H49</f>
        <v>797</v>
      </c>
      <c r="L49" s="421">
        <f>K49*0.001</f>
        <v>0.79700000000000004</v>
      </c>
      <c r="M49" s="421">
        <f>10*LOG10(L49)</f>
        <v>-0.98541678603887628</v>
      </c>
      <c r="O49" s="575">
        <v>797</v>
      </c>
      <c r="P49" s="604">
        <f t="shared" ref="P49" si="41">_xlfn.BITAND(O49,255)</f>
        <v>29</v>
      </c>
      <c r="Q49" s="421"/>
      <c r="R49" s="421"/>
      <c r="S49" s="421"/>
    </row>
    <row r="50" spans="1:19">
      <c r="A50" s="622">
        <v>175</v>
      </c>
      <c r="B50" s="610" t="s">
        <v>24</v>
      </c>
      <c r="C50" s="751"/>
      <c r="D50" s="754"/>
      <c r="E50" s="620" t="s">
        <v>26</v>
      </c>
      <c r="F50" s="609"/>
      <c r="G50" s="576" t="str">
        <f t="shared" si="0"/>
        <v>3</v>
      </c>
      <c r="H50" s="579">
        <v>3</v>
      </c>
      <c r="I50" s="618" t="s">
        <v>27</v>
      </c>
      <c r="O50" s="575"/>
      <c r="P50" s="604">
        <f t="shared" ref="P50" si="42">_xlfn.BITRSHIFT(O49,8)</f>
        <v>3</v>
      </c>
    </row>
    <row r="51" spans="1:19">
      <c r="A51" s="622">
        <v>176</v>
      </c>
      <c r="B51" s="610" t="s">
        <v>24</v>
      </c>
      <c r="C51" s="953" t="s">
        <v>1386</v>
      </c>
      <c r="D51" s="754"/>
      <c r="E51" s="620" t="s">
        <v>26</v>
      </c>
      <c r="F51" s="609"/>
      <c r="G51" s="576" t="str">
        <f t="shared" si="0"/>
        <v>8D</v>
      </c>
      <c r="H51" s="579">
        <v>141</v>
      </c>
      <c r="I51" s="618" t="s">
        <v>27</v>
      </c>
      <c r="K51" s="421">
        <f>H52*256+H51</f>
        <v>909</v>
      </c>
      <c r="L51" s="421">
        <f>K51*0.0001</f>
        <v>9.0900000000000009E-2</v>
      </c>
      <c r="M51" s="421">
        <f>10*LOG10(L51)</f>
        <v>-10.414361167780326</v>
      </c>
      <c r="O51" s="577">
        <v>909</v>
      </c>
      <c r="P51" s="604">
        <f>_xlfn.BITAND(O51,255)</f>
        <v>141</v>
      </c>
      <c r="Q51" s="421"/>
      <c r="R51" s="421"/>
      <c r="S51" s="421"/>
    </row>
    <row r="52" spans="1:19">
      <c r="A52" s="622">
        <v>177</v>
      </c>
      <c r="B52" s="610" t="s">
        <v>24</v>
      </c>
      <c r="C52" s="751"/>
      <c r="D52" s="754"/>
      <c r="E52" s="620" t="s">
        <v>26</v>
      </c>
      <c r="F52" s="609"/>
      <c r="G52" s="576" t="str">
        <f t="shared" si="0"/>
        <v>3</v>
      </c>
      <c r="H52" s="579">
        <v>3</v>
      </c>
      <c r="I52" s="618" t="s">
        <v>27</v>
      </c>
      <c r="K52" s="421"/>
      <c r="L52" s="421"/>
      <c r="M52" s="421"/>
      <c r="O52" s="577"/>
      <c r="P52" s="604">
        <f>_xlfn.BITRSHIFT(O51,8)</f>
        <v>3</v>
      </c>
      <c r="Q52" s="421"/>
    </row>
    <row r="53" spans="1:19">
      <c r="A53" s="622">
        <v>178</v>
      </c>
      <c r="B53" s="610" t="s">
        <v>24</v>
      </c>
      <c r="C53" s="953" t="s">
        <v>1387</v>
      </c>
      <c r="D53" s="754"/>
      <c r="E53" s="620" t="s">
        <v>26</v>
      </c>
      <c r="F53" s="609"/>
      <c r="G53" s="576" t="str">
        <f t="shared" si="0"/>
        <v>FD</v>
      </c>
      <c r="H53" s="579">
        <v>253</v>
      </c>
      <c r="I53" s="618" t="s">
        <v>27</v>
      </c>
      <c r="K53" s="421">
        <f>H54*256+H53</f>
        <v>1021</v>
      </c>
      <c r="L53" s="421">
        <f>K53*0.001</f>
        <v>1.0210000000000001</v>
      </c>
      <c r="M53" s="421">
        <f>10*LOG10(L53)</f>
        <v>9.0257420869103017E-2</v>
      </c>
      <c r="O53" s="577">
        <v>1021</v>
      </c>
      <c r="P53" s="604">
        <f t="shared" ref="P53" si="43">_xlfn.BITAND(O53,255)</f>
        <v>253</v>
      </c>
      <c r="Q53" s="421"/>
      <c r="R53" s="421"/>
      <c r="S53" s="421"/>
    </row>
    <row r="54" spans="1:19">
      <c r="A54" s="622">
        <v>179</v>
      </c>
      <c r="B54" s="610" t="s">
        <v>24</v>
      </c>
      <c r="C54" s="751"/>
      <c r="D54" s="754"/>
      <c r="E54" s="620" t="s">
        <v>26</v>
      </c>
      <c r="F54" s="609"/>
      <c r="G54" s="576" t="str">
        <f t="shared" si="0"/>
        <v>3</v>
      </c>
      <c r="H54" s="579">
        <v>3</v>
      </c>
      <c r="I54" s="618" t="s">
        <v>27</v>
      </c>
      <c r="K54" s="421"/>
      <c r="L54" s="421"/>
      <c r="M54" s="421"/>
      <c r="O54" s="577"/>
      <c r="P54" s="604">
        <f t="shared" ref="P54" si="44">_xlfn.BITRSHIFT(O53,8)</f>
        <v>3</v>
      </c>
      <c r="Q54" s="421"/>
    </row>
    <row r="55" spans="1:19">
      <c r="A55" s="622">
        <v>180</v>
      </c>
      <c r="B55" s="610" t="s">
        <v>24</v>
      </c>
      <c r="C55" s="953" t="s">
        <v>1388</v>
      </c>
      <c r="D55" s="754"/>
      <c r="E55" s="620" t="s">
        <v>26</v>
      </c>
      <c r="F55" s="609"/>
      <c r="G55" s="576" t="str">
        <f t="shared" si="0"/>
        <v>6E</v>
      </c>
      <c r="H55" s="579">
        <v>110</v>
      </c>
      <c r="I55" s="618" t="s">
        <v>27</v>
      </c>
      <c r="K55" s="421">
        <f>H56*256+H55</f>
        <v>1134</v>
      </c>
      <c r="L55" s="421">
        <f>K55*0.001</f>
        <v>1.1340000000000001</v>
      </c>
      <c r="M55" s="421">
        <f>10*LOG10(L55)</f>
        <v>0.54613054556887819</v>
      </c>
      <c r="O55" s="577">
        <v>1134</v>
      </c>
      <c r="P55" s="604">
        <f t="shared" ref="P55" si="45">_xlfn.BITAND(O55,255)</f>
        <v>110</v>
      </c>
      <c r="Q55" s="421"/>
      <c r="R55" s="421"/>
      <c r="S55" s="421"/>
    </row>
    <row r="56" spans="1:19">
      <c r="A56" s="622">
        <v>181</v>
      </c>
      <c r="B56" s="610" t="s">
        <v>24</v>
      </c>
      <c r="C56" s="751"/>
      <c r="D56" s="754"/>
      <c r="E56" s="620" t="s">
        <v>26</v>
      </c>
      <c r="F56" s="609"/>
      <c r="G56" s="576" t="str">
        <f t="shared" si="0"/>
        <v>4</v>
      </c>
      <c r="H56" s="579">
        <v>4</v>
      </c>
      <c r="I56" s="618" t="s">
        <v>27</v>
      </c>
      <c r="K56" s="421"/>
      <c r="L56" s="421"/>
      <c r="M56" s="421"/>
      <c r="O56" s="577"/>
      <c r="P56" s="604">
        <f t="shared" ref="P56" si="46">_xlfn.BITRSHIFT(O55,8)</f>
        <v>4</v>
      </c>
      <c r="Q56" s="421"/>
    </row>
    <row r="57" spans="1:19">
      <c r="A57" s="622">
        <v>182</v>
      </c>
      <c r="B57" s="610" t="s">
        <v>24</v>
      </c>
      <c r="C57" s="953" t="s">
        <v>1373</v>
      </c>
      <c r="D57" s="754"/>
      <c r="E57" s="620" t="s">
        <v>26</v>
      </c>
      <c r="F57" s="609"/>
      <c r="G57" s="576" t="str">
        <f t="shared" si="0"/>
        <v>DE</v>
      </c>
      <c r="H57" s="579">
        <v>222</v>
      </c>
      <c r="I57" s="618" t="s">
        <v>27</v>
      </c>
      <c r="K57" s="421">
        <f>H58*256+H57</f>
        <v>1246</v>
      </c>
      <c r="L57" s="421">
        <f>K57*0.001</f>
        <v>1.246</v>
      </c>
      <c r="M57" s="421">
        <f>10*LOG10(L57)</f>
        <v>0.95518042323150809</v>
      </c>
      <c r="O57" s="577">
        <v>1246</v>
      </c>
      <c r="P57" s="604">
        <f t="shared" ref="P57" si="47">_xlfn.BITAND(O57,255)</f>
        <v>222</v>
      </c>
      <c r="Q57" s="421"/>
      <c r="R57" s="421"/>
      <c r="S57" s="421"/>
    </row>
    <row r="58" spans="1:19">
      <c r="A58" s="622">
        <v>183</v>
      </c>
      <c r="B58" s="610" t="s">
        <v>24</v>
      </c>
      <c r="C58" s="751"/>
      <c r="D58" s="754"/>
      <c r="E58" s="620" t="s">
        <v>26</v>
      </c>
      <c r="F58" s="609"/>
      <c r="G58" s="576" t="str">
        <f t="shared" si="0"/>
        <v>4</v>
      </c>
      <c r="H58" s="579">
        <v>4</v>
      </c>
      <c r="I58" s="618" t="s">
        <v>27</v>
      </c>
      <c r="L58" s="421"/>
      <c r="M58" s="421"/>
      <c r="O58" s="577"/>
      <c r="P58" s="604">
        <f t="shared" ref="P58" si="48">_xlfn.BITRSHIFT(O57,8)</f>
        <v>4</v>
      </c>
      <c r="Q58" s="421"/>
    </row>
    <row r="59" spans="1:19">
      <c r="A59" s="622">
        <v>184</v>
      </c>
      <c r="B59" s="610" t="s">
        <v>24</v>
      </c>
      <c r="C59" s="953" t="s">
        <v>1389</v>
      </c>
      <c r="D59" s="754"/>
      <c r="E59" s="620" t="s">
        <v>26</v>
      </c>
      <c r="F59" s="609"/>
      <c r="G59" s="576" t="str">
        <f t="shared" si="0"/>
        <v>4F</v>
      </c>
      <c r="H59" s="579">
        <v>79</v>
      </c>
      <c r="I59" s="618" t="s">
        <v>27</v>
      </c>
      <c r="K59" s="421">
        <f>H60*256+H59</f>
        <v>1359</v>
      </c>
      <c r="L59" s="421">
        <f>K59*0.001</f>
        <v>1.359</v>
      </c>
      <c r="M59" s="421">
        <f>10*LOG10(L59)</f>
        <v>1.3321945673249429</v>
      </c>
      <c r="O59" s="575">
        <v>1359</v>
      </c>
      <c r="P59" s="604">
        <f t="shared" ref="P59" si="49">_xlfn.BITAND(O59,255)</f>
        <v>79</v>
      </c>
      <c r="Q59" s="421"/>
      <c r="R59" s="421"/>
      <c r="S59" s="421"/>
    </row>
    <row r="60" spans="1:19">
      <c r="A60" s="622">
        <v>185</v>
      </c>
      <c r="B60" s="610" t="s">
        <v>24</v>
      </c>
      <c r="C60" s="751"/>
      <c r="D60" s="754"/>
      <c r="E60" s="620" t="s">
        <v>26</v>
      </c>
      <c r="F60" s="609"/>
      <c r="G60" s="576" t="str">
        <f t="shared" si="0"/>
        <v>5</v>
      </c>
      <c r="H60" s="579">
        <v>5</v>
      </c>
      <c r="I60" s="618" t="s">
        <v>27</v>
      </c>
      <c r="O60" s="575"/>
      <c r="P60" s="604">
        <f t="shared" ref="P60" si="50">_xlfn.BITRSHIFT(O59,8)</f>
        <v>5</v>
      </c>
    </row>
    <row r="61" spans="1:19">
      <c r="A61" s="622">
        <v>186</v>
      </c>
      <c r="B61" s="610" t="s">
        <v>24</v>
      </c>
      <c r="C61" s="953" t="s">
        <v>1375</v>
      </c>
      <c r="D61" s="754"/>
      <c r="E61" s="620" t="s">
        <v>26</v>
      </c>
      <c r="F61" s="609"/>
      <c r="G61" s="576" t="str">
        <f t="shared" si="0"/>
        <v>BF</v>
      </c>
      <c r="H61" s="579">
        <v>191</v>
      </c>
      <c r="I61" s="618" t="s">
        <v>27</v>
      </c>
      <c r="K61" s="421">
        <f>H62*256+H61</f>
        <v>1471</v>
      </c>
      <c r="L61" s="421">
        <f>K61*0.001</f>
        <v>1.4710000000000001</v>
      </c>
      <c r="M61" s="421">
        <f>10*LOG10(L61)</f>
        <v>1.6761267272753013</v>
      </c>
      <c r="O61" s="575">
        <v>1471</v>
      </c>
      <c r="P61" s="604">
        <f t="shared" ref="P61" si="51">_xlfn.BITAND(O61,255)</f>
        <v>191</v>
      </c>
      <c r="Q61" s="421"/>
      <c r="R61" s="421"/>
      <c r="S61" s="421"/>
    </row>
    <row r="62" spans="1:19">
      <c r="A62" s="622">
        <v>187</v>
      </c>
      <c r="B62" s="610" t="s">
        <v>24</v>
      </c>
      <c r="C62" s="751"/>
      <c r="D62" s="754"/>
      <c r="E62" s="620" t="s">
        <v>26</v>
      </c>
      <c r="F62" s="609"/>
      <c r="G62" s="576" t="str">
        <f t="shared" si="0"/>
        <v>5</v>
      </c>
      <c r="H62" s="579">
        <v>5</v>
      </c>
      <c r="I62" s="618" t="s">
        <v>27</v>
      </c>
      <c r="O62" s="575"/>
      <c r="P62" s="604">
        <f t="shared" ref="P62" si="52">_xlfn.BITRSHIFT(O61,8)</f>
        <v>5</v>
      </c>
    </row>
    <row r="63" spans="1:19">
      <c r="A63" s="622">
        <v>188</v>
      </c>
      <c r="B63" s="610" t="s">
        <v>24</v>
      </c>
      <c r="C63" s="953" t="s">
        <v>1390</v>
      </c>
      <c r="D63" s="754"/>
      <c r="E63" s="620" t="s">
        <v>26</v>
      </c>
      <c r="F63" s="609"/>
      <c r="G63" s="576" t="str">
        <f t="shared" si="0"/>
        <v>30</v>
      </c>
      <c r="H63" s="579">
        <v>48</v>
      </c>
      <c r="I63" s="618" t="s">
        <v>27</v>
      </c>
      <c r="K63" s="421">
        <f>H64*256+H63</f>
        <v>1584</v>
      </c>
      <c r="L63" s="421">
        <f>K63*0.001</f>
        <v>1.5840000000000001</v>
      </c>
      <c r="M63" s="421">
        <f>10*LOG10(L63)</f>
        <v>1.9975517725347471</v>
      </c>
      <c r="O63" s="575">
        <v>1584</v>
      </c>
      <c r="P63" s="604">
        <f t="shared" ref="P63" si="53">_xlfn.BITAND(O63,255)</f>
        <v>48</v>
      </c>
      <c r="Q63" s="421"/>
      <c r="R63" s="421"/>
      <c r="S63" s="421"/>
    </row>
    <row r="64" spans="1:19">
      <c r="A64" s="622">
        <v>189</v>
      </c>
      <c r="B64" s="610" t="s">
        <v>24</v>
      </c>
      <c r="C64" s="751"/>
      <c r="D64" s="754"/>
      <c r="E64" s="620" t="s">
        <v>26</v>
      </c>
      <c r="F64" s="609"/>
      <c r="G64" s="576" t="str">
        <f t="shared" si="0"/>
        <v>6</v>
      </c>
      <c r="H64" s="579">
        <v>6</v>
      </c>
      <c r="I64" s="618" t="s">
        <v>27</v>
      </c>
      <c r="O64" s="575"/>
      <c r="P64" s="604">
        <f t="shared" ref="P64" si="54">_xlfn.BITRSHIFT(O63,8)</f>
        <v>6</v>
      </c>
    </row>
    <row r="65" spans="1:19">
      <c r="A65" s="622">
        <v>190</v>
      </c>
      <c r="B65" s="610" t="s">
        <v>24</v>
      </c>
      <c r="C65" s="953" t="s">
        <v>1391</v>
      </c>
      <c r="D65" s="754"/>
      <c r="E65" s="620" t="s">
        <v>26</v>
      </c>
      <c r="F65" s="609"/>
      <c r="G65" s="576" t="str">
        <f t="shared" si="0"/>
        <v>F0</v>
      </c>
      <c r="H65" s="579">
        <v>240</v>
      </c>
      <c r="I65" s="618" t="s">
        <v>27</v>
      </c>
      <c r="K65" s="421">
        <f>H66*256+H65</f>
        <v>19952</v>
      </c>
      <c r="L65" s="421">
        <f>K65*0.001</f>
        <v>19.952000000000002</v>
      </c>
      <c r="M65" s="421">
        <f>10*LOG10(L65)</f>
        <v>12.999864361344676</v>
      </c>
      <c r="O65" s="575">
        <v>19952</v>
      </c>
      <c r="P65" s="604">
        <f t="shared" ref="P65" si="55">_xlfn.BITAND(O65,255)</f>
        <v>240</v>
      </c>
      <c r="Q65" s="421"/>
      <c r="R65" s="421"/>
      <c r="S65" s="421"/>
    </row>
    <row r="66" spans="1:19">
      <c r="A66" s="622">
        <v>191</v>
      </c>
      <c r="B66" s="610" t="s">
        <v>24</v>
      </c>
      <c r="C66" s="751"/>
      <c r="D66" s="751"/>
      <c r="E66" s="620" t="s">
        <v>26</v>
      </c>
      <c r="F66" s="609"/>
      <c r="G66" s="576" t="str">
        <f t="shared" si="0"/>
        <v>4D</v>
      </c>
      <c r="H66" s="579">
        <v>77</v>
      </c>
      <c r="I66" s="618" t="s">
        <v>27</v>
      </c>
      <c r="O66" s="575"/>
      <c r="P66" s="604">
        <f t="shared" ref="P66" si="56">_xlfn.BITRSHIFT(O65,8)</f>
        <v>77</v>
      </c>
    </row>
    <row r="67" spans="1:19">
      <c r="A67" s="610">
        <v>192</v>
      </c>
      <c r="B67" s="610" t="s">
        <v>24</v>
      </c>
      <c r="C67" s="953" t="s">
        <v>1392</v>
      </c>
      <c r="D67" s="957"/>
      <c r="E67" s="620" t="s">
        <v>26</v>
      </c>
      <c r="F67" s="609"/>
      <c r="G67" s="576" t="str">
        <f t="shared" ref="G67:G130" si="57">DEC2HEX(H67)</f>
        <v>A</v>
      </c>
      <c r="H67" s="578">
        <v>10</v>
      </c>
      <c r="I67" s="618" t="s">
        <v>27</v>
      </c>
      <c r="K67" s="421">
        <f>H68*256+H67</f>
        <v>10</v>
      </c>
      <c r="L67" s="421">
        <f>K67*0.0001</f>
        <v>1E-3</v>
      </c>
      <c r="M67" s="421">
        <f>10*LOG10(L67)</f>
        <v>-30</v>
      </c>
      <c r="O67" s="577">
        <v>10</v>
      </c>
      <c r="P67" s="604">
        <f>_xlfn.BITAND(O67,255)</f>
        <v>10</v>
      </c>
      <c r="Q67" s="421"/>
      <c r="R67" s="421"/>
      <c r="S67" s="421"/>
    </row>
    <row r="68" spans="1:19">
      <c r="A68" s="610">
        <v>193</v>
      </c>
      <c r="B68" s="610" t="s">
        <v>24</v>
      </c>
      <c r="C68" s="751"/>
      <c r="D68" s="754"/>
      <c r="E68" s="620" t="s">
        <v>26</v>
      </c>
      <c r="F68" s="609"/>
      <c r="G68" s="576" t="str">
        <f t="shared" si="57"/>
        <v>0</v>
      </c>
      <c r="H68" s="578">
        <v>0</v>
      </c>
      <c r="I68" s="618" t="s">
        <v>27</v>
      </c>
      <c r="K68" s="421"/>
      <c r="L68" s="421"/>
      <c r="M68" s="421"/>
      <c r="O68" s="577"/>
      <c r="P68" s="604">
        <f>_xlfn.BITRSHIFT(O67,8)</f>
        <v>0</v>
      </c>
      <c r="Q68" s="421"/>
      <c r="R68" s="421"/>
      <c r="S68" s="421"/>
    </row>
    <row r="69" spans="1:19">
      <c r="A69" s="610">
        <v>194</v>
      </c>
      <c r="B69" s="610" t="s">
        <v>24</v>
      </c>
      <c r="C69" s="953" t="s">
        <v>1393</v>
      </c>
      <c r="D69" s="754"/>
      <c r="E69" s="620" t="s">
        <v>26</v>
      </c>
      <c r="F69" s="609"/>
      <c r="G69" s="576" t="str">
        <f t="shared" si="57"/>
        <v>7A</v>
      </c>
      <c r="H69" s="578">
        <v>122</v>
      </c>
      <c r="I69" s="618" t="s">
        <v>27</v>
      </c>
      <c r="K69" s="421">
        <f>H70*256+H69</f>
        <v>122</v>
      </c>
      <c r="L69" s="421">
        <f>K69*0.001</f>
        <v>0.122</v>
      </c>
      <c r="M69" s="421">
        <f>10*LOG10(L69)</f>
        <v>-9.1364016932525178</v>
      </c>
      <c r="O69" s="577">
        <v>122</v>
      </c>
      <c r="P69" s="604">
        <f t="shared" ref="P69" si="58">_xlfn.BITAND(O69,255)</f>
        <v>122</v>
      </c>
      <c r="Q69" s="421"/>
      <c r="R69" s="421"/>
      <c r="S69" s="421"/>
    </row>
    <row r="70" spans="1:19">
      <c r="A70" s="610">
        <v>195</v>
      </c>
      <c r="B70" s="610" t="s">
        <v>24</v>
      </c>
      <c r="C70" s="751"/>
      <c r="D70" s="754"/>
      <c r="E70" s="620" t="s">
        <v>26</v>
      </c>
      <c r="F70" s="609"/>
      <c r="G70" s="576" t="str">
        <f t="shared" si="57"/>
        <v>0</v>
      </c>
      <c r="H70" s="578">
        <v>0</v>
      </c>
      <c r="I70" s="618" t="s">
        <v>27</v>
      </c>
      <c r="K70" s="421"/>
      <c r="L70" s="421"/>
      <c r="M70" s="421"/>
      <c r="O70" s="577"/>
      <c r="P70" s="604">
        <f t="shared" ref="P70" si="59">_xlfn.BITRSHIFT(O69,8)</f>
        <v>0</v>
      </c>
      <c r="Q70" s="421"/>
      <c r="R70" s="421"/>
      <c r="S70" s="421"/>
    </row>
    <row r="71" spans="1:19">
      <c r="A71" s="610">
        <v>196</v>
      </c>
      <c r="B71" s="610" t="s">
        <v>24</v>
      </c>
      <c r="C71" s="953" t="s">
        <v>1394</v>
      </c>
      <c r="D71" s="754"/>
      <c r="E71" s="620" t="s">
        <v>26</v>
      </c>
      <c r="F71" s="609"/>
      <c r="G71" s="576" t="str">
        <f t="shared" si="57"/>
        <v>EA</v>
      </c>
      <c r="H71" s="578">
        <v>234</v>
      </c>
      <c r="I71" s="618" t="s">
        <v>27</v>
      </c>
      <c r="K71" s="421">
        <f>H72*256+H71</f>
        <v>234</v>
      </c>
      <c r="L71" s="421">
        <f>K71*0.001</f>
        <v>0.23400000000000001</v>
      </c>
      <c r="M71" s="421">
        <f>10*LOG10(L71)</f>
        <v>-6.3078414258985713</v>
      </c>
      <c r="O71" s="577">
        <v>234</v>
      </c>
      <c r="P71" s="604">
        <f t="shared" ref="P71" si="60">_xlfn.BITAND(O71,255)</f>
        <v>234</v>
      </c>
      <c r="Q71" s="421"/>
      <c r="R71" s="421"/>
      <c r="S71" s="421"/>
    </row>
    <row r="72" spans="1:19">
      <c r="A72" s="610">
        <v>197</v>
      </c>
      <c r="B72" s="610" t="s">
        <v>24</v>
      </c>
      <c r="C72" s="751"/>
      <c r="D72" s="754"/>
      <c r="E72" s="620" t="s">
        <v>26</v>
      </c>
      <c r="F72" s="609"/>
      <c r="G72" s="576" t="str">
        <f t="shared" si="57"/>
        <v>0</v>
      </c>
      <c r="H72" s="578">
        <v>0</v>
      </c>
      <c r="I72" s="618" t="s">
        <v>27</v>
      </c>
      <c r="K72" s="421"/>
      <c r="L72" s="421"/>
      <c r="M72" s="421"/>
      <c r="O72" s="577"/>
      <c r="P72" s="604">
        <f t="shared" ref="P72" si="61">_xlfn.BITRSHIFT(O71,8)</f>
        <v>0</v>
      </c>
      <c r="Q72" s="421"/>
      <c r="R72" s="421"/>
      <c r="S72" s="421"/>
    </row>
    <row r="73" spans="1:19">
      <c r="A73" s="610">
        <v>198</v>
      </c>
      <c r="B73" s="610" t="s">
        <v>24</v>
      </c>
      <c r="C73" s="953" t="s">
        <v>1395</v>
      </c>
      <c r="D73" s="754"/>
      <c r="E73" s="620" t="s">
        <v>26</v>
      </c>
      <c r="F73" s="609"/>
      <c r="G73" s="576" t="str">
        <f t="shared" si="57"/>
        <v>5B</v>
      </c>
      <c r="H73" s="578">
        <v>91</v>
      </c>
      <c r="I73" s="618" t="s">
        <v>27</v>
      </c>
      <c r="K73" s="421">
        <f>H74*256+H73</f>
        <v>347</v>
      </c>
      <c r="L73" s="421">
        <f>K73*0.001</f>
        <v>0.34700000000000003</v>
      </c>
      <c r="M73" s="421">
        <f>10*LOG10(L73)</f>
        <v>-4.5967052520912626</v>
      </c>
      <c r="O73" s="577">
        <v>347</v>
      </c>
      <c r="P73" s="604">
        <f t="shared" ref="P73" si="62">_xlfn.BITAND(O73,255)</f>
        <v>91</v>
      </c>
      <c r="Q73" s="421"/>
      <c r="R73" s="421"/>
      <c r="S73" s="421"/>
    </row>
    <row r="74" spans="1:19">
      <c r="A74" s="610">
        <v>199</v>
      </c>
      <c r="B74" s="610" t="s">
        <v>24</v>
      </c>
      <c r="C74" s="751"/>
      <c r="D74" s="754"/>
      <c r="E74" s="620" t="s">
        <v>26</v>
      </c>
      <c r="F74" s="609"/>
      <c r="G74" s="576" t="str">
        <f t="shared" si="57"/>
        <v>1</v>
      </c>
      <c r="H74" s="578">
        <v>1</v>
      </c>
      <c r="I74" s="618" t="s">
        <v>27</v>
      </c>
      <c r="L74" s="421"/>
      <c r="M74" s="421"/>
      <c r="O74" s="577"/>
      <c r="P74" s="604">
        <f t="shared" ref="P74" si="63">_xlfn.BITRSHIFT(O73,8)</f>
        <v>1</v>
      </c>
      <c r="Q74" s="421"/>
      <c r="R74" s="421"/>
      <c r="S74" s="421"/>
    </row>
    <row r="75" spans="1:19">
      <c r="A75" s="610">
        <v>200</v>
      </c>
      <c r="B75" s="610" t="s">
        <v>24</v>
      </c>
      <c r="C75" s="953" t="s">
        <v>1396</v>
      </c>
      <c r="D75" s="754"/>
      <c r="E75" s="620" t="s">
        <v>26</v>
      </c>
      <c r="F75" s="609"/>
      <c r="G75" s="576" t="str">
        <f t="shared" si="57"/>
        <v>CB</v>
      </c>
      <c r="H75" s="579">
        <v>203</v>
      </c>
      <c r="I75" s="618" t="s">
        <v>27</v>
      </c>
      <c r="K75" s="421">
        <f>H76*256+H75</f>
        <v>459</v>
      </c>
      <c r="L75" s="421">
        <f>K75*0.001</f>
        <v>0.45900000000000002</v>
      </c>
      <c r="M75" s="421">
        <f>10*LOG10(L75)</f>
        <v>-3.3818731446273875</v>
      </c>
      <c r="O75" s="575">
        <v>459</v>
      </c>
      <c r="P75" s="604">
        <f t="shared" ref="P75" si="64">_xlfn.BITAND(O75,255)</f>
        <v>203</v>
      </c>
      <c r="Q75" s="421"/>
      <c r="R75" s="421"/>
      <c r="S75" s="421"/>
    </row>
    <row r="76" spans="1:19">
      <c r="A76" s="610">
        <v>201</v>
      </c>
      <c r="B76" s="610" t="s">
        <v>24</v>
      </c>
      <c r="C76" s="751"/>
      <c r="D76" s="754"/>
      <c r="E76" s="620" t="s">
        <v>26</v>
      </c>
      <c r="F76" s="609"/>
      <c r="G76" s="576" t="str">
        <f t="shared" si="57"/>
        <v>1</v>
      </c>
      <c r="H76" s="579">
        <v>1</v>
      </c>
      <c r="I76" s="618" t="s">
        <v>27</v>
      </c>
      <c r="O76" s="575"/>
      <c r="P76" s="604">
        <f t="shared" ref="P76" si="65">_xlfn.BITRSHIFT(O75,8)</f>
        <v>1</v>
      </c>
    </row>
    <row r="77" spans="1:19">
      <c r="A77" s="610">
        <v>202</v>
      </c>
      <c r="B77" s="610" t="s">
        <v>24</v>
      </c>
      <c r="C77" s="953" t="s">
        <v>1397</v>
      </c>
      <c r="D77" s="754"/>
      <c r="E77" s="620" t="s">
        <v>26</v>
      </c>
      <c r="F77" s="609"/>
      <c r="G77" s="576" t="str">
        <f t="shared" si="57"/>
        <v>3C</v>
      </c>
      <c r="H77" s="579">
        <v>60</v>
      </c>
      <c r="I77" s="618" t="s">
        <v>27</v>
      </c>
      <c r="K77" s="421">
        <f>H78*256+H77</f>
        <v>572</v>
      </c>
      <c r="L77" s="421">
        <f>K77*0.001</f>
        <v>0.57200000000000006</v>
      </c>
      <c r="M77" s="421">
        <f>10*LOG10(L77)</f>
        <v>-2.4260397120697572</v>
      </c>
      <c r="O77" s="575">
        <v>572</v>
      </c>
      <c r="P77" s="604">
        <f t="shared" ref="P77" si="66">_xlfn.BITAND(O77,255)</f>
        <v>60</v>
      </c>
      <c r="Q77" s="421"/>
      <c r="R77" s="421"/>
      <c r="S77" s="421"/>
    </row>
    <row r="78" spans="1:19">
      <c r="A78" s="610">
        <v>203</v>
      </c>
      <c r="B78" s="610" t="s">
        <v>24</v>
      </c>
      <c r="C78" s="751"/>
      <c r="D78" s="754"/>
      <c r="E78" s="620" t="s">
        <v>26</v>
      </c>
      <c r="F78" s="609"/>
      <c r="G78" s="576" t="str">
        <f t="shared" si="57"/>
        <v>2</v>
      </c>
      <c r="H78" s="579">
        <v>2</v>
      </c>
      <c r="I78" s="618" t="s">
        <v>27</v>
      </c>
      <c r="O78" s="575"/>
      <c r="P78" s="604">
        <f t="shared" ref="P78" si="67">_xlfn.BITRSHIFT(O77,8)</f>
        <v>2</v>
      </c>
    </row>
    <row r="79" spans="1:19">
      <c r="A79" s="610">
        <v>204</v>
      </c>
      <c r="B79" s="610" t="s">
        <v>24</v>
      </c>
      <c r="C79" s="953" t="s">
        <v>1398</v>
      </c>
      <c r="D79" s="754"/>
      <c r="E79" s="620" t="s">
        <v>26</v>
      </c>
      <c r="F79" s="609"/>
      <c r="G79" s="576" t="str">
        <f t="shared" si="57"/>
        <v>AC</v>
      </c>
      <c r="H79" s="579">
        <v>172</v>
      </c>
      <c r="I79" s="618" t="s">
        <v>27</v>
      </c>
      <c r="K79" s="421">
        <f>H80*256+H79</f>
        <v>684</v>
      </c>
      <c r="L79" s="421">
        <f>K79*0.001</f>
        <v>0.68400000000000005</v>
      </c>
      <c r="M79" s="421">
        <f>10*LOG10(L79)</f>
        <v>-1.6494389827988374</v>
      </c>
      <c r="O79" s="575">
        <v>684</v>
      </c>
      <c r="P79" s="604">
        <f t="shared" ref="P79" si="68">_xlfn.BITAND(O79,255)</f>
        <v>172</v>
      </c>
      <c r="Q79" s="421"/>
      <c r="R79" s="421"/>
      <c r="S79" s="421"/>
    </row>
    <row r="80" spans="1:19">
      <c r="A80" s="610">
        <v>205</v>
      </c>
      <c r="B80" s="610" t="s">
        <v>24</v>
      </c>
      <c r="C80" s="751"/>
      <c r="D80" s="754"/>
      <c r="E80" s="620" t="s">
        <v>26</v>
      </c>
      <c r="F80" s="609"/>
      <c r="G80" s="576" t="str">
        <f t="shared" si="57"/>
        <v>2</v>
      </c>
      <c r="H80" s="579">
        <v>2</v>
      </c>
      <c r="I80" s="618" t="s">
        <v>27</v>
      </c>
      <c r="O80" s="575"/>
      <c r="P80" s="604">
        <f t="shared" ref="P80" si="69">_xlfn.BITRSHIFT(O79,8)</f>
        <v>2</v>
      </c>
    </row>
    <row r="81" spans="1:19">
      <c r="A81" s="610">
        <v>206</v>
      </c>
      <c r="B81" s="610" t="s">
        <v>24</v>
      </c>
      <c r="C81" s="953" t="s">
        <v>1399</v>
      </c>
      <c r="D81" s="754"/>
      <c r="E81" s="620" t="s">
        <v>26</v>
      </c>
      <c r="F81" s="609"/>
      <c r="G81" s="576" t="str">
        <f t="shared" si="57"/>
        <v>1D</v>
      </c>
      <c r="H81" s="579">
        <v>29</v>
      </c>
      <c r="I81" s="618" t="s">
        <v>27</v>
      </c>
      <c r="K81" s="421">
        <f>H82*256+H81</f>
        <v>797</v>
      </c>
      <c r="L81" s="421">
        <f>K81*0.001</f>
        <v>0.79700000000000004</v>
      </c>
      <c r="M81" s="421">
        <f>10*LOG10(L81)</f>
        <v>-0.98541678603887628</v>
      </c>
      <c r="O81" s="575">
        <v>797</v>
      </c>
      <c r="P81" s="604">
        <f t="shared" ref="P81" si="70">_xlfn.BITAND(O81,255)</f>
        <v>29</v>
      </c>
      <c r="Q81" s="421"/>
      <c r="R81" s="421"/>
      <c r="S81" s="421"/>
    </row>
    <row r="82" spans="1:19">
      <c r="A82" s="610">
        <v>207</v>
      </c>
      <c r="B82" s="610" t="s">
        <v>24</v>
      </c>
      <c r="C82" s="751"/>
      <c r="D82" s="754"/>
      <c r="E82" s="620" t="s">
        <v>26</v>
      </c>
      <c r="F82" s="609"/>
      <c r="G82" s="576" t="str">
        <f t="shared" si="57"/>
        <v>3</v>
      </c>
      <c r="H82" s="579">
        <v>3</v>
      </c>
      <c r="I82" s="618" t="s">
        <v>27</v>
      </c>
      <c r="O82" s="575"/>
      <c r="P82" s="604">
        <f t="shared" ref="P82" si="71">_xlfn.BITRSHIFT(O81,8)</f>
        <v>3</v>
      </c>
    </row>
    <row r="83" spans="1:19">
      <c r="A83" s="610">
        <v>208</v>
      </c>
      <c r="B83" s="610" t="s">
        <v>24</v>
      </c>
      <c r="C83" s="953" t="s">
        <v>1400</v>
      </c>
      <c r="D83" s="754"/>
      <c r="E83" s="620" t="s">
        <v>26</v>
      </c>
      <c r="F83" s="609"/>
      <c r="G83" s="576" t="str">
        <f t="shared" si="57"/>
        <v>8D</v>
      </c>
      <c r="H83" s="579">
        <v>141</v>
      </c>
      <c r="I83" s="618" t="s">
        <v>27</v>
      </c>
      <c r="K83" s="421">
        <f>H84*256+H83</f>
        <v>909</v>
      </c>
      <c r="L83" s="421">
        <f>K83*0.0001</f>
        <v>9.0900000000000009E-2</v>
      </c>
      <c r="M83" s="421">
        <f>10*LOG10(L83)</f>
        <v>-10.414361167780326</v>
      </c>
      <c r="O83" s="577">
        <v>909</v>
      </c>
      <c r="P83" s="604">
        <f>_xlfn.BITAND(O83,255)</f>
        <v>141</v>
      </c>
      <c r="Q83" s="421"/>
      <c r="R83" s="421"/>
      <c r="S83" s="421"/>
    </row>
    <row r="84" spans="1:19">
      <c r="A84" s="610">
        <v>209</v>
      </c>
      <c r="B84" s="610" t="s">
        <v>24</v>
      </c>
      <c r="C84" s="751"/>
      <c r="D84" s="754"/>
      <c r="E84" s="620" t="s">
        <v>26</v>
      </c>
      <c r="F84" s="609"/>
      <c r="G84" s="576" t="str">
        <f t="shared" si="57"/>
        <v>3</v>
      </c>
      <c r="H84" s="579">
        <v>3</v>
      </c>
      <c r="I84" s="618" t="s">
        <v>27</v>
      </c>
      <c r="K84" s="421"/>
      <c r="L84" s="421"/>
      <c r="M84" s="421"/>
      <c r="O84" s="577"/>
      <c r="P84" s="604">
        <f>_xlfn.BITRSHIFT(O83,8)</f>
        <v>3</v>
      </c>
      <c r="Q84" s="421"/>
    </row>
    <row r="85" spans="1:19">
      <c r="A85" s="610">
        <v>210</v>
      </c>
      <c r="B85" s="610" t="s">
        <v>24</v>
      </c>
      <c r="C85" s="953" t="s">
        <v>1401</v>
      </c>
      <c r="D85" s="754"/>
      <c r="E85" s="620" t="s">
        <v>26</v>
      </c>
      <c r="F85" s="609"/>
      <c r="G85" s="576" t="str">
        <f t="shared" si="57"/>
        <v>FD</v>
      </c>
      <c r="H85" s="579">
        <v>253</v>
      </c>
      <c r="I85" s="618" t="s">
        <v>27</v>
      </c>
      <c r="K85" s="421">
        <f>H86*256+H85</f>
        <v>1021</v>
      </c>
      <c r="L85" s="421">
        <f>K85*0.001</f>
        <v>1.0210000000000001</v>
      </c>
      <c r="M85" s="421">
        <f>10*LOG10(L85)</f>
        <v>9.0257420869103017E-2</v>
      </c>
      <c r="O85" s="577">
        <v>1021</v>
      </c>
      <c r="P85" s="604">
        <f t="shared" ref="P85" si="72">_xlfn.BITAND(O85,255)</f>
        <v>253</v>
      </c>
      <c r="Q85" s="421"/>
      <c r="R85" s="421"/>
      <c r="S85" s="421"/>
    </row>
    <row r="86" spans="1:19">
      <c r="A86" s="610">
        <v>211</v>
      </c>
      <c r="B86" s="610" t="s">
        <v>24</v>
      </c>
      <c r="C86" s="751"/>
      <c r="D86" s="754"/>
      <c r="E86" s="620" t="s">
        <v>26</v>
      </c>
      <c r="F86" s="609"/>
      <c r="G86" s="576" t="str">
        <f t="shared" si="57"/>
        <v>3</v>
      </c>
      <c r="H86" s="579">
        <v>3</v>
      </c>
      <c r="I86" s="618" t="s">
        <v>27</v>
      </c>
      <c r="K86" s="421"/>
      <c r="L86" s="421"/>
      <c r="M86" s="421"/>
      <c r="O86" s="577"/>
      <c r="P86" s="604">
        <f t="shared" ref="P86" si="73">_xlfn.BITRSHIFT(O85,8)</f>
        <v>3</v>
      </c>
      <c r="Q86" s="421"/>
    </row>
    <row r="87" spans="1:19">
      <c r="A87" s="610">
        <v>212</v>
      </c>
      <c r="B87" s="610" t="s">
        <v>24</v>
      </c>
      <c r="C87" s="953" t="s">
        <v>1402</v>
      </c>
      <c r="D87" s="754"/>
      <c r="E87" s="620" t="s">
        <v>26</v>
      </c>
      <c r="F87" s="609"/>
      <c r="G87" s="576" t="str">
        <f t="shared" si="57"/>
        <v>6E</v>
      </c>
      <c r="H87" s="579">
        <v>110</v>
      </c>
      <c r="I87" s="618" t="s">
        <v>27</v>
      </c>
      <c r="K87" s="421">
        <f>H88*256+H87</f>
        <v>1134</v>
      </c>
      <c r="L87" s="421">
        <f>K87*0.001</f>
        <v>1.1340000000000001</v>
      </c>
      <c r="M87" s="421">
        <f>10*LOG10(L87)</f>
        <v>0.54613054556887819</v>
      </c>
      <c r="O87" s="577">
        <v>1134</v>
      </c>
      <c r="P87" s="604">
        <f t="shared" ref="P87" si="74">_xlfn.BITAND(O87,255)</f>
        <v>110</v>
      </c>
      <c r="Q87" s="421"/>
      <c r="R87" s="421"/>
      <c r="S87" s="421"/>
    </row>
    <row r="88" spans="1:19">
      <c r="A88" s="610">
        <v>213</v>
      </c>
      <c r="B88" s="610" t="s">
        <v>24</v>
      </c>
      <c r="C88" s="751"/>
      <c r="D88" s="754"/>
      <c r="E88" s="620" t="s">
        <v>26</v>
      </c>
      <c r="F88" s="609"/>
      <c r="G88" s="576" t="str">
        <f t="shared" si="57"/>
        <v>4</v>
      </c>
      <c r="H88" s="579">
        <v>4</v>
      </c>
      <c r="I88" s="618" t="s">
        <v>27</v>
      </c>
      <c r="K88" s="421"/>
      <c r="L88" s="421"/>
      <c r="M88" s="421"/>
      <c r="O88" s="577"/>
      <c r="P88" s="604">
        <f t="shared" ref="P88" si="75">_xlfn.BITRSHIFT(O87,8)</f>
        <v>4</v>
      </c>
      <c r="Q88" s="421"/>
    </row>
    <row r="89" spans="1:19">
      <c r="A89" s="610">
        <v>214</v>
      </c>
      <c r="B89" s="610" t="s">
        <v>24</v>
      </c>
      <c r="C89" s="953" t="s">
        <v>1403</v>
      </c>
      <c r="D89" s="754"/>
      <c r="E89" s="620" t="s">
        <v>26</v>
      </c>
      <c r="F89" s="609"/>
      <c r="G89" s="576" t="str">
        <f t="shared" si="57"/>
        <v>DE</v>
      </c>
      <c r="H89" s="579">
        <v>222</v>
      </c>
      <c r="I89" s="618" t="s">
        <v>27</v>
      </c>
      <c r="K89" s="421">
        <f>H90*256+H89</f>
        <v>1246</v>
      </c>
      <c r="L89" s="421">
        <f>K89*0.001</f>
        <v>1.246</v>
      </c>
      <c r="M89" s="421">
        <f>10*LOG10(L89)</f>
        <v>0.95518042323150809</v>
      </c>
      <c r="O89" s="577">
        <v>1246</v>
      </c>
      <c r="P89" s="604">
        <f t="shared" ref="P89" si="76">_xlfn.BITAND(O89,255)</f>
        <v>222</v>
      </c>
      <c r="Q89" s="421"/>
      <c r="R89" s="421"/>
      <c r="S89" s="421"/>
    </row>
    <row r="90" spans="1:19">
      <c r="A90" s="610">
        <v>215</v>
      </c>
      <c r="B90" s="610" t="s">
        <v>24</v>
      </c>
      <c r="C90" s="751"/>
      <c r="D90" s="754"/>
      <c r="E90" s="620" t="s">
        <v>26</v>
      </c>
      <c r="F90" s="609"/>
      <c r="G90" s="576" t="str">
        <f t="shared" si="57"/>
        <v>4</v>
      </c>
      <c r="H90" s="579">
        <v>4</v>
      </c>
      <c r="I90" s="618" t="s">
        <v>27</v>
      </c>
      <c r="L90" s="421"/>
      <c r="M90" s="421"/>
      <c r="O90" s="577"/>
      <c r="P90" s="604">
        <f t="shared" ref="P90" si="77">_xlfn.BITRSHIFT(O89,8)</f>
        <v>4</v>
      </c>
      <c r="Q90" s="421"/>
    </row>
    <row r="91" spans="1:19">
      <c r="A91" s="610">
        <v>216</v>
      </c>
      <c r="B91" s="610" t="s">
        <v>24</v>
      </c>
      <c r="C91" s="953" t="s">
        <v>1404</v>
      </c>
      <c r="D91" s="754"/>
      <c r="E91" s="620" t="s">
        <v>26</v>
      </c>
      <c r="F91" s="609"/>
      <c r="G91" s="576" t="str">
        <f t="shared" si="57"/>
        <v>4F</v>
      </c>
      <c r="H91" s="579">
        <v>79</v>
      </c>
      <c r="I91" s="618" t="s">
        <v>27</v>
      </c>
      <c r="K91" s="421">
        <f>H92*256+H91</f>
        <v>1359</v>
      </c>
      <c r="L91" s="421">
        <f>K91*0.001</f>
        <v>1.359</v>
      </c>
      <c r="M91" s="421">
        <f>10*LOG10(L91)</f>
        <v>1.3321945673249429</v>
      </c>
      <c r="O91" s="575">
        <v>1359</v>
      </c>
      <c r="P91" s="604">
        <f t="shared" ref="P91" si="78">_xlfn.BITAND(O91,255)</f>
        <v>79</v>
      </c>
      <c r="Q91" s="421"/>
      <c r="R91" s="421"/>
      <c r="S91" s="421"/>
    </row>
    <row r="92" spans="1:19">
      <c r="A92" s="610">
        <v>217</v>
      </c>
      <c r="B92" s="610" t="s">
        <v>24</v>
      </c>
      <c r="C92" s="751"/>
      <c r="D92" s="754"/>
      <c r="E92" s="620" t="s">
        <v>26</v>
      </c>
      <c r="F92" s="609"/>
      <c r="G92" s="576" t="str">
        <f t="shared" si="57"/>
        <v>5</v>
      </c>
      <c r="H92" s="579">
        <v>5</v>
      </c>
      <c r="I92" s="618" t="s">
        <v>27</v>
      </c>
      <c r="O92" s="575"/>
      <c r="P92" s="604">
        <f t="shared" ref="P92" si="79">_xlfn.BITRSHIFT(O91,8)</f>
        <v>5</v>
      </c>
    </row>
    <row r="93" spans="1:19">
      <c r="A93" s="610">
        <v>218</v>
      </c>
      <c r="B93" s="610" t="s">
        <v>24</v>
      </c>
      <c r="C93" s="953" t="s">
        <v>1405</v>
      </c>
      <c r="D93" s="754"/>
      <c r="E93" s="620" t="s">
        <v>26</v>
      </c>
      <c r="F93" s="609"/>
      <c r="G93" s="576" t="str">
        <f t="shared" si="57"/>
        <v>BF</v>
      </c>
      <c r="H93" s="579">
        <v>191</v>
      </c>
      <c r="I93" s="618" t="s">
        <v>27</v>
      </c>
      <c r="K93" s="421">
        <f>H94*256+H93</f>
        <v>1471</v>
      </c>
      <c r="L93" s="421">
        <f>K93*0.001</f>
        <v>1.4710000000000001</v>
      </c>
      <c r="M93" s="421">
        <f>10*LOG10(L93)</f>
        <v>1.6761267272753013</v>
      </c>
      <c r="O93" s="575">
        <v>1471</v>
      </c>
      <c r="P93" s="604">
        <f t="shared" ref="P93" si="80">_xlfn.BITAND(O93,255)</f>
        <v>191</v>
      </c>
      <c r="Q93" s="421"/>
      <c r="R93" s="421"/>
      <c r="S93" s="421"/>
    </row>
    <row r="94" spans="1:19">
      <c r="A94" s="610">
        <v>219</v>
      </c>
      <c r="B94" s="610" t="s">
        <v>24</v>
      </c>
      <c r="C94" s="751"/>
      <c r="D94" s="754"/>
      <c r="E94" s="620" t="s">
        <v>26</v>
      </c>
      <c r="F94" s="609"/>
      <c r="G94" s="576" t="str">
        <f t="shared" si="57"/>
        <v>5</v>
      </c>
      <c r="H94" s="579">
        <v>5</v>
      </c>
      <c r="I94" s="618" t="s">
        <v>27</v>
      </c>
      <c r="O94" s="575"/>
      <c r="P94" s="604">
        <f t="shared" ref="P94" si="81">_xlfn.BITRSHIFT(O93,8)</f>
        <v>5</v>
      </c>
    </row>
    <row r="95" spans="1:19">
      <c r="A95" s="610">
        <v>220</v>
      </c>
      <c r="B95" s="610" t="s">
        <v>24</v>
      </c>
      <c r="C95" s="953" t="s">
        <v>1406</v>
      </c>
      <c r="D95" s="754"/>
      <c r="E95" s="620" t="s">
        <v>26</v>
      </c>
      <c r="F95" s="609"/>
      <c r="G95" s="576" t="str">
        <f t="shared" si="57"/>
        <v>30</v>
      </c>
      <c r="H95" s="579">
        <v>48</v>
      </c>
      <c r="I95" s="618" t="s">
        <v>27</v>
      </c>
      <c r="K95" s="421">
        <f>H96*256+H95</f>
        <v>1584</v>
      </c>
      <c r="L95" s="421">
        <f>K95*0.001</f>
        <v>1.5840000000000001</v>
      </c>
      <c r="M95" s="421">
        <f>10*LOG10(L95)</f>
        <v>1.9975517725347471</v>
      </c>
      <c r="O95" s="575">
        <v>1584</v>
      </c>
      <c r="P95" s="604">
        <f t="shared" ref="P95" si="82">_xlfn.BITAND(O95,255)</f>
        <v>48</v>
      </c>
      <c r="Q95" s="421"/>
      <c r="R95" s="421"/>
      <c r="S95" s="421"/>
    </row>
    <row r="96" spans="1:19">
      <c r="A96" s="610">
        <v>221</v>
      </c>
      <c r="B96" s="610" t="s">
        <v>24</v>
      </c>
      <c r="C96" s="751"/>
      <c r="D96" s="754"/>
      <c r="E96" s="620" t="s">
        <v>26</v>
      </c>
      <c r="F96" s="609"/>
      <c r="G96" s="576" t="str">
        <f t="shared" si="57"/>
        <v>6</v>
      </c>
      <c r="H96" s="579">
        <v>6</v>
      </c>
      <c r="I96" s="618" t="s">
        <v>27</v>
      </c>
      <c r="O96" s="575"/>
      <c r="P96" s="604">
        <f t="shared" ref="P96" si="83">_xlfn.BITRSHIFT(O95,8)</f>
        <v>6</v>
      </c>
    </row>
    <row r="97" spans="1:19">
      <c r="A97" s="610">
        <v>222</v>
      </c>
      <c r="B97" s="610" t="s">
        <v>24</v>
      </c>
      <c r="C97" s="953" t="s">
        <v>1407</v>
      </c>
      <c r="D97" s="754"/>
      <c r="E97" s="620" t="s">
        <v>26</v>
      </c>
      <c r="F97" s="609"/>
      <c r="G97" s="576" t="str">
        <f t="shared" si="57"/>
        <v>F0</v>
      </c>
      <c r="H97" s="579">
        <v>240</v>
      </c>
      <c r="I97" s="618" t="s">
        <v>27</v>
      </c>
      <c r="K97" s="421">
        <f>H98*256+H97</f>
        <v>19952</v>
      </c>
      <c r="L97" s="421">
        <f>K97*0.001</f>
        <v>19.952000000000002</v>
      </c>
      <c r="M97" s="421">
        <f>10*LOG10(L97)</f>
        <v>12.999864361344676</v>
      </c>
      <c r="O97" s="575">
        <v>19952</v>
      </c>
      <c r="P97" s="604">
        <f t="shared" ref="P97" si="84">_xlfn.BITAND(O97,255)</f>
        <v>240</v>
      </c>
      <c r="Q97" s="421"/>
      <c r="R97" s="421"/>
      <c r="S97" s="421"/>
    </row>
    <row r="98" spans="1:19">
      <c r="A98" s="610">
        <v>223</v>
      </c>
      <c r="B98" s="610" t="s">
        <v>24</v>
      </c>
      <c r="C98" s="751"/>
      <c r="D98" s="751"/>
      <c r="E98" s="620" t="s">
        <v>26</v>
      </c>
      <c r="F98" s="609"/>
      <c r="G98" s="576" t="str">
        <f t="shared" si="57"/>
        <v>4D</v>
      </c>
      <c r="H98" s="579">
        <v>77</v>
      </c>
      <c r="I98" s="618" t="s">
        <v>27</v>
      </c>
      <c r="O98" s="575"/>
      <c r="P98" s="604">
        <f t="shared" ref="P98" si="85">_xlfn.BITRSHIFT(O97,8)</f>
        <v>77</v>
      </c>
    </row>
    <row r="99" spans="1:19">
      <c r="A99" s="610">
        <v>224</v>
      </c>
      <c r="B99" s="610" t="s">
        <v>24</v>
      </c>
      <c r="C99" s="953" t="s">
        <v>1408</v>
      </c>
      <c r="D99" s="957"/>
      <c r="E99" s="620" t="s">
        <v>26</v>
      </c>
      <c r="F99" s="609"/>
      <c r="G99" s="576" t="str">
        <f t="shared" si="57"/>
        <v>A</v>
      </c>
      <c r="H99" s="578">
        <v>10</v>
      </c>
      <c r="I99" s="618" t="s">
        <v>27</v>
      </c>
      <c r="K99" s="421">
        <f>H100*256+H99</f>
        <v>10</v>
      </c>
      <c r="L99" s="421">
        <f>K99*0.0001</f>
        <v>1E-3</v>
      </c>
      <c r="M99" s="421">
        <f>10*LOG10(L99)</f>
        <v>-30</v>
      </c>
      <c r="O99" s="577">
        <v>10</v>
      </c>
      <c r="P99" s="604">
        <f>_xlfn.BITAND(O99,255)</f>
        <v>10</v>
      </c>
      <c r="Q99" s="421"/>
      <c r="R99" s="421"/>
      <c r="S99" s="421"/>
    </row>
    <row r="100" spans="1:19">
      <c r="A100" s="610">
        <v>225</v>
      </c>
      <c r="B100" s="610" t="s">
        <v>24</v>
      </c>
      <c r="C100" s="751"/>
      <c r="D100" s="754"/>
      <c r="E100" s="620" t="s">
        <v>26</v>
      </c>
      <c r="F100" s="609"/>
      <c r="G100" s="576" t="str">
        <f t="shared" si="57"/>
        <v>0</v>
      </c>
      <c r="H100" s="578">
        <v>0</v>
      </c>
      <c r="I100" s="618" t="s">
        <v>27</v>
      </c>
      <c r="K100" s="421"/>
      <c r="L100" s="421"/>
      <c r="M100" s="421"/>
      <c r="O100" s="577"/>
      <c r="P100" s="604">
        <f>_xlfn.BITRSHIFT(O99,8)</f>
        <v>0</v>
      </c>
      <c r="Q100" s="421"/>
      <c r="R100" s="421"/>
      <c r="S100" s="421"/>
    </row>
    <row r="101" spans="1:19">
      <c r="A101" s="610">
        <v>226</v>
      </c>
      <c r="B101" s="610" t="s">
        <v>24</v>
      </c>
      <c r="C101" s="953" t="s">
        <v>1409</v>
      </c>
      <c r="D101" s="754"/>
      <c r="E101" s="620" t="s">
        <v>26</v>
      </c>
      <c r="F101" s="609"/>
      <c r="G101" s="576" t="str">
        <f t="shared" si="57"/>
        <v>7A</v>
      </c>
      <c r="H101" s="578">
        <v>122</v>
      </c>
      <c r="I101" s="618" t="s">
        <v>27</v>
      </c>
      <c r="K101" s="421">
        <f>H102*256+H101</f>
        <v>122</v>
      </c>
      <c r="L101" s="421">
        <f>K101*0.001</f>
        <v>0.122</v>
      </c>
      <c r="M101" s="421">
        <f>10*LOG10(L101)</f>
        <v>-9.1364016932525178</v>
      </c>
      <c r="O101" s="577">
        <v>122</v>
      </c>
      <c r="P101" s="604">
        <f t="shared" ref="P101" si="86">_xlfn.BITAND(O101,255)</f>
        <v>122</v>
      </c>
      <c r="Q101" s="421"/>
      <c r="R101" s="421"/>
      <c r="S101" s="421"/>
    </row>
    <row r="102" spans="1:19">
      <c r="A102" s="610">
        <v>227</v>
      </c>
      <c r="B102" s="610" t="s">
        <v>24</v>
      </c>
      <c r="C102" s="751"/>
      <c r="D102" s="754"/>
      <c r="E102" s="620" t="s">
        <v>26</v>
      </c>
      <c r="F102" s="609"/>
      <c r="G102" s="576" t="str">
        <f t="shared" si="57"/>
        <v>0</v>
      </c>
      <c r="H102" s="578">
        <v>0</v>
      </c>
      <c r="I102" s="618" t="s">
        <v>27</v>
      </c>
      <c r="K102" s="421"/>
      <c r="L102" s="421"/>
      <c r="M102" s="421"/>
      <c r="O102" s="577"/>
      <c r="P102" s="604">
        <f t="shared" ref="P102" si="87">_xlfn.BITRSHIFT(O101,8)</f>
        <v>0</v>
      </c>
      <c r="Q102" s="421"/>
      <c r="R102" s="421"/>
      <c r="S102" s="421"/>
    </row>
    <row r="103" spans="1:19">
      <c r="A103" s="610">
        <v>228</v>
      </c>
      <c r="B103" s="610" t="s">
        <v>24</v>
      </c>
      <c r="C103" s="953" t="s">
        <v>1410</v>
      </c>
      <c r="D103" s="754"/>
      <c r="E103" s="620" t="s">
        <v>26</v>
      </c>
      <c r="F103" s="609"/>
      <c r="G103" s="576" t="str">
        <f t="shared" si="57"/>
        <v>EA</v>
      </c>
      <c r="H103" s="578">
        <v>234</v>
      </c>
      <c r="I103" s="618" t="s">
        <v>27</v>
      </c>
      <c r="K103" s="421">
        <f>H104*256+H103</f>
        <v>234</v>
      </c>
      <c r="L103" s="421">
        <f>K103*0.001</f>
        <v>0.23400000000000001</v>
      </c>
      <c r="M103" s="421">
        <f>10*LOG10(L103)</f>
        <v>-6.3078414258985713</v>
      </c>
      <c r="O103" s="577">
        <v>234</v>
      </c>
      <c r="P103" s="604">
        <f t="shared" ref="P103" si="88">_xlfn.BITAND(O103,255)</f>
        <v>234</v>
      </c>
      <c r="Q103" s="421"/>
      <c r="R103" s="421"/>
      <c r="S103" s="421"/>
    </row>
    <row r="104" spans="1:19">
      <c r="A104" s="610">
        <v>229</v>
      </c>
      <c r="B104" s="610" t="s">
        <v>24</v>
      </c>
      <c r="C104" s="751"/>
      <c r="D104" s="754"/>
      <c r="E104" s="620" t="s">
        <v>26</v>
      </c>
      <c r="F104" s="609"/>
      <c r="G104" s="576" t="str">
        <f t="shared" si="57"/>
        <v>0</v>
      </c>
      <c r="H104" s="578">
        <v>0</v>
      </c>
      <c r="I104" s="618" t="s">
        <v>27</v>
      </c>
      <c r="K104" s="421"/>
      <c r="L104" s="421"/>
      <c r="M104" s="421"/>
      <c r="O104" s="577"/>
      <c r="P104" s="604">
        <f t="shared" ref="P104" si="89">_xlfn.BITRSHIFT(O103,8)</f>
        <v>0</v>
      </c>
      <c r="Q104" s="421"/>
      <c r="R104" s="421"/>
      <c r="S104" s="421"/>
    </row>
    <row r="105" spans="1:19">
      <c r="A105" s="610">
        <v>230</v>
      </c>
      <c r="B105" s="610" t="s">
        <v>24</v>
      </c>
      <c r="C105" s="953" t="s">
        <v>1411</v>
      </c>
      <c r="D105" s="754"/>
      <c r="E105" s="620" t="s">
        <v>26</v>
      </c>
      <c r="F105" s="609"/>
      <c r="G105" s="576" t="str">
        <f t="shared" si="57"/>
        <v>5B</v>
      </c>
      <c r="H105" s="578">
        <v>91</v>
      </c>
      <c r="I105" s="618" t="s">
        <v>27</v>
      </c>
      <c r="K105" s="421">
        <f>H106*256+H105</f>
        <v>347</v>
      </c>
      <c r="L105" s="421">
        <f>K105*0.001</f>
        <v>0.34700000000000003</v>
      </c>
      <c r="M105" s="421">
        <f>10*LOG10(L105)</f>
        <v>-4.5967052520912626</v>
      </c>
      <c r="O105" s="577">
        <v>347</v>
      </c>
      <c r="P105" s="604">
        <f t="shared" ref="P105" si="90">_xlfn.BITAND(O105,255)</f>
        <v>91</v>
      </c>
      <c r="Q105" s="421"/>
      <c r="R105" s="421"/>
      <c r="S105" s="421"/>
    </row>
    <row r="106" spans="1:19">
      <c r="A106" s="610">
        <v>231</v>
      </c>
      <c r="B106" s="610" t="s">
        <v>24</v>
      </c>
      <c r="C106" s="751"/>
      <c r="D106" s="754"/>
      <c r="E106" s="620" t="s">
        <v>26</v>
      </c>
      <c r="F106" s="609"/>
      <c r="G106" s="576" t="str">
        <f t="shared" si="57"/>
        <v>1</v>
      </c>
      <c r="H106" s="578">
        <v>1</v>
      </c>
      <c r="I106" s="618" t="s">
        <v>27</v>
      </c>
      <c r="L106" s="421"/>
      <c r="M106" s="421"/>
      <c r="O106" s="577"/>
      <c r="P106" s="604">
        <f t="shared" ref="P106" si="91">_xlfn.BITRSHIFT(O105,8)</f>
        <v>1</v>
      </c>
      <c r="Q106" s="421"/>
      <c r="R106" s="421"/>
      <c r="S106" s="421"/>
    </row>
    <row r="107" spans="1:19">
      <c r="A107" s="610">
        <v>232</v>
      </c>
      <c r="B107" s="610" t="s">
        <v>24</v>
      </c>
      <c r="C107" s="953" t="s">
        <v>1412</v>
      </c>
      <c r="D107" s="754"/>
      <c r="E107" s="620" t="s">
        <v>26</v>
      </c>
      <c r="F107" s="609"/>
      <c r="G107" s="576" t="str">
        <f t="shared" si="57"/>
        <v>CB</v>
      </c>
      <c r="H107" s="579">
        <v>203</v>
      </c>
      <c r="I107" s="618" t="s">
        <v>27</v>
      </c>
      <c r="K107" s="421">
        <f>H108*256+H107</f>
        <v>459</v>
      </c>
      <c r="L107" s="421">
        <f>K107*0.001</f>
        <v>0.45900000000000002</v>
      </c>
      <c r="M107" s="421">
        <f>10*LOG10(L107)</f>
        <v>-3.3818731446273875</v>
      </c>
      <c r="O107" s="575">
        <v>459</v>
      </c>
      <c r="P107" s="604">
        <f t="shared" ref="P107" si="92">_xlfn.BITAND(O107,255)</f>
        <v>203</v>
      </c>
      <c r="Q107" s="421"/>
      <c r="R107" s="421"/>
      <c r="S107" s="421"/>
    </row>
    <row r="108" spans="1:19">
      <c r="A108" s="610">
        <v>233</v>
      </c>
      <c r="B108" s="610" t="s">
        <v>24</v>
      </c>
      <c r="C108" s="751"/>
      <c r="D108" s="754"/>
      <c r="E108" s="620" t="s">
        <v>26</v>
      </c>
      <c r="F108" s="609"/>
      <c r="G108" s="576" t="str">
        <f t="shared" si="57"/>
        <v>1</v>
      </c>
      <c r="H108" s="579">
        <v>1</v>
      </c>
      <c r="I108" s="618" t="s">
        <v>27</v>
      </c>
      <c r="O108" s="575"/>
      <c r="P108" s="604">
        <f t="shared" ref="P108" si="93">_xlfn.BITRSHIFT(O107,8)</f>
        <v>1</v>
      </c>
    </row>
    <row r="109" spans="1:19">
      <c r="A109" s="610">
        <v>234</v>
      </c>
      <c r="B109" s="610" t="s">
        <v>24</v>
      </c>
      <c r="C109" s="953" t="s">
        <v>1413</v>
      </c>
      <c r="D109" s="754"/>
      <c r="E109" s="620" t="s">
        <v>26</v>
      </c>
      <c r="F109" s="609"/>
      <c r="G109" s="576" t="str">
        <f t="shared" si="57"/>
        <v>3C</v>
      </c>
      <c r="H109" s="579">
        <v>60</v>
      </c>
      <c r="I109" s="618" t="s">
        <v>27</v>
      </c>
      <c r="K109" s="421">
        <f>H110*256+H109</f>
        <v>572</v>
      </c>
      <c r="L109" s="421">
        <f>K109*0.001</f>
        <v>0.57200000000000006</v>
      </c>
      <c r="M109" s="421">
        <f>10*LOG10(L109)</f>
        <v>-2.4260397120697572</v>
      </c>
      <c r="O109" s="575">
        <v>572</v>
      </c>
      <c r="P109" s="604">
        <f t="shared" ref="P109" si="94">_xlfn.BITAND(O109,255)</f>
        <v>60</v>
      </c>
      <c r="Q109" s="421"/>
      <c r="R109" s="421"/>
      <c r="S109" s="421"/>
    </row>
    <row r="110" spans="1:19">
      <c r="A110" s="610">
        <v>235</v>
      </c>
      <c r="B110" s="610" t="s">
        <v>24</v>
      </c>
      <c r="C110" s="751"/>
      <c r="D110" s="754"/>
      <c r="E110" s="620" t="s">
        <v>26</v>
      </c>
      <c r="F110" s="609"/>
      <c r="G110" s="576" t="str">
        <f t="shared" si="57"/>
        <v>2</v>
      </c>
      <c r="H110" s="579">
        <v>2</v>
      </c>
      <c r="I110" s="618" t="s">
        <v>27</v>
      </c>
      <c r="O110" s="575"/>
      <c r="P110" s="604">
        <f t="shared" ref="P110" si="95">_xlfn.BITRSHIFT(O109,8)</f>
        <v>2</v>
      </c>
    </row>
    <row r="111" spans="1:19">
      <c r="A111" s="610">
        <v>236</v>
      </c>
      <c r="B111" s="610" t="s">
        <v>24</v>
      </c>
      <c r="C111" s="953" t="s">
        <v>1414</v>
      </c>
      <c r="D111" s="754"/>
      <c r="E111" s="620" t="s">
        <v>26</v>
      </c>
      <c r="F111" s="609"/>
      <c r="G111" s="576" t="str">
        <f t="shared" si="57"/>
        <v>AC</v>
      </c>
      <c r="H111" s="579">
        <v>172</v>
      </c>
      <c r="I111" s="618" t="s">
        <v>27</v>
      </c>
      <c r="K111" s="421">
        <f>H112*256+H111</f>
        <v>684</v>
      </c>
      <c r="L111" s="421">
        <f>K111*0.001</f>
        <v>0.68400000000000005</v>
      </c>
      <c r="M111" s="421">
        <f>10*LOG10(L111)</f>
        <v>-1.6494389827988374</v>
      </c>
      <c r="O111" s="575">
        <v>684</v>
      </c>
      <c r="P111" s="604">
        <f t="shared" ref="P111" si="96">_xlfn.BITAND(O111,255)</f>
        <v>172</v>
      </c>
      <c r="Q111" s="421"/>
      <c r="R111" s="421"/>
      <c r="S111" s="421"/>
    </row>
    <row r="112" spans="1:19">
      <c r="A112" s="610">
        <v>237</v>
      </c>
      <c r="B112" s="610" t="s">
        <v>24</v>
      </c>
      <c r="C112" s="751"/>
      <c r="D112" s="754"/>
      <c r="E112" s="620" t="s">
        <v>26</v>
      </c>
      <c r="F112" s="609"/>
      <c r="G112" s="576" t="str">
        <f t="shared" si="57"/>
        <v>2</v>
      </c>
      <c r="H112" s="579">
        <v>2</v>
      </c>
      <c r="I112" s="618" t="s">
        <v>27</v>
      </c>
      <c r="O112" s="575"/>
      <c r="P112" s="604">
        <f t="shared" ref="P112" si="97">_xlfn.BITRSHIFT(O111,8)</f>
        <v>2</v>
      </c>
    </row>
    <row r="113" spans="1:19">
      <c r="A113" s="610">
        <v>238</v>
      </c>
      <c r="B113" s="610" t="s">
        <v>24</v>
      </c>
      <c r="C113" s="953" t="s">
        <v>1415</v>
      </c>
      <c r="D113" s="754"/>
      <c r="E113" s="620" t="s">
        <v>26</v>
      </c>
      <c r="F113" s="609"/>
      <c r="G113" s="576" t="str">
        <f t="shared" si="57"/>
        <v>1D</v>
      </c>
      <c r="H113" s="579">
        <v>29</v>
      </c>
      <c r="I113" s="618" t="s">
        <v>27</v>
      </c>
      <c r="K113" s="421">
        <f>H114*256+H113</f>
        <v>797</v>
      </c>
      <c r="L113" s="421">
        <f>K113*0.001</f>
        <v>0.79700000000000004</v>
      </c>
      <c r="M113" s="421">
        <f>10*LOG10(L113)</f>
        <v>-0.98541678603887628</v>
      </c>
      <c r="O113" s="575">
        <v>797</v>
      </c>
      <c r="P113" s="604">
        <f t="shared" ref="P113" si="98">_xlfn.BITAND(O113,255)</f>
        <v>29</v>
      </c>
      <c r="Q113" s="421"/>
      <c r="R113" s="421"/>
      <c r="S113" s="421"/>
    </row>
    <row r="114" spans="1:19">
      <c r="A114" s="610">
        <v>239</v>
      </c>
      <c r="B114" s="610" t="s">
        <v>24</v>
      </c>
      <c r="C114" s="751"/>
      <c r="D114" s="754"/>
      <c r="E114" s="620" t="s">
        <v>26</v>
      </c>
      <c r="F114" s="609"/>
      <c r="G114" s="576" t="str">
        <f t="shared" si="57"/>
        <v>3</v>
      </c>
      <c r="H114" s="579">
        <v>3</v>
      </c>
      <c r="I114" s="618" t="s">
        <v>27</v>
      </c>
      <c r="O114" s="575"/>
      <c r="P114" s="604">
        <f t="shared" ref="P114" si="99">_xlfn.BITRSHIFT(O113,8)</f>
        <v>3</v>
      </c>
    </row>
    <row r="115" spans="1:19">
      <c r="A115" s="610">
        <v>240</v>
      </c>
      <c r="B115" s="610" t="s">
        <v>24</v>
      </c>
      <c r="C115" s="953" t="s">
        <v>1416</v>
      </c>
      <c r="D115" s="754"/>
      <c r="E115" s="620" t="s">
        <v>26</v>
      </c>
      <c r="F115" s="609"/>
      <c r="G115" s="576" t="str">
        <f t="shared" si="57"/>
        <v>8D</v>
      </c>
      <c r="H115" s="579">
        <v>141</v>
      </c>
      <c r="I115" s="618" t="s">
        <v>27</v>
      </c>
      <c r="K115" s="421">
        <f>H116*256+H115</f>
        <v>909</v>
      </c>
      <c r="L115" s="421">
        <f>K115*0.0001</f>
        <v>9.0900000000000009E-2</v>
      </c>
      <c r="M115" s="421">
        <f>10*LOG10(L115)</f>
        <v>-10.414361167780326</v>
      </c>
      <c r="O115" s="577">
        <v>909</v>
      </c>
      <c r="P115" s="604">
        <f>_xlfn.BITAND(O115,255)</f>
        <v>141</v>
      </c>
      <c r="Q115" s="421"/>
      <c r="R115" s="421"/>
      <c r="S115" s="421"/>
    </row>
    <row r="116" spans="1:19">
      <c r="A116" s="610">
        <v>241</v>
      </c>
      <c r="B116" s="610" t="s">
        <v>24</v>
      </c>
      <c r="C116" s="751"/>
      <c r="D116" s="754"/>
      <c r="E116" s="620" t="s">
        <v>26</v>
      </c>
      <c r="F116" s="609"/>
      <c r="G116" s="576" t="str">
        <f t="shared" si="57"/>
        <v>3</v>
      </c>
      <c r="H116" s="579">
        <v>3</v>
      </c>
      <c r="I116" s="618" t="s">
        <v>27</v>
      </c>
      <c r="K116" s="421"/>
      <c r="L116" s="421"/>
      <c r="M116" s="421"/>
      <c r="O116" s="577"/>
      <c r="P116" s="604">
        <f>_xlfn.BITRSHIFT(O115,8)</f>
        <v>3</v>
      </c>
      <c r="Q116" s="421"/>
    </row>
    <row r="117" spans="1:19">
      <c r="A117" s="610">
        <v>242</v>
      </c>
      <c r="B117" s="610" t="s">
        <v>24</v>
      </c>
      <c r="C117" s="953" t="s">
        <v>1417</v>
      </c>
      <c r="D117" s="754"/>
      <c r="E117" s="620" t="s">
        <v>26</v>
      </c>
      <c r="F117" s="609"/>
      <c r="G117" s="576" t="str">
        <f t="shared" si="57"/>
        <v>FD</v>
      </c>
      <c r="H117" s="579">
        <v>253</v>
      </c>
      <c r="I117" s="618" t="s">
        <v>27</v>
      </c>
      <c r="K117" s="421">
        <f>H118*256+H117</f>
        <v>1021</v>
      </c>
      <c r="L117" s="421">
        <f>K117*0.001</f>
        <v>1.0210000000000001</v>
      </c>
      <c r="M117" s="421">
        <f>10*LOG10(L117)</f>
        <v>9.0257420869103017E-2</v>
      </c>
      <c r="O117" s="577">
        <v>1021</v>
      </c>
      <c r="P117" s="604">
        <f t="shared" ref="P117" si="100">_xlfn.BITAND(O117,255)</f>
        <v>253</v>
      </c>
      <c r="Q117" s="421"/>
      <c r="R117" s="421"/>
      <c r="S117" s="421"/>
    </row>
    <row r="118" spans="1:19">
      <c r="A118" s="610">
        <v>243</v>
      </c>
      <c r="B118" s="610" t="s">
        <v>24</v>
      </c>
      <c r="C118" s="751"/>
      <c r="D118" s="754"/>
      <c r="E118" s="620" t="s">
        <v>26</v>
      </c>
      <c r="F118" s="609"/>
      <c r="G118" s="576" t="str">
        <f t="shared" si="57"/>
        <v>3</v>
      </c>
      <c r="H118" s="579">
        <v>3</v>
      </c>
      <c r="I118" s="618" t="s">
        <v>27</v>
      </c>
      <c r="K118" s="421"/>
      <c r="L118" s="421"/>
      <c r="M118" s="421"/>
      <c r="O118" s="577"/>
      <c r="P118" s="604">
        <f t="shared" ref="P118" si="101">_xlfn.BITRSHIFT(O117,8)</f>
        <v>3</v>
      </c>
      <c r="Q118" s="421"/>
    </row>
    <row r="119" spans="1:19">
      <c r="A119" s="610">
        <v>244</v>
      </c>
      <c r="B119" s="610" t="s">
        <v>24</v>
      </c>
      <c r="C119" s="953" t="s">
        <v>1418</v>
      </c>
      <c r="D119" s="754"/>
      <c r="E119" s="620" t="s">
        <v>26</v>
      </c>
      <c r="F119" s="609"/>
      <c r="G119" s="576" t="str">
        <f t="shared" si="57"/>
        <v>6E</v>
      </c>
      <c r="H119" s="579">
        <v>110</v>
      </c>
      <c r="I119" s="618" t="s">
        <v>27</v>
      </c>
      <c r="K119" s="421">
        <f>H120*256+H119</f>
        <v>1134</v>
      </c>
      <c r="L119" s="421">
        <f>K119*0.001</f>
        <v>1.1340000000000001</v>
      </c>
      <c r="M119" s="421">
        <f>10*LOG10(L119)</f>
        <v>0.54613054556887819</v>
      </c>
      <c r="O119" s="577">
        <v>1134</v>
      </c>
      <c r="P119" s="604">
        <f t="shared" ref="P119" si="102">_xlfn.BITAND(O119,255)</f>
        <v>110</v>
      </c>
      <c r="Q119" s="421"/>
      <c r="R119" s="421"/>
      <c r="S119" s="421"/>
    </row>
    <row r="120" spans="1:19">
      <c r="A120" s="610">
        <v>245</v>
      </c>
      <c r="B120" s="610" t="s">
        <v>24</v>
      </c>
      <c r="C120" s="751"/>
      <c r="D120" s="754"/>
      <c r="E120" s="620" t="s">
        <v>26</v>
      </c>
      <c r="F120" s="609"/>
      <c r="G120" s="576" t="str">
        <f t="shared" si="57"/>
        <v>4</v>
      </c>
      <c r="H120" s="579">
        <v>4</v>
      </c>
      <c r="I120" s="618" t="s">
        <v>27</v>
      </c>
      <c r="K120" s="421"/>
      <c r="L120" s="421"/>
      <c r="M120" s="421"/>
      <c r="O120" s="577"/>
      <c r="P120" s="604">
        <f t="shared" ref="P120" si="103">_xlfn.BITRSHIFT(O119,8)</f>
        <v>4</v>
      </c>
      <c r="Q120" s="421"/>
    </row>
    <row r="121" spans="1:19">
      <c r="A121" s="610">
        <v>246</v>
      </c>
      <c r="B121" s="610" t="s">
        <v>24</v>
      </c>
      <c r="C121" s="953" t="s">
        <v>1419</v>
      </c>
      <c r="D121" s="754"/>
      <c r="E121" s="620" t="s">
        <v>26</v>
      </c>
      <c r="F121" s="609"/>
      <c r="G121" s="576" t="str">
        <f t="shared" si="57"/>
        <v>DE</v>
      </c>
      <c r="H121" s="579">
        <v>222</v>
      </c>
      <c r="I121" s="618" t="s">
        <v>27</v>
      </c>
      <c r="K121" s="421">
        <f>H122*256+H121</f>
        <v>1246</v>
      </c>
      <c r="L121" s="421">
        <f>K121*0.001</f>
        <v>1.246</v>
      </c>
      <c r="M121" s="421">
        <f>10*LOG10(L121)</f>
        <v>0.95518042323150809</v>
      </c>
      <c r="O121" s="577">
        <v>1246</v>
      </c>
      <c r="P121" s="604">
        <f t="shared" ref="P121" si="104">_xlfn.BITAND(O121,255)</f>
        <v>222</v>
      </c>
      <c r="Q121" s="421"/>
      <c r="R121" s="421"/>
      <c r="S121" s="421"/>
    </row>
    <row r="122" spans="1:19">
      <c r="A122" s="610">
        <v>247</v>
      </c>
      <c r="B122" s="610" t="s">
        <v>24</v>
      </c>
      <c r="C122" s="751"/>
      <c r="D122" s="754"/>
      <c r="E122" s="620" t="s">
        <v>26</v>
      </c>
      <c r="F122" s="609"/>
      <c r="G122" s="576" t="str">
        <f t="shared" si="57"/>
        <v>4</v>
      </c>
      <c r="H122" s="579">
        <v>4</v>
      </c>
      <c r="I122" s="618" t="s">
        <v>27</v>
      </c>
      <c r="L122" s="421"/>
      <c r="M122" s="421"/>
      <c r="O122" s="577"/>
      <c r="P122" s="604">
        <f t="shared" ref="P122" si="105">_xlfn.BITRSHIFT(O121,8)</f>
        <v>4</v>
      </c>
      <c r="Q122" s="421"/>
    </row>
    <row r="123" spans="1:19">
      <c r="A123" s="610">
        <v>248</v>
      </c>
      <c r="B123" s="610" t="s">
        <v>24</v>
      </c>
      <c r="C123" s="953" t="s">
        <v>1420</v>
      </c>
      <c r="D123" s="754"/>
      <c r="E123" s="620" t="s">
        <v>26</v>
      </c>
      <c r="F123" s="609"/>
      <c r="G123" s="576" t="str">
        <f t="shared" si="57"/>
        <v>4F</v>
      </c>
      <c r="H123" s="579">
        <v>79</v>
      </c>
      <c r="I123" s="618" t="s">
        <v>27</v>
      </c>
      <c r="K123" s="421">
        <f>H124*256+H123</f>
        <v>1359</v>
      </c>
      <c r="L123" s="421">
        <f>K123*0.001</f>
        <v>1.359</v>
      </c>
      <c r="M123" s="421">
        <f>10*LOG10(L123)</f>
        <v>1.3321945673249429</v>
      </c>
      <c r="O123" s="575">
        <v>1359</v>
      </c>
      <c r="P123" s="604">
        <f t="shared" ref="P123" si="106">_xlfn.BITAND(O123,255)</f>
        <v>79</v>
      </c>
      <c r="Q123" s="421"/>
      <c r="R123" s="421"/>
      <c r="S123" s="421"/>
    </row>
    <row r="124" spans="1:19">
      <c r="A124" s="610">
        <v>249</v>
      </c>
      <c r="B124" s="610" t="s">
        <v>24</v>
      </c>
      <c r="C124" s="751"/>
      <c r="D124" s="754"/>
      <c r="E124" s="620" t="s">
        <v>26</v>
      </c>
      <c r="F124" s="609"/>
      <c r="G124" s="576" t="str">
        <f t="shared" si="57"/>
        <v>5</v>
      </c>
      <c r="H124" s="579">
        <v>5</v>
      </c>
      <c r="I124" s="618" t="s">
        <v>27</v>
      </c>
      <c r="O124" s="575"/>
      <c r="P124" s="604">
        <f t="shared" ref="P124" si="107">_xlfn.BITRSHIFT(O123,8)</f>
        <v>5</v>
      </c>
    </row>
    <row r="125" spans="1:19">
      <c r="A125" s="610">
        <v>250</v>
      </c>
      <c r="B125" s="610" t="s">
        <v>24</v>
      </c>
      <c r="C125" s="953" t="s">
        <v>1421</v>
      </c>
      <c r="D125" s="754"/>
      <c r="E125" s="620" t="s">
        <v>26</v>
      </c>
      <c r="F125" s="609"/>
      <c r="G125" s="576" t="str">
        <f t="shared" si="57"/>
        <v>BF</v>
      </c>
      <c r="H125" s="579">
        <v>191</v>
      </c>
      <c r="I125" s="618" t="s">
        <v>27</v>
      </c>
      <c r="K125" s="421">
        <f>H126*256+H125</f>
        <v>1471</v>
      </c>
      <c r="L125" s="421">
        <f>K125*0.001</f>
        <v>1.4710000000000001</v>
      </c>
      <c r="M125" s="421">
        <f>10*LOG10(L125)</f>
        <v>1.6761267272753013</v>
      </c>
      <c r="O125" s="575">
        <v>1471</v>
      </c>
      <c r="P125" s="604">
        <f t="shared" ref="P125" si="108">_xlfn.BITAND(O125,255)</f>
        <v>191</v>
      </c>
      <c r="Q125" s="421"/>
      <c r="R125" s="421"/>
      <c r="S125" s="421"/>
    </row>
    <row r="126" spans="1:19">
      <c r="A126" s="610">
        <v>251</v>
      </c>
      <c r="B126" s="610" t="s">
        <v>24</v>
      </c>
      <c r="C126" s="751"/>
      <c r="D126" s="754"/>
      <c r="E126" s="620" t="s">
        <v>26</v>
      </c>
      <c r="F126" s="609"/>
      <c r="G126" s="576" t="str">
        <f t="shared" si="57"/>
        <v>5</v>
      </c>
      <c r="H126" s="579">
        <v>5</v>
      </c>
      <c r="I126" s="618" t="s">
        <v>27</v>
      </c>
      <c r="O126" s="575"/>
      <c r="P126" s="604">
        <f t="shared" ref="P126" si="109">_xlfn.BITRSHIFT(O125,8)</f>
        <v>5</v>
      </c>
    </row>
    <row r="127" spans="1:19">
      <c r="A127" s="610">
        <v>252</v>
      </c>
      <c r="B127" s="610" t="s">
        <v>24</v>
      </c>
      <c r="C127" s="953" t="s">
        <v>1422</v>
      </c>
      <c r="D127" s="754"/>
      <c r="E127" s="620" t="s">
        <v>26</v>
      </c>
      <c r="F127" s="609"/>
      <c r="G127" s="576" t="str">
        <f t="shared" si="57"/>
        <v>30</v>
      </c>
      <c r="H127" s="579">
        <v>48</v>
      </c>
      <c r="I127" s="618" t="s">
        <v>27</v>
      </c>
      <c r="K127" s="421">
        <f>H128*256+H127</f>
        <v>1584</v>
      </c>
      <c r="L127" s="421">
        <f>K127*0.001</f>
        <v>1.5840000000000001</v>
      </c>
      <c r="M127" s="421">
        <f>10*LOG10(L127)</f>
        <v>1.9975517725347471</v>
      </c>
      <c r="O127" s="575">
        <v>1584</v>
      </c>
      <c r="P127" s="604">
        <f t="shared" ref="P127" si="110">_xlfn.BITAND(O127,255)</f>
        <v>48</v>
      </c>
      <c r="Q127" s="421"/>
      <c r="R127" s="421"/>
      <c r="S127" s="421"/>
    </row>
    <row r="128" spans="1:19">
      <c r="A128" s="610">
        <v>253</v>
      </c>
      <c r="B128" s="610" t="s">
        <v>24</v>
      </c>
      <c r="C128" s="751"/>
      <c r="D128" s="754"/>
      <c r="E128" s="620" t="s">
        <v>26</v>
      </c>
      <c r="F128" s="609"/>
      <c r="G128" s="576" t="str">
        <f t="shared" si="57"/>
        <v>6</v>
      </c>
      <c r="H128" s="579">
        <v>6</v>
      </c>
      <c r="I128" s="618" t="s">
        <v>27</v>
      </c>
      <c r="O128" s="575"/>
      <c r="P128" s="604">
        <f t="shared" ref="P128" si="111">_xlfn.BITRSHIFT(O127,8)</f>
        <v>6</v>
      </c>
    </row>
    <row r="129" spans="1:19">
      <c r="A129" s="610">
        <v>254</v>
      </c>
      <c r="B129" s="610" t="s">
        <v>24</v>
      </c>
      <c r="C129" s="953" t="s">
        <v>1423</v>
      </c>
      <c r="D129" s="754"/>
      <c r="E129" s="620" t="s">
        <v>26</v>
      </c>
      <c r="F129" s="609"/>
      <c r="G129" s="576" t="str">
        <f t="shared" si="57"/>
        <v>F0</v>
      </c>
      <c r="H129" s="579">
        <v>240</v>
      </c>
      <c r="I129" s="618" t="s">
        <v>27</v>
      </c>
      <c r="K129" s="421">
        <f>H130*256+H129</f>
        <v>19952</v>
      </c>
      <c r="L129" s="421">
        <f>K129*0.001</f>
        <v>19.952000000000002</v>
      </c>
      <c r="M129" s="421">
        <f>10*LOG10(L129)</f>
        <v>12.999864361344676</v>
      </c>
      <c r="O129" s="575">
        <v>19952</v>
      </c>
      <c r="P129" s="604">
        <f t="shared" ref="P129" si="112">_xlfn.BITAND(O129,255)</f>
        <v>240</v>
      </c>
      <c r="Q129" s="421"/>
      <c r="R129" s="421"/>
      <c r="S129" s="421"/>
    </row>
    <row r="130" spans="1:19">
      <c r="A130" s="610">
        <v>255</v>
      </c>
      <c r="B130" s="610" t="s">
        <v>24</v>
      </c>
      <c r="C130" s="751"/>
      <c r="D130" s="751"/>
      <c r="E130" s="620" t="s">
        <v>26</v>
      </c>
      <c r="F130" s="609"/>
      <c r="G130" s="576" t="str">
        <f t="shared" si="57"/>
        <v>4D</v>
      </c>
      <c r="H130" s="579">
        <v>77</v>
      </c>
      <c r="I130" s="618" t="s">
        <v>27</v>
      </c>
      <c r="O130" s="575"/>
      <c r="P130" s="604">
        <f t="shared" ref="P130" si="113">_xlfn.BITRSHIFT(O129,8)</f>
        <v>77</v>
      </c>
    </row>
  </sheetData>
  <mergeCells count="69">
    <mergeCell ref="C129:C130"/>
    <mergeCell ref="D99:D130"/>
    <mergeCell ref="C101:C102"/>
    <mergeCell ref="C103:C104"/>
    <mergeCell ref="C105:C106"/>
    <mergeCell ref="C107:C108"/>
    <mergeCell ref="C119:C120"/>
    <mergeCell ref="C99:C100"/>
    <mergeCell ref="C109:C110"/>
    <mergeCell ref="C111:C112"/>
    <mergeCell ref="C113:C114"/>
    <mergeCell ref="C115:C116"/>
    <mergeCell ref="C117:C118"/>
    <mergeCell ref="C121:C122"/>
    <mergeCell ref="C123:C124"/>
    <mergeCell ref="C125:C126"/>
    <mergeCell ref="C127:C128"/>
    <mergeCell ref="C61:C62"/>
    <mergeCell ref="C63:C64"/>
    <mergeCell ref="C65:C66"/>
    <mergeCell ref="C67:C68"/>
    <mergeCell ref="C79:C80"/>
    <mergeCell ref="D67:D98"/>
    <mergeCell ref="C69:C70"/>
    <mergeCell ref="C71:C72"/>
    <mergeCell ref="C73:C74"/>
    <mergeCell ref="C75:C76"/>
    <mergeCell ref="C77:C78"/>
    <mergeCell ref="C89:C90"/>
    <mergeCell ref="C81:C82"/>
    <mergeCell ref="C83:C84"/>
    <mergeCell ref="C85:C86"/>
    <mergeCell ref="C87:C88"/>
    <mergeCell ref="C91:C92"/>
    <mergeCell ref="C93:C94"/>
    <mergeCell ref="C95:C96"/>
    <mergeCell ref="C97:C98"/>
    <mergeCell ref="C59:C60"/>
    <mergeCell ref="C31:C32"/>
    <mergeCell ref="C33:C34"/>
    <mergeCell ref="C35:C36"/>
    <mergeCell ref="D35:D66"/>
    <mergeCell ref="C37:C38"/>
    <mergeCell ref="C39:C40"/>
    <mergeCell ref="C41:C42"/>
    <mergeCell ref="C43:C44"/>
    <mergeCell ref="C45:C46"/>
    <mergeCell ref="C47:C48"/>
    <mergeCell ref="C49:C50"/>
    <mergeCell ref="C51:C52"/>
    <mergeCell ref="C53:C54"/>
    <mergeCell ref="C55:C56"/>
    <mergeCell ref="C57:C5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C27:C2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S130"/>
  <sheetViews>
    <sheetView zoomScale="85" zoomScaleNormal="85" workbookViewId="0">
      <selection activeCell="D3" sqref="D3:D34"/>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559" customWidth="1"/>
    <col min="7" max="7" width="9" style="284" customWidth="1"/>
    <col min="8" max="16384" width="9" style="284"/>
  </cols>
  <sheetData>
    <row r="1" spans="1:19" ht="17.25" customHeight="1">
      <c r="A1" s="756" t="s">
        <v>4659</v>
      </c>
      <c r="B1" s="757"/>
      <c r="C1" s="757"/>
      <c r="D1" s="757"/>
      <c r="E1" s="757"/>
      <c r="F1" s="757"/>
      <c r="G1" s="757"/>
      <c r="H1" s="757"/>
      <c r="I1" s="564"/>
    </row>
    <row r="2" spans="1:19" ht="63" customHeight="1">
      <c r="A2" s="177" t="s">
        <v>13</v>
      </c>
      <c r="B2" s="178" t="s">
        <v>14</v>
      </c>
      <c r="C2" s="179" t="s">
        <v>15</v>
      </c>
      <c r="D2" s="179" t="s">
        <v>16</v>
      </c>
      <c r="E2" s="179" t="s">
        <v>17</v>
      </c>
      <c r="F2" s="179" t="s">
        <v>18</v>
      </c>
      <c r="G2" s="179" t="s">
        <v>19</v>
      </c>
      <c r="H2" s="179" t="s">
        <v>2061</v>
      </c>
      <c r="I2" s="179" t="s">
        <v>21</v>
      </c>
      <c r="K2" s="284" t="s">
        <v>4410</v>
      </c>
      <c r="L2" s="575" t="s">
        <v>4414</v>
      </c>
    </row>
    <row r="3" spans="1:19" s="421" customFormat="1">
      <c r="A3" s="563">
        <v>128</v>
      </c>
      <c r="B3" s="557" t="s">
        <v>24</v>
      </c>
      <c r="C3" s="953" t="s">
        <v>1300</v>
      </c>
      <c r="D3" s="957"/>
      <c r="E3" s="565" t="s">
        <v>26</v>
      </c>
      <c r="F3" s="560"/>
      <c r="G3" s="576" t="str">
        <f t="shared" ref="G3:G66" si="0">DEC2HEX(H3)</f>
        <v>4</v>
      </c>
      <c r="H3" s="561">
        <v>4</v>
      </c>
      <c r="I3" s="562" t="s">
        <v>27</v>
      </c>
      <c r="J3" s="284"/>
      <c r="K3" s="421">
        <f>H4*256+H3</f>
        <v>4</v>
      </c>
      <c r="L3" s="577">
        <v>4</v>
      </c>
      <c r="M3" s="555">
        <f>_xlfn.BITAND(L3,255)</f>
        <v>4</v>
      </c>
    </row>
    <row r="4" spans="1:19" s="421" customFormat="1">
      <c r="A4" s="563">
        <v>129</v>
      </c>
      <c r="B4" s="557" t="s">
        <v>24</v>
      </c>
      <c r="C4" s="751"/>
      <c r="D4" s="754"/>
      <c r="E4" s="565" t="s">
        <v>26</v>
      </c>
      <c r="F4" s="560"/>
      <c r="G4" s="576" t="str">
        <f t="shared" si="0"/>
        <v>0</v>
      </c>
      <c r="H4" s="561">
        <v>0</v>
      </c>
      <c r="I4" s="562" t="s">
        <v>27</v>
      </c>
      <c r="J4" s="284"/>
      <c r="L4" s="577"/>
      <c r="M4" s="555">
        <f>_xlfn.BITRSHIFT(L3,8)</f>
        <v>0</v>
      </c>
    </row>
    <row r="5" spans="1:19" s="421" customFormat="1">
      <c r="A5" s="563">
        <v>130</v>
      </c>
      <c r="B5" s="557" t="s">
        <v>24</v>
      </c>
      <c r="C5" s="953" t="s">
        <v>1301</v>
      </c>
      <c r="D5" s="754"/>
      <c r="E5" s="565" t="s">
        <v>26</v>
      </c>
      <c r="F5" s="560"/>
      <c r="G5" s="576" t="str">
        <f t="shared" si="0"/>
        <v>5A</v>
      </c>
      <c r="H5" s="561">
        <v>90</v>
      </c>
      <c r="I5" s="562" t="s">
        <v>27</v>
      </c>
      <c r="K5" s="421">
        <f>H6*256+H5</f>
        <v>90</v>
      </c>
      <c r="L5" s="577">
        <v>90</v>
      </c>
      <c r="M5" s="555">
        <f>_xlfn.BITAND(L5,255)</f>
        <v>90</v>
      </c>
    </row>
    <row r="6" spans="1:19" s="421" customFormat="1">
      <c r="A6" s="563">
        <v>131</v>
      </c>
      <c r="B6" s="557" t="s">
        <v>24</v>
      </c>
      <c r="C6" s="751"/>
      <c r="D6" s="754"/>
      <c r="E6" s="565" t="s">
        <v>26</v>
      </c>
      <c r="F6" s="560"/>
      <c r="G6" s="576" t="str">
        <f t="shared" si="0"/>
        <v>0</v>
      </c>
      <c r="H6" s="561">
        <v>0</v>
      </c>
      <c r="I6" s="562" t="s">
        <v>27</v>
      </c>
      <c r="L6" s="577"/>
      <c r="M6" s="555">
        <f t="shared" ref="M6" si="1">_xlfn.BITAND(L6,255)</f>
        <v>0</v>
      </c>
    </row>
    <row r="7" spans="1:19" s="421" customFormat="1">
      <c r="A7" s="563">
        <v>132</v>
      </c>
      <c r="B7" s="557" t="s">
        <v>24</v>
      </c>
      <c r="C7" s="953" t="s">
        <v>1302</v>
      </c>
      <c r="D7" s="754"/>
      <c r="E7" s="565" t="s">
        <v>26</v>
      </c>
      <c r="F7" s="560"/>
      <c r="G7" s="576" t="str">
        <f t="shared" si="0"/>
        <v>B1</v>
      </c>
      <c r="H7" s="561">
        <v>177</v>
      </c>
      <c r="I7" s="562" t="s">
        <v>27</v>
      </c>
      <c r="K7" s="421">
        <f>H8*256+H7</f>
        <v>177</v>
      </c>
      <c r="L7" s="577">
        <v>177</v>
      </c>
      <c r="M7" s="555">
        <f t="shared" ref="M7" si="2">_xlfn.BITRSHIFT(L6,8)</f>
        <v>0</v>
      </c>
    </row>
    <row r="8" spans="1:19" s="421" customFormat="1">
      <c r="A8" s="563">
        <v>133</v>
      </c>
      <c r="B8" s="557" t="s">
        <v>24</v>
      </c>
      <c r="C8" s="751"/>
      <c r="D8" s="754"/>
      <c r="E8" s="565" t="s">
        <v>26</v>
      </c>
      <c r="F8" s="560"/>
      <c r="G8" s="576" t="str">
        <f t="shared" si="0"/>
        <v>0</v>
      </c>
      <c r="H8" s="561">
        <v>0</v>
      </c>
      <c r="I8" s="562" t="s">
        <v>27</v>
      </c>
      <c r="L8" s="577"/>
      <c r="M8" s="555">
        <f t="shared" ref="M8:M9" si="3">_xlfn.BITAND(L8,255)</f>
        <v>0</v>
      </c>
    </row>
    <row r="9" spans="1:19" s="421" customFormat="1">
      <c r="A9" s="563">
        <v>134</v>
      </c>
      <c r="B9" s="557" t="s">
        <v>24</v>
      </c>
      <c r="C9" s="953" t="s">
        <v>1303</v>
      </c>
      <c r="D9" s="754"/>
      <c r="E9" s="565" t="s">
        <v>26</v>
      </c>
      <c r="F9" s="560"/>
      <c r="G9" s="576" t="str">
        <f t="shared" si="0"/>
        <v>8</v>
      </c>
      <c r="H9" s="561">
        <v>8</v>
      </c>
      <c r="I9" s="562" t="s">
        <v>27</v>
      </c>
      <c r="K9" s="421">
        <f>H10*256+H9</f>
        <v>264</v>
      </c>
      <c r="L9" s="577">
        <v>264</v>
      </c>
      <c r="M9" s="555">
        <f t="shared" si="3"/>
        <v>8</v>
      </c>
    </row>
    <row r="10" spans="1:19" s="421" customFormat="1">
      <c r="A10" s="563">
        <v>135</v>
      </c>
      <c r="B10" s="557" t="s">
        <v>24</v>
      </c>
      <c r="C10" s="751"/>
      <c r="D10" s="754"/>
      <c r="E10" s="565" t="s">
        <v>26</v>
      </c>
      <c r="F10" s="560"/>
      <c r="G10" s="576" t="str">
        <f t="shared" si="0"/>
        <v>1</v>
      </c>
      <c r="H10" s="561">
        <v>1</v>
      </c>
      <c r="I10" s="562" t="s">
        <v>27</v>
      </c>
      <c r="K10" s="284"/>
      <c r="L10" s="577"/>
      <c r="M10" s="555">
        <f t="shared" ref="M10" si="4">_xlfn.BITRSHIFT(L9,8)</f>
        <v>1</v>
      </c>
    </row>
    <row r="11" spans="1:19">
      <c r="A11" s="563">
        <v>136</v>
      </c>
      <c r="B11" s="557" t="s">
        <v>24</v>
      </c>
      <c r="C11" s="953" t="s">
        <v>1304</v>
      </c>
      <c r="D11" s="754"/>
      <c r="E11" s="565" t="s">
        <v>26</v>
      </c>
      <c r="F11" s="556"/>
      <c r="G11" s="576" t="str">
        <f t="shared" si="0"/>
        <v>5E</v>
      </c>
      <c r="H11" s="558">
        <v>94</v>
      </c>
      <c r="I11" s="562" t="s">
        <v>27</v>
      </c>
      <c r="K11" s="421">
        <f>H12*256+H11</f>
        <v>350</v>
      </c>
      <c r="L11" s="575">
        <v>350</v>
      </c>
      <c r="M11" s="555">
        <f t="shared" ref="M11:M12" si="5">_xlfn.BITAND(L11,255)</f>
        <v>94</v>
      </c>
      <c r="N11" s="421"/>
      <c r="P11" s="421"/>
      <c r="Q11" s="421"/>
      <c r="R11" s="421"/>
      <c r="S11" s="421"/>
    </row>
    <row r="12" spans="1:19">
      <c r="A12" s="563">
        <v>137</v>
      </c>
      <c r="B12" s="557" t="s">
        <v>24</v>
      </c>
      <c r="C12" s="751"/>
      <c r="D12" s="754"/>
      <c r="E12" s="565" t="s">
        <v>26</v>
      </c>
      <c r="F12" s="556"/>
      <c r="G12" s="576" t="str">
        <f t="shared" si="0"/>
        <v>1</v>
      </c>
      <c r="H12" s="558">
        <v>1</v>
      </c>
      <c r="I12" s="562" t="s">
        <v>27</v>
      </c>
      <c r="L12" s="575"/>
      <c r="M12" s="555">
        <f t="shared" si="5"/>
        <v>0</v>
      </c>
      <c r="P12" s="421"/>
    </row>
    <row r="13" spans="1:19">
      <c r="A13" s="563">
        <v>138</v>
      </c>
      <c r="B13" s="557" t="s">
        <v>24</v>
      </c>
      <c r="C13" s="953" t="s">
        <v>1305</v>
      </c>
      <c r="D13" s="754"/>
      <c r="E13" s="565" t="s">
        <v>26</v>
      </c>
      <c r="F13" s="556"/>
      <c r="G13" s="576" t="str">
        <f t="shared" si="0"/>
        <v>B5</v>
      </c>
      <c r="H13" s="558">
        <v>181</v>
      </c>
      <c r="I13" s="562" t="s">
        <v>27</v>
      </c>
      <c r="K13" s="421">
        <f>H14*256+H13</f>
        <v>437</v>
      </c>
      <c r="L13" s="575">
        <v>437</v>
      </c>
      <c r="M13" s="555">
        <f t="shared" ref="M13" si="6">_xlfn.BITRSHIFT(L12,8)</f>
        <v>0</v>
      </c>
      <c r="N13" s="421"/>
      <c r="P13" s="421"/>
      <c r="Q13" s="421"/>
      <c r="R13" s="421"/>
      <c r="S13" s="421"/>
    </row>
    <row r="14" spans="1:19">
      <c r="A14" s="563">
        <v>139</v>
      </c>
      <c r="B14" s="557" t="s">
        <v>24</v>
      </c>
      <c r="C14" s="751"/>
      <c r="D14" s="754"/>
      <c r="E14" s="565" t="s">
        <v>26</v>
      </c>
      <c r="F14" s="556"/>
      <c r="G14" s="576" t="str">
        <f t="shared" si="0"/>
        <v>1</v>
      </c>
      <c r="H14" s="558">
        <v>1</v>
      </c>
      <c r="I14" s="562" t="s">
        <v>27</v>
      </c>
      <c r="L14" s="575"/>
      <c r="M14" s="555">
        <f t="shared" ref="M14:M15" si="7">_xlfn.BITAND(L14,255)</f>
        <v>0</v>
      </c>
      <c r="P14" s="421"/>
    </row>
    <row r="15" spans="1:19">
      <c r="A15" s="563">
        <v>140</v>
      </c>
      <c r="B15" s="557" t="s">
        <v>24</v>
      </c>
      <c r="C15" s="953" t="s">
        <v>1306</v>
      </c>
      <c r="D15" s="754"/>
      <c r="E15" s="565" t="s">
        <v>26</v>
      </c>
      <c r="F15" s="556"/>
      <c r="G15" s="576" t="str">
        <f t="shared" si="0"/>
        <v>C</v>
      </c>
      <c r="H15" s="558">
        <v>12</v>
      </c>
      <c r="I15" s="562" t="s">
        <v>27</v>
      </c>
      <c r="K15" s="421">
        <f>H16*256+H15</f>
        <v>524</v>
      </c>
      <c r="L15" s="575">
        <v>524</v>
      </c>
      <c r="M15" s="555">
        <f t="shared" si="7"/>
        <v>12</v>
      </c>
      <c r="N15" s="421"/>
      <c r="P15" s="421"/>
      <c r="Q15" s="421"/>
      <c r="R15" s="421"/>
      <c r="S15" s="421"/>
    </row>
    <row r="16" spans="1:19">
      <c r="A16" s="563">
        <v>141</v>
      </c>
      <c r="B16" s="557" t="s">
        <v>24</v>
      </c>
      <c r="C16" s="751"/>
      <c r="D16" s="754"/>
      <c r="E16" s="565" t="s">
        <v>26</v>
      </c>
      <c r="F16" s="556"/>
      <c r="G16" s="576" t="str">
        <f t="shared" si="0"/>
        <v>2</v>
      </c>
      <c r="H16" s="558">
        <v>2</v>
      </c>
      <c r="I16" s="562" t="s">
        <v>27</v>
      </c>
      <c r="L16" s="575"/>
      <c r="M16" s="555">
        <f t="shared" ref="M16" si="8">_xlfn.BITRSHIFT(L15,8)</f>
        <v>2</v>
      </c>
      <c r="P16" s="421"/>
    </row>
    <row r="17" spans="1:19">
      <c r="A17" s="563">
        <v>142</v>
      </c>
      <c r="B17" s="557" t="s">
        <v>24</v>
      </c>
      <c r="C17" s="953" t="s">
        <v>1307</v>
      </c>
      <c r="D17" s="754"/>
      <c r="E17" s="565" t="s">
        <v>26</v>
      </c>
      <c r="F17" s="556"/>
      <c r="G17" s="576" t="str">
        <f t="shared" si="0"/>
        <v>63</v>
      </c>
      <c r="H17" s="558">
        <v>99</v>
      </c>
      <c r="I17" s="562" t="s">
        <v>27</v>
      </c>
      <c r="K17" s="421">
        <f>H18*256+H17</f>
        <v>611</v>
      </c>
      <c r="L17" s="575">
        <v>611</v>
      </c>
      <c r="M17" s="555">
        <f t="shared" ref="M17:M18" si="9">_xlfn.BITAND(L17,255)</f>
        <v>99</v>
      </c>
      <c r="N17" s="421"/>
      <c r="P17" s="421"/>
      <c r="Q17" s="421"/>
      <c r="R17" s="421"/>
      <c r="S17" s="421"/>
    </row>
    <row r="18" spans="1:19">
      <c r="A18" s="563">
        <v>143</v>
      </c>
      <c r="B18" s="557" t="s">
        <v>24</v>
      </c>
      <c r="C18" s="751"/>
      <c r="D18" s="754"/>
      <c r="E18" s="565" t="s">
        <v>26</v>
      </c>
      <c r="F18" s="556"/>
      <c r="G18" s="576" t="str">
        <f t="shared" si="0"/>
        <v>2</v>
      </c>
      <c r="H18" s="558">
        <v>2</v>
      </c>
      <c r="I18" s="562" t="s">
        <v>27</v>
      </c>
      <c r="L18" s="575"/>
      <c r="M18" s="555">
        <f t="shared" si="9"/>
        <v>0</v>
      </c>
      <c r="P18" s="421"/>
    </row>
    <row r="19" spans="1:19">
      <c r="A19" s="563">
        <v>144</v>
      </c>
      <c r="B19" s="557" t="s">
        <v>24</v>
      </c>
      <c r="C19" s="953" t="s">
        <v>1308</v>
      </c>
      <c r="D19" s="754"/>
      <c r="E19" s="565" t="s">
        <v>26</v>
      </c>
      <c r="F19" s="556"/>
      <c r="G19" s="576" t="str">
        <f t="shared" si="0"/>
        <v>B9</v>
      </c>
      <c r="H19" s="558">
        <v>185</v>
      </c>
      <c r="I19" s="562" t="s">
        <v>27</v>
      </c>
      <c r="K19" s="421">
        <f>H20*256+H19</f>
        <v>697</v>
      </c>
      <c r="L19" s="575">
        <v>697</v>
      </c>
      <c r="M19" s="555">
        <f t="shared" ref="M19" si="10">_xlfn.BITRSHIFT(L18,8)</f>
        <v>0</v>
      </c>
      <c r="N19" s="421"/>
      <c r="P19" s="421"/>
      <c r="Q19" s="421"/>
      <c r="R19" s="421"/>
      <c r="S19" s="421"/>
    </row>
    <row r="20" spans="1:19">
      <c r="A20" s="563">
        <v>145</v>
      </c>
      <c r="B20" s="557" t="s">
        <v>24</v>
      </c>
      <c r="C20" s="751"/>
      <c r="D20" s="754"/>
      <c r="E20" s="565" t="s">
        <v>26</v>
      </c>
      <c r="F20" s="556"/>
      <c r="G20" s="576" t="str">
        <f t="shared" si="0"/>
        <v>2</v>
      </c>
      <c r="H20" s="558">
        <v>2</v>
      </c>
      <c r="I20" s="562" t="s">
        <v>27</v>
      </c>
      <c r="K20" s="421"/>
      <c r="L20" s="575"/>
      <c r="M20" s="555">
        <f t="shared" ref="M20:M21" si="11">_xlfn.BITAND(L20,255)</f>
        <v>0</v>
      </c>
      <c r="N20" s="421"/>
      <c r="P20" s="421"/>
      <c r="Q20" s="421"/>
    </row>
    <row r="21" spans="1:19">
      <c r="A21" s="563">
        <v>146</v>
      </c>
      <c r="B21" s="557" t="s">
        <v>24</v>
      </c>
      <c r="C21" s="953" t="s">
        <v>1309</v>
      </c>
      <c r="D21" s="754"/>
      <c r="E21" s="565" t="s">
        <v>26</v>
      </c>
      <c r="F21" s="556"/>
      <c r="G21" s="576" t="str">
        <f t="shared" si="0"/>
        <v>10</v>
      </c>
      <c r="H21" s="558">
        <v>16</v>
      </c>
      <c r="I21" s="562" t="s">
        <v>27</v>
      </c>
      <c r="K21" s="421">
        <f>H22*256+H21</f>
        <v>784</v>
      </c>
      <c r="L21" s="575">
        <v>784</v>
      </c>
      <c r="M21" s="555">
        <f t="shared" si="11"/>
        <v>16</v>
      </c>
      <c r="N21" s="421"/>
      <c r="P21" s="421"/>
      <c r="Q21" s="421"/>
      <c r="R21" s="421"/>
      <c r="S21" s="421"/>
    </row>
    <row r="22" spans="1:19">
      <c r="A22" s="563">
        <v>147</v>
      </c>
      <c r="B22" s="557" t="s">
        <v>24</v>
      </c>
      <c r="C22" s="751"/>
      <c r="D22" s="754"/>
      <c r="E22" s="565" t="s">
        <v>26</v>
      </c>
      <c r="F22" s="556"/>
      <c r="G22" s="576" t="str">
        <f t="shared" si="0"/>
        <v>3</v>
      </c>
      <c r="H22" s="558">
        <v>3</v>
      </c>
      <c r="I22" s="562" t="s">
        <v>27</v>
      </c>
      <c r="K22" s="421"/>
      <c r="L22" s="575"/>
      <c r="M22" s="555">
        <f t="shared" ref="M22" si="12">_xlfn.BITRSHIFT(L21,8)</f>
        <v>3</v>
      </c>
      <c r="N22" s="421"/>
      <c r="P22" s="421"/>
      <c r="Q22" s="421"/>
    </row>
    <row r="23" spans="1:19">
      <c r="A23" s="563">
        <v>148</v>
      </c>
      <c r="B23" s="557" t="s">
        <v>24</v>
      </c>
      <c r="C23" s="953" t="s">
        <v>1310</v>
      </c>
      <c r="D23" s="754"/>
      <c r="E23" s="565" t="s">
        <v>26</v>
      </c>
      <c r="F23" s="556"/>
      <c r="G23" s="576" t="str">
        <f t="shared" si="0"/>
        <v>67</v>
      </c>
      <c r="H23" s="558">
        <v>103</v>
      </c>
      <c r="I23" s="562" t="s">
        <v>27</v>
      </c>
      <c r="K23" s="421">
        <f>H24*256+H23</f>
        <v>871</v>
      </c>
      <c r="L23" s="575">
        <v>871</v>
      </c>
      <c r="M23" s="555">
        <f t="shared" ref="M23:M24" si="13">_xlfn.BITAND(L23,255)</f>
        <v>103</v>
      </c>
      <c r="N23" s="421"/>
      <c r="P23" s="421"/>
      <c r="Q23" s="421"/>
      <c r="R23" s="421"/>
      <c r="S23" s="421"/>
    </row>
    <row r="24" spans="1:19">
      <c r="A24" s="563">
        <v>149</v>
      </c>
      <c r="B24" s="557" t="s">
        <v>24</v>
      </c>
      <c r="C24" s="751"/>
      <c r="D24" s="754"/>
      <c r="E24" s="565" t="s">
        <v>26</v>
      </c>
      <c r="F24" s="556"/>
      <c r="G24" s="576" t="str">
        <f t="shared" si="0"/>
        <v>3</v>
      </c>
      <c r="H24" s="558">
        <v>3</v>
      </c>
      <c r="I24" s="562" t="s">
        <v>27</v>
      </c>
      <c r="K24" s="421"/>
      <c r="L24" s="575"/>
      <c r="M24" s="555">
        <f t="shared" si="13"/>
        <v>0</v>
      </c>
      <c r="N24" s="421"/>
      <c r="P24" s="421"/>
      <c r="Q24" s="421"/>
    </row>
    <row r="25" spans="1:19">
      <c r="A25" s="563">
        <v>150</v>
      </c>
      <c r="B25" s="557" t="s">
        <v>24</v>
      </c>
      <c r="C25" s="953" t="s">
        <v>1311</v>
      </c>
      <c r="D25" s="754"/>
      <c r="E25" s="565" t="s">
        <v>26</v>
      </c>
      <c r="F25" s="556"/>
      <c r="G25" s="576" t="str">
        <f t="shared" si="0"/>
        <v>BD</v>
      </c>
      <c r="H25" s="558">
        <v>189</v>
      </c>
      <c r="I25" s="562" t="s">
        <v>27</v>
      </c>
      <c r="K25" s="421">
        <f>H26*256+H25</f>
        <v>957</v>
      </c>
      <c r="L25" s="575">
        <v>957</v>
      </c>
      <c r="M25" s="555">
        <f t="shared" ref="M25" si="14">_xlfn.BITRSHIFT(L24,8)</f>
        <v>0</v>
      </c>
      <c r="N25" s="421"/>
      <c r="P25" s="421"/>
      <c r="Q25" s="421"/>
      <c r="R25" s="421"/>
      <c r="S25" s="421"/>
    </row>
    <row r="26" spans="1:19">
      <c r="A26" s="563">
        <v>151</v>
      </c>
      <c r="B26" s="557" t="s">
        <v>24</v>
      </c>
      <c r="C26" s="751"/>
      <c r="D26" s="754"/>
      <c r="E26" s="565" t="s">
        <v>26</v>
      </c>
      <c r="F26" s="556"/>
      <c r="G26" s="576" t="str">
        <f t="shared" si="0"/>
        <v>3</v>
      </c>
      <c r="H26" s="558">
        <v>3</v>
      </c>
      <c r="I26" s="562" t="s">
        <v>27</v>
      </c>
      <c r="L26" s="575"/>
      <c r="M26" s="555">
        <f t="shared" ref="M26:M27" si="15">_xlfn.BITAND(L26,255)</f>
        <v>0</v>
      </c>
      <c r="N26" s="421"/>
      <c r="P26" s="421"/>
      <c r="Q26" s="421"/>
    </row>
    <row r="27" spans="1:19">
      <c r="A27" s="563">
        <v>152</v>
      </c>
      <c r="B27" s="557" t="s">
        <v>24</v>
      </c>
      <c r="C27" s="953" t="s">
        <v>1312</v>
      </c>
      <c r="D27" s="754"/>
      <c r="E27" s="565" t="s">
        <v>26</v>
      </c>
      <c r="F27" s="556"/>
      <c r="G27" s="576" t="str">
        <f t="shared" si="0"/>
        <v>14</v>
      </c>
      <c r="H27" s="558">
        <v>20</v>
      </c>
      <c r="I27" s="562" t="s">
        <v>27</v>
      </c>
      <c r="K27" s="421">
        <f>H28*256+H27</f>
        <v>1044</v>
      </c>
      <c r="L27" s="575">
        <v>1044</v>
      </c>
      <c r="M27" s="555">
        <f t="shared" si="15"/>
        <v>20</v>
      </c>
      <c r="N27" s="421"/>
      <c r="P27" s="421"/>
      <c r="Q27" s="421"/>
      <c r="R27" s="421"/>
      <c r="S27" s="421"/>
    </row>
    <row r="28" spans="1:19">
      <c r="A28" s="563">
        <v>153</v>
      </c>
      <c r="B28" s="557" t="s">
        <v>24</v>
      </c>
      <c r="C28" s="751"/>
      <c r="D28" s="754"/>
      <c r="E28" s="565" t="s">
        <v>26</v>
      </c>
      <c r="F28" s="556"/>
      <c r="G28" s="576" t="str">
        <f t="shared" si="0"/>
        <v>4</v>
      </c>
      <c r="H28" s="558">
        <v>4</v>
      </c>
      <c r="I28" s="562" t="s">
        <v>27</v>
      </c>
      <c r="L28" s="575"/>
      <c r="M28" s="555">
        <f t="shared" ref="M28" si="16">_xlfn.BITRSHIFT(L27,8)</f>
        <v>4</v>
      </c>
      <c r="P28" s="421"/>
    </row>
    <row r="29" spans="1:19">
      <c r="A29" s="563">
        <v>154</v>
      </c>
      <c r="B29" s="557" t="s">
        <v>24</v>
      </c>
      <c r="C29" s="953" t="s">
        <v>1313</v>
      </c>
      <c r="D29" s="754"/>
      <c r="E29" s="565" t="s">
        <v>26</v>
      </c>
      <c r="F29" s="556"/>
      <c r="G29" s="576" t="str">
        <f t="shared" si="0"/>
        <v>6B</v>
      </c>
      <c r="H29" s="558">
        <v>107</v>
      </c>
      <c r="I29" s="562" t="s">
        <v>27</v>
      </c>
      <c r="K29" s="421">
        <f>H30*256+H29</f>
        <v>1131</v>
      </c>
      <c r="L29" s="575">
        <v>1131</v>
      </c>
      <c r="M29" s="555">
        <f t="shared" ref="M29:M30" si="17">_xlfn.BITAND(L29,255)</f>
        <v>107</v>
      </c>
      <c r="N29" s="421"/>
      <c r="P29" s="421"/>
      <c r="Q29" s="421"/>
      <c r="R29" s="421"/>
      <c r="S29" s="421"/>
    </row>
    <row r="30" spans="1:19">
      <c r="A30" s="563">
        <v>155</v>
      </c>
      <c r="B30" s="557" t="s">
        <v>24</v>
      </c>
      <c r="C30" s="751"/>
      <c r="D30" s="754"/>
      <c r="E30" s="565" t="s">
        <v>26</v>
      </c>
      <c r="F30" s="556"/>
      <c r="G30" s="576" t="str">
        <f t="shared" si="0"/>
        <v>4</v>
      </c>
      <c r="H30" s="558">
        <v>4</v>
      </c>
      <c r="I30" s="562" t="s">
        <v>27</v>
      </c>
      <c r="L30" s="575"/>
      <c r="M30" s="555">
        <f t="shared" si="17"/>
        <v>0</v>
      </c>
      <c r="P30" s="421"/>
    </row>
    <row r="31" spans="1:19">
      <c r="A31" s="563">
        <v>156</v>
      </c>
      <c r="B31" s="557" t="s">
        <v>24</v>
      </c>
      <c r="C31" s="953" t="s">
        <v>1314</v>
      </c>
      <c r="D31" s="754"/>
      <c r="E31" s="565" t="s">
        <v>26</v>
      </c>
      <c r="F31" s="556"/>
      <c r="G31" s="576" t="str">
        <f t="shared" si="0"/>
        <v>C2</v>
      </c>
      <c r="H31" s="558">
        <v>194</v>
      </c>
      <c r="I31" s="562" t="s">
        <v>27</v>
      </c>
      <c r="K31" s="421">
        <f>H32*256+H31</f>
        <v>1218</v>
      </c>
      <c r="L31" s="575">
        <v>1218</v>
      </c>
      <c r="M31" s="555">
        <f t="shared" ref="M31" si="18">_xlfn.BITRSHIFT(L30,8)</f>
        <v>0</v>
      </c>
      <c r="N31" s="421"/>
      <c r="P31" s="421"/>
      <c r="Q31" s="421"/>
      <c r="R31" s="421"/>
      <c r="S31" s="421"/>
    </row>
    <row r="32" spans="1:19">
      <c r="A32" s="563">
        <v>157</v>
      </c>
      <c r="B32" s="557" t="s">
        <v>24</v>
      </c>
      <c r="C32" s="751"/>
      <c r="D32" s="754"/>
      <c r="E32" s="565" t="s">
        <v>26</v>
      </c>
      <c r="F32" s="556"/>
      <c r="G32" s="576" t="str">
        <f t="shared" si="0"/>
        <v>4</v>
      </c>
      <c r="H32" s="558">
        <v>4</v>
      </c>
      <c r="I32" s="562" t="s">
        <v>27</v>
      </c>
      <c r="L32" s="575"/>
      <c r="M32" s="555">
        <f t="shared" ref="M32:M33" si="19">_xlfn.BITAND(L32,255)</f>
        <v>0</v>
      </c>
      <c r="P32" s="421"/>
    </row>
    <row r="33" spans="1:19">
      <c r="A33" s="563">
        <v>158</v>
      </c>
      <c r="B33" s="557" t="s">
        <v>24</v>
      </c>
      <c r="C33" s="953" t="s">
        <v>1315</v>
      </c>
      <c r="D33" s="754"/>
      <c r="E33" s="565" t="s">
        <v>26</v>
      </c>
      <c r="F33" s="556"/>
      <c r="G33" s="576" t="str">
        <f t="shared" si="0"/>
        <v>E1</v>
      </c>
      <c r="H33" s="558">
        <v>225</v>
      </c>
      <c r="I33" s="562" t="s">
        <v>27</v>
      </c>
      <c r="K33" s="421">
        <f>H34*256+H33</f>
        <v>15329</v>
      </c>
      <c r="L33" s="575">
        <v>15329</v>
      </c>
      <c r="M33" s="555">
        <f t="shared" si="19"/>
        <v>225</v>
      </c>
      <c r="N33" s="421"/>
      <c r="P33" s="421"/>
      <c r="Q33" s="421"/>
      <c r="R33" s="421"/>
      <c r="S33" s="421"/>
    </row>
    <row r="34" spans="1:19">
      <c r="A34" s="563">
        <v>159</v>
      </c>
      <c r="B34" s="557" t="s">
        <v>24</v>
      </c>
      <c r="C34" s="751"/>
      <c r="D34" s="751"/>
      <c r="E34" s="565" t="s">
        <v>26</v>
      </c>
      <c r="F34" s="556"/>
      <c r="G34" s="576" t="str">
        <f t="shared" si="0"/>
        <v>3B</v>
      </c>
      <c r="H34" s="558">
        <v>59</v>
      </c>
      <c r="I34" s="562" t="s">
        <v>27</v>
      </c>
      <c r="L34" s="575"/>
      <c r="M34" s="555">
        <f t="shared" ref="M34" si="20">_xlfn.BITRSHIFT(L33,8)</f>
        <v>59</v>
      </c>
      <c r="P34" s="421"/>
    </row>
    <row r="35" spans="1:19">
      <c r="A35" s="563">
        <v>160</v>
      </c>
      <c r="B35" s="557" t="s">
        <v>24</v>
      </c>
      <c r="C35" s="953" t="s">
        <v>1316</v>
      </c>
      <c r="D35" s="957"/>
      <c r="E35" s="565" t="s">
        <v>26</v>
      </c>
      <c r="F35" s="556"/>
      <c r="G35" s="576" t="str">
        <f t="shared" si="0"/>
        <v>4</v>
      </c>
      <c r="H35" s="561">
        <v>4</v>
      </c>
      <c r="I35" s="562" t="s">
        <v>27</v>
      </c>
      <c r="K35" s="421">
        <f>H36*256+H35</f>
        <v>4</v>
      </c>
      <c r="L35" s="575">
        <v>4</v>
      </c>
      <c r="M35" s="555">
        <f t="shared" ref="M35:M36" si="21">_xlfn.BITAND(L35,255)</f>
        <v>4</v>
      </c>
      <c r="N35" s="421"/>
      <c r="P35" s="421"/>
      <c r="Q35" s="421"/>
      <c r="R35" s="421"/>
      <c r="S35" s="421"/>
    </row>
    <row r="36" spans="1:19">
      <c r="A36" s="563">
        <v>161</v>
      </c>
      <c r="B36" s="557" t="s">
        <v>24</v>
      </c>
      <c r="C36" s="751"/>
      <c r="D36" s="754"/>
      <c r="E36" s="565" t="s">
        <v>26</v>
      </c>
      <c r="F36" s="556"/>
      <c r="G36" s="576" t="str">
        <f t="shared" si="0"/>
        <v>0</v>
      </c>
      <c r="H36" s="561">
        <v>0</v>
      </c>
      <c r="I36" s="562" t="s">
        <v>27</v>
      </c>
      <c r="K36" s="421"/>
      <c r="L36" s="575"/>
      <c r="M36" s="555">
        <f t="shared" si="21"/>
        <v>0</v>
      </c>
      <c r="N36" s="421"/>
      <c r="P36" s="421"/>
      <c r="Q36" s="421"/>
      <c r="R36" s="421"/>
      <c r="S36" s="421"/>
    </row>
    <row r="37" spans="1:19">
      <c r="A37" s="563">
        <v>162</v>
      </c>
      <c r="B37" s="557" t="s">
        <v>24</v>
      </c>
      <c r="C37" s="953" t="s">
        <v>1317</v>
      </c>
      <c r="D37" s="754"/>
      <c r="E37" s="565" t="s">
        <v>26</v>
      </c>
      <c r="F37" s="556"/>
      <c r="G37" s="576" t="str">
        <f t="shared" si="0"/>
        <v>5A</v>
      </c>
      <c r="H37" s="561">
        <v>90</v>
      </c>
      <c r="I37" s="562" t="s">
        <v>27</v>
      </c>
      <c r="K37" s="421">
        <f>H38*256+H37</f>
        <v>90</v>
      </c>
      <c r="L37" s="575">
        <v>90</v>
      </c>
      <c r="M37" s="555">
        <f t="shared" ref="M37" si="22">_xlfn.BITRSHIFT(L36,8)</f>
        <v>0</v>
      </c>
      <c r="N37" s="421"/>
      <c r="P37" s="421"/>
      <c r="Q37" s="421"/>
      <c r="R37" s="421"/>
      <c r="S37" s="421"/>
    </row>
    <row r="38" spans="1:19">
      <c r="A38" s="563">
        <v>163</v>
      </c>
      <c r="B38" s="557" t="s">
        <v>24</v>
      </c>
      <c r="C38" s="751"/>
      <c r="D38" s="754"/>
      <c r="E38" s="565" t="s">
        <v>26</v>
      </c>
      <c r="F38" s="556"/>
      <c r="G38" s="576" t="str">
        <f t="shared" si="0"/>
        <v>0</v>
      </c>
      <c r="H38" s="561">
        <v>0</v>
      </c>
      <c r="I38" s="562" t="s">
        <v>27</v>
      </c>
      <c r="K38" s="421"/>
      <c r="L38" s="575"/>
      <c r="M38" s="555">
        <f t="shared" ref="M38:M39" si="23">_xlfn.BITAND(L38,255)</f>
        <v>0</v>
      </c>
      <c r="N38" s="421"/>
      <c r="P38" s="421"/>
      <c r="Q38" s="421"/>
      <c r="R38" s="421"/>
      <c r="S38" s="421"/>
    </row>
    <row r="39" spans="1:19">
      <c r="A39" s="563">
        <v>164</v>
      </c>
      <c r="B39" s="557" t="s">
        <v>24</v>
      </c>
      <c r="C39" s="953" t="s">
        <v>1318</v>
      </c>
      <c r="D39" s="754"/>
      <c r="E39" s="565" t="s">
        <v>26</v>
      </c>
      <c r="F39" s="556"/>
      <c r="G39" s="576" t="str">
        <f t="shared" si="0"/>
        <v>B1</v>
      </c>
      <c r="H39" s="561">
        <v>177</v>
      </c>
      <c r="I39" s="562" t="s">
        <v>27</v>
      </c>
      <c r="K39" s="421">
        <f>H40*256+H39</f>
        <v>177</v>
      </c>
      <c r="L39" s="575">
        <v>177</v>
      </c>
      <c r="M39" s="555">
        <f t="shared" si="23"/>
        <v>177</v>
      </c>
      <c r="N39" s="421"/>
      <c r="P39" s="421"/>
      <c r="Q39" s="421"/>
      <c r="R39" s="421"/>
      <c r="S39" s="421"/>
    </row>
    <row r="40" spans="1:19">
      <c r="A40" s="563">
        <v>165</v>
      </c>
      <c r="B40" s="557" t="s">
        <v>24</v>
      </c>
      <c r="C40" s="751"/>
      <c r="D40" s="754"/>
      <c r="E40" s="565" t="s">
        <v>26</v>
      </c>
      <c r="F40" s="556"/>
      <c r="G40" s="576" t="str">
        <f t="shared" si="0"/>
        <v>0</v>
      </c>
      <c r="H40" s="561">
        <v>0</v>
      </c>
      <c r="I40" s="562" t="s">
        <v>27</v>
      </c>
      <c r="K40" s="421"/>
      <c r="L40" s="575"/>
      <c r="M40" s="555">
        <f t="shared" ref="M40" si="24">_xlfn.BITRSHIFT(L39,8)</f>
        <v>0</v>
      </c>
      <c r="N40" s="421"/>
      <c r="P40" s="421"/>
      <c r="Q40" s="421"/>
      <c r="R40" s="421"/>
      <c r="S40" s="421"/>
    </row>
    <row r="41" spans="1:19">
      <c r="A41" s="563">
        <v>166</v>
      </c>
      <c r="B41" s="557" t="s">
        <v>24</v>
      </c>
      <c r="C41" s="953" t="s">
        <v>1319</v>
      </c>
      <c r="D41" s="754"/>
      <c r="E41" s="565" t="s">
        <v>26</v>
      </c>
      <c r="F41" s="556"/>
      <c r="G41" s="576" t="str">
        <f t="shared" si="0"/>
        <v>8</v>
      </c>
      <c r="H41" s="561">
        <v>8</v>
      </c>
      <c r="I41" s="562" t="s">
        <v>27</v>
      </c>
      <c r="K41" s="421">
        <f>H42*256+H41</f>
        <v>264</v>
      </c>
      <c r="L41" s="575">
        <v>264</v>
      </c>
      <c r="M41" s="555">
        <f t="shared" ref="M41:M42" si="25">_xlfn.BITAND(L41,255)</f>
        <v>8</v>
      </c>
      <c r="N41" s="421"/>
      <c r="P41" s="421"/>
      <c r="Q41" s="421"/>
      <c r="R41" s="421"/>
      <c r="S41" s="421"/>
    </row>
    <row r="42" spans="1:19">
      <c r="A42" s="563">
        <v>167</v>
      </c>
      <c r="B42" s="557" t="s">
        <v>24</v>
      </c>
      <c r="C42" s="751"/>
      <c r="D42" s="754"/>
      <c r="E42" s="565" t="s">
        <v>26</v>
      </c>
      <c r="F42" s="556"/>
      <c r="G42" s="576" t="str">
        <f t="shared" si="0"/>
        <v>1</v>
      </c>
      <c r="H42" s="561">
        <v>1</v>
      </c>
      <c r="I42" s="562" t="s">
        <v>27</v>
      </c>
      <c r="L42" s="575"/>
      <c r="M42" s="555">
        <f t="shared" si="25"/>
        <v>0</v>
      </c>
      <c r="N42" s="421"/>
      <c r="P42" s="421"/>
      <c r="Q42" s="421"/>
      <c r="R42" s="421"/>
      <c r="S42" s="421"/>
    </row>
    <row r="43" spans="1:19">
      <c r="A43" s="563">
        <v>168</v>
      </c>
      <c r="B43" s="557" t="s">
        <v>24</v>
      </c>
      <c r="C43" s="953" t="s">
        <v>1320</v>
      </c>
      <c r="D43" s="754"/>
      <c r="E43" s="565" t="s">
        <v>26</v>
      </c>
      <c r="F43" s="556"/>
      <c r="G43" s="576" t="str">
        <f t="shared" si="0"/>
        <v>5E</v>
      </c>
      <c r="H43" s="558">
        <v>94</v>
      </c>
      <c r="I43" s="562" t="s">
        <v>27</v>
      </c>
      <c r="K43" s="421">
        <f>H44*256+H43</f>
        <v>350</v>
      </c>
      <c r="L43" s="575">
        <v>350</v>
      </c>
      <c r="M43" s="555">
        <f t="shared" ref="M43" si="26">_xlfn.BITRSHIFT(L42,8)</f>
        <v>0</v>
      </c>
      <c r="N43" s="421"/>
      <c r="P43" s="421"/>
      <c r="Q43" s="421"/>
      <c r="R43" s="421"/>
      <c r="S43" s="421"/>
    </row>
    <row r="44" spans="1:19">
      <c r="A44" s="563">
        <v>169</v>
      </c>
      <c r="B44" s="557" t="s">
        <v>24</v>
      </c>
      <c r="C44" s="751"/>
      <c r="D44" s="754"/>
      <c r="E44" s="565" t="s">
        <v>26</v>
      </c>
      <c r="F44" s="556"/>
      <c r="G44" s="576" t="str">
        <f t="shared" si="0"/>
        <v>1</v>
      </c>
      <c r="H44" s="558">
        <v>1</v>
      </c>
      <c r="I44" s="562" t="s">
        <v>27</v>
      </c>
      <c r="L44" s="575"/>
      <c r="M44" s="555">
        <f t="shared" ref="M44:M45" si="27">_xlfn.BITAND(L44,255)</f>
        <v>0</v>
      </c>
      <c r="P44" s="421"/>
    </row>
    <row r="45" spans="1:19">
      <c r="A45" s="563">
        <v>170</v>
      </c>
      <c r="B45" s="557" t="s">
        <v>24</v>
      </c>
      <c r="C45" s="953" t="s">
        <v>1321</v>
      </c>
      <c r="D45" s="754"/>
      <c r="E45" s="565" t="s">
        <v>26</v>
      </c>
      <c r="F45" s="556"/>
      <c r="G45" s="576" t="str">
        <f t="shared" si="0"/>
        <v>B5</v>
      </c>
      <c r="H45" s="558">
        <v>181</v>
      </c>
      <c r="I45" s="562" t="s">
        <v>27</v>
      </c>
      <c r="K45" s="421">
        <f>H46*256+H45</f>
        <v>437</v>
      </c>
      <c r="L45" s="575">
        <v>437</v>
      </c>
      <c r="M45" s="555">
        <f t="shared" si="27"/>
        <v>181</v>
      </c>
      <c r="N45" s="421"/>
      <c r="P45" s="421"/>
      <c r="Q45" s="421"/>
      <c r="R45" s="421"/>
      <c r="S45" s="421"/>
    </row>
    <row r="46" spans="1:19">
      <c r="A46" s="563">
        <v>171</v>
      </c>
      <c r="B46" s="557" t="s">
        <v>24</v>
      </c>
      <c r="C46" s="751"/>
      <c r="D46" s="754"/>
      <c r="E46" s="565" t="s">
        <v>26</v>
      </c>
      <c r="F46" s="556"/>
      <c r="G46" s="576" t="str">
        <f t="shared" si="0"/>
        <v>1</v>
      </c>
      <c r="H46" s="558">
        <v>1</v>
      </c>
      <c r="I46" s="562" t="s">
        <v>27</v>
      </c>
      <c r="L46" s="575"/>
      <c r="M46" s="555">
        <f t="shared" ref="M46" si="28">_xlfn.BITRSHIFT(L45,8)</f>
        <v>1</v>
      </c>
      <c r="P46" s="421"/>
    </row>
    <row r="47" spans="1:19">
      <c r="A47" s="563">
        <v>172</v>
      </c>
      <c r="B47" s="557" t="s">
        <v>24</v>
      </c>
      <c r="C47" s="953" t="s">
        <v>1322</v>
      </c>
      <c r="D47" s="754"/>
      <c r="E47" s="565" t="s">
        <v>26</v>
      </c>
      <c r="F47" s="556"/>
      <c r="G47" s="576" t="str">
        <f t="shared" si="0"/>
        <v>C</v>
      </c>
      <c r="H47" s="558">
        <v>12</v>
      </c>
      <c r="I47" s="562" t="s">
        <v>27</v>
      </c>
      <c r="K47" s="421">
        <f>H48*256+H47</f>
        <v>524</v>
      </c>
      <c r="L47" s="575">
        <v>524</v>
      </c>
      <c r="M47" s="555">
        <f t="shared" ref="M47:M48" si="29">_xlfn.BITAND(L47,255)</f>
        <v>12</v>
      </c>
      <c r="N47" s="421"/>
      <c r="P47" s="421"/>
      <c r="Q47" s="421"/>
      <c r="R47" s="421"/>
      <c r="S47" s="421"/>
    </row>
    <row r="48" spans="1:19">
      <c r="A48" s="563">
        <v>173</v>
      </c>
      <c r="B48" s="557" t="s">
        <v>24</v>
      </c>
      <c r="C48" s="751"/>
      <c r="D48" s="754"/>
      <c r="E48" s="565" t="s">
        <v>26</v>
      </c>
      <c r="F48" s="556"/>
      <c r="G48" s="576" t="str">
        <f t="shared" si="0"/>
        <v>2</v>
      </c>
      <c r="H48" s="558">
        <v>2</v>
      </c>
      <c r="I48" s="562" t="s">
        <v>27</v>
      </c>
      <c r="L48" s="575"/>
      <c r="M48" s="555">
        <f t="shared" si="29"/>
        <v>0</v>
      </c>
      <c r="P48" s="421"/>
    </row>
    <row r="49" spans="1:19">
      <c r="A49" s="563">
        <v>174</v>
      </c>
      <c r="B49" s="557" t="s">
        <v>24</v>
      </c>
      <c r="C49" s="953" t="s">
        <v>1323</v>
      </c>
      <c r="D49" s="754"/>
      <c r="E49" s="565" t="s">
        <v>26</v>
      </c>
      <c r="F49" s="556"/>
      <c r="G49" s="576" t="str">
        <f t="shared" si="0"/>
        <v>63</v>
      </c>
      <c r="H49" s="558">
        <v>99</v>
      </c>
      <c r="I49" s="562" t="s">
        <v>27</v>
      </c>
      <c r="K49" s="421">
        <f>H50*256+H49</f>
        <v>611</v>
      </c>
      <c r="L49" s="575">
        <v>611</v>
      </c>
      <c r="M49" s="555">
        <f t="shared" ref="M49" si="30">_xlfn.BITRSHIFT(L48,8)</f>
        <v>0</v>
      </c>
      <c r="N49" s="421"/>
      <c r="P49" s="421"/>
      <c r="Q49" s="421"/>
      <c r="R49" s="421"/>
      <c r="S49" s="421"/>
    </row>
    <row r="50" spans="1:19">
      <c r="A50" s="563">
        <v>175</v>
      </c>
      <c r="B50" s="557" t="s">
        <v>24</v>
      </c>
      <c r="C50" s="751"/>
      <c r="D50" s="754"/>
      <c r="E50" s="565" t="s">
        <v>26</v>
      </c>
      <c r="F50" s="556"/>
      <c r="G50" s="576" t="str">
        <f t="shared" si="0"/>
        <v>2</v>
      </c>
      <c r="H50" s="558">
        <v>2</v>
      </c>
      <c r="I50" s="562" t="s">
        <v>27</v>
      </c>
      <c r="L50" s="575"/>
      <c r="M50" s="555">
        <f t="shared" ref="M50:M51" si="31">_xlfn.BITAND(L50,255)</f>
        <v>0</v>
      </c>
      <c r="P50" s="421"/>
    </row>
    <row r="51" spans="1:19">
      <c r="A51" s="563">
        <v>176</v>
      </c>
      <c r="B51" s="557" t="s">
        <v>24</v>
      </c>
      <c r="C51" s="953" t="s">
        <v>1324</v>
      </c>
      <c r="D51" s="754"/>
      <c r="E51" s="565" t="s">
        <v>26</v>
      </c>
      <c r="F51" s="556"/>
      <c r="G51" s="576" t="str">
        <f t="shared" si="0"/>
        <v>B9</v>
      </c>
      <c r="H51" s="558">
        <v>185</v>
      </c>
      <c r="I51" s="562" t="s">
        <v>27</v>
      </c>
      <c r="K51" s="421">
        <f>H52*256+H51</f>
        <v>697</v>
      </c>
      <c r="L51" s="575">
        <v>697</v>
      </c>
      <c r="M51" s="555">
        <f t="shared" si="31"/>
        <v>185</v>
      </c>
      <c r="N51" s="421"/>
      <c r="P51" s="421"/>
      <c r="Q51" s="421"/>
      <c r="R51" s="421"/>
      <c r="S51" s="421"/>
    </row>
    <row r="52" spans="1:19">
      <c r="A52" s="563">
        <v>177</v>
      </c>
      <c r="B52" s="557" t="s">
        <v>24</v>
      </c>
      <c r="C52" s="751"/>
      <c r="D52" s="754"/>
      <c r="E52" s="565" t="s">
        <v>26</v>
      </c>
      <c r="F52" s="556"/>
      <c r="G52" s="576" t="str">
        <f t="shared" si="0"/>
        <v>2</v>
      </c>
      <c r="H52" s="558">
        <v>2</v>
      </c>
      <c r="I52" s="562" t="s">
        <v>27</v>
      </c>
      <c r="K52" s="421"/>
      <c r="L52" s="575"/>
      <c r="M52" s="555">
        <f t="shared" ref="M52" si="32">_xlfn.BITRSHIFT(L51,8)</f>
        <v>2</v>
      </c>
      <c r="N52" s="421"/>
      <c r="P52" s="421"/>
      <c r="Q52" s="421"/>
    </row>
    <row r="53" spans="1:19">
      <c r="A53" s="563">
        <v>178</v>
      </c>
      <c r="B53" s="557" t="s">
        <v>24</v>
      </c>
      <c r="C53" s="953" t="s">
        <v>1325</v>
      </c>
      <c r="D53" s="754"/>
      <c r="E53" s="565" t="s">
        <v>26</v>
      </c>
      <c r="F53" s="556"/>
      <c r="G53" s="576" t="str">
        <f t="shared" si="0"/>
        <v>10</v>
      </c>
      <c r="H53" s="558">
        <v>16</v>
      </c>
      <c r="I53" s="562" t="s">
        <v>27</v>
      </c>
      <c r="K53" s="421">
        <f>H54*256+H53</f>
        <v>784</v>
      </c>
      <c r="L53" s="575">
        <v>784</v>
      </c>
      <c r="M53" s="555">
        <f t="shared" ref="M53:M54" si="33">_xlfn.BITAND(L53,255)</f>
        <v>16</v>
      </c>
      <c r="N53" s="421"/>
      <c r="P53" s="421"/>
      <c r="Q53" s="421"/>
      <c r="R53" s="421"/>
      <c r="S53" s="421"/>
    </row>
    <row r="54" spans="1:19">
      <c r="A54" s="563">
        <v>179</v>
      </c>
      <c r="B54" s="557" t="s">
        <v>24</v>
      </c>
      <c r="C54" s="751"/>
      <c r="D54" s="754"/>
      <c r="E54" s="565" t="s">
        <v>26</v>
      </c>
      <c r="F54" s="556"/>
      <c r="G54" s="576" t="str">
        <f t="shared" si="0"/>
        <v>3</v>
      </c>
      <c r="H54" s="558">
        <v>3</v>
      </c>
      <c r="I54" s="562" t="s">
        <v>27</v>
      </c>
      <c r="K54" s="421"/>
      <c r="L54" s="575"/>
      <c r="M54" s="555">
        <f t="shared" si="33"/>
        <v>0</v>
      </c>
      <c r="N54" s="421"/>
      <c r="P54" s="421"/>
      <c r="Q54" s="421"/>
    </row>
    <row r="55" spans="1:19">
      <c r="A55" s="563">
        <v>180</v>
      </c>
      <c r="B55" s="557" t="s">
        <v>24</v>
      </c>
      <c r="C55" s="953" t="s">
        <v>1326</v>
      </c>
      <c r="D55" s="754"/>
      <c r="E55" s="565" t="s">
        <v>26</v>
      </c>
      <c r="F55" s="556"/>
      <c r="G55" s="576" t="str">
        <f t="shared" si="0"/>
        <v>67</v>
      </c>
      <c r="H55" s="558">
        <v>103</v>
      </c>
      <c r="I55" s="562" t="s">
        <v>27</v>
      </c>
      <c r="K55" s="421">
        <f>H56*256+H55</f>
        <v>871</v>
      </c>
      <c r="L55" s="575">
        <v>871</v>
      </c>
      <c r="M55" s="555">
        <f t="shared" ref="M55" si="34">_xlfn.BITRSHIFT(L54,8)</f>
        <v>0</v>
      </c>
      <c r="N55" s="421"/>
      <c r="P55" s="421"/>
      <c r="Q55" s="421"/>
      <c r="R55" s="421"/>
      <c r="S55" s="421"/>
    </row>
    <row r="56" spans="1:19">
      <c r="A56" s="563">
        <v>181</v>
      </c>
      <c r="B56" s="557" t="s">
        <v>24</v>
      </c>
      <c r="C56" s="751"/>
      <c r="D56" s="754"/>
      <c r="E56" s="565" t="s">
        <v>26</v>
      </c>
      <c r="F56" s="556"/>
      <c r="G56" s="576" t="str">
        <f t="shared" si="0"/>
        <v>3</v>
      </c>
      <c r="H56" s="558">
        <v>3</v>
      </c>
      <c r="I56" s="562" t="s">
        <v>27</v>
      </c>
      <c r="K56" s="421"/>
      <c r="L56" s="575"/>
      <c r="M56" s="555">
        <f t="shared" ref="M56:M57" si="35">_xlfn.BITAND(L56,255)</f>
        <v>0</v>
      </c>
      <c r="N56" s="421"/>
      <c r="P56" s="421"/>
      <c r="Q56" s="421"/>
    </row>
    <row r="57" spans="1:19">
      <c r="A57" s="563">
        <v>182</v>
      </c>
      <c r="B57" s="557" t="s">
        <v>24</v>
      </c>
      <c r="C57" s="953" t="s">
        <v>1311</v>
      </c>
      <c r="D57" s="754"/>
      <c r="E57" s="565" t="s">
        <v>26</v>
      </c>
      <c r="F57" s="556"/>
      <c r="G57" s="576" t="str">
        <f t="shared" si="0"/>
        <v>BD</v>
      </c>
      <c r="H57" s="558">
        <v>189</v>
      </c>
      <c r="I57" s="562" t="s">
        <v>27</v>
      </c>
      <c r="K57" s="421">
        <f>H58*256+H57</f>
        <v>957</v>
      </c>
      <c r="L57" s="575">
        <v>957</v>
      </c>
      <c r="M57" s="555">
        <f t="shared" si="35"/>
        <v>189</v>
      </c>
      <c r="N57" s="421"/>
      <c r="P57" s="421"/>
      <c r="Q57" s="421"/>
      <c r="R57" s="421"/>
      <c r="S57" s="421"/>
    </row>
    <row r="58" spans="1:19">
      <c r="A58" s="563">
        <v>183</v>
      </c>
      <c r="B58" s="557" t="s">
        <v>24</v>
      </c>
      <c r="C58" s="751"/>
      <c r="D58" s="754"/>
      <c r="E58" s="565" t="s">
        <v>26</v>
      </c>
      <c r="F58" s="556"/>
      <c r="G58" s="576" t="str">
        <f t="shared" si="0"/>
        <v>3</v>
      </c>
      <c r="H58" s="558">
        <v>3</v>
      </c>
      <c r="I58" s="562" t="s">
        <v>27</v>
      </c>
      <c r="L58" s="575"/>
      <c r="M58" s="555">
        <f t="shared" ref="M58" si="36">_xlfn.BITRSHIFT(L57,8)</f>
        <v>3</v>
      </c>
      <c r="N58" s="421"/>
      <c r="P58" s="421"/>
      <c r="Q58" s="421"/>
    </row>
    <row r="59" spans="1:19">
      <c r="A59" s="563">
        <v>184</v>
      </c>
      <c r="B59" s="557" t="s">
        <v>24</v>
      </c>
      <c r="C59" s="953" t="s">
        <v>1327</v>
      </c>
      <c r="D59" s="754"/>
      <c r="E59" s="565" t="s">
        <v>26</v>
      </c>
      <c r="F59" s="556"/>
      <c r="G59" s="576" t="str">
        <f t="shared" si="0"/>
        <v>14</v>
      </c>
      <c r="H59" s="558">
        <v>20</v>
      </c>
      <c r="I59" s="562" t="s">
        <v>27</v>
      </c>
      <c r="K59" s="421">
        <f>H60*256+H59</f>
        <v>1044</v>
      </c>
      <c r="L59" s="575">
        <v>1044</v>
      </c>
      <c r="M59" s="555">
        <f t="shared" ref="M59:M60" si="37">_xlfn.BITAND(L59,255)</f>
        <v>20</v>
      </c>
      <c r="N59" s="421"/>
      <c r="P59" s="421"/>
      <c r="Q59" s="421"/>
      <c r="R59" s="421"/>
      <c r="S59" s="421"/>
    </row>
    <row r="60" spans="1:19">
      <c r="A60" s="563">
        <v>185</v>
      </c>
      <c r="B60" s="557" t="s">
        <v>24</v>
      </c>
      <c r="C60" s="751"/>
      <c r="D60" s="754"/>
      <c r="E60" s="565" t="s">
        <v>26</v>
      </c>
      <c r="F60" s="556"/>
      <c r="G60" s="576" t="str">
        <f t="shared" si="0"/>
        <v>4</v>
      </c>
      <c r="H60" s="558">
        <v>4</v>
      </c>
      <c r="I60" s="562" t="s">
        <v>27</v>
      </c>
      <c r="L60" s="575"/>
      <c r="M60" s="555">
        <f t="shared" si="37"/>
        <v>0</v>
      </c>
      <c r="P60" s="421"/>
    </row>
    <row r="61" spans="1:19">
      <c r="A61" s="563">
        <v>186</v>
      </c>
      <c r="B61" s="557" t="s">
        <v>24</v>
      </c>
      <c r="C61" s="953" t="s">
        <v>1313</v>
      </c>
      <c r="D61" s="754"/>
      <c r="E61" s="565" t="s">
        <v>26</v>
      </c>
      <c r="F61" s="556"/>
      <c r="G61" s="576" t="str">
        <f t="shared" si="0"/>
        <v>6B</v>
      </c>
      <c r="H61" s="558">
        <v>107</v>
      </c>
      <c r="I61" s="562" t="s">
        <v>27</v>
      </c>
      <c r="K61" s="421">
        <f>H62*256+H61</f>
        <v>1131</v>
      </c>
      <c r="L61" s="575">
        <v>1131</v>
      </c>
      <c r="M61" s="555">
        <f t="shared" ref="M61" si="38">_xlfn.BITRSHIFT(L60,8)</f>
        <v>0</v>
      </c>
      <c r="N61" s="421"/>
      <c r="P61" s="421"/>
      <c r="Q61" s="421"/>
      <c r="R61" s="421"/>
      <c r="S61" s="421"/>
    </row>
    <row r="62" spans="1:19">
      <c r="A62" s="563">
        <v>187</v>
      </c>
      <c r="B62" s="557" t="s">
        <v>24</v>
      </c>
      <c r="C62" s="751"/>
      <c r="D62" s="754"/>
      <c r="E62" s="565" t="s">
        <v>26</v>
      </c>
      <c r="F62" s="556"/>
      <c r="G62" s="576" t="str">
        <f t="shared" si="0"/>
        <v>4</v>
      </c>
      <c r="H62" s="558">
        <v>4</v>
      </c>
      <c r="I62" s="562" t="s">
        <v>27</v>
      </c>
      <c r="L62" s="575"/>
      <c r="M62" s="555">
        <f t="shared" ref="M62:M63" si="39">_xlfn.BITAND(L62,255)</f>
        <v>0</v>
      </c>
      <c r="P62" s="421"/>
    </row>
    <row r="63" spans="1:19">
      <c r="A63" s="563">
        <v>188</v>
      </c>
      <c r="B63" s="557" t="s">
        <v>24</v>
      </c>
      <c r="C63" s="953" t="s">
        <v>1328</v>
      </c>
      <c r="D63" s="754"/>
      <c r="E63" s="565" t="s">
        <v>26</v>
      </c>
      <c r="F63" s="556"/>
      <c r="G63" s="576" t="str">
        <f t="shared" si="0"/>
        <v>C2</v>
      </c>
      <c r="H63" s="558">
        <v>194</v>
      </c>
      <c r="I63" s="562" t="s">
        <v>27</v>
      </c>
      <c r="K63" s="421">
        <f>H64*256+H63</f>
        <v>1218</v>
      </c>
      <c r="L63" s="575">
        <v>1218</v>
      </c>
      <c r="M63" s="555">
        <f t="shared" si="39"/>
        <v>194</v>
      </c>
      <c r="N63" s="421"/>
      <c r="P63" s="421"/>
      <c r="Q63" s="421"/>
      <c r="R63" s="421"/>
      <c r="S63" s="421"/>
    </row>
    <row r="64" spans="1:19">
      <c r="A64" s="563">
        <v>189</v>
      </c>
      <c r="B64" s="557" t="s">
        <v>24</v>
      </c>
      <c r="C64" s="751"/>
      <c r="D64" s="754"/>
      <c r="E64" s="565" t="s">
        <v>26</v>
      </c>
      <c r="F64" s="556"/>
      <c r="G64" s="576" t="str">
        <f t="shared" si="0"/>
        <v>4</v>
      </c>
      <c r="H64" s="558">
        <v>4</v>
      </c>
      <c r="I64" s="562" t="s">
        <v>27</v>
      </c>
      <c r="L64" s="575"/>
      <c r="M64" s="555">
        <f t="shared" ref="M64" si="40">_xlfn.BITRSHIFT(L63,8)</f>
        <v>4</v>
      </c>
      <c r="P64" s="421"/>
    </row>
    <row r="65" spans="1:19">
      <c r="A65" s="563">
        <v>190</v>
      </c>
      <c r="B65" s="557" t="s">
        <v>24</v>
      </c>
      <c r="C65" s="953" t="s">
        <v>1329</v>
      </c>
      <c r="D65" s="754"/>
      <c r="E65" s="565" t="s">
        <v>26</v>
      </c>
      <c r="F65" s="556"/>
      <c r="G65" s="576" t="str">
        <f t="shared" si="0"/>
        <v>E1</v>
      </c>
      <c r="H65" s="558">
        <v>225</v>
      </c>
      <c r="I65" s="562" t="s">
        <v>27</v>
      </c>
      <c r="K65" s="421">
        <f>H66*256+H65</f>
        <v>15329</v>
      </c>
      <c r="L65" s="575">
        <v>15329</v>
      </c>
      <c r="M65" s="555">
        <f t="shared" ref="M65:M66" si="41">_xlfn.BITAND(L65,255)</f>
        <v>225</v>
      </c>
      <c r="N65" s="421"/>
      <c r="P65" s="421"/>
      <c r="Q65" s="421"/>
      <c r="R65" s="421"/>
      <c r="S65" s="421"/>
    </row>
    <row r="66" spans="1:19">
      <c r="A66" s="563">
        <v>191</v>
      </c>
      <c r="B66" s="557" t="s">
        <v>24</v>
      </c>
      <c r="C66" s="751"/>
      <c r="D66" s="751"/>
      <c r="E66" s="565" t="s">
        <v>26</v>
      </c>
      <c r="F66" s="556"/>
      <c r="G66" s="576" t="str">
        <f t="shared" si="0"/>
        <v>3B</v>
      </c>
      <c r="H66" s="558">
        <v>59</v>
      </c>
      <c r="I66" s="562" t="s">
        <v>27</v>
      </c>
      <c r="L66" s="575"/>
      <c r="M66" s="555">
        <f t="shared" si="41"/>
        <v>0</v>
      </c>
      <c r="P66" s="421"/>
    </row>
    <row r="67" spans="1:19">
      <c r="A67" s="557">
        <v>192</v>
      </c>
      <c r="B67" s="557" t="s">
        <v>24</v>
      </c>
      <c r="C67" s="953" t="s">
        <v>1330</v>
      </c>
      <c r="D67" s="957"/>
      <c r="E67" s="565" t="s">
        <v>26</v>
      </c>
      <c r="F67" s="556"/>
      <c r="G67" s="576" t="str">
        <f t="shared" ref="G67:G130" si="42">DEC2HEX(H67)</f>
        <v>4</v>
      </c>
      <c r="H67" s="561">
        <v>4</v>
      </c>
      <c r="I67" s="562" t="s">
        <v>27</v>
      </c>
      <c r="K67" s="421">
        <f>H68*256+H67</f>
        <v>4</v>
      </c>
      <c r="L67" s="575">
        <v>4</v>
      </c>
      <c r="M67" s="555">
        <f t="shared" ref="M67" si="43">_xlfn.BITRSHIFT(L66,8)</f>
        <v>0</v>
      </c>
      <c r="N67" s="421"/>
      <c r="P67" s="421"/>
      <c r="Q67" s="421"/>
      <c r="R67" s="421"/>
      <c r="S67" s="421"/>
    </row>
    <row r="68" spans="1:19">
      <c r="A68" s="557">
        <v>193</v>
      </c>
      <c r="B68" s="557" t="s">
        <v>24</v>
      </c>
      <c r="C68" s="751"/>
      <c r="D68" s="754"/>
      <c r="E68" s="565" t="s">
        <v>26</v>
      </c>
      <c r="F68" s="556"/>
      <c r="G68" s="576" t="str">
        <f t="shared" si="42"/>
        <v>0</v>
      </c>
      <c r="H68" s="561">
        <v>0</v>
      </c>
      <c r="I68" s="562" t="s">
        <v>27</v>
      </c>
      <c r="K68" s="421"/>
      <c r="L68" s="575"/>
      <c r="M68" s="555">
        <f t="shared" ref="M68:M69" si="44">_xlfn.BITAND(L68,255)</f>
        <v>0</v>
      </c>
      <c r="N68" s="421"/>
      <c r="P68" s="421"/>
      <c r="Q68" s="421"/>
      <c r="R68" s="421"/>
      <c r="S68" s="421"/>
    </row>
    <row r="69" spans="1:19">
      <c r="A69" s="557">
        <v>194</v>
      </c>
      <c r="B69" s="557" t="s">
        <v>24</v>
      </c>
      <c r="C69" s="953" t="s">
        <v>1331</v>
      </c>
      <c r="D69" s="754"/>
      <c r="E69" s="565" t="s">
        <v>26</v>
      </c>
      <c r="F69" s="556"/>
      <c r="G69" s="576" t="str">
        <f t="shared" si="42"/>
        <v>5A</v>
      </c>
      <c r="H69" s="561">
        <v>90</v>
      </c>
      <c r="I69" s="562" t="s">
        <v>27</v>
      </c>
      <c r="K69" s="421">
        <f>H70*256+H69</f>
        <v>90</v>
      </c>
      <c r="L69" s="575">
        <v>90</v>
      </c>
      <c r="M69" s="555">
        <f t="shared" si="44"/>
        <v>90</v>
      </c>
      <c r="N69" s="421"/>
      <c r="P69" s="421"/>
      <c r="Q69" s="421"/>
      <c r="R69" s="421"/>
      <c r="S69" s="421"/>
    </row>
    <row r="70" spans="1:19">
      <c r="A70" s="557">
        <v>195</v>
      </c>
      <c r="B70" s="557" t="s">
        <v>24</v>
      </c>
      <c r="C70" s="751"/>
      <c r="D70" s="754"/>
      <c r="E70" s="565" t="s">
        <v>26</v>
      </c>
      <c r="F70" s="556"/>
      <c r="G70" s="576" t="str">
        <f t="shared" si="42"/>
        <v>0</v>
      </c>
      <c r="H70" s="561">
        <v>0</v>
      </c>
      <c r="I70" s="562" t="s">
        <v>27</v>
      </c>
      <c r="K70" s="421"/>
      <c r="L70" s="575"/>
      <c r="M70" s="555">
        <f t="shared" ref="M70" si="45">_xlfn.BITRSHIFT(L69,8)</f>
        <v>0</v>
      </c>
      <c r="N70" s="421"/>
      <c r="P70" s="421"/>
      <c r="Q70" s="421"/>
      <c r="R70" s="421"/>
      <c r="S70" s="421"/>
    </row>
    <row r="71" spans="1:19">
      <c r="A71" s="557">
        <v>196</v>
      </c>
      <c r="B71" s="557" t="s">
        <v>24</v>
      </c>
      <c r="C71" s="953" t="s">
        <v>1332</v>
      </c>
      <c r="D71" s="754"/>
      <c r="E71" s="565" t="s">
        <v>26</v>
      </c>
      <c r="F71" s="556"/>
      <c r="G71" s="576" t="str">
        <f t="shared" si="42"/>
        <v>B1</v>
      </c>
      <c r="H71" s="561">
        <v>177</v>
      </c>
      <c r="I71" s="562" t="s">
        <v>27</v>
      </c>
      <c r="K71" s="421">
        <f>H72*256+H71</f>
        <v>177</v>
      </c>
      <c r="L71" s="575">
        <v>177</v>
      </c>
      <c r="M71" s="555">
        <f t="shared" ref="M71:M72" si="46">_xlfn.BITAND(L71,255)</f>
        <v>177</v>
      </c>
      <c r="N71" s="421"/>
      <c r="P71" s="421"/>
      <c r="Q71" s="421"/>
      <c r="R71" s="421"/>
      <c r="S71" s="421"/>
    </row>
    <row r="72" spans="1:19">
      <c r="A72" s="557">
        <v>197</v>
      </c>
      <c r="B72" s="557" t="s">
        <v>24</v>
      </c>
      <c r="C72" s="751"/>
      <c r="D72" s="754"/>
      <c r="E72" s="565" t="s">
        <v>26</v>
      </c>
      <c r="F72" s="556"/>
      <c r="G72" s="576" t="str">
        <f t="shared" si="42"/>
        <v>0</v>
      </c>
      <c r="H72" s="561">
        <v>0</v>
      </c>
      <c r="I72" s="562" t="s">
        <v>27</v>
      </c>
      <c r="K72" s="421"/>
      <c r="L72" s="575"/>
      <c r="M72" s="555">
        <f t="shared" si="46"/>
        <v>0</v>
      </c>
      <c r="N72" s="421"/>
      <c r="P72" s="421"/>
      <c r="Q72" s="421"/>
      <c r="R72" s="421"/>
      <c r="S72" s="421"/>
    </row>
    <row r="73" spans="1:19">
      <c r="A73" s="557">
        <v>198</v>
      </c>
      <c r="B73" s="557" t="s">
        <v>24</v>
      </c>
      <c r="C73" s="953" t="s">
        <v>1333</v>
      </c>
      <c r="D73" s="754"/>
      <c r="E73" s="565" t="s">
        <v>26</v>
      </c>
      <c r="F73" s="556"/>
      <c r="G73" s="576" t="str">
        <f t="shared" si="42"/>
        <v>8</v>
      </c>
      <c r="H73" s="561">
        <v>8</v>
      </c>
      <c r="I73" s="562" t="s">
        <v>27</v>
      </c>
      <c r="K73" s="421">
        <f>H74*256+H73</f>
        <v>264</v>
      </c>
      <c r="L73" s="575">
        <v>264</v>
      </c>
      <c r="M73" s="555">
        <f t="shared" ref="M73" si="47">_xlfn.BITRSHIFT(L72,8)</f>
        <v>0</v>
      </c>
      <c r="N73" s="421"/>
      <c r="P73" s="421"/>
      <c r="Q73" s="421"/>
      <c r="R73" s="421"/>
      <c r="S73" s="421"/>
    </row>
    <row r="74" spans="1:19">
      <c r="A74" s="557">
        <v>199</v>
      </c>
      <c r="B74" s="557" t="s">
        <v>24</v>
      </c>
      <c r="C74" s="751"/>
      <c r="D74" s="754"/>
      <c r="E74" s="565" t="s">
        <v>26</v>
      </c>
      <c r="F74" s="556"/>
      <c r="G74" s="576" t="str">
        <f t="shared" si="42"/>
        <v>1</v>
      </c>
      <c r="H74" s="561">
        <v>1</v>
      </c>
      <c r="I74" s="562" t="s">
        <v>27</v>
      </c>
      <c r="L74" s="575"/>
      <c r="M74" s="555">
        <f t="shared" ref="M74:M75" si="48">_xlfn.BITAND(L74,255)</f>
        <v>0</v>
      </c>
      <c r="N74" s="421"/>
      <c r="P74" s="421"/>
      <c r="Q74" s="421"/>
      <c r="R74" s="421"/>
      <c r="S74" s="421"/>
    </row>
    <row r="75" spans="1:19">
      <c r="A75" s="557">
        <v>200</v>
      </c>
      <c r="B75" s="557" t="s">
        <v>24</v>
      </c>
      <c r="C75" s="953" t="s">
        <v>1334</v>
      </c>
      <c r="D75" s="754"/>
      <c r="E75" s="565" t="s">
        <v>26</v>
      </c>
      <c r="F75" s="556"/>
      <c r="G75" s="576" t="str">
        <f t="shared" si="42"/>
        <v>5E</v>
      </c>
      <c r="H75" s="558">
        <v>94</v>
      </c>
      <c r="I75" s="562" t="s">
        <v>27</v>
      </c>
      <c r="K75" s="421">
        <f>H76*256+H75</f>
        <v>350</v>
      </c>
      <c r="L75" s="575">
        <v>350</v>
      </c>
      <c r="M75" s="555">
        <f t="shared" si="48"/>
        <v>94</v>
      </c>
      <c r="N75" s="421"/>
      <c r="P75" s="421"/>
      <c r="Q75" s="421"/>
      <c r="R75" s="421"/>
      <c r="S75" s="421"/>
    </row>
    <row r="76" spans="1:19">
      <c r="A76" s="557">
        <v>201</v>
      </c>
      <c r="B76" s="557" t="s">
        <v>24</v>
      </c>
      <c r="C76" s="751"/>
      <c r="D76" s="754"/>
      <c r="E76" s="565" t="s">
        <v>26</v>
      </c>
      <c r="F76" s="556"/>
      <c r="G76" s="576" t="str">
        <f t="shared" si="42"/>
        <v>1</v>
      </c>
      <c r="H76" s="558">
        <v>1</v>
      </c>
      <c r="I76" s="562" t="s">
        <v>27</v>
      </c>
      <c r="L76" s="575"/>
      <c r="M76" s="555">
        <f t="shared" ref="M76" si="49">_xlfn.BITRSHIFT(L75,8)</f>
        <v>1</v>
      </c>
      <c r="P76" s="421"/>
    </row>
    <row r="77" spans="1:19">
      <c r="A77" s="557">
        <v>202</v>
      </c>
      <c r="B77" s="557" t="s">
        <v>24</v>
      </c>
      <c r="C77" s="953" t="s">
        <v>1335</v>
      </c>
      <c r="D77" s="754"/>
      <c r="E77" s="565" t="s">
        <v>26</v>
      </c>
      <c r="F77" s="556"/>
      <c r="G77" s="576" t="str">
        <f t="shared" si="42"/>
        <v>B5</v>
      </c>
      <c r="H77" s="558">
        <v>181</v>
      </c>
      <c r="I77" s="562" t="s">
        <v>27</v>
      </c>
      <c r="K77" s="421">
        <f>H78*256+H77</f>
        <v>437</v>
      </c>
      <c r="L77" s="575">
        <v>437</v>
      </c>
      <c r="M77" s="555">
        <f t="shared" ref="M77:M78" si="50">_xlfn.BITAND(L77,255)</f>
        <v>181</v>
      </c>
      <c r="N77" s="421"/>
      <c r="P77" s="421"/>
      <c r="Q77" s="421"/>
      <c r="R77" s="421"/>
      <c r="S77" s="421"/>
    </row>
    <row r="78" spans="1:19">
      <c r="A78" s="557">
        <v>203</v>
      </c>
      <c r="B78" s="557" t="s">
        <v>24</v>
      </c>
      <c r="C78" s="751"/>
      <c r="D78" s="754"/>
      <c r="E78" s="565" t="s">
        <v>26</v>
      </c>
      <c r="F78" s="556"/>
      <c r="G78" s="576" t="str">
        <f t="shared" si="42"/>
        <v>1</v>
      </c>
      <c r="H78" s="558">
        <v>1</v>
      </c>
      <c r="I78" s="562" t="s">
        <v>27</v>
      </c>
      <c r="L78" s="575"/>
      <c r="M78" s="555">
        <f t="shared" si="50"/>
        <v>0</v>
      </c>
      <c r="P78" s="421"/>
    </row>
    <row r="79" spans="1:19">
      <c r="A79" s="557">
        <v>204</v>
      </c>
      <c r="B79" s="557" t="s">
        <v>24</v>
      </c>
      <c r="C79" s="953" t="s">
        <v>1336</v>
      </c>
      <c r="D79" s="754"/>
      <c r="E79" s="565" t="s">
        <v>26</v>
      </c>
      <c r="F79" s="556"/>
      <c r="G79" s="576" t="str">
        <f t="shared" si="42"/>
        <v>C</v>
      </c>
      <c r="H79" s="558">
        <v>12</v>
      </c>
      <c r="I79" s="562" t="s">
        <v>27</v>
      </c>
      <c r="K79" s="421">
        <f>H80*256+H79</f>
        <v>524</v>
      </c>
      <c r="L79" s="575">
        <v>524</v>
      </c>
      <c r="M79" s="555">
        <f t="shared" ref="M79" si="51">_xlfn.BITRSHIFT(L78,8)</f>
        <v>0</v>
      </c>
      <c r="N79" s="421"/>
      <c r="P79" s="421"/>
      <c r="Q79" s="421"/>
      <c r="R79" s="421"/>
      <c r="S79" s="421"/>
    </row>
    <row r="80" spans="1:19">
      <c r="A80" s="557">
        <v>205</v>
      </c>
      <c r="B80" s="557" t="s">
        <v>24</v>
      </c>
      <c r="C80" s="751"/>
      <c r="D80" s="754"/>
      <c r="E80" s="565" t="s">
        <v>26</v>
      </c>
      <c r="F80" s="556"/>
      <c r="G80" s="576" t="str">
        <f t="shared" si="42"/>
        <v>2</v>
      </c>
      <c r="H80" s="558">
        <v>2</v>
      </c>
      <c r="I80" s="562" t="s">
        <v>27</v>
      </c>
      <c r="L80" s="575"/>
      <c r="M80" s="555">
        <f t="shared" ref="M80:M81" si="52">_xlfn.BITAND(L80,255)</f>
        <v>0</v>
      </c>
      <c r="P80" s="421"/>
    </row>
    <row r="81" spans="1:19">
      <c r="A81" s="557">
        <v>206</v>
      </c>
      <c r="B81" s="557" t="s">
        <v>24</v>
      </c>
      <c r="C81" s="953" t="s">
        <v>1337</v>
      </c>
      <c r="D81" s="754"/>
      <c r="E81" s="565" t="s">
        <v>26</v>
      </c>
      <c r="F81" s="556"/>
      <c r="G81" s="576" t="str">
        <f t="shared" si="42"/>
        <v>63</v>
      </c>
      <c r="H81" s="558">
        <v>99</v>
      </c>
      <c r="I81" s="562" t="s">
        <v>27</v>
      </c>
      <c r="K81" s="421">
        <f>H82*256+H81</f>
        <v>611</v>
      </c>
      <c r="L81" s="575">
        <v>611</v>
      </c>
      <c r="M81" s="555">
        <f t="shared" si="52"/>
        <v>99</v>
      </c>
      <c r="N81" s="421"/>
      <c r="P81" s="421"/>
      <c r="Q81" s="421"/>
      <c r="R81" s="421"/>
      <c r="S81" s="421"/>
    </row>
    <row r="82" spans="1:19">
      <c r="A82" s="557">
        <v>207</v>
      </c>
      <c r="B82" s="557" t="s">
        <v>24</v>
      </c>
      <c r="C82" s="751"/>
      <c r="D82" s="754"/>
      <c r="E82" s="565" t="s">
        <v>26</v>
      </c>
      <c r="F82" s="556"/>
      <c r="G82" s="576" t="str">
        <f t="shared" si="42"/>
        <v>2</v>
      </c>
      <c r="H82" s="558">
        <v>2</v>
      </c>
      <c r="I82" s="562" t="s">
        <v>27</v>
      </c>
      <c r="L82" s="575"/>
      <c r="M82" s="555">
        <f t="shared" ref="M82" si="53">_xlfn.BITRSHIFT(L81,8)</f>
        <v>2</v>
      </c>
      <c r="P82" s="421"/>
    </row>
    <row r="83" spans="1:19">
      <c r="A83" s="557">
        <v>208</v>
      </c>
      <c r="B83" s="557" t="s">
        <v>24</v>
      </c>
      <c r="C83" s="953" t="s">
        <v>1338</v>
      </c>
      <c r="D83" s="754"/>
      <c r="E83" s="565" t="s">
        <v>26</v>
      </c>
      <c r="F83" s="556"/>
      <c r="G83" s="576" t="str">
        <f t="shared" si="42"/>
        <v>B9</v>
      </c>
      <c r="H83" s="558">
        <v>185</v>
      </c>
      <c r="I83" s="562" t="s">
        <v>27</v>
      </c>
      <c r="K83" s="421">
        <f>H84*256+H83</f>
        <v>697</v>
      </c>
      <c r="L83" s="575">
        <v>697</v>
      </c>
      <c r="M83" s="555">
        <f t="shared" ref="M83:M84" si="54">_xlfn.BITAND(L83,255)</f>
        <v>185</v>
      </c>
      <c r="N83" s="421"/>
      <c r="P83" s="421"/>
      <c r="Q83" s="421"/>
      <c r="R83" s="421"/>
      <c r="S83" s="421"/>
    </row>
    <row r="84" spans="1:19">
      <c r="A84" s="557">
        <v>209</v>
      </c>
      <c r="B84" s="557" t="s">
        <v>24</v>
      </c>
      <c r="C84" s="751"/>
      <c r="D84" s="754"/>
      <c r="E84" s="565" t="s">
        <v>26</v>
      </c>
      <c r="F84" s="556"/>
      <c r="G84" s="576" t="str">
        <f t="shared" si="42"/>
        <v>2</v>
      </c>
      <c r="H84" s="558">
        <v>2</v>
      </c>
      <c r="I84" s="562" t="s">
        <v>27</v>
      </c>
      <c r="K84" s="421"/>
      <c r="L84" s="575"/>
      <c r="M84" s="555">
        <f t="shared" si="54"/>
        <v>0</v>
      </c>
      <c r="N84" s="421"/>
      <c r="P84" s="421"/>
      <c r="Q84" s="421"/>
    </row>
    <row r="85" spans="1:19">
      <c r="A85" s="557">
        <v>210</v>
      </c>
      <c r="B85" s="557" t="s">
        <v>24</v>
      </c>
      <c r="C85" s="953" t="s">
        <v>1339</v>
      </c>
      <c r="D85" s="754"/>
      <c r="E85" s="565" t="s">
        <v>26</v>
      </c>
      <c r="F85" s="556"/>
      <c r="G85" s="576" t="str">
        <f t="shared" si="42"/>
        <v>10</v>
      </c>
      <c r="H85" s="558">
        <v>16</v>
      </c>
      <c r="I85" s="562" t="s">
        <v>27</v>
      </c>
      <c r="K85" s="421">
        <f>H86*256+H85</f>
        <v>784</v>
      </c>
      <c r="L85" s="575">
        <v>784</v>
      </c>
      <c r="M85" s="555">
        <f t="shared" ref="M85" si="55">_xlfn.BITRSHIFT(L84,8)</f>
        <v>0</v>
      </c>
      <c r="N85" s="421"/>
      <c r="P85" s="421"/>
      <c r="Q85" s="421"/>
      <c r="R85" s="421"/>
      <c r="S85" s="421"/>
    </row>
    <row r="86" spans="1:19">
      <c r="A86" s="557">
        <v>211</v>
      </c>
      <c r="B86" s="557" t="s">
        <v>24</v>
      </c>
      <c r="C86" s="751"/>
      <c r="D86" s="754"/>
      <c r="E86" s="565" t="s">
        <v>26</v>
      </c>
      <c r="F86" s="556"/>
      <c r="G86" s="576" t="str">
        <f t="shared" si="42"/>
        <v>3</v>
      </c>
      <c r="H86" s="558">
        <v>3</v>
      </c>
      <c r="I86" s="562" t="s">
        <v>27</v>
      </c>
      <c r="K86" s="421"/>
      <c r="L86" s="575"/>
      <c r="M86" s="555">
        <f t="shared" ref="M86:M87" si="56">_xlfn.BITAND(L86,255)</f>
        <v>0</v>
      </c>
      <c r="N86" s="421"/>
      <c r="P86" s="421"/>
      <c r="Q86" s="421"/>
    </row>
    <row r="87" spans="1:19">
      <c r="A87" s="557">
        <v>212</v>
      </c>
      <c r="B87" s="557" t="s">
        <v>24</v>
      </c>
      <c r="C87" s="953" t="s">
        <v>1340</v>
      </c>
      <c r="D87" s="754"/>
      <c r="E87" s="565" t="s">
        <v>26</v>
      </c>
      <c r="F87" s="556"/>
      <c r="G87" s="576" t="str">
        <f t="shared" si="42"/>
        <v>67</v>
      </c>
      <c r="H87" s="558">
        <v>103</v>
      </c>
      <c r="I87" s="562" t="s">
        <v>27</v>
      </c>
      <c r="K87" s="421">
        <f>H88*256+H87</f>
        <v>871</v>
      </c>
      <c r="L87" s="575">
        <v>871</v>
      </c>
      <c r="M87" s="555">
        <f t="shared" si="56"/>
        <v>103</v>
      </c>
      <c r="N87" s="421"/>
      <c r="P87" s="421"/>
      <c r="Q87" s="421"/>
      <c r="R87" s="421"/>
      <c r="S87" s="421"/>
    </row>
    <row r="88" spans="1:19">
      <c r="A88" s="557">
        <v>213</v>
      </c>
      <c r="B88" s="557" t="s">
        <v>24</v>
      </c>
      <c r="C88" s="751"/>
      <c r="D88" s="754"/>
      <c r="E88" s="565" t="s">
        <v>26</v>
      </c>
      <c r="F88" s="556"/>
      <c r="G88" s="576" t="str">
        <f t="shared" si="42"/>
        <v>3</v>
      </c>
      <c r="H88" s="558">
        <v>3</v>
      </c>
      <c r="I88" s="562" t="s">
        <v>27</v>
      </c>
      <c r="K88" s="421"/>
      <c r="L88" s="575"/>
      <c r="M88" s="555">
        <f t="shared" ref="M88" si="57">_xlfn.BITRSHIFT(L87,8)</f>
        <v>3</v>
      </c>
      <c r="N88" s="421"/>
      <c r="P88" s="421"/>
      <c r="Q88" s="421"/>
    </row>
    <row r="89" spans="1:19">
      <c r="A89" s="557">
        <v>214</v>
      </c>
      <c r="B89" s="557" t="s">
        <v>24</v>
      </c>
      <c r="C89" s="953" t="s">
        <v>1341</v>
      </c>
      <c r="D89" s="754"/>
      <c r="E89" s="565" t="s">
        <v>26</v>
      </c>
      <c r="F89" s="556"/>
      <c r="G89" s="576" t="str">
        <f t="shared" si="42"/>
        <v>BD</v>
      </c>
      <c r="H89" s="558">
        <v>189</v>
      </c>
      <c r="I89" s="562" t="s">
        <v>27</v>
      </c>
      <c r="K89" s="421">
        <f>H90*256+H89</f>
        <v>957</v>
      </c>
      <c r="L89" s="575">
        <v>957</v>
      </c>
      <c r="M89" s="555">
        <f t="shared" ref="M89:M90" si="58">_xlfn.BITAND(L89,255)</f>
        <v>189</v>
      </c>
      <c r="N89" s="421"/>
      <c r="P89" s="421"/>
      <c r="Q89" s="421"/>
      <c r="R89" s="421"/>
      <c r="S89" s="421"/>
    </row>
    <row r="90" spans="1:19">
      <c r="A90" s="557">
        <v>215</v>
      </c>
      <c r="B90" s="557" t="s">
        <v>24</v>
      </c>
      <c r="C90" s="751"/>
      <c r="D90" s="754"/>
      <c r="E90" s="565" t="s">
        <v>26</v>
      </c>
      <c r="F90" s="556"/>
      <c r="G90" s="576" t="str">
        <f t="shared" si="42"/>
        <v>3</v>
      </c>
      <c r="H90" s="558">
        <v>3</v>
      </c>
      <c r="I90" s="562" t="s">
        <v>27</v>
      </c>
      <c r="L90" s="575"/>
      <c r="M90" s="555">
        <f t="shared" si="58"/>
        <v>0</v>
      </c>
      <c r="N90" s="421"/>
      <c r="P90" s="421"/>
      <c r="Q90" s="421"/>
    </row>
    <row r="91" spans="1:19">
      <c r="A91" s="557">
        <v>216</v>
      </c>
      <c r="B91" s="557" t="s">
        <v>24</v>
      </c>
      <c r="C91" s="953" t="s">
        <v>1342</v>
      </c>
      <c r="D91" s="754"/>
      <c r="E91" s="565" t="s">
        <v>26</v>
      </c>
      <c r="F91" s="556"/>
      <c r="G91" s="576" t="str">
        <f t="shared" si="42"/>
        <v>14</v>
      </c>
      <c r="H91" s="558">
        <v>20</v>
      </c>
      <c r="I91" s="562" t="s">
        <v>27</v>
      </c>
      <c r="K91" s="421">
        <f>H92*256+H91</f>
        <v>1044</v>
      </c>
      <c r="L91" s="575">
        <v>1044</v>
      </c>
      <c r="M91" s="555">
        <f t="shared" ref="M91" si="59">_xlfn.BITRSHIFT(L90,8)</f>
        <v>0</v>
      </c>
      <c r="N91" s="421"/>
      <c r="P91" s="421"/>
      <c r="Q91" s="421"/>
      <c r="R91" s="421"/>
      <c r="S91" s="421"/>
    </row>
    <row r="92" spans="1:19">
      <c r="A92" s="557">
        <v>217</v>
      </c>
      <c r="B92" s="557" t="s">
        <v>24</v>
      </c>
      <c r="C92" s="751"/>
      <c r="D92" s="754"/>
      <c r="E92" s="565" t="s">
        <v>26</v>
      </c>
      <c r="F92" s="556"/>
      <c r="G92" s="576" t="str">
        <f t="shared" si="42"/>
        <v>4</v>
      </c>
      <c r="H92" s="558">
        <v>4</v>
      </c>
      <c r="I92" s="562" t="s">
        <v>27</v>
      </c>
      <c r="L92" s="575"/>
      <c r="M92" s="555">
        <f t="shared" ref="M92:M93" si="60">_xlfn.BITAND(L92,255)</f>
        <v>0</v>
      </c>
      <c r="P92" s="421"/>
    </row>
    <row r="93" spans="1:19">
      <c r="A93" s="557">
        <v>218</v>
      </c>
      <c r="B93" s="557" t="s">
        <v>24</v>
      </c>
      <c r="C93" s="953" t="s">
        <v>1343</v>
      </c>
      <c r="D93" s="754"/>
      <c r="E93" s="565" t="s">
        <v>26</v>
      </c>
      <c r="F93" s="556"/>
      <c r="G93" s="576" t="str">
        <f t="shared" si="42"/>
        <v>6B</v>
      </c>
      <c r="H93" s="558">
        <v>107</v>
      </c>
      <c r="I93" s="562" t="s">
        <v>27</v>
      </c>
      <c r="K93" s="421">
        <f>H94*256+H93</f>
        <v>1131</v>
      </c>
      <c r="L93" s="575">
        <v>1131</v>
      </c>
      <c r="M93" s="555">
        <f t="shared" si="60"/>
        <v>107</v>
      </c>
      <c r="N93" s="421"/>
      <c r="P93" s="421"/>
      <c r="Q93" s="421"/>
      <c r="R93" s="421"/>
      <c r="S93" s="421"/>
    </row>
    <row r="94" spans="1:19">
      <c r="A94" s="557">
        <v>219</v>
      </c>
      <c r="B94" s="557" t="s">
        <v>24</v>
      </c>
      <c r="C94" s="751"/>
      <c r="D94" s="754"/>
      <c r="E94" s="565" t="s">
        <v>26</v>
      </c>
      <c r="F94" s="556"/>
      <c r="G94" s="576" t="str">
        <f t="shared" si="42"/>
        <v>4</v>
      </c>
      <c r="H94" s="558">
        <v>4</v>
      </c>
      <c r="I94" s="562" t="s">
        <v>27</v>
      </c>
      <c r="L94" s="575"/>
      <c r="M94" s="555">
        <f t="shared" ref="M94" si="61">_xlfn.BITRSHIFT(L93,8)</f>
        <v>4</v>
      </c>
      <c r="P94" s="421"/>
    </row>
    <row r="95" spans="1:19">
      <c r="A95" s="557">
        <v>220</v>
      </c>
      <c r="B95" s="557" t="s">
        <v>24</v>
      </c>
      <c r="C95" s="953" t="s">
        <v>1344</v>
      </c>
      <c r="D95" s="754"/>
      <c r="E95" s="565" t="s">
        <v>26</v>
      </c>
      <c r="F95" s="556"/>
      <c r="G95" s="576" t="str">
        <f t="shared" si="42"/>
        <v>C2</v>
      </c>
      <c r="H95" s="558">
        <v>194</v>
      </c>
      <c r="I95" s="562" t="s">
        <v>27</v>
      </c>
      <c r="K95" s="421">
        <f>H96*256+H95</f>
        <v>1218</v>
      </c>
      <c r="L95" s="575">
        <v>1218</v>
      </c>
      <c r="M95" s="555">
        <f t="shared" ref="M95:M96" si="62">_xlfn.BITAND(L95,255)</f>
        <v>194</v>
      </c>
      <c r="N95" s="421"/>
      <c r="P95" s="421"/>
      <c r="Q95" s="421"/>
      <c r="R95" s="421"/>
      <c r="S95" s="421"/>
    </row>
    <row r="96" spans="1:19">
      <c r="A96" s="557">
        <v>221</v>
      </c>
      <c r="B96" s="557" t="s">
        <v>24</v>
      </c>
      <c r="C96" s="751"/>
      <c r="D96" s="754"/>
      <c r="E96" s="565" t="s">
        <v>26</v>
      </c>
      <c r="F96" s="556"/>
      <c r="G96" s="576" t="str">
        <f t="shared" si="42"/>
        <v>4</v>
      </c>
      <c r="H96" s="558">
        <v>4</v>
      </c>
      <c r="I96" s="562" t="s">
        <v>27</v>
      </c>
      <c r="L96" s="575"/>
      <c r="M96" s="555">
        <f t="shared" si="62"/>
        <v>0</v>
      </c>
      <c r="P96" s="421"/>
    </row>
    <row r="97" spans="1:19">
      <c r="A97" s="557">
        <v>222</v>
      </c>
      <c r="B97" s="557" t="s">
        <v>24</v>
      </c>
      <c r="C97" s="953" t="s">
        <v>1345</v>
      </c>
      <c r="D97" s="754"/>
      <c r="E97" s="565" t="s">
        <v>26</v>
      </c>
      <c r="F97" s="556"/>
      <c r="G97" s="576" t="str">
        <f t="shared" si="42"/>
        <v>E1</v>
      </c>
      <c r="H97" s="558">
        <v>225</v>
      </c>
      <c r="I97" s="562" t="s">
        <v>27</v>
      </c>
      <c r="K97" s="421">
        <f>H98*256+H97</f>
        <v>15329</v>
      </c>
      <c r="L97" s="575">
        <v>15329</v>
      </c>
      <c r="M97" s="555">
        <f t="shared" ref="M97" si="63">_xlfn.BITRSHIFT(L96,8)</f>
        <v>0</v>
      </c>
      <c r="N97" s="421"/>
      <c r="P97" s="421"/>
      <c r="Q97" s="421"/>
      <c r="R97" s="421"/>
      <c r="S97" s="421"/>
    </row>
    <row r="98" spans="1:19">
      <c r="A98" s="557">
        <v>223</v>
      </c>
      <c r="B98" s="557" t="s">
        <v>24</v>
      </c>
      <c r="C98" s="751"/>
      <c r="D98" s="751"/>
      <c r="E98" s="565" t="s">
        <v>26</v>
      </c>
      <c r="F98" s="556"/>
      <c r="G98" s="576" t="str">
        <f t="shared" si="42"/>
        <v>3B</v>
      </c>
      <c r="H98" s="558">
        <v>59</v>
      </c>
      <c r="I98" s="562" t="s">
        <v>27</v>
      </c>
      <c r="L98" s="575"/>
      <c r="M98" s="555">
        <f t="shared" ref="M98:M99" si="64">_xlfn.BITAND(L98,255)</f>
        <v>0</v>
      </c>
      <c r="P98" s="421"/>
    </row>
    <row r="99" spans="1:19">
      <c r="A99" s="557">
        <v>224</v>
      </c>
      <c r="B99" s="557" t="s">
        <v>24</v>
      </c>
      <c r="C99" s="953" t="s">
        <v>1346</v>
      </c>
      <c r="D99" s="957"/>
      <c r="E99" s="565" t="s">
        <v>26</v>
      </c>
      <c r="F99" s="556"/>
      <c r="G99" s="576" t="str">
        <f t="shared" si="42"/>
        <v>4</v>
      </c>
      <c r="H99" s="561">
        <v>4</v>
      </c>
      <c r="I99" s="562" t="s">
        <v>27</v>
      </c>
      <c r="K99" s="421">
        <f>H100*256+H99</f>
        <v>4</v>
      </c>
      <c r="L99" s="575">
        <v>4</v>
      </c>
      <c r="M99" s="555">
        <f t="shared" si="64"/>
        <v>4</v>
      </c>
      <c r="N99" s="421"/>
      <c r="P99" s="421"/>
      <c r="Q99" s="421"/>
      <c r="R99" s="421"/>
      <c r="S99" s="421"/>
    </row>
    <row r="100" spans="1:19">
      <c r="A100" s="557">
        <v>225</v>
      </c>
      <c r="B100" s="557" t="s">
        <v>24</v>
      </c>
      <c r="C100" s="751"/>
      <c r="D100" s="754"/>
      <c r="E100" s="565" t="s">
        <v>26</v>
      </c>
      <c r="F100" s="556"/>
      <c r="G100" s="576" t="str">
        <f t="shared" si="42"/>
        <v>0</v>
      </c>
      <c r="H100" s="561">
        <v>0</v>
      </c>
      <c r="I100" s="562" t="s">
        <v>27</v>
      </c>
      <c r="K100" s="421"/>
      <c r="L100" s="575"/>
      <c r="M100" s="555">
        <f t="shared" ref="M100" si="65">_xlfn.BITRSHIFT(L99,8)</f>
        <v>0</v>
      </c>
      <c r="N100" s="421"/>
      <c r="P100" s="421"/>
      <c r="Q100" s="421"/>
      <c r="R100" s="421"/>
      <c r="S100" s="421"/>
    </row>
    <row r="101" spans="1:19">
      <c r="A101" s="557">
        <v>226</v>
      </c>
      <c r="B101" s="557" t="s">
        <v>24</v>
      </c>
      <c r="C101" s="953" t="s">
        <v>1347</v>
      </c>
      <c r="D101" s="754"/>
      <c r="E101" s="565" t="s">
        <v>26</v>
      </c>
      <c r="F101" s="556"/>
      <c r="G101" s="576" t="str">
        <f t="shared" si="42"/>
        <v>5A</v>
      </c>
      <c r="H101" s="561">
        <v>90</v>
      </c>
      <c r="I101" s="562" t="s">
        <v>27</v>
      </c>
      <c r="K101" s="421">
        <f>H102*256+H101</f>
        <v>90</v>
      </c>
      <c r="L101" s="575">
        <v>90</v>
      </c>
      <c r="M101" s="555">
        <f t="shared" ref="M101:M102" si="66">_xlfn.BITAND(L101,255)</f>
        <v>90</v>
      </c>
      <c r="N101" s="421"/>
      <c r="P101" s="421"/>
      <c r="Q101" s="421"/>
      <c r="R101" s="421"/>
      <c r="S101" s="421"/>
    </row>
    <row r="102" spans="1:19">
      <c r="A102" s="557">
        <v>227</v>
      </c>
      <c r="B102" s="557" t="s">
        <v>24</v>
      </c>
      <c r="C102" s="751"/>
      <c r="D102" s="754"/>
      <c r="E102" s="565" t="s">
        <v>26</v>
      </c>
      <c r="F102" s="556"/>
      <c r="G102" s="576" t="str">
        <f t="shared" si="42"/>
        <v>0</v>
      </c>
      <c r="H102" s="561">
        <v>0</v>
      </c>
      <c r="I102" s="562" t="s">
        <v>27</v>
      </c>
      <c r="K102" s="421"/>
      <c r="L102" s="575"/>
      <c r="M102" s="555">
        <f t="shared" si="66"/>
        <v>0</v>
      </c>
      <c r="N102" s="421"/>
      <c r="P102" s="421"/>
      <c r="Q102" s="421"/>
      <c r="R102" s="421"/>
      <c r="S102" s="421"/>
    </row>
    <row r="103" spans="1:19">
      <c r="A103" s="557">
        <v>228</v>
      </c>
      <c r="B103" s="557" t="s">
        <v>24</v>
      </c>
      <c r="C103" s="953" t="s">
        <v>1348</v>
      </c>
      <c r="D103" s="754"/>
      <c r="E103" s="565" t="s">
        <v>26</v>
      </c>
      <c r="F103" s="556"/>
      <c r="G103" s="576" t="str">
        <f t="shared" si="42"/>
        <v>B1</v>
      </c>
      <c r="H103" s="561">
        <v>177</v>
      </c>
      <c r="I103" s="562" t="s">
        <v>27</v>
      </c>
      <c r="K103" s="421">
        <f>H104*256+H103</f>
        <v>177</v>
      </c>
      <c r="L103" s="575">
        <v>177</v>
      </c>
      <c r="M103" s="555">
        <f t="shared" ref="M103" si="67">_xlfn.BITRSHIFT(L102,8)</f>
        <v>0</v>
      </c>
      <c r="N103" s="421"/>
      <c r="P103" s="421"/>
      <c r="Q103" s="421"/>
      <c r="R103" s="421"/>
      <c r="S103" s="421"/>
    </row>
    <row r="104" spans="1:19">
      <c r="A104" s="557">
        <v>229</v>
      </c>
      <c r="B104" s="557" t="s">
        <v>24</v>
      </c>
      <c r="C104" s="751"/>
      <c r="D104" s="754"/>
      <c r="E104" s="565" t="s">
        <v>26</v>
      </c>
      <c r="F104" s="556"/>
      <c r="G104" s="576" t="str">
        <f t="shared" si="42"/>
        <v>0</v>
      </c>
      <c r="H104" s="561">
        <v>0</v>
      </c>
      <c r="I104" s="562" t="s">
        <v>27</v>
      </c>
      <c r="K104" s="421"/>
      <c r="L104" s="575"/>
      <c r="M104" s="555">
        <f t="shared" ref="M104:M105" si="68">_xlfn.BITAND(L104,255)</f>
        <v>0</v>
      </c>
      <c r="N104" s="421"/>
      <c r="P104" s="421"/>
      <c r="Q104" s="421"/>
      <c r="R104" s="421"/>
      <c r="S104" s="421"/>
    </row>
    <row r="105" spans="1:19">
      <c r="A105" s="557">
        <v>230</v>
      </c>
      <c r="B105" s="557" t="s">
        <v>24</v>
      </c>
      <c r="C105" s="953" t="s">
        <v>1349</v>
      </c>
      <c r="D105" s="754"/>
      <c r="E105" s="565" t="s">
        <v>26</v>
      </c>
      <c r="F105" s="556"/>
      <c r="G105" s="576" t="str">
        <f t="shared" si="42"/>
        <v>8</v>
      </c>
      <c r="H105" s="561">
        <v>8</v>
      </c>
      <c r="I105" s="562" t="s">
        <v>27</v>
      </c>
      <c r="K105" s="421">
        <f>H106*256+H105</f>
        <v>264</v>
      </c>
      <c r="L105" s="575">
        <v>264</v>
      </c>
      <c r="M105" s="555">
        <f t="shared" si="68"/>
        <v>8</v>
      </c>
      <c r="N105" s="421"/>
      <c r="P105" s="421"/>
      <c r="Q105" s="421"/>
      <c r="R105" s="421"/>
      <c r="S105" s="421"/>
    </row>
    <row r="106" spans="1:19">
      <c r="A106" s="557">
        <v>231</v>
      </c>
      <c r="B106" s="557" t="s">
        <v>24</v>
      </c>
      <c r="C106" s="751"/>
      <c r="D106" s="754"/>
      <c r="E106" s="565" t="s">
        <v>26</v>
      </c>
      <c r="F106" s="556"/>
      <c r="G106" s="576" t="str">
        <f t="shared" si="42"/>
        <v>1</v>
      </c>
      <c r="H106" s="561">
        <v>1</v>
      </c>
      <c r="I106" s="562" t="s">
        <v>27</v>
      </c>
      <c r="L106" s="575"/>
      <c r="M106" s="555">
        <f t="shared" ref="M106" si="69">_xlfn.BITRSHIFT(L105,8)</f>
        <v>1</v>
      </c>
      <c r="N106" s="421"/>
      <c r="P106" s="421"/>
      <c r="Q106" s="421"/>
      <c r="R106" s="421"/>
      <c r="S106" s="421"/>
    </row>
    <row r="107" spans="1:19">
      <c r="A107" s="557">
        <v>232</v>
      </c>
      <c r="B107" s="557" t="s">
        <v>24</v>
      </c>
      <c r="C107" s="953" t="s">
        <v>1350</v>
      </c>
      <c r="D107" s="754"/>
      <c r="E107" s="565" t="s">
        <v>26</v>
      </c>
      <c r="F107" s="556"/>
      <c r="G107" s="576" t="str">
        <f t="shared" si="42"/>
        <v>5E</v>
      </c>
      <c r="H107" s="558">
        <v>94</v>
      </c>
      <c r="I107" s="562" t="s">
        <v>27</v>
      </c>
      <c r="K107" s="421">
        <f>H108*256+H107</f>
        <v>350</v>
      </c>
      <c r="L107" s="575">
        <v>350</v>
      </c>
      <c r="M107" s="555">
        <f t="shared" ref="M107:M108" si="70">_xlfn.BITAND(L107,255)</f>
        <v>94</v>
      </c>
      <c r="N107" s="421"/>
      <c r="P107" s="421"/>
      <c r="Q107" s="421"/>
      <c r="R107" s="421"/>
      <c r="S107" s="421"/>
    </row>
    <row r="108" spans="1:19">
      <c r="A108" s="557">
        <v>233</v>
      </c>
      <c r="B108" s="557" t="s">
        <v>24</v>
      </c>
      <c r="C108" s="751"/>
      <c r="D108" s="754"/>
      <c r="E108" s="565" t="s">
        <v>26</v>
      </c>
      <c r="F108" s="556"/>
      <c r="G108" s="576" t="str">
        <f t="shared" si="42"/>
        <v>1</v>
      </c>
      <c r="H108" s="558">
        <v>1</v>
      </c>
      <c r="I108" s="562" t="s">
        <v>27</v>
      </c>
      <c r="L108" s="575"/>
      <c r="M108" s="555">
        <f t="shared" si="70"/>
        <v>0</v>
      </c>
      <c r="P108" s="421"/>
    </row>
    <row r="109" spans="1:19">
      <c r="A109" s="557">
        <v>234</v>
      </c>
      <c r="B109" s="557" t="s">
        <v>24</v>
      </c>
      <c r="C109" s="953" t="s">
        <v>1351</v>
      </c>
      <c r="D109" s="754"/>
      <c r="E109" s="565" t="s">
        <v>26</v>
      </c>
      <c r="F109" s="556"/>
      <c r="G109" s="576" t="str">
        <f t="shared" si="42"/>
        <v>B5</v>
      </c>
      <c r="H109" s="558">
        <v>181</v>
      </c>
      <c r="I109" s="562" t="s">
        <v>27</v>
      </c>
      <c r="K109" s="421">
        <f>H110*256+H109</f>
        <v>437</v>
      </c>
      <c r="L109" s="575">
        <v>437</v>
      </c>
      <c r="M109" s="555">
        <f t="shared" ref="M109" si="71">_xlfn.BITRSHIFT(L108,8)</f>
        <v>0</v>
      </c>
      <c r="N109" s="421"/>
      <c r="P109" s="421"/>
      <c r="Q109" s="421"/>
      <c r="R109" s="421"/>
      <c r="S109" s="421"/>
    </row>
    <row r="110" spans="1:19">
      <c r="A110" s="557">
        <v>235</v>
      </c>
      <c r="B110" s="557" t="s">
        <v>24</v>
      </c>
      <c r="C110" s="751"/>
      <c r="D110" s="754"/>
      <c r="E110" s="565" t="s">
        <v>26</v>
      </c>
      <c r="F110" s="556"/>
      <c r="G110" s="576" t="str">
        <f t="shared" si="42"/>
        <v>1</v>
      </c>
      <c r="H110" s="558">
        <v>1</v>
      </c>
      <c r="I110" s="562" t="s">
        <v>27</v>
      </c>
      <c r="L110" s="575"/>
      <c r="M110" s="555">
        <f t="shared" ref="M110:M111" si="72">_xlfn.BITAND(L110,255)</f>
        <v>0</v>
      </c>
      <c r="P110" s="421"/>
    </row>
    <row r="111" spans="1:19">
      <c r="A111" s="557">
        <v>236</v>
      </c>
      <c r="B111" s="557" t="s">
        <v>24</v>
      </c>
      <c r="C111" s="953" t="s">
        <v>1352</v>
      </c>
      <c r="D111" s="754"/>
      <c r="E111" s="565" t="s">
        <v>26</v>
      </c>
      <c r="F111" s="556"/>
      <c r="G111" s="576" t="str">
        <f t="shared" si="42"/>
        <v>C</v>
      </c>
      <c r="H111" s="558">
        <v>12</v>
      </c>
      <c r="I111" s="562" t="s">
        <v>27</v>
      </c>
      <c r="K111" s="421">
        <f>H112*256+H111</f>
        <v>524</v>
      </c>
      <c r="L111" s="575">
        <v>524</v>
      </c>
      <c r="M111" s="555">
        <f t="shared" si="72"/>
        <v>12</v>
      </c>
      <c r="N111" s="421"/>
      <c r="P111" s="421"/>
      <c r="Q111" s="421"/>
      <c r="R111" s="421"/>
      <c r="S111" s="421"/>
    </row>
    <row r="112" spans="1:19">
      <c r="A112" s="557">
        <v>237</v>
      </c>
      <c r="B112" s="557" t="s">
        <v>24</v>
      </c>
      <c r="C112" s="751"/>
      <c r="D112" s="754"/>
      <c r="E112" s="565" t="s">
        <v>26</v>
      </c>
      <c r="F112" s="556"/>
      <c r="G112" s="576" t="str">
        <f t="shared" si="42"/>
        <v>2</v>
      </c>
      <c r="H112" s="558">
        <v>2</v>
      </c>
      <c r="I112" s="562" t="s">
        <v>27</v>
      </c>
      <c r="L112" s="575"/>
      <c r="M112" s="555">
        <f t="shared" ref="M112" si="73">_xlfn.BITRSHIFT(L111,8)</f>
        <v>2</v>
      </c>
      <c r="P112" s="421"/>
    </row>
    <row r="113" spans="1:19">
      <c r="A113" s="557">
        <v>238</v>
      </c>
      <c r="B113" s="557" t="s">
        <v>24</v>
      </c>
      <c r="C113" s="953" t="s">
        <v>1353</v>
      </c>
      <c r="D113" s="754"/>
      <c r="E113" s="565" t="s">
        <v>26</v>
      </c>
      <c r="F113" s="556"/>
      <c r="G113" s="576" t="str">
        <f t="shared" si="42"/>
        <v>63</v>
      </c>
      <c r="H113" s="558">
        <v>99</v>
      </c>
      <c r="I113" s="562" t="s">
        <v>27</v>
      </c>
      <c r="K113" s="421">
        <f>H114*256+H113</f>
        <v>611</v>
      </c>
      <c r="L113" s="575">
        <v>611</v>
      </c>
      <c r="M113" s="555">
        <f t="shared" ref="M113:M114" si="74">_xlfn.BITAND(L113,255)</f>
        <v>99</v>
      </c>
      <c r="N113" s="421"/>
      <c r="P113" s="421"/>
      <c r="Q113" s="421"/>
      <c r="R113" s="421"/>
      <c r="S113" s="421"/>
    </row>
    <row r="114" spans="1:19">
      <c r="A114" s="557">
        <v>239</v>
      </c>
      <c r="B114" s="557" t="s">
        <v>24</v>
      </c>
      <c r="C114" s="751"/>
      <c r="D114" s="754"/>
      <c r="E114" s="565" t="s">
        <v>26</v>
      </c>
      <c r="F114" s="556"/>
      <c r="G114" s="576" t="str">
        <f t="shared" si="42"/>
        <v>2</v>
      </c>
      <c r="H114" s="558">
        <v>2</v>
      </c>
      <c r="I114" s="562" t="s">
        <v>27</v>
      </c>
      <c r="L114" s="575"/>
      <c r="M114" s="555">
        <f t="shared" si="74"/>
        <v>0</v>
      </c>
      <c r="P114" s="421"/>
    </row>
    <row r="115" spans="1:19">
      <c r="A115" s="557">
        <v>240</v>
      </c>
      <c r="B115" s="557" t="s">
        <v>24</v>
      </c>
      <c r="C115" s="953" t="s">
        <v>1354</v>
      </c>
      <c r="D115" s="754"/>
      <c r="E115" s="565" t="s">
        <v>26</v>
      </c>
      <c r="F115" s="556"/>
      <c r="G115" s="576" t="str">
        <f t="shared" si="42"/>
        <v>B9</v>
      </c>
      <c r="H115" s="558">
        <v>185</v>
      </c>
      <c r="I115" s="562" t="s">
        <v>27</v>
      </c>
      <c r="K115" s="421">
        <f>H116*256+H115</f>
        <v>697</v>
      </c>
      <c r="L115" s="575">
        <v>697</v>
      </c>
      <c r="M115" s="555">
        <f t="shared" ref="M115" si="75">_xlfn.BITRSHIFT(L114,8)</f>
        <v>0</v>
      </c>
      <c r="N115" s="421"/>
      <c r="P115" s="421"/>
      <c r="Q115" s="421"/>
      <c r="R115" s="421"/>
      <c r="S115" s="421"/>
    </row>
    <row r="116" spans="1:19">
      <c r="A116" s="557">
        <v>241</v>
      </c>
      <c r="B116" s="557" t="s">
        <v>24</v>
      </c>
      <c r="C116" s="751"/>
      <c r="D116" s="754"/>
      <c r="E116" s="565" t="s">
        <v>26</v>
      </c>
      <c r="F116" s="556"/>
      <c r="G116" s="576" t="str">
        <f t="shared" si="42"/>
        <v>2</v>
      </c>
      <c r="H116" s="558">
        <v>2</v>
      </c>
      <c r="I116" s="562" t="s">
        <v>27</v>
      </c>
      <c r="K116" s="421"/>
      <c r="L116" s="575"/>
      <c r="M116" s="555">
        <f t="shared" ref="M116:M117" si="76">_xlfn.BITAND(L116,255)</f>
        <v>0</v>
      </c>
      <c r="N116" s="421"/>
      <c r="P116" s="421"/>
      <c r="Q116" s="421"/>
    </row>
    <row r="117" spans="1:19">
      <c r="A117" s="557">
        <v>242</v>
      </c>
      <c r="B117" s="557" t="s">
        <v>24</v>
      </c>
      <c r="C117" s="953" t="s">
        <v>1355</v>
      </c>
      <c r="D117" s="754"/>
      <c r="E117" s="565" t="s">
        <v>26</v>
      </c>
      <c r="F117" s="556"/>
      <c r="G117" s="576" t="str">
        <f t="shared" si="42"/>
        <v>10</v>
      </c>
      <c r="H117" s="558">
        <v>16</v>
      </c>
      <c r="I117" s="562" t="s">
        <v>27</v>
      </c>
      <c r="K117" s="421">
        <f>H118*256+H117</f>
        <v>784</v>
      </c>
      <c r="L117" s="575">
        <v>784</v>
      </c>
      <c r="M117" s="555">
        <f t="shared" si="76"/>
        <v>16</v>
      </c>
      <c r="N117" s="421"/>
      <c r="P117" s="421"/>
      <c r="Q117" s="421"/>
      <c r="R117" s="421"/>
      <c r="S117" s="421"/>
    </row>
    <row r="118" spans="1:19">
      <c r="A118" s="557">
        <v>243</v>
      </c>
      <c r="B118" s="557" t="s">
        <v>24</v>
      </c>
      <c r="C118" s="751"/>
      <c r="D118" s="754"/>
      <c r="E118" s="565" t="s">
        <v>26</v>
      </c>
      <c r="F118" s="556"/>
      <c r="G118" s="576" t="str">
        <f t="shared" si="42"/>
        <v>3</v>
      </c>
      <c r="H118" s="558">
        <v>3</v>
      </c>
      <c r="I118" s="562" t="s">
        <v>27</v>
      </c>
      <c r="K118" s="421"/>
      <c r="L118" s="575"/>
      <c r="M118" s="555">
        <f t="shared" ref="M118" si="77">_xlfn.BITRSHIFT(L117,8)</f>
        <v>3</v>
      </c>
      <c r="N118" s="421"/>
      <c r="P118" s="421"/>
      <c r="Q118" s="421"/>
    </row>
    <row r="119" spans="1:19">
      <c r="A119" s="557">
        <v>244</v>
      </c>
      <c r="B119" s="557" t="s">
        <v>24</v>
      </c>
      <c r="C119" s="953" t="s">
        <v>1356</v>
      </c>
      <c r="D119" s="754"/>
      <c r="E119" s="565" t="s">
        <v>26</v>
      </c>
      <c r="F119" s="556"/>
      <c r="G119" s="576" t="str">
        <f t="shared" si="42"/>
        <v>67</v>
      </c>
      <c r="H119" s="558">
        <v>103</v>
      </c>
      <c r="I119" s="562" t="s">
        <v>27</v>
      </c>
      <c r="K119" s="421">
        <f>H120*256+H119</f>
        <v>871</v>
      </c>
      <c r="L119" s="575">
        <v>871</v>
      </c>
      <c r="M119" s="555">
        <f t="shared" ref="M119:M120" si="78">_xlfn.BITAND(L119,255)</f>
        <v>103</v>
      </c>
      <c r="N119" s="421"/>
      <c r="P119" s="421"/>
      <c r="Q119" s="421"/>
      <c r="R119" s="421"/>
      <c r="S119" s="421"/>
    </row>
    <row r="120" spans="1:19">
      <c r="A120" s="557">
        <v>245</v>
      </c>
      <c r="B120" s="557" t="s">
        <v>24</v>
      </c>
      <c r="C120" s="751"/>
      <c r="D120" s="754"/>
      <c r="E120" s="565" t="s">
        <v>26</v>
      </c>
      <c r="F120" s="556"/>
      <c r="G120" s="576" t="str">
        <f t="shared" si="42"/>
        <v>3</v>
      </c>
      <c r="H120" s="558">
        <v>3</v>
      </c>
      <c r="I120" s="562" t="s">
        <v>27</v>
      </c>
      <c r="K120" s="421"/>
      <c r="L120" s="575"/>
      <c r="M120" s="555">
        <f t="shared" si="78"/>
        <v>0</v>
      </c>
      <c r="N120" s="421"/>
      <c r="P120" s="421"/>
      <c r="Q120" s="421"/>
    </row>
    <row r="121" spans="1:19">
      <c r="A121" s="557">
        <v>246</v>
      </c>
      <c r="B121" s="557" t="s">
        <v>24</v>
      </c>
      <c r="C121" s="953" t="s">
        <v>1357</v>
      </c>
      <c r="D121" s="754"/>
      <c r="E121" s="565" t="s">
        <v>26</v>
      </c>
      <c r="F121" s="556"/>
      <c r="G121" s="576" t="str">
        <f t="shared" si="42"/>
        <v>BD</v>
      </c>
      <c r="H121" s="558">
        <v>189</v>
      </c>
      <c r="I121" s="562" t="s">
        <v>27</v>
      </c>
      <c r="K121" s="421">
        <f>H122*256+H121</f>
        <v>957</v>
      </c>
      <c r="L121" s="575">
        <v>957</v>
      </c>
      <c r="M121" s="555">
        <f t="shared" ref="M121" si="79">_xlfn.BITRSHIFT(L120,8)</f>
        <v>0</v>
      </c>
      <c r="N121" s="421"/>
      <c r="P121" s="421"/>
      <c r="Q121" s="421"/>
      <c r="R121" s="421"/>
      <c r="S121" s="421"/>
    </row>
    <row r="122" spans="1:19">
      <c r="A122" s="557">
        <v>247</v>
      </c>
      <c r="B122" s="557" t="s">
        <v>24</v>
      </c>
      <c r="C122" s="751"/>
      <c r="D122" s="754"/>
      <c r="E122" s="565" t="s">
        <v>26</v>
      </c>
      <c r="F122" s="556"/>
      <c r="G122" s="576" t="str">
        <f t="shared" si="42"/>
        <v>3</v>
      </c>
      <c r="H122" s="558">
        <v>3</v>
      </c>
      <c r="I122" s="562" t="s">
        <v>27</v>
      </c>
      <c r="L122" s="575"/>
      <c r="M122" s="555">
        <f t="shared" ref="M122:M123" si="80">_xlfn.BITAND(L122,255)</f>
        <v>0</v>
      </c>
      <c r="N122" s="421"/>
      <c r="P122" s="421"/>
      <c r="Q122" s="421"/>
    </row>
    <row r="123" spans="1:19">
      <c r="A123" s="557">
        <v>248</v>
      </c>
      <c r="B123" s="557" t="s">
        <v>24</v>
      </c>
      <c r="C123" s="953" t="s">
        <v>1358</v>
      </c>
      <c r="D123" s="754"/>
      <c r="E123" s="565" t="s">
        <v>26</v>
      </c>
      <c r="F123" s="556"/>
      <c r="G123" s="576" t="str">
        <f t="shared" si="42"/>
        <v>14</v>
      </c>
      <c r="H123" s="558">
        <v>20</v>
      </c>
      <c r="I123" s="562" t="s">
        <v>27</v>
      </c>
      <c r="K123" s="421">
        <f>H124*256+H123</f>
        <v>1044</v>
      </c>
      <c r="L123" s="575">
        <v>1044</v>
      </c>
      <c r="M123" s="555">
        <f t="shared" si="80"/>
        <v>20</v>
      </c>
      <c r="N123" s="421"/>
      <c r="P123" s="421"/>
      <c r="Q123" s="421"/>
      <c r="R123" s="421"/>
      <c r="S123" s="421"/>
    </row>
    <row r="124" spans="1:19">
      <c r="A124" s="557">
        <v>249</v>
      </c>
      <c r="B124" s="557" t="s">
        <v>24</v>
      </c>
      <c r="C124" s="751"/>
      <c r="D124" s="754"/>
      <c r="E124" s="565" t="s">
        <v>26</v>
      </c>
      <c r="F124" s="556"/>
      <c r="G124" s="576" t="str">
        <f t="shared" si="42"/>
        <v>4</v>
      </c>
      <c r="H124" s="558">
        <v>4</v>
      </c>
      <c r="I124" s="562" t="s">
        <v>27</v>
      </c>
      <c r="L124" s="575"/>
      <c r="M124" s="555">
        <f t="shared" ref="M124" si="81">_xlfn.BITRSHIFT(L123,8)</f>
        <v>4</v>
      </c>
      <c r="P124" s="421"/>
    </row>
    <row r="125" spans="1:19">
      <c r="A125" s="557">
        <v>250</v>
      </c>
      <c r="B125" s="557" t="s">
        <v>24</v>
      </c>
      <c r="C125" s="953" t="s">
        <v>1359</v>
      </c>
      <c r="D125" s="754"/>
      <c r="E125" s="565" t="s">
        <v>26</v>
      </c>
      <c r="F125" s="556"/>
      <c r="G125" s="576" t="str">
        <f t="shared" si="42"/>
        <v>6B</v>
      </c>
      <c r="H125" s="558">
        <v>107</v>
      </c>
      <c r="I125" s="562" t="s">
        <v>27</v>
      </c>
      <c r="K125" s="421">
        <f>H126*256+H125</f>
        <v>1131</v>
      </c>
      <c r="L125" s="575">
        <v>1131</v>
      </c>
      <c r="M125" s="555">
        <f t="shared" ref="M125:M126" si="82">_xlfn.BITAND(L125,255)</f>
        <v>107</v>
      </c>
      <c r="N125" s="421"/>
      <c r="P125" s="421"/>
      <c r="Q125" s="421"/>
      <c r="R125" s="421"/>
      <c r="S125" s="421"/>
    </row>
    <row r="126" spans="1:19">
      <c r="A126" s="557">
        <v>251</v>
      </c>
      <c r="B126" s="557" t="s">
        <v>24</v>
      </c>
      <c r="C126" s="751"/>
      <c r="D126" s="754"/>
      <c r="E126" s="565" t="s">
        <v>26</v>
      </c>
      <c r="F126" s="556"/>
      <c r="G126" s="576" t="str">
        <f t="shared" si="42"/>
        <v>4</v>
      </c>
      <c r="H126" s="558">
        <v>4</v>
      </c>
      <c r="I126" s="562" t="s">
        <v>27</v>
      </c>
      <c r="L126" s="575"/>
      <c r="M126" s="555">
        <f t="shared" si="82"/>
        <v>0</v>
      </c>
      <c r="P126" s="421"/>
    </row>
    <row r="127" spans="1:19">
      <c r="A127" s="557">
        <v>252</v>
      </c>
      <c r="B127" s="557" t="s">
        <v>24</v>
      </c>
      <c r="C127" s="953" t="s">
        <v>1360</v>
      </c>
      <c r="D127" s="754"/>
      <c r="E127" s="565" t="s">
        <v>26</v>
      </c>
      <c r="F127" s="556"/>
      <c r="G127" s="576" t="str">
        <f t="shared" si="42"/>
        <v>C2</v>
      </c>
      <c r="H127" s="558">
        <v>194</v>
      </c>
      <c r="I127" s="562" t="s">
        <v>27</v>
      </c>
      <c r="K127" s="421">
        <f>H128*256+H127</f>
        <v>1218</v>
      </c>
      <c r="L127" s="575">
        <v>1218</v>
      </c>
      <c r="M127" s="555">
        <f t="shared" ref="M127" si="83">_xlfn.BITRSHIFT(L126,8)</f>
        <v>0</v>
      </c>
      <c r="N127" s="421"/>
      <c r="P127" s="421"/>
      <c r="Q127" s="421"/>
      <c r="R127" s="421"/>
      <c r="S127" s="421"/>
    </row>
    <row r="128" spans="1:19">
      <c r="A128" s="557">
        <v>253</v>
      </c>
      <c r="B128" s="557" t="s">
        <v>24</v>
      </c>
      <c r="C128" s="751"/>
      <c r="D128" s="754"/>
      <c r="E128" s="565" t="s">
        <v>26</v>
      </c>
      <c r="F128" s="556"/>
      <c r="G128" s="576" t="str">
        <f t="shared" si="42"/>
        <v>4</v>
      </c>
      <c r="H128" s="558">
        <v>4</v>
      </c>
      <c r="I128" s="562" t="s">
        <v>27</v>
      </c>
      <c r="L128" s="575"/>
      <c r="M128" s="555">
        <f t="shared" ref="M128:M129" si="84">_xlfn.BITAND(L128,255)</f>
        <v>0</v>
      </c>
      <c r="P128" s="421"/>
    </row>
    <row r="129" spans="1:19">
      <c r="A129" s="557">
        <v>254</v>
      </c>
      <c r="B129" s="557" t="s">
        <v>24</v>
      </c>
      <c r="C129" s="953" t="s">
        <v>1361</v>
      </c>
      <c r="D129" s="754"/>
      <c r="E129" s="565" t="s">
        <v>26</v>
      </c>
      <c r="F129" s="556"/>
      <c r="G129" s="576" t="str">
        <f t="shared" si="42"/>
        <v>E1</v>
      </c>
      <c r="H129" s="558">
        <v>225</v>
      </c>
      <c r="I129" s="562" t="s">
        <v>27</v>
      </c>
      <c r="K129" s="421">
        <f>H130*256+H129</f>
        <v>15329</v>
      </c>
      <c r="L129" s="575">
        <v>15329</v>
      </c>
      <c r="M129" s="555">
        <f t="shared" si="84"/>
        <v>225</v>
      </c>
      <c r="N129" s="421"/>
      <c r="P129" s="421"/>
      <c r="Q129" s="421"/>
      <c r="R129" s="421"/>
      <c r="S129" s="421"/>
    </row>
    <row r="130" spans="1:19">
      <c r="A130" s="557">
        <v>255</v>
      </c>
      <c r="B130" s="557" t="s">
        <v>24</v>
      </c>
      <c r="C130" s="751"/>
      <c r="D130" s="751"/>
      <c r="E130" s="565" t="s">
        <v>26</v>
      </c>
      <c r="F130" s="556"/>
      <c r="G130" s="576" t="str">
        <f t="shared" si="42"/>
        <v>3B</v>
      </c>
      <c r="H130" s="558">
        <v>59</v>
      </c>
      <c r="I130" s="562" t="s">
        <v>27</v>
      </c>
      <c r="L130" s="575"/>
      <c r="M130" s="555">
        <f t="shared" ref="M130" si="85">_xlfn.BITRSHIFT(L129,8)</f>
        <v>59</v>
      </c>
      <c r="P130" s="421"/>
    </row>
  </sheetData>
  <mergeCells count="69">
    <mergeCell ref="C27:C2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D35:D66"/>
    <mergeCell ref="C37:C38"/>
    <mergeCell ref="C39:C40"/>
    <mergeCell ref="C41:C42"/>
    <mergeCell ref="C43:C44"/>
    <mergeCell ref="C45:C46"/>
    <mergeCell ref="C57:C58"/>
    <mergeCell ref="C59:C60"/>
    <mergeCell ref="C51:C52"/>
    <mergeCell ref="C53:C54"/>
    <mergeCell ref="C55:C56"/>
    <mergeCell ref="C61:C62"/>
    <mergeCell ref="C63:C64"/>
    <mergeCell ref="C65:C66"/>
    <mergeCell ref="C95:C96"/>
    <mergeCell ref="C97:C98"/>
    <mergeCell ref="C31:C32"/>
    <mergeCell ref="C33:C34"/>
    <mergeCell ref="C35:C36"/>
    <mergeCell ref="C47:C48"/>
    <mergeCell ref="C49:C50"/>
    <mergeCell ref="C117:C118"/>
    <mergeCell ref="C121:C122"/>
    <mergeCell ref="C125:C126"/>
    <mergeCell ref="D67:D98"/>
    <mergeCell ref="C69:C70"/>
    <mergeCell ref="C71:C72"/>
    <mergeCell ref="C73:C74"/>
    <mergeCell ref="C75:C76"/>
    <mergeCell ref="C77:C78"/>
    <mergeCell ref="C89:C90"/>
    <mergeCell ref="C81:C82"/>
    <mergeCell ref="C83:C84"/>
    <mergeCell ref="C85:C86"/>
    <mergeCell ref="C87:C88"/>
    <mergeCell ref="C91:C92"/>
    <mergeCell ref="C93:C94"/>
    <mergeCell ref="C123:C124"/>
    <mergeCell ref="C127:C128"/>
    <mergeCell ref="C67:C68"/>
    <mergeCell ref="C79:C80"/>
    <mergeCell ref="D99:D130"/>
    <mergeCell ref="C101:C102"/>
    <mergeCell ref="C103:C104"/>
    <mergeCell ref="C105:C106"/>
    <mergeCell ref="C107:C108"/>
    <mergeCell ref="C119:C120"/>
    <mergeCell ref="C99:C100"/>
    <mergeCell ref="C109:C110"/>
    <mergeCell ref="C111:C112"/>
    <mergeCell ref="C113:C114"/>
    <mergeCell ref="C129:C130"/>
    <mergeCell ref="C115:C116"/>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S130"/>
  <sheetViews>
    <sheetView zoomScale="85" zoomScaleNormal="85" workbookViewId="0">
      <selection activeCell="D3" sqref="D3:D34"/>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559" customWidth="1"/>
    <col min="7" max="7" width="9" style="284" customWidth="1"/>
    <col min="8" max="10" width="9" style="284"/>
    <col min="11" max="11" width="15.109375" style="284" customWidth="1"/>
    <col min="12" max="12" width="10.109375" style="284" customWidth="1"/>
    <col min="13" max="13" width="9.6640625" style="284" customWidth="1"/>
    <col min="14" max="16384" width="9" style="284"/>
  </cols>
  <sheetData>
    <row r="1" spans="1:19" ht="17.25" customHeight="1">
      <c r="A1" s="756" t="s">
        <v>4662</v>
      </c>
      <c r="B1" s="757"/>
      <c r="C1" s="757"/>
      <c r="D1" s="757"/>
      <c r="E1" s="757"/>
      <c r="F1" s="757"/>
      <c r="G1" s="757"/>
      <c r="H1" s="757"/>
      <c r="I1" s="564"/>
    </row>
    <row r="2" spans="1:19"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9" s="421" customFormat="1">
      <c r="A3" s="563">
        <v>128</v>
      </c>
      <c r="B3" s="557" t="s">
        <v>24</v>
      </c>
      <c r="C3" s="953" t="s">
        <v>1362</v>
      </c>
      <c r="D3" s="957"/>
      <c r="E3" s="565" t="s">
        <v>26</v>
      </c>
      <c r="F3" s="560"/>
      <c r="G3" s="576" t="str">
        <f t="shared" ref="G3:G66" si="0">DEC2HEX(H3)</f>
        <v>A</v>
      </c>
      <c r="H3" s="578">
        <v>10</v>
      </c>
      <c r="I3" s="562" t="s">
        <v>27</v>
      </c>
      <c r="J3" s="284"/>
      <c r="K3" s="421">
        <f>H4*256+H3</f>
        <v>10</v>
      </c>
      <c r="L3" s="421">
        <f>K3*0.0001</f>
        <v>1E-3</v>
      </c>
      <c r="M3" s="421">
        <f>10*LOG10(L3)</f>
        <v>-30</v>
      </c>
      <c r="O3" s="577">
        <v>10</v>
      </c>
      <c r="P3" s="555">
        <f>_xlfn.BITAND(O3,255)</f>
        <v>10</v>
      </c>
    </row>
    <row r="4" spans="1:19" s="421" customFormat="1">
      <c r="A4" s="563">
        <v>129</v>
      </c>
      <c r="B4" s="557" t="s">
        <v>24</v>
      </c>
      <c r="C4" s="751"/>
      <c r="D4" s="754"/>
      <c r="E4" s="565" t="s">
        <v>26</v>
      </c>
      <c r="F4" s="560"/>
      <c r="G4" s="576" t="str">
        <f t="shared" si="0"/>
        <v>0</v>
      </c>
      <c r="H4" s="578">
        <v>0</v>
      </c>
      <c r="I4" s="562" t="s">
        <v>27</v>
      </c>
      <c r="J4" s="284"/>
      <c r="O4" s="577"/>
      <c r="P4" s="555">
        <f>_xlfn.BITRSHIFT(O3,8)</f>
        <v>0</v>
      </c>
    </row>
    <row r="5" spans="1:19" s="421" customFormat="1">
      <c r="A5" s="563">
        <v>130</v>
      </c>
      <c r="B5" s="557" t="s">
        <v>24</v>
      </c>
      <c r="C5" s="953" t="s">
        <v>1363</v>
      </c>
      <c r="D5" s="754"/>
      <c r="E5" s="565" t="s">
        <v>26</v>
      </c>
      <c r="F5" s="560"/>
      <c r="G5" s="576" t="str">
        <f t="shared" si="0"/>
        <v>7A</v>
      </c>
      <c r="H5" s="578">
        <v>122</v>
      </c>
      <c r="I5" s="562" t="s">
        <v>27</v>
      </c>
      <c r="K5" s="421">
        <f>H6*256+H5</f>
        <v>122</v>
      </c>
      <c r="L5" s="421">
        <f>K5*0.001</f>
        <v>0.122</v>
      </c>
      <c r="M5" s="421">
        <f>10*LOG10(L5)</f>
        <v>-9.1364016932525178</v>
      </c>
      <c r="O5" s="577">
        <v>122</v>
      </c>
      <c r="P5" s="555">
        <f t="shared" ref="P5" si="1">_xlfn.BITAND(O5,255)</f>
        <v>122</v>
      </c>
    </row>
    <row r="6" spans="1:19" s="421" customFormat="1">
      <c r="A6" s="563">
        <v>131</v>
      </c>
      <c r="B6" s="557" t="s">
        <v>24</v>
      </c>
      <c r="C6" s="751"/>
      <c r="D6" s="754"/>
      <c r="E6" s="565" t="s">
        <v>26</v>
      </c>
      <c r="F6" s="560"/>
      <c r="G6" s="576" t="str">
        <f t="shared" si="0"/>
        <v>0</v>
      </c>
      <c r="H6" s="578">
        <v>0</v>
      </c>
      <c r="I6" s="562" t="s">
        <v>27</v>
      </c>
      <c r="O6" s="577"/>
      <c r="P6" s="555">
        <f t="shared" ref="P6" si="2">_xlfn.BITRSHIFT(O5,8)</f>
        <v>0</v>
      </c>
    </row>
    <row r="7" spans="1:19" s="421" customFormat="1">
      <c r="A7" s="563">
        <v>132</v>
      </c>
      <c r="B7" s="557" t="s">
        <v>24</v>
      </c>
      <c r="C7" s="953" t="s">
        <v>1364</v>
      </c>
      <c r="D7" s="754"/>
      <c r="E7" s="565" t="s">
        <v>26</v>
      </c>
      <c r="F7" s="560"/>
      <c r="G7" s="576" t="str">
        <f t="shared" si="0"/>
        <v>EA</v>
      </c>
      <c r="H7" s="578">
        <v>234</v>
      </c>
      <c r="I7" s="562" t="s">
        <v>27</v>
      </c>
      <c r="K7" s="421">
        <f>H8*256+H7</f>
        <v>234</v>
      </c>
      <c r="L7" s="421">
        <f>K7*0.001</f>
        <v>0.23400000000000001</v>
      </c>
      <c r="M7" s="421">
        <f>10*LOG10(L7)</f>
        <v>-6.3078414258985713</v>
      </c>
      <c r="O7" s="577">
        <v>234</v>
      </c>
      <c r="P7" s="555">
        <f t="shared" ref="P7" si="3">_xlfn.BITAND(O7,255)</f>
        <v>234</v>
      </c>
    </row>
    <row r="8" spans="1:19" s="421" customFormat="1">
      <c r="A8" s="563">
        <v>133</v>
      </c>
      <c r="B8" s="557" t="s">
        <v>24</v>
      </c>
      <c r="C8" s="751"/>
      <c r="D8" s="754"/>
      <c r="E8" s="565" t="s">
        <v>26</v>
      </c>
      <c r="F8" s="560"/>
      <c r="G8" s="576" t="str">
        <f t="shared" si="0"/>
        <v>0</v>
      </c>
      <c r="H8" s="578">
        <v>0</v>
      </c>
      <c r="I8" s="562" t="s">
        <v>27</v>
      </c>
      <c r="O8" s="577"/>
      <c r="P8" s="555">
        <f t="shared" ref="P8" si="4">_xlfn.BITRSHIFT(O7,8)</f>
        <v>0</v>
      </c>
    </row>
    <row r="9" spans="1:19" s="421" customFormat="1">
      <c r="A9" s="563">
        <v>134</v>
      </c>
      <c r="B9" s="557" t="s">
        <v>24</v>
      </c>
      <c r="C9" s="953" t="s">
        <v>1365</v>
      </c>
      <c r="D9" s="754"/>
      <c r="E9" s="565" t="s">
        <v>26</v>
      </c>
      <c r="F9" s="560"/>
      <c r="G9" s="576" t="str">
        <f t="shared" si="0"/>
        <v>5B</v>
      </c>
      <c r="H9" s="578">
        <v>91</v>
      </c>
      <c r="I9" s="562" t="s">
        <v>27</v>
      </c>
      <c r="K9" s="421">
        <f>H10*256+H9</f>
        <v>347</v>
      </c>
      <c r="L9" s="421">
        <f>K9*0.001</f>
        <v>0.34700000000000003</v>
      </c>
      <c r="M9" s="421">
        <f>10*LOG10(L9)</f>
        <v>-4.5967052520912626</v>
      </c>
      <c r="O9" s="577">
        <v>347</v>
      </c>
      <c r="P9" s="555">
        <f t="shared" ref="P9" si="5">_xlfn.BITAND(O9,255)</f>
        <v>91</v>
      </c>
    </row>
    <row r="10" spans="1:19" s="421" customFormat="1">
      <c r="A10" s="563">
        <v>135</v>
      </c>
      <c r="B10" s="557" t="s">
        <v>24</v>
      </c>
      <c r="C10" s="751"/>
      <c r="D10" s="754"/>
      <c r="E10" s="565" t="s">
        <v>26</v>
      </c>
      <c r="F10" s="560"/>
      <c r="G10" s="576" t="str">
        <f t="shared" si="0"/>
        <v>1</v>
      </c>
      <c r="H10" s="578">
        <v>1</v>
      </c>
      <c r="I10" s="562" t="s">
        <v>27</v>
      </c>
      <c r="K10" s="284"/>
      <c r="O10" s="577"/>
      <c r="P10" s="555">
        <f t="shared" ref="P10" si="6">_xlfn.BITRSHIFT(O9,8)</f>
        <v>1</v>
      </c>
    </row>
    <row r="11" spans="1:19">
      <c r="A11" s="563">
        <v>136</v>
      </c>
      <c r="B11" s="557" t="s">
        <v>24</v>
      </c>
      <c r="C11" s="953" t="s">
        <v>1366</v>
      </c>
      <c r="D11" s="754"/>
      <c r="E11" s="565" t="s">
        <v>26</v>
      </c>
      <c r="F11" s="556"/>
      <c r="G11" s="576" t="str">
        <f t="shared" si="0"/>
        <v>CB</v>
      </c>
      <c r="H11" s="579">
        <v>203</v>
      </c>
      <c r="I11" s="562" t="s">
        <v>27</v>
      </c>
      <c r="K11" s="421">
        <f>H12*256+H11</f>
        <v>459</v>
      </c>
      <c r="L11" s="421">
        <f>K11*0.001</f>
        <v>0.45900000000000002</v>
      </c>
      <c r="M11" s="421">
        <f>10*LOG10(L11)</f>
        <v>-3.3818731446273875</v>
      </c>
      <c r="O11" s="575">
        <v>459</v>
      </c>
      <c r="P11" s="555">
        <f t="shared" ref="P11" si="7">_xlfn.BITAND(O11,255)</f>
        <v>203</v>
      </c>
      <c r="Q11" s="421"/>
      <c r="R11" s="421"/>
      <c r="S11" s="421"/>
    </row>
    <row r="12" spans="1:19">
      <c r="A12" s="563">
        <v>137</v>
      </c>
      <c r="B12" s="557" t="s">
        <v>24</v>
      </c>
      <c r="C12" s="751"/>
      <c r="D12" s="754"/>
      <c r="E12" s="565" t="s">
        <v>26</v>
      </c>
      <c r="F12" s="556"/>
      <c r="G12" s="576" t="str">
        <f t="shared" si="0"/>
        <v>1</v>
      </c>
      <c r="H12" s="579">
        <v>1</v>
      </c>
      <c r="I12" s="562" t="s">
        <v>27</v>
      </c>
      <c r="O12" s="575"/>
      <c r="P12" s="555">
        <f t="shared" ref="P12" si="8">_xlfn.BITRSHIFT(O11,8)</f>
        <v>1</v>
      </c>
    </row>
    <row r="13" spans="1:19">
      <c r="A13" s="563">
        <v>138</v>
      </c>
      <c r="B13" s="557" t="s">
        <v>24</v>
      </c>
      <c r="C13" s="953" t="s">
        <v>1367</v>
      </c>
      <c r="D13" s="754"/>
      <c r="E13" s="565" t="s">
        <v>26</v>
      </c>
      <c r="F13" s="556"/>
      <c r="G13" s="576" t="str">
        <f t="shared" si="0"/>
        <v>3C</v>
      </c>
      <c r="H13" s="579">
        <v>60</v>
      </c>
      <c r="I13" s="562" t="s">
        <v>27</v>
      </c>
      <c r="K13" s="421">
        <f>H14*256+H13</f>
        <v>572</v>
      </c>
      <c r="L13" s="421">
        <f>K13*0.001</f>
        <v>0.57200000000000006</v>
      </c>
      <c r="M13" s="421">
        <f>10*LOG10(L13)</f>
        <v>-2.4260397120697572</v>
      </c>
      <c r="O13" s="575">
        <v>572</v>
      </c>
      <c r="P13" s="555">
        <f t="shared" ref="P13" si="9">_xlfn.BITAND(O13,255)</f>
        <v>60</v>
      </c>
      <c r="Q13" s="421"/>
      <c r="R13" s="421"/>
      <c r="S13" s="421"/>
    </row>
    <row r="14" spans="1:19">
      <c r="A14" s="563">
        <v>139</v>
      </c>
      <c r="B14" s="557" t="s">
        <v>24</v>
      </c>
      <c r="C14" s="751"/>
      <c r="D14" s="754"/>
      <c r="E14" s="565" t="s">
        <v>26</v>
      </c>
      <c r="F14" s="556"/>
      <c r="G14" s="576" t="str">
        <f t="shared" si="0"/>
        <v>2</v>
      </c>
      <c r="H14" s="579">
        <v>2</v>
      </c>
      <c r="I14" s="562" t="s">
        <v>27</v>
      </c>
      <c r="O14" s="575"/>
      <c r="P14" s="555">
        <f t="shared" ref="P14" si="10">_xlfn.BITRSHIFT(O13,8)</f>
        <v>2</v>
      </c>
    </row>
    <row r="15" spans="1:19">
      <c r="A15" s="563">
        <v>140</v>
      </c>
      <c r="B15" s="557" t="s">
        <v>24</v>
      </c>
      <c r="C15" s="953" t="s">
        <v>1368</v>
      </c>
      <c r="D15" s="754"/>
      <c r="E15" s="565" t="s">
        <v>26</v>
      </c>
      <c r="F15" s="556"/>
      <c r="G15" s="576" t="str">
        <f t="shared" si="0"/>
        <v>AC</v>
      </c>
      <c r="H15" s="579">
        <v>172</v>
      </c>
      <c r="I15" s="562" t="s">
        <v>27</v>
      </c>
      <c r="K15" s="421">
        <f>H16*256+H15</f>
        <v>684</v>
      </c>
      <c r="L15" s="421">
        <f>K15*0.001</f>
        <v>0.68400000000000005</v>
      </c>
      <c r="M15" s="421">
        <f>10*LOG10(L15)</f>
        <v>-1.6494389827988374</v>
      </c>
      <c r="O15" s="575">
        <v>684</v>
      </c>
      <c r="P15" s="555">
        <f t="shared" ref="P15" si="11">_xlfn.BITAND(O15,255)</f>
        <v>172</v>
      </c>
      <c r="Q15" s="421"/>
      <c r="R15" s="421"/>
      <c r="S15" s="421"/>
    </row>
    <row r="16" spans="1:19">
      <c r="A16" s="563">
        <v>141</v>
      </c>
      <c r="B16" s="557" t="s">
        <v>24</v>
      </c>
      <c r="C16" s="751"/>
      <c r="D16" s="754"/>
      <c r="E16" s="565" t="s">
        <v>26</v>
      </c>
      <c r="F16" s="556"/>
      <c r="G16" s="576" t="str">
        <f t="shared" si="0"/>
        <v>2</v>
      </c>
      <c r="H16" s="579">
        <v>2</v>
      </c>
      <c r="I16" s="562" t="s">
        <v>27</v>
      </c>
      <c r="O16" s="575"/>
      <c r="P16" s="555">
        <f t="shared" ref="P16" si="12">_xlfn.BITRSHIFT(O15,8)</f>
        <v>2</v>
      </c>
    </row>
    <row r="17" spans="1:19">
      <c r="A17" s="563">
        <v>142</v>
      </c>
      <c r="B17" s="557" t="s">
        <v>24</v>
      </c>
      <c r="C17" s="953" t="s">
        <v>1369</v>
      </c>
      <c r="D17" s="754"/>
      <c r="E17" s="565" t="s">
        <v>26</v>
      </c>
      <c r="F17" s="556"/>
      <c r="G17" s="576" t="str">
        <f t="shared" si="0"/>
        <v>1D</v>
      </c>
      <c r="H17" s="579">
        <v>29</v>
      </c>
      <c r="I17" s="562" t="s">
        <v>27</v>
      </c>
      <c r="K17" s="421">
        <f>H18*256+H17</f>
        <v>797</v>
      </c>
      <c r="L17" s="421">
        <f>K17*0.001</f>
        <v>0.79700000000000004</v>
      </c>
      <c r="M17" s="421">
        <f>10*LOG10(L17)</f>
        <v>-0.98541678603887628</v>
      </c>
      <c r="O17" s="575">
        <v>797</v>
      </c>
      <c r="P17" s="555">
        <f t="shared" ref="P17" si="13">_xlfn.BITAND(O17,255)</f>
        <v>29</v>
      </c>
      <c r="Q17" s="421"/>
      <c r="R17" s="421"/>
      <c r="S17" s="421"/>
    </row>
    <row r="18" spans="1:19">
      <c r="A18" s="563">
        <v>143</v>
      </c>
      <c r="B18" s="557" t="s">
        <v>24</v>
      </c>
      <c r="C18" s="751"/>
      <c r="D18" s="754"/>
      <c r="E18" s="565" t="s">
        <v>26</v>
      </c>
      <c r="F18" s="556"/>
      <c r="G18" s="576" t="str">
        <f t="shared" si="0"/>
        <v>3</v>
      </c>
      <c r="H18" s="579">
        <v>3</v>
      </c>
      <c r="I18" s="562" t="s">
        <v>27</v>
      </c>
      <c r="O18" s="575"/>
      <c r="P18" s="555">
        <f t="shared" ref="P18" si="14">_xlfn.BITRSHIFT(O17,8)</f>
        <v>3</v>
      </c>
    </row>
    <row r="19" spans="1:19">
      <c r="A19" s="563">
        <v>144</v>
      </c>
      <c r="B19" s="557" t="s">
        <v>24</v>
      </c>
      <c r="C19" s="953" t="s">
        <v>1370</v>
      </c>
      <c r="D19" s="754"/>
      <c r="E19" s="565" t="s">
        <v>26</v>
      </c>
      <c r="F19" s="556"/>
      <c r="G19" s="576" t="str">
        <f t="shared" si="0"/>
        <v>8D</v>
      </c>
      <c r="H19" s="579">
        <v>141</v>
      </c>
      <c r="I19" s="562" t="s">
        <v>27</v>
      </c>
      <c r="K19" s="421">
        <f>H20*256+H19</f>
        <v>909</v>
      </c>
      <c r="L19" s="421">
        <f>K19*0.0001</f>
        <v>9.0900000000000009E-2</v>
      </c>
      <c r="M19" s="421">
        <f>10*LOG10(L19)</f>
        <v>-10.414361167780326</v>
      </c>
      <c r="O19" s="577">
        <v>909</v>
      </c>
      <c r="P19" s="555">
        <f>_xlfn.BITAND(O19,255)</f>
        <v>141</v>
      </c>
      <c r="Q19" s="421"/>
      <c r="R19" s="421"/>
      <c r="S19" s="421"/>
    </row>
    <row r="20" spans="1:19">
      <c r="A20" s="563">
        <v>145</v>
      </c>
      <c r="B20" s="557" t="s">
        <v>24</v>
      </c>
      <c r="C20" s="751"/>
      <c r="D20" s="754"/>
      <c r="E20" s="565" t="s">
        <v>26</v>
      </c>
      <c r="F20" s="556"/>
      <c r="G20" s="576" t="str">
        <f t="shared" si="0"/>
        <v>3</v>
      </c>
      <c r="H20" s="579">
        <v>3</v>
      </c>
      <c r="I20" s="562" t="s">
        <v>27</v>
      </c>
      <c r="K20" s="421"/>
      <c r="L20" s="421"/>
      <c r="M20" s="421"/>
      <c r="O20" s="577"/>
      <c r="P20" s="555">
        <f>_xlfn.BITRSHIFT(O19,8)</f>
        <v>3</v>
      </c>
      <c r="Q20" s="421"/>
    </row>
    <row r="21" spans="1:19">
      <c r="A21" s="563">
        <v>146</v>
      </c>
      <c r="B21" s="557" t="s">
        <v>24</v>
      </c>
      <c r="C21" s="953" t="s">
        <v>1371</v>
      </c>
      <c r="D21" s="754"/>
      <c r="E21" s="565" t="s">
        <v>26</v>
      </c>
      <c r="F21" s="556"/>
      <c r="G21" s="576" t="str">
        <f t="shared" si="0"/>
        <v>FD</v>
      </c>
      <c r="H21" s="579">
        <v>253</v>
      </c>
      <c r="I21" s="562" t="s">
        <v>27</v>
      </c>
      <c r="K21" s="421">
        <f>H22*256+H21</f>
        <v>1021</v>
      </c>
      <c r="L21" s="421">
        <f>K21*0.001</f>
        <v>1.0210000000000001</v>
      </c>
      <c r="M21" s="421">
        <f>10*LOG10(L21)</f>
        <v>9.0257420869103017E-2</v>
      </c>
      <c r="O21" s="577">
        <v>1021</v>
      </c>
      <c r="P21" s="555">
        <f t="shared" ref="P21" si="15">_xlfn.BITAND(O21,255)</f>
        <v>253</v>
      </c>
      <c r="Q21" s="421"/>
      <c r="R21" s="421"/>
      <c r="S21" s="421"/>
    </row>
    <row r="22" spans="1:19">
      <c r="A22" s="563">
        <v>147</v>
      </c>
      <c r="B22" s="557" t="s">
        <v>24</v>
      </c>
      <c r="C22" s="751"/>
      <c r="D22" s="754"/>
      <c r="E22" s="565" t="s">
        <v>26</v>
      </c>
      <c r="F22" s="556"/>
      <c r="G22" s="576" t="str">
        <f t="shared" si="0"/>
        <v>3</v>
      </c>
      <c r="H22" s="579">
        <v>3</v>
      </c>
      <c r="I22" s="562" t="s">
        <v>27</v>
      </c>
      <c r="K22" s="421"/>
      <c r="L22" s="421"/>
      <c r="M22" s="421"/>
      <c r="O22" s="577"/>
      <c r="P22" s="555">
        <f t="shared" ref="P22" si="16">_xlfn.BITRSHIFT(O21,8)</f>
        <v>3</v>
      </c>
      <c r="Q22" s="421"/>
    </row>
    <row r="23" spans="1:19">
      <c r="A23" s="563">
        <v>148</v>
      </c>
      <c r="B23" s="557" t="s">
        <v>24</v>
      </c>
      <c r="C23" s="953" t="s">
        <v>1372</v>
      </c>
      <c r="D23" s="754"/>
      <c r="E23" s="565" t="s">
        <v>26</v>
      </c>
      <c r="F23" s="556"/>
      <c r="G23" s="576" t="str">
        <f t="shared" si="0"/>
        <v>6E</v>
      </c>
      <c r="H23" s="579">
        <v>110</v>
      </c>
      <c r="I23" s="562" t="s">
        <v>27</v>
      </c>
      <c r="K23" s="421">
        <f>H24*256+H23</f>
        <v>1134</v>
      </c>
      <c r="L23" s="421">
        <f>K23*0.001</f>
        <v>1.1340000000000001</v>
      </c>
      <c r="M23" s="421">
        <f>10*LOG10(L23)</f>
        <v>0.54613054556887819</v>
      </c>
      <c r="O23" s="577">
        <v>1134</v>
      </c>
      <c r="P23" s="555">
        <f t="shared" ref="P23" si="17">_xlfn.BITAND(O23,255)</f>
        <v>110</v>
      </c>
      <c r="Q23" s="421"/>
      <c r="R23" s="421"/>
      <c r="S23" s="421"/>
    </row>
    <row r="24" spans="1:19">
      <c r="A24" s="563">
        <v>149</v>
      </c>
      <c r="B24" s="557" t="s">
        <v>24</v>
      </c>
      <c r="C24" s="751"/>
      <c r="D24" s="754"/>
      <c r="E24" s="565" t="s">
        <v>26</v>
      </c>
      <c r="F24" s="556"/>
      <c r="G24" s="576" t="str">
        <f t="shared" si="0"/>
        <v>4</v>
      </c>
      <c r="H24" s="579">
        <v>4</v>
      </c>
      <c r="I24" s="562" t="s">
        <v>27</v>
      </c>
      <c r="K24" s="421"/>
      <c r="L24" s="421"/>
      <c r="M24" s="421"/>
      <c r="O24" s="577"/>
      <c r="P24" s="555">
        <f t="shared" ref="P24" si="18">_xlfn.BITRSHIFT(O23,8)</f>
        <v>4</v>
      </c>
      <c r="Q24" s="421"/>
    </row>
    <row r="25" spans="1:19">
      <c r="A25" s="563">
        <v>150</v>
      </c>
      <c r="B25" s="557" t="s">
        <v>24</v>
      </c>
      <c r="C25" s="953" t="s">
        <v>1373</v>
      </c>
      <c r="D25" s="754"/>
      <c r="E25" s="565" t="s">
        <v>26</v>
      </c>
      <c r="F25" s="556"/>
      <c r="G25" s="576" t="str">
        <f t="shared" si="0"/>
        <v>DE</v>
      </c>
      <c r="H25" s="579">
        <v>222</v>
      </c>
      <c r="I25" s="562" t="s">
        <v>27</v>
      </c>
      <c r="K25" s="421">
        <f>H26*256+H25</f>
        <v>1246</v>
      </c>
      <c r="L25" s="421">
        <f>K25*0.001</f>
        <v>1.246</v>
      </c>
      <c r="M25" s="421">
        <f>10*LOG10(L25)</f>
        <v>0.95518042323150809</v>
      </c>
      <c r="O25" s="577">
        <v>1246</v>
      </c>
      <c r="P25" s="555">
        <f t="shared" ref="P25" si="19">_xlfn.BITAND(O25,255)</f>
        <v>222</v>
      </c>
      <c r="Q25" s="421"/>
      <c r="R25" s="421"/>
      <c r="S25" s="421"/>
    </row>
    <row r="26" spans="1:19">
      <c r="A26" s="563">
        <v>151</v>
      </c>
      <c r="B26" s="557" t="s">
        <v>24</v>
      </c>
      <c r="C26" s="751"/>
      <c r="D26" s="754"/>
      <c r="E26" s="565" t="s">
        <v>26</v>
      </c>
      <c r="F26" s="556"/>
      <c r="G26" s="576" t="str">
        <f t="shared" si="0"/>
        <v>4</v>
      </c>
      <c r="H26" s="579">
        <v>4</v>
      </c>
      <c r="I26" s="562" t="s">
        <v>27</v>
      </c>
      <c r="L26" s="421"/>
      <c r="M26" s="421"/>
      <c r="O26" s="577"/>
      <c r="P26" s="555">
        <f t="shared" ref="P26" si="20">_xlfn.BITRSHIFT(O25,8)</f>
        <v>4</v>
      </c>
      <c r="Q26" s="421"/>
    </row>
    <row r="27" spans="1:19">
      <c r="A27" s="563">
        <v>152</v>
      </c>
      <c r="B27" s="557" t="s">
        <v>24</v>
      </c>
      <c r="C27" s="953" t="s">
        <v>1374</v>
      </c>
      <c r="D27" s="754"/>
      <c r="E27" s="565" t="s">
        <v>26</v>
      </c>
      <c r="F27" s="556"/>
      <c r="G27" s="576" t="str">
        <f t="shared" si="0"/>
        <v>4F</v>
      </c>
      <c r="H27" s="579">
        <v>79</v>
      </c>
      <c r="I27" s="562" t="s">
        <v>27</v>
      </c>
      <c r="K27" s="421">
        <f>H28*256+H27</f>
        <v>1359</v>
      </c>
      <c r="L27" s="421">
        <f>K27*0.001</f>
        <v>1.359</v>
      </c>
      <c r="M27" s="421">
        <f>10*LOG10(L27)</f>
        <v>1.3321945673249429</v>
      </c>
      <c r="O27" s="575">
        <v>1359</v>
      </c>
      <c r="P27" s="555">
        <f t="shared" ref="P27" si="21">_xlfn.BITAND(O27,255)</f>
        <v>79</v>
      </c>
      <c r="Q27" s="421"/>
      <c r="R27" s="421"/>
      <c r="S27" s="421"/>
    </row>
    <row r="28" spans="1:19">
      <c r="A28" s="563">
        <v>153</v>
      </c>
      <c r="B28" s="557" t="s">
        <v>24</v>
      </c>
      <c r="C28" s="751"/>
      <c r="D28" s="754"/>
      <c r="E28" s="565" t="s">
        <v>26</v>
      </c>
      <c r="F28" s="556"/>
      <c r="G28" s="576" t="str">
        <f t="shared" si="0"/>
        <v>5</v>
      </c>
      <c r="H28" s="579">
        <v>5</v>
      </c>
      <c r="I28" s="562" t="s">
        <v>27</v>
      </c>
      <c r="O28" s="575"/>
      <c r="P28" s="555">
        <f t="shared" ref="P28" si="22">_xlfn.BITRSHIFT(O27,8)</f>
        <v>5</v>
      </c>
    </row>
    <row r="29" spans="1:19">
      <c r="A29" s="563">
        <v>154</v>
      </c>
      <c r="B29" s="557" t="s">
        <v>24</v>
      </c>
      <c r="C29" s="953" t="s">
        <v>1375</v>
      </c>
      <c r="D29" s="754"/>
      <c r="E29" s="565" t="s">
        <v>26</v>
      </c>
      <c r="F29" s="556"/>
      <c r="G29" s="576" t="str">
        <f t="shared" si="0"/>
        <v>BF</v>
      </c>
      <c r="H29" s="579">
        <v>191</v>
      </c>
      <c r="I29" s="562" t="s">
        <v>27</v>
      </c>
      <c r="K29" s="421">
        <f>H30*256+H29</f>
        <v>1471</v>
      </c>
      <c r="L29" s="421">
        <f>K29*0.001</f>
        <v>1.4710000000000001</v>
      </c>
      <c r="M29" s="421">
        <f>10*LOG10(L29)</f>
        <v>1.6761267272753013</v>
      </c>
      <c r="O29" s="575">
        <v>1471</v>
      </c>
      <c r="P29" s="555">
        <f t="shared" ref="P29" si="23">_xlfn.BITAND(O29,255)</f>
        <v>191</v>
      </c>
      <c r="Q29" s="421"/>
      <c r="R29" s="421"/>
      <c r="S29" s="421"/>
    </row>
    <row r="30" spans="1:19">
      <c r="A30" s="563">
        <v>155</v>
      </c>
      <c r="B30" s="557" t="s">
        <v>24</v>
      </c>
      <c r="C30" s="751"/>
      <c r="D30" s="754"/>
      <c r="E30" s="565" t="s">
        <v>26</v>
      </c>
      <c r="F30" s="556"/>
      <c r="G30" s="576" t="str">
        <f t="shared" si="0"/>
        <v>5</v>
      </c>
      <c r="H30" s="579">
        <v>5</v>
      </c>
      <c r="I30" s="562" t="s">
        <v>27</v>
      </c>
      <c r="O30" s="575"/>
      <c r="P30" s="555">
        <f t="shared" ref="P30" si="24">_xlfn.BITRSHIFT(O29,8)</f>
        <v>5</v>
      </c>
    </row>
    <row r="31" spans="1:19">
      <c r="A31" s="563">
        <v>156</v>
      </c>
      <c r="B31" s="557" t="s">
        <v>24</v>
      </c>
      <c r="C31" s="953" t="s">
        <v>1376</v>
      </c>
      <c r="D31" s="754"/>
      <c r="E31" s="565" t="s">
        <v>26</v>
      </c>
      <c r="F31" s="556"/>
      <c r="G31" s="576" t="str">
        <f t="shared" si="0"/>
        <v>30</v>
      </c>
      <c r="H31" s="579">
        <v>48</v>
      </c>
      <c r="I31" s="562" t="s">
        <v>27</v>
      </c>
      <c r="K31" s="421">
        <f>H32*256+H31</f>
        <v>1584</v>
      </c>
      <c r="L31" s="421">
        <f>K31*0.001</f>
        <v>1.5840000000000001</v>
      </c>
      <c r="M31" s="421">
        <f>10*LOG10(L31)</f>
        <v>1.9975517725347471</v>
      </c>
      <c r="O31" s="575">
        <v>1584</v>
      </c>
      <c r="P31" s="555">
        <f t="shared" ref="P31" si="25">_xlfn.BITAND(O31,255)</f>
        <v>48</v>
      </c>
      <c r="Q31" s="421"/>
      <c r="R31" s="421"/>
      <c r="S31" s="421"/>
    </row>
    <row r="32" spans="1:19">
      <c r="A32" s="563">
        <v>157</v>
      </c>
      <c r="B32" s="557" t="s">
        <v>24</v>
      </c>
      <c r="C32" s="751"/>
      <c r="D32" s="754"/>
      <c r="E32" s="565" t="s">
        <v>26</v>
      </c>
      <c r="F32" s="556"/>
      <c r="G32" s="576" t="str">
        <f t="shared" si="0"/>
        <v>6</v>
      </c>
      <c r="H32" s="579">
        <v>6</v>
      </c>
      <c r="I32" s="562" t="s">
        <v>27</v>
      </c>
      <c r="O32" s="575"/>
      <c r="P32" s="555">
        <f t="shared" ref="P32" si="26">_xlfn.BITRSHIFT(O31,8)</f>
        <v>6</v>
      </c>
    </row>
    <row r="33" spans="1:19">
      <c r="A33" s="563">
        <v>158</v>
      </c>
      <c r="B33" s="557" t="s">
        <v>24</v>
      </c>
      <c r="C33" s="953" t="s">
        <v>1377</v>
      </c>
      <c r="D33" s="754"/>
      <c r="E33" s="565" t="s">
        <v>26</v>
      </c>
      <c r="F33" s="556"/>
      <c r="G33" s="576" t="str">
        <f t="shared" si="0"/>
        <v>F0</v>
      </c>
      <c r="H33" s="579">
        <v>240</v>
      </c>
      <c r="I33" s="562" t="s">
        <v>27</v>
      </c>
      <c r="K33" s="421">
        <f>H34*256+H33</f>
        <v>19952</v>
      </c>
      <c r="L33" s="421">
        <f>K33*0.001</f>
        <v>19.952000000000002</v>
      </c>
      <c r="M33" s="421">
        <f>10*LOG10(L33)</f>
        <v>12.999864361344676</v>
      </c>
      <c r="O33" s="575">
        <v>19952</v>
      </c>
      <c r="P33" s="555">
        <f t="shared" ref="P33" si="27">_xlfn.BITAND(O33,255)</f>
        <v>240</v>
      </c>
      <c r="Q33" s="421"/>
      <c r="R33" s="421"/>
      <c r="S33" s="421"/>
    </row>
    <row r="34" spans="1:19">
      <c r="A34" s="563">
        <v>159</v>
      </c>
      <c r="B34" s="557" t="s">
        <v>24</v>
      </c>
      <c r="C34" s="751"/>
      <c r="D34" s="751"/>
      <c r="E34" s="565" t="s">
        <v>26</v>
      </c>
      <c r="F34" s="556"/>
      <c r="G34" s="576" t="str">
        <f t="shared" si="0"/>
        <v>4D</v>
      </c>
      <c r="H34" s="579">
        <v>77</v>
      </c>
      <c r="I34" s="562" t="s">
        <v>27</v>
      </c>
      <c r="O34" s="575"/>
      <c r="P34" s="555">
        <f t="shared" ref="P34" si="28">_xlfn.BITRSHIFT(O33,8)</f>
        <v>77</v>
      </c>
    </row>
    <row r="35" spans="1:19">
      <c r="A35" s="563">
        <v>160</v>
      </c>
      <c r="B35" s="557" t="s">
        <v>24</v>
      </c>
      <c r="C35" s="953" t="s">
        <v>1378</v>
      </c>
      <c r="D35" s="957"/>
      <c r="E35" s="565" t="s">
        <v>26</v>
      </c>
      <c r="F35" s="556"/>
      <c r="G35" s="576" t="str">
        <f t="shared" si="0"/>
        <v>A</v>
      </c>
      <c r="H35" s="578">
        <v>10</v>
      </c>
      <c r="I35" s="562" t="s">
        <v>27</v>
      </c>
      <c r="K35" s="421">
        <f>H36*256+H35</f>
        <v>10</v>
      </c>
      <c r="L35" s="421">
        <f>K35*0.0001</f>
        <v>1E-3</v>
      </c>
      <c r="M35" s="421">
        <f>10*LOG10(L35)</f>
        <v>-30</v>
      </c>
      <c r="O35" s="577">
        <v>10</v>
      </c>
      <c r="P35" s="555">
        <f>_xlfn.BITAND(O35,255)</f>
        <v>10</v>
      </c>
      <c r="Q35" s="421"/>
      <c r="R35" s="421"/>
      <c r="S35" s="421"/>
    </row>
    <row r="36" spans="1:19">
      <c r="A36" s="563">
        <v>161</v>
      </c>
      <c r="B36" s="557" t="s">
        <v>24</v>
      </c>
      <c r="C36" s="751"/>
      <c r="D36" s="754"/>
      <c r="E36" s="565" t="s">
        <v>26</v>
      </c>
      <c r="F36" s="556"/>
      <c r="G36" s="576" t="str">
        <f t="shared" si="0"/>
        <v>0</v>
      </c>
      <c r="H36" s="578">
        <v>0</v>
      </c>
      <c r="I36" s="562" t="s">
        <v>27</v>
      </c>
      <c r="K36" s="421"/>
      <c r="L36" s="421"/>
      <c r="M36" s="421"/>
      <c r="O36" s="577"/>
      <c r="P36" s="555">
        <f>_xlfn.BITRSHIFT(O35,8)</f>
        <v>0</v>
      </c>
      <c r="Q36" s="421"/>
      <c r="R36" s="421"/>
      <c r="S36" s="421"/>
    </row>
    <row r="37" spans="1:19">
      <c r="A37" s="563">
        <v>162</v>
      </c>
      <c r="B37" s="557" t="s">
        <v>24</v>
      </c>
      <c r="C37" s="953" t="s">
        <v>1379</v>
      </c>
      <c r="D37" s="754"/>
      <c r="E37" s="565" t="s">
        <v>26</v>
      </c>
      <c r="F37" s="556"/>
      <c r="G37" s="576" t="str">
        <f t="shared" si="0"/>
        <v>7A</v>
      </c>
      <c r="H37" s="578">
        <v>122</v>
      </c>
      <c r="I37" s="562" t="s">
        <v>27</v>
      </c>
      <c r="K37" s="421">
        <f>H38*256+H37</f>
        <v>122</v>
      </c>
      <c r="L37" s="421">
        <f>K37*0.001</f>
        <v>0.122</v>
      </c>
      <c r="M37" s="421">
        <f>10*LOG10(L37)</f>
        <v>-9.1364016932525178</v>
      </c>
      <c r="O37" s="577">
        <v>122</v>
      </c>
      <c r="P37" s="555">
        <f t="shared" ref="P37" si="29">_xlfn.BITAND(O37,255)</f>
        <v>122</v>
      </c>
      <c r="Q37" s="421"/>
      <c r="R37" s="421"/>
      <c r="S37" s="421"/>
    </row>
    <row r="38" spans="1:19">
      <c r="A38" s="563">
        <v>163</v>
      </c>
      <c r="B38" s="557" t="s">
        <v>24</v>
      </c>
      <c r="C38" s="751"/>
      <c r="D38" s="754"/>
      <c r="E38" s="565" t="s">
        <v>26</v>
      </c>
      <c r="F38" s="556"/>
      <c r="G38" s="576" t="str">
        <f t="shared" si="0"/>
        <v>0</v>
      </c>
      <c r="H38" s="578">
        <v>0</v>
      </c>
      <c r="I38" s="562" t="s">
        <v>27</v>
      </c>
      <c r="K38" s="421"/>
      <c r="L38" s="421"/>
      <c r="M38" s="421"/>
      <c r="O38" s="577"/>
      <c r="P38" s="555">
        <f t="shared" ref="P38" si="30">_xlfn.BITRSHIFT(O37,8)</f>
        <v>0</v>
      </c>
      <c r="Q38" s="421"/>
      <c r="R38" s="421"/>
      <c r="S38" s="421"/>
    </row>
    <row r="39" spans="1:19">
      <c r="A39" s="563">
        <v>164</v>
      </c>
      <c r="B39" s="557" t="s">
        <v>24</v>
      </c>
      <c r="C39" s="953" t="s">
        <v>1380</v>
      </c>
      <c r="D39" s="754"/>
      <c r="E39" s="565" t="s">
        <v>26</v>
      </c>
      <c r="F39" s="556"/>
      <c r="G39" s="576" t="str">
        <f t="shared" si="0"/>
        <v>EA</v>
      </c>
      <c r="H39" s="578">
        <v>234</v>
      </c>
      <c r="I39" s="562" t="s">
        <v>27</v>
      </c>
      <c r="K39" s="421">
        <f>H40*256+H39</f>
        <v>234</v>
      </c>
      <c r="L39" s="421">
        <f>K39*0.001</f>
        <v>0.23400000000000001</v>
      </c>
      <c r="M39" s="421">
        <f>10*LOG10(L39)</f>
        <v>-6.3078414258985713</v>
      </c>
      <c r="O39" s="577">
        <v>234</v>
      </c>
      <c r="P39" s="555">
        <f t="shared" ref="P39" si="31">_xlfn.BITAND(O39,255)</f>
        <v>234</v>
      </c>
      <c r="Q39" s="421"/>
      <c r="R39" s="421"/>
      <c r="S39" s="421"/>
    </row>
    <row r="40" spans="1:19">
      <c r="A40" s="563">
        <v>165</v>
      </c>
      <c r="B40" s="557" t="s">
        <v>24</v>
      </c>
      <c r="C40" s="751"/>
      <c r="D40" s="754"/>
      <c r="E40" s="565" t="s">
        <v>26</v>
      </c>
      <c r="F40" s="556"/>
      <c r="G40" s="576" t="str">
        <f t="shared" si="0"/>
        <v>0</v>
      </c>
      <c r="H40" s="578">
        <v>0</v>
      </c>
      <c r="I40" s="562" t="s">
        <v>27</v>
      </c>
      <c r="K40" s="421"/>
      <c r="L40" s="421"/>
      <c r="M40" s="421"/>
      <c r="O40" s="577"/>
      <c r="P40" s="555">
        <f t="shared" ref="P40" si="32">_xlfn.BITRSHIFT(O39,8)</f>
        <v>0</v>
      </c>
      <c r="Q40" s="421"/>
      <c r="R40" s="421"/>
      <c r="S40" s="421"/>
    </row>
    <row r="41" spans="1:19">
      <c r="A41" s="563">
        <v>166</v>
      </c>
      <c r="B41" s="557" t="s">
        <v>24</v>
      </c>
      <c r="C41" s="953" t="s">
        <v>1381</v>
      </c>
      <c r="D41" s="754"/>
      <c r="E41" s="565" t="s">
        <v>26</v>
      </c>
      <c r="F41" s="556"/>
      <c r="G41" s="576" t="str">
        <f t="shared" si="0"/>
        <v>5B</v>
      </c>
      <c r="H41" s="578">
        <v>91</v>
      </c>
      <c r="I41" s="562" t="s">
        <v>27</v>
      </c>
      <c r="K41" s="421">
        <f>H42*256+H41</f>
        <v>347</v>
      </c>
      <c r="L41" s="421">
        <f>K41*0.001</f>
        <v>0.34700000000000003</v>
      </c>
      <c r="M41" s="421">
        <f>10*LOG10(L41)</f>
        <v>-4.5967052520912626</v>
      </c>
      <c r="O41" s="577">
        <v>347</v>
      </c>
      <c r="P41" s="555">
        <f t="shared" ref="P41" si="33">_xlfn.BITAND(O41,255)</f>
        <v>91</v>
      </c>
      <c r="Q41" s="421"/>
      <c r="R41" s="421"/>
      <c r="S41" s="421"/>
    </row>
    <row r="42" spans="1:19">
      <c r="A42" s="563">
        <v>167</v>
      </c>
      <c r="B42" s="557" t="s">
        <v>24</v>
      </c>
      <c r="C42" s="751"/>
      <c r="D42" s="754"/>
      <c r="E42" s="565" t="s">
        <v>26</v>
      </c>
      <c r="F42" s="556"/>
      <c r="G42" s="576" t="str">
        <f t="shared" si="0"/>
        <v>1</v>
      </c>
      <c r="H42" s="578">
        <v>1</v>
      </c>
      <c r="I42" s="562" t="s">
        <v>27</v>
      </c>
      <c r="L42" s="421"/>
      <c r="M42" s="421"/>
      <c r="O42" s="577"/>
      <c r="P42" s="555">
        <f t="shared" ref="P42" si="34">_xlfn.BITRSHIFT(O41,8)</f>
        <v>1</v>
      </c>
      <c r="Q42" s="421"/>
      <c r="R42" s="421"/>
      <c r="S42" s="421"/>
    </row>
    <row r="43" spans="1:19">
      <c r="A43" s="563">
        <v>168</v>
      </c>
      <c r="B43" s="557" t="s">
        <v>24</v>
      </c>
      <c r="C43" s="953" t="s">
        <v>1382</v>
      </c>
      <c r="D43" s="754"/>
      <c r="E43" s="565" t="s">
        <v>26</v>
      </c>
      <c r="F43" s="556"/>
      <c r="G43" s="576" t="str">
        <f t="shared" si="0"/>
        <v>CB</v>
      </c>
      <c r="H43" s="579">
        <v>203</v>
      </c>
      <c r="I43" s="562" t="s">
        <v>27</v>
      </c>
      <c r="K43" s="421">
        <f>H44*256+H43</f>
        <v>459</v>
      </c>
      <c r="L43" s="421">
        <f>K43*0.001</f>
        <v>0.45900000000000002</v>
      </c>
      <c r="M43" s="421">
        <f>10*LOG10(L43)</f>
        <v>-3.3818731446273875</v>
      </c>
      <c r="O43" s="575">
        <v>459</v>
      </c>
      <c r="P43" s="555">
        <f t="shared" ref="P43" si="35">_xlfn.BITAND(O43,255)</f>
        <v>203</v>
      </c>
      <c r="Q43" s="421"/>
      <c r="R43" s="421"/>
      <c r="S43" s="421"/>
    </row>
    <row r="44" spans="1:19">
      <c r="A44" s="563">
        <v>169</v>
      </c>
      <c r="B44" s="557" t="s">
        <v>24</v>
      </c>
      <c r="C44" s="751"/>
      <c r="D44" s="754"/>
      <c r="E44" s="565" t="s">
        <v>26</v>
      </c>
      <c r="F44" s="556"/>
      <c r="G44" s="576" t="str">
        <f t="shared" si="0"/>
        <v>1</v>
      </c>
      <c r="H44" s="579">
        <v>1</v>
      </c>
      <c r="I44" s="562" t="s">
        <v>27</v>
      </c>
      <c r="O44" s="575"/>
      <c r="P44" s="555">
        <f t="shared" ref="P44" si="36">_xlfn.BITRSHIFT(O43,8)</f>
        <v>1</v>
      </c>
    </row>
    <row r="45" spans="1:19">
      <c r="A45" s="563">
        <v>170</v>
      </c>
      <c r="B45" s="557" t="s">
        <v>24</v>
      </c>
      <c r="C45" s="953" t="s">
        <v>1383</v>
      </c>
      <c r="D45" s="754"/>
      <c r="E45" s="565" t="s">
        <v>26</v>
      </c>
      <c r="F45" s="556"/>
      <c r="G45" s="576" t="str">
        <f t="shared" si="0"/>
        <v>3C</v>
      </c>
      <c r="H45" s="579">
        <v>60</v>
      </c>
      <c r="I45" s="562" t="s">
        <v>27</v>
      </c>
      <c r="K45" s="421">
        <f>H46*256+H45</f>
        <v>572</v>
      </c>
      <c r="L45" s="421">
        <f>K45*0.001</f>
        <v>0.57200000000000006</v>
      </c>
      <c r="M45" s="421">
        <f>10*LOG10(L45)</f>
        <v>-2.4260397120697572</v>
      </c>
      <c r="O45" s="575">
        <v>572</v>
      </c>
      <c r="P45" s="555">
        <f t="shared" ref="P45" si="37">_xlfn.BITAND(O45,255)</f>
        <v>60</v>
      </c>
      <c r="Q45" s="421"/>
      <c r="R45" s="421"/>
      <c r="S45" s="421"/>
    </row>
    <row r="46" spans="1:19">
      <c r="A46" s="563">
        <v>171</v>
      </c>
      <c r="B46" s="557" t="s">
        <v>24</v>
      </c>
      <c r="C46" s="751"/>
      <c r="D46" s="754"/>
      <c r="E46" s="565" t="s">
        <v>26</v>
      </c>
      <c r="F46" s="556"/>
      <c r="G46" s="576" t="str">
        <f t="shared" si="0"/>
        <v>2</v>
      </c>
      <c r="H46" s="579">
        <v>2</v>
      </c>
      <c r="I46" s="562" t="s">
        <v>27</v>
      </c>
      <c r="O46" s="575"/>
      <c r="P46" s="555">
        <f t="shared" ref="P46" si="38">_xlfn.BITRSHIFT(O45,8)</f>
        <v>2</v>
      </c>
    </row>
    <row r="47" spans="1:19">
      <c r="A47" s="563">
        <v>172</v>
      </c>
      <c r="B47" s="557" t="s">
        <v>24</v>
      </c>
      <c r="C47" s="953" t="s">
        <v>1384</v>
      </c>
      <c r="D47" s="754"/>
      <c r="E47" s="565" t="s">
        <v>26</v>
      </c>
      <c r="F47" s="556"/>
      <c r="G47" s="576" t="str">
        <f t="shared" si="0"/>
        <v>AC</v>
      </c>
      <c r="H47" s="579">
        <v>172</v>
      </c>
      <c r="I47" s="562" t="s">
        <v>27</v>
      </c>
      <c r="K47" s="421">
        <f>H48*256+H47</f>
        <v>684</v>
      </c>
      <c r="L47" s="421">
        <f>K47*0.001</f>
        <v>0.68400000000000005</v>
      </c>
      <c r="M47" s="421">
        <f>10*LOG10(L47)</f>
        <v>-1.6494389827988374</v>
      </c>
      <c r="O47" s="575">
        <v>684</v>
      </c>
      <c r="P47" s="555">
        <f t="shared" ref="P47" si="39">_xlfn.BITAND(O47,255)</f>
        <v>172</v>
      </c>
      <c r="Q47" s="421"/>
      <c r="R47" s="421"/>
      <c r="S47" s="421"/>
    </row>
    <row r="48" spans="1:19">
      <c r="A48" s="563">
        <v>173</v>
      </c>
      <c r="B48" s="557" t="s">
        <v>24</v>
      </c>
      <c r="C48" s="751"/>
      <c r="D48" s="754"/>
      <c r="E48" s="565" t="s">
        <v>26</v>
      </c>
      <c r="F48" s="556"/>
      <c r="G48" s="576" t="str">
        <f t="shared" si="0"/>
        <v>2</v>
      </c>
      <c r="H48" s="579">
        <v>2</v>
      </c>
      <c r="I48" s="562" t="s">
        <v>27</v>
      </c>
      <c r="O48" s="575"/>
      <c r="P48" s="555">
        <f t="shared" ref="P48" si="40">_xlfn.BITRSHIFT(O47,8)</f>
        <v>2</v>
      </c>
    </row>
    <row r="49" spans="1:19">
      <c r="A49" s="563">
        <v>174</v>
      </c>
      <c r="B49" s="557" t="s">
        <v>24</v>
      </c>
      <c r="C49" s="953" t="s">
        <v>1385</v>
      </c>
      <c r="D49" s="754"/>
      <c r="E49" s="565" t="s">
        <v>26</v>
      </c>
      <c r="F49" s="556"/>
      <c r="G49" s="576" t="str">
        <f t="shared" si="0"/>
        <v>1D</v>
      </c>
      <c r="H49" s="579">
        <v>29</v>
      </c>
      <c r="I49" s="562" t="s">
        <v>27</v>
      </c>
      <c r="K49" s="421">
        <f>H50*256+H49</f>
        <v>797</v>
      </c>
      <c r="L49" s="421">
        <f>K49*0.001</f>
        <v>0.79700000000000004</v>
      </c>
      <c r="M49" s="421">
        <f>10*LOG10(L49)</f>
        <v>-0.98541678603887628</v>
      </c>
      <c r="O49" s="575">
        <v>797</v>
      </c>
      <c r="P49" s="555">
        <f t="shared" ref="P49" si="41">_xlfn.BITAND(O49,255)</f>
        <v>29</v>
      </c>
      <c r="Q49" s="421"/>
      <c r="R49" s="421"/>
      <c r="S49" s="421"/>
    </row>
    <row r="50" spans="1:19">
      <c r="A50" s="563">
        <v>175</v>
      </c>
      <c r="B50" s="557" t="s">
        <v>24</v>
      </c>
      <c r="C50" s="751"/>
      <c r="D50" s="754"/>
      <c r="E50" s="565" t="s">
        <v>26</v>
      </c>
      <c r="F50" s="556"/>
      <c r="G50" s="576" t="str">
        <f t="shared" si="0"/>
        <v>3</v>
      </c>
      <c r="H50" s="579">
        <v>3</v>
      </c>
      <c r="I50" s="562" t="s">
        <v>27</v>
      </c>
      <c r="O50" s="575"/>
      <c r="P50" s="555">
        <f t="shared" ref="P50" si="42">_xlfn.BITRSHIFT(O49,8)</f>
        <v>3</v>
      </c>
    </row>
    <row r="51" spans="1:19">
      <c r="A51" s="563">
        <v>176</v>
      </c>
      <c r="B51" s="557" t="s">
        <v>24</v>
      </c>
      <c r="C51" s="953" t="s">
        <v>1386</v>
      </c>
      <c r="D51" s="754"/>
      <c r="E51" s="565" t="s">
        <v>26</v>
      </c>
      <c r="F51" s="556"/>
      <c r="G51" s="576" t="str">
        <f t="shared" si="0"/>
        <v>8D</v>
      </c>
      <c r="H51" s="579">
        <v>141</v>
      </c>
      <c r="I51" s="562" t="s">
        <v>27</v>
      </c>
      <c r="K51" s="421">
        <f>H52*256+H51</f>
        <v>909</v>
      </c>
      <c r="L51" s="421">
        <f>K51*0.0001</f>
        <v>9.0900000000000009E-2</v>
      </c>
      <c r="M51" s="421">
        <f>10*LOG10(L51)</f>
        <v>-10.414361167780326</v>
      </c>
      <c r="O51" s="577">
        <v>909</v>
      </c>
      <c r="P51" s="555">
        <f>_xlfn.BITAND(O51,255)</f>
        <v>141</v>
      </c>
      <c r="Q51" s="421"/>
      <c r="R51" s="421"/>
      <c r="S51" s="421"/>
    </row>
    <row r="52" spans="1:19">
      <c r="A52" s="563">
        <v>177</v>
      </c>
      <c r="B52" s="557" t="s">
        <v>24</v>
      </c>
      <c r="C52" s="751"/>
      <c r="D52" s="754"/>
      <c r="E52" s="565" t="s">
        <v>26</v>
      </c>
      <c r="F52" s="556"/>
      <c r="G52" s="576" t="str">
        <f t="shared" si="0"/>
        <v>3</v>
      </c>
      <c r="H52" s="579">
        <v>3</v>
      </c>
      <c r="I52" s="562" t="s">
        <v>27</v>
      </c>
      <c r="K52" s="421"/>
      <c r="L52" s="421"/>
      <c r="M52" s="421"/>
      <c r="O52" s="577"/>
      <c r="P52" s="555">
        <f>_xlfn.BITRSHIFT(O51,8)</f>
        <v>3</v>
      </c>
      <c r="Q52" s="421"/>
    </row>
    <row r="53" spans="1:19">
      <c r="A53" s="563">
        <v>178</v>
      </c>
      <c r="B53" s="557" t="s">
        <v>24</v>
      </c>
      <c r="C53" s="953" t="s">
        <v>1387</v>
      </c>
      <c r="D53" s="754"/>
      <c r="E53" s="565" t="s">
        <v>26</v>
      </c>
      <c r="F53" s="556"/>
      <c r="G53" s="576" t="str">
        <f t="shared" si="0"/>
        <v>FD</v>
      </c>
      <c r="H53" s="579">
        <v>253</v>
      </c>
      <c r="I53" s="562" t="s">
        <v>27</v>
      </c>
      <c r="K53" s="421">
        <f>H54*256+H53</f>
        <v>1021</v>
      </c>
      <c r="L53" s="421">
        <f>K53*0.001</f>
        <v>1.0210000000000001</v>
      </c>
      <c r="M53" s="421">
        <f>10*LOG10(L53)</f>
        <v>9.0257420869103017E-2</v>
      </c>
      <c r="O53" s="577">
        <v>1021</v>
      </c>
      <c r="P53" s="555">
        <f t="shared" ref="P53" si="43">_xlfn.BITAND(O53,255)</f>
        <v>253</v>
      </c>
      <c r="Q53" s="421"/>
      <c r="R53" s="421"/>
      <c r="S53" s="421"/>
    </row>
    <row r="54" spans="1:19">
      <c r="A54" s="563">
        <v>179</v>
      </c>
      <c r="B54" s="557" t="s">
        <v>24</v>
      </c>
      <c r="C54" s="751"/>
      <c r="D54" s="754"/>
      <c r="E54" s="565" t="s">
        <v>26</v>
      </c>
      <c r="F54" s="556"/>
      <c r="G54" s="576" t="str">
        <f t="shared" si="0"/>
        <v>3</v>
      </c>
      <c r="H54" s="579">
        <v>3</v>
      </c>
      <c r="I54" s="562" t="s">
        <v>27</v>
      </c>
      <c r="K54" s="421"/>
      <c r="L54" s="421"/>
      <c r="M54" s="421"/>
      <c r="O54" s="577"/>
      <c r="P54" s="555">
        <f t="shared" ref="P54" si="44">_xlfn.BITRSHIFT(O53,8)</f>
        <v>3</v>
      </c>
      <c r="Q54" s="421"/>
    </row>
    <row r="55" spans="1:19">
      <c r="A55" s="563">
        <v>180</v>
      </c>
      <c r="B55" s="557" t="s">
        <v>24</v>
      </c>
      <c r="C55" s="953" t="s">
        <v>1388</v>
      </c>
      <c r="D55" s="754"/>
      <c r="E55" s="565" t="s">
        <v>26</v>
      </c>
      <c r="F55" s="556"/>
      <c r="G55" s="576" t="str">
        <f t="shared" si="0"/>
        <v>6E</v>
      </c>
      <c r="H55" s="579">
        <v>110</v>
      </c>
      <c r="I55" s="562" t="s">
        <v>27</v>
      </c>
      <c r="K55" s="421">
        <f>H56*256+H55</f>
        <v>1134</v>
      </c>
      <c r="L55" s="421">
        <f>K55*0.001</f>
        <v>1.1340000000000001</v>
      </c>
      <c r="M55" s="421">
        <f>10*LOG10(L55)</f>
        <v>0.54613054556887819</v>
      </c>
      <c r="O55" s="577">
        <v>1134</v>
      </c>
      <c r="P55" s="555">
        <f t="shared" ref="P55" si="45">_xlfn.BITAND(O55,255)</f>
        <v>110</v>
      </c>
      <c r="Q55" s="421"/>
      <c r="R55" s="421"/>
      <c r="S55" s="421"/>
    </row>
    <row r="56" spans="1:19">
      <c r="A56" s="563">
        <v>181</v>
      </c>
      <c r="B56" s="557" t="s">
        <v>24</v>
      </c>
      <c r="C56" s="751"/>
      <c r="D56" s="754"/>
      <c r="E56" s="565" t="s">
        <v>26</v>
      </c>
      <c r="F56" s="556"/>
      <c r="G56" s="576" t="str">
        <f t="shared" si="0"/>
        <v>4</v>
      </c>
      <c r="H56" s="579">
        <v>4</v>
      </c>
      <c r="I56" s="562" t="s">
        <v>27</v>
      </c>
      <c r="K56" s="421"/>
      <c r="L56" s="421"/>
      <c r="M56" s="421"/>
      <c r="O56" s="577"/>
      <c r="P56" s="555">
        <f t="shared" ref="P56" si="46">_xlfn.BITRSHIFT(O55,8)</f>
        <v>4</v>
      </c>
      <c r="Q56" s="421"/>
    </row>
    <row r="57" spans="1:19">
      <c r="A57" s="563">
        <v>182</v>
      </c>
      <c r="B57" s="557" t="s">
        <v>24</v>
      </c>
      <c r="C57" s="953" t="s">
        <v>1373</v>
      </c>
      <c r="D57" s="754"/>
      <c r="E57" s="565" t="s">
        <v>26</v>
      </c>
      <c r="F57" s="556"/>
      <c r="G57" s="576" t="str">
        <f t="shared" si="0"/>
        <v>DE</v>
      </c>
      <c r="H57" s="579">
        <v>222</v>
      </c>
      <c r="I57" s="562" t="s">
        <v>27</v>
      </c>
      <c r="K57" s="421">
        <f>H58*256+H57</f>
        <v>1246</v>
      </c>
      <c r="L57" s="421">
        <f>K57*0.001</f>
        <v>1.246</v>
      </c>
      <c r="M57" s="421">
        <f>10*LOG10(L57)</f>
        <v>0.95518042323150809</v>
      </c>
      <c r="O57" s="577">
        <v>1246</v>
      </c>
      <c r="P57" s="555">
        <f t="shared" ref="P57" si="47">_xlfn.BITAND(O57,255)</f>
        <v>222</v>
      </c>
      <c r="Q57" s="421"/>
      <c r="R57" s="421"/>
      <c r="S57" s="421"/>
    </row>
    <row r="58" spans="1:19">
      <c r="A58" s="563">
        <v>183</v>
      </c>
      <c r="B58" s="557" t="s">
        <v>24</v>
      </c>
      <c r="C58" s="751"/>
      <c r="D58" s="754"/>
      <c r="E58" s="565" t="s">
        <v>26</v>
      </c>
      <c r="F58" s="556"/>
      <c r="G58" s="576" t="str">
        <f t="shared" si="0"/>
        <v>4</v>
      </c>
      <c r="H58" s="579">
        <v>4</v>
      </c>
      <c r="I58" s="562" t="s">
        <v>27</v>
      </c>
      <c r="L58" s="421"/>
      <c r="M58" s="421"/>
      <c r="O58" s="577"/>
      <c r="P58" s="555">
        <f t="shared" ref="P58" si="48">_xlfn.BITRSHIFT(O57,8)</f>
        <v>4</v>
      </c>
      <c r="Q58" s="421"/>
    </row>
    <row r="59" spans="1:19">
      <c r="A59" s="563">
        <v>184</v>
      </c>
      <c r="B59" s="557" t="s">
        <v>24</v>
      </c>
      <c r="C59" s="953" t="s">
        <v>1389</v>
      </c>
      <c r="D59" s="754"/>
      <c r="E59" s="565" t="s">
        <v>26</v>
      </c>
      <c r="F59" s="556"/>
      <c r="G59" s="576" t="str">
        <f t="shared" si="0"/>
        <v>4F</v>
      </c>
      <c r="H59" s="579">
        <v>79</v>
      </c>
      <c r="I59" s="562" t="s">
        <v>27</v>
      </c>
      <c r="K59" s="421">
        <f>H60*256+H59</f>
        <v>1359</v>
      </c>
      <c r="L59" s="421">
        <f>K59*0.001</f>
        <v>1.359</v>
      </c>
      <c r="M59" s="421">
        <f>10*LOG10(L59)</f>
        <v>1.3321945673249429</v>
      </c>
      <c r="O59" s="575">
        <v>1359</v>
      </c>
      <c r="P59" s="555">
        <f t="shared" ref="P59" si="49">_xlfn.BITAND(O59,255)</f>
        <v>79</v>
      </c>
      <c r="Q59" s="421"/>
      <c r="R59" s="421"/>
      <c r="S59" s="421"/>
    </row>
    <row r="60" spans="1:19">
      <c r="A60" s="563">
        <v>185</v>
      </c>
      <c r="B60" s="557" t="s">
        <v>24</v>
      </c>
      <c r="C60" s="751"/>
      <c r="D60" s="754"/>
      <c r="E60" s="565" t="s">
        <v>26</v>
      </c>
      <c r="F60" s="556"/>
      <c r="G60" s="576" t="str">
        <f t="shared" si="0"/>
        <v>5</v>
      </c>
      <c r="H60" s="579">
        <v>5</v>
      </c>
      <c r="I60" s="562" t="s">
        <v>27</v>
      </c>
      <c r="O60" s="575"/>
      <c r="P60" s="555">
        <f t="shared" ref="P60" si="50">_xlfn.BITRSHIFT(O59,8)</f>
        <v>5</v>
      </c>
    </row>
    <row r="61" spans="1:19">
      <c r="A61" s="563">
        <v>186</v>
      </c>
      <c r="B61" s="557" t="s">
        <v>24</v>
      </c>
      <c r="C61" s="953" t="s">
        <v>1375</v>
      </c>
      <c r="D61" s="754"/>
      <c r="E61" s="565" t="s">
        <v>26</v>
      </c>
      <c r="F61" s="556"/>
      <c r="G61" s="576" t="str">
        <f t="shared" si="0"/>
        <v>BF</v>
      </c>
      <c r="H61" s="579">
        <v>191</v>
      </c>
      <c r="I61" s="562" t="s">
        <v>27</v>
      </c>
      <c r="K61" s="421">
        <f>H62*256+H61</f>
        <v>1471</v>
      </c>
      <c r="L61" s="421">
        <f>K61*0.001</f>
        <v>1.4710000000000001</v>
      </c>
      <c r="M61" s="421">
        <f>10*LOG10(L61)</f>
        <v>1.6761267272753013</v>
      </c>
      <c r="O61" s="575">
        <v>1471</v>
      </c>
      <c r="P61" s="555">
        <f t="shared" ref="P61" si="51">_xlfn.BITAND(O61,255)</f>
        <v>191</v>
      </c>
      <c r="Q61" s="421"/>
      <c r="R61" s="421"/>
      <c r="S61" s="421"/>
    </row>
    <row r="62" spans="1:19">
      <c r="A62" s="563">
        <v>187</v>
      </c>
      <c r="B62" s="557" t="s">
        <v>24</v>
      </c>
      <c r="C62" s="751"/>
      <c r="D62" s="754"/>
      <c r="E62" s="565" t="s">
        <v>26</v>
      </c>
      <c r="F62" s="556"/>
      <c r="G62" s="576" t="str">
        <f t="shared" si="0"/>
        <v>5</v>
      </c>
      <c r="H62" s="579">
        <v>5</v>
      </c>
      <c r="I62" s="562" t="s">
        <v>27</v>
      </c>
      <c r="O62" s="575"/>
      <c r="P62" s="555">
        <f t="shared" ref="P62" si="52">_xlfn.BITRSHIFT(O61,8)</f>
        <v>5</v>
      </c>
    </row>
    <row r="63" spans="1:19">
      <c r="A63" s="563">
        <v>188</v>
      </c>
      <c r="B63" s="557" t="s">
        <v>24</v>
      </c>
      <c r="C63" s="953" t="s">
        <v>1390</v>
      </c>
      <c r="D63" s="754"/>
      <c r="E63" s="565" t="s">
        <v>26</v>
      </c>
      <c r="F63" s="556"/>
      <c r="G63" s="576" t="str">
        <f t="shared" si="0"/>
        <v>30</v>
      </c>
      <c r="H63" s="579">
        <v>48</v>
      </c>
      <c r="I63" s="562" t="s">
        <v>27</v>
      </c>
      <c r="K63" s="421">
        <f>H64*256+H63</f>
        <v>1584</v>
      </c>
      <c r="L63" s="421">
        <f>K63*0.001</f>
        <v>1.5840000000000001</v>
      </c>
      <c r="M63" s="421">
        <f>10*LOG10(L63)</f>
        <v>1.9975517725347471</v>
      </c>
      <c r="O63" s="575">
        <v>1584</v>
      </c>
      <c r="P63" s="555">
        <f t="shared" ref="P63" si="53">_xlfn.BITAND(O63,255)</f>
        <v>48</v>
      </c>
      <c r="Q63" s="421"/>
      <c r="R63" s="421"/>
      <c r="S63" s="421"/>
    </row>
    <row r="64" spans="1:19">
      <c r="A64" s="563">
        <v>189</v>
      </c>
      <c r="B64" s="557" t="s">
        <v>24</v>
      </c>
      <c r="C64" s="751"/>
      <c r="D64" s="754"/>
      <c r="E64" s="565" t="s">
        <v>26</v>
      </c>
      <c r="F64" s="556"/>
      <c r="G64" s="576" t="str">
        <f t="shared" si="0"/>
        <v>6</v>
      </c>
      <c r="H64" s="579">
        <v>6</v>
      </c>
      <c r="I64" s="562" t="s">
        <v>27</v>
      </c>
      <c r="O64" s="575"/>
      <c r="P64" s="555">
        <f t="shared" ref="P64" si="54">_xlfn.BITRSHIFT(O63,8)</f>
        <v>6</v>
      </c>
    </row>
    <row r="65" spans="1:19">
      <c r="A65" s="563">
        <v>190</v>
      </c>
      <c r="B65" s="557" t="s">
        <v>24</v>
      </c>
      <c r="C65" s="953" t="s">
        <v>1391</v>
      </c>
      <c r="D65" s="754"/>
      <c r="E65" s="565" t="s">
        <v>26</v>
      </c>
      <c r="F65" s="556"/>
      <c r="G65" s="576" t="str">
        <f t="shared" si="0"/>
        <v>F0</v>
      </c>
      <c r="H65" s="579">
        <v>240</v>
      </c>
      <c r="I65" s="562" t="s">
        <v>27</v>
      </c>
      <c r="K65" s="421">
        <f>H66*256+H65</f>
        <v>19952</v>
      </c>
      <c r="L65" s="421">
        <f>K65*0.001</f>
        <v>19.952000000000002</v>
      </c>
      <c r="M65" s="421">
        <f>10*LOG10(L65)</f>
        <v>12.999864361344676</v>
      </c>
      <c r="O65" s="575">
        <v>19952</v>
      </c>
      <c r="P65" s="555">
        <f t="shared" ref="P65" si="55">_xlfn.BITAND(O65,255)</f>
        <v>240</v>
      </c>
      <c r="Q65" s="421"/>
      <c r="R65" s="421"/>
      <c r="S65" s="421"/>
    </row>
    <row r="66" spans="1:19">
      <c r="A66" s="563">
        <v>191</v>
      </c>
      <c r="B66" s="557" t="s">
        <v>24</v>
      </c>
      <c r="C66" s="751"/>
      <c r="D66" s="751"/>
      <c r="E66" s="565" t="s">
        <v>26</v>
      </c>
      <c r="F66" s="556"/>
      <c r="G66" s="576" t="str">
        <f t="shared" si="0"/>
        <v>4D</v>
      </c>
      <c r="H66" s="579">
        <v>77</v>
      </c>
      <c r="I66" s="562" t="s">
        <v>27</v>
      </c>
      <c r="O66" s="575"/>
      <c r="P66" s="555">
        <f t="shared" ref="P66" si="56">_xlfn.BITRSHIFT(O65,8)</f>
        <v>77</v>
      </c>
    </row>
    <row r="67" spans="1:19">
      <c r="A67" s="557">
        <v>192</v>
      </c>
      <c r="B67" s="557" t="s">
        <v>24</v>
      </c>
      <c r="C67" s="953" t="s">
        <v>1392</v>
      </c>
      <c r="D67" s="957"/>
      <c r="E67" s="565" t="s">
        <v>26</v>
      </c>
      <c r="F67" s="556"/>
      <c r="G67" s="576" t="str">
        <f t="shared" ref="G67:G130" si="57">DEC2HEX(H67)</f>
        <v>A</v>
      </c>
      <c r="H67" s="578">
        <v>10</v>
      </c>
      <c r="I67" s="562" t="s">
        <v>27</v>
      </c>
      <c r="K67" s="421">
        <f>H68*256+H67</f>
        <v>10</v>
      </c>
      <c r="L67" s="421">
        <f>K67*0.0001</f>
        <v>1E-3</v>
      </c>
      <c r="M67" s="421">
        <f>10*LOG10(L67)</f>
        <v>-30</v>
      </c>
      <c r="O67" s="577">
        <v>10</v>
      </c>
      <c r="P67" s="555">
        <f>_xlfn.BITAND(O67,255)</f>
        <v>10</v>
      </c>
      <c r="Q67" s="421"/>
      <c r="R67" s="421"/>
      <c r="S67" s="421"/>
    </row>
    <row r="68" spans="1:19">
      <c r="A68" s="557">
        <v>193</v>
      </c>
      <c r="B68" s="557" t="s">
        <v>24</v>
      </c>
      <c r="C68" s="751"/>
      <c r="D68" s="754"/>
      <c r="E68" s="565" t="s">
        <v>26</v>
      </c>
      <c r="F68" s="556"/>
      <c r="G68" s="576" t="str">
        <f t="shared" si="57"/>
        <v>0</v>
      </c>
      <c r="H68" s="578">
        <v>0</v>
      </c>
      <c r="I68" s="562" t="s">
        <v>27</v>
      </c>
      <c r="K68" s="421"/>
      <c r="L68" s="421"/>
      <c r="M68" s="421"/>
      <c r="O68" s="577"/>
      <c r="P68" s="555">
        <f>_xlfn.BITRSHIFT(O67,8)</f>
        <v>0</v>
      </c>
      <c r="Q68" s="421"/>
      <c r="R68" s="421"/>
      <c r="S68" s="421"/>
    </row>
    <row r="69" spans="1:19">
      <c r="A69" s="557">
        <v>194</v>
      </c>
      <c r="B69" s="557" t="s">
        <v>24</v>
      </c>
      <c r="C69" s="953" t="s">
        <v>1393</v>
      </c>
      <c r="D69" s="754"/>
      <c r="E69" s="565" t="s">
        <v>26</v>
      </c>
      <c r="F69" s="556"/>
      <c r="G69" s="576" t="str">
        <f t="shared" si="57"/>
        <v>7A</v>
      </c>
      <c r="H69" s="578">
        <v>122</v>
      </c>
      <c r="I69" s="562" t="s">
        <v>27</v>
      </c>
      <c r="K69" s="421">
        <f>H70*256+H69</f>
        <v>122</v>
      </c>
      <c r="L69" s="421">
        <f>K69*0.001</f>
        <v>0.122</v>
      </c>
      <c r="M69" s="421">
        <f>10*LOG10(L69)</f>
        <v>-9.1364016932525178</v>
      </c>
      <c r="O69" s="577">
        <v>122</v>
      </c>
      <c r="P69" s="555">
        <f t="shared" ref="P69" si="58">_xlfn.BITAND(O69,255)</f>
        <v>122</v>
      </c>
      <c r="Q69" s="421"/>
      <c r="R69" s="421"/>
      <c r="S69" s="421"/>
    </row>
    <row r="70" spans="1:19">
      <c r="A70" s="557">
        <v>195</v>
      </c>
      <c r="B70" s="557" t="s">
        <v>24</v>
      </c>
      <c r="C70" s="751"/>
      <c r="D70" s="754"/>
      <c r="E70" s="565" t="s">
        <v>26</v>
      </c>
      <c r="F70" s="556"/>
      <c r="G70" s="576" t="str">
        <f t="shared" si="57"/>
        <v>0</v>
      </c>
      <c r="H70" s="578">
        <v>0</v>
      </c>
      <c r="I70" s="562" t="s">
        <v>27</v>
      </c>
      <c r="K70" s="421"/>
      <c r="L70" s="421"/>
      <c r="M70" s="421"/>
      <c r="O70" s="577"/>
      <c r="P70" s="555">
        <f t="shared" ref="P70" si="59">_xlfn.BITRSHIFT(O69,8)</f>
        <v>0</v>
      </c>
      <c r="Q70" s="421"/>
      <c r="R70" s="421"/>
      <c r="S70" s="421"/>
    </row>
    <row r="71" spans="1:19">
      <c r="A71" s="557">
        <v>196</v>
      </c>
      <c r="B71" s="557" t="s">
        <v>24</v>
      </c>
      <c r="C71" s="953" t="s">
        <v>1394</v>
      </c>
      <c r="D71" s="754"/>
      <c r="E71" s="565" t="s">
        <v>26</v>
      </c>
      <c r="F71" s="556"/>
      <c r="G71" s="576" t="str">
        <f t="shared" si="57"/>
        <v>EA</v>
      </c>
      <c r="H71" s="578">
        <v>234</v>
      </c>
      <c r="I71" s="562" t="s">
        <v>27</v>
      </c>
      <c r="K71" s="421">
        <f>H72*256+H71</f>
        <v>234</v>
      </c>
      <c r="L71" s="421">
        <f>K71*0.001</f>
        <v>0.23400000000000001</v>
      </c>
      <c r="M71" s="421">
        <f>10*LOG10(L71)</f>
        <v>-6.3078414258985713</v>
      </c>
      <c r="O71" s="577">
        <v>234</v>
      </c>
      <c r="P71" s="555">
        <f t="shared" ref="P71" si="60">_xlfn.BITAND(O71,255)</f>
        <v>234</v>
      </c>
      <c r="Q71" s="421"/>
      <c r="R71" s="421"/>
      <c r="S71" s="421"/>
    </row>
    <row r="72" spans="1:19">
      <c r="A72" s="557">
        <v>197</v>
      </c>
      <c r="B72" s="557" t="s">
        <v>24</v>
      </c>
      <c r="C72" s="751"/>
      <c r="D72" s="754"/>
      <c r="E72" s="565" t="s">
        <v>26</v>
      </c>
      <c r="F72" s="556"/>
      <c r="G72" s="576" t="str">
        <f t="shared" si="57"/>
        <v>0</v>
      </c>
      <c r="H72" s="578">
        <v>0</v>
      </c>
      <c r="I72" s="562" t="s">
        <v>27</v>
      </c>
      <c r="K72" s="421"/>
      <c r="L72" s="421"/>
      <c r="M72" s="421"/>
      <c r="O72" s="577"/>
      <c r="P72" s="555">
        <f t="shared" ref="P72" si="61">_xlfn.BITRSHIFT(O71,8)</f>
        <v>0</v>
      </c>
      <c r="Q72" s="421"/>
      <c r="R72" s="421"/>
      <c r="S72" s="421"/>
    </row>
    <row r="73" spans="1:19">
      <c r="A73" s="557">
        <v>198</v>
      </c>
      <c r="B73" s="557" t="s">
        <v>24</v>
      </c>
      <c r="C73" s="953" t="s">
        <v>1395</v>
      </c>
      <c r="D73" s="754"/>
      <c r="E73" s="565" t="s">
        <v>26</v>
      </c>
      <c r="F73" s="556"/>
      <c r="G73" s="576" t="str">
        <f t="shared" si="57"/>
        <v>5B</v>
      </c>
      <c r="H73" s="578">
        <v>91</v>
      </c>
      <c r="I73" s="562" t="s">
        <v>27</v>
      </c>
      <c r="K73" s="421">
        <f>H74*256+H73</f>
        <v>347</v>
      </c>
      <c r="L73" s="421">
        <f>K73*0.001</f>
        <v>0.34700000000000003</v>
      </c>
      <c r="M73" s="421">
        <f>10*LOG10(L73)</f>
        <v>-4.5967052520912626</v>
      </c>
      <c r="O73" s="577">
        <v>347</v>
      </c>
      <c r="P73" s="555">
        <f t="shared" ref="P73" si="62">_xlfn.BITAND(O73,255)</f>
        <v>91</v>
      </c>
      <c r="Q73" s="421"/>
      <c r="R73" s="421"/>
      <c r="S73" s="421"/>
    </row>
    <row r="74" spans="1:19">
      <c r="A74" s="557">
        <v>199</v>
      </c>
      <c r="B74" s="557" t="s">
        <v>24</v>
      </c>
      <c r="C74" s="751"/>
      <c r="D74" s="754"/>
      <c r="E74" s="565" t="s">
        <v>26</v>
      </c>
      <c r="F74" s="556"/>
      <c r="G74" s="576" t="str">
        <f t="shared" si="57"/>
        <v>1</v>
      </c>
      <c r="H74" s="578">
        <v>1</v>
      </c>
      <c r="I74" s="562" t="s">
        <v>27</v>
      </c>
      <c r="L74" s="421"/>
      <c r="M74" s="421"/>
      <c r="O74" s="577"/>
      <c r="P74" s="555">
        <f t="shared" ref="P74" si="63">_xlfn.BITRSHIFT(O73,8)</f>
        <v>1</v>
      </c>
      <c r="Q74" s="421"/>
      <c r="R74" s="421"/>
      <c r="S74" s="421"/>
    </row>
    <row r="75" spans="1:19">
      <c r="A75" s="557">
        <v>200</v>
      </c>
      <c r="B75" s="557" t="s">
        <v>24</v>
      </c>
      <c r="C75" s="953" t="s">
        <v>1396</v>
      </c>
      <c r="D75" s="754"/>
      <c r="E75" s="565" t="s">
        <v>26</v>
      </c>
      <c r="F75" s="556"/>
      <c r="G75" s="576" t="str">
        <f t="shared" si="57"/>
        <v>CB</v>
      </c>
      <c r="H75" s="579">
        <v>203</v>
      </c>
      <c r="I75" s="562" t="s">
        <v>27</v>
      </c>
      <c r="K75" s="421">
        <f>H76*256+H75</f>
        <v>459</v>
      </c>
      <c r="L75" s="421">
        <f>K75*0.001</f>
        <v>0.45900000000000002</v>
      </c>
      <c r="M75" s="421">
        <f>10*LOG10(L75)</f>
        <v>-3.3818731446273875</v>
      </c>
      <c r="O75" s="575">
        <v>459</v>
      </c>
      <c r="P75" s="555">
        <f t="shared" ref="P75" si="64">_xlfn.BITAND(O75,255)</f>
        <v>203</v>
      </c>
      <c r="Q75" s="421"/>
      <c r="R75" s="421"/>
      <c r="S75" s="421"/>
    </row>
    <row r="76" spans="1:19">
      <c r="A76" s="557">
        <v>201</v>
      </c>
      <c r="B76" s="557" t="s">
        <v>24</v>
      </c>
      <c r="C76" s="751"/>
      <c r="D76" s="754"/>
      <c r="E76" s="565" t="s">
        <v>26</v>
      </c>
      <c r="F76" s="556"/>
      <c r="G76" s="576" t="str">
        <f t="shared" si="57"/>
        <v>1</v>
      </c>
      <c r="H76" s="579">
        <v>1</v>
      </c>
      <c r="I76" s="562" t="s">
        <v>27</v>
      </c>
      <c r="O76" s="575"/>
      <c r="P76" s="555">
        <f t="shared" ref="P76" si="65">_xlfn.BITRSHIFT(O75,8)</f>
        <v>1</v>
      </c>
    </row>
    <row r="77" spans="1:19">
      <c r="A77" s="557">
        <v>202</v>
      </c>
      <c r="B77" s="557" t="s">
        <v>24</v>
      </c>
      <c r="C77" s="953" t="s">
        <v>1397</v>
      </c>
      <c r="D77" s="754"/>
      <c r="E77" s="565" t="s">
        <v>26</v>
      </c>
      <c r="F77" s="556"/>
      <c r="G77" s="576" t="str">
        <f t="shared" si="57"/>
        <v>3C</v>
      </c>
      <c r="H77" s="579">
        <v>60</v>
      </c>
      <c r="I77" s="562" t="s">
        <v>27</v>
      </c>
      <c r="K77" s="421">
        <f>H78*256+H77</f>
        <v>572</v>
      </c>
      <c r="L77" s="421">
        <f>K77*0.001</f>
        <v>0.57200000000000006</v>
      </c>
      <c r="M77" s="421">
        <f>10*LOG10(L77)</f>
        <v>-2.4260397120697572</v>
      </c>
      <c r="O77" s="575">
        <v>572</v>
      </c>
      <c r="P77" s="555">
        <f t="shared" ref="P77" si="66">_xlfn.BITAND(O77,255)</f>
        <v>60</v>
      </c>
      <c r="Q77" s="421"/>
      <c r="R77" s="421"/>
      <c r="S77" s="421"/>
    </row>
    <row r="78" spans="1:19">
      <c r="A78" s="557">
        <v>203</v>
      </c>
      <c r="B78" s="557" t="s">
        <v>24</v>
      </c>
      <c r="C78" s="751"/>
      <c r="D78" s="754"/>
      <c r="E78" s="565" t="s">
        <v>26</v>
      </c>
      <c r="F78" s="556"/>
      <c r="G78" s="576" t="str">
        <f t="shared" si="57"/>
        <v>2</v>
      </c>
      <c r="H78" s="579">
        <v>2</v>
      </c>
      <c r="I78" s="562" t="s">
        <v>27</v>
      </c>
      <c r="O78" s="575"/>
      <c r="P78" s="555">
        <f t="shared" ref="P78" si="67">_xlfn.BITRSHIFT(O77,8)</f>
        <v>2</v>
      </c>
    </row>
    <row r="79" spans="1:19">
      <c r="A79" s="557">
        <v>204</v>
      </c>
      <c r="B79" s="557" t="s">
        <v>24</v>
      </c>
      <c r="C79" s="953" t="s">
        <v>1398</v>
      </c>
      <c r="D79" s="754"/>
      <c r="E79" s="565" t="s">
        <v>26</v>
      </c>
      <c r="F79" s="556"/>
      <c r="G79" s="576" t="str">
        <f t="shared" si="57"/>
        <v>AC</v>
      </c>
      <c r="H79" s="579">
        <v>172</v>
      </c>
      <c r="I79" s="562" t="s">
        <v>27</v>
      </c>
      <c r="K79" s="421">
        <f>H80*256+H79</f>
        <v>684</v>
      </c>
      <c r="L79" s="421">
        <f>K79*0.001</f>
        <v>0.68400000000000005</v>
      </c>
      <c r="M79" s="421">
        <f>10*LOG10(L79)</f>
        <v>-1.6494389827988374</v>
      </c>
      <c r="O79" s="575">
        <v>684</v>
      </c>
      <c r="P79" s="555">
        <f t="shared" ref="P79" si="68">_xlfn.BITAND(O79,255)</f>
        <v>172</v>
      </c>
      <c r="Q79" s="421"/>
      <c r="R79" s="421"/>
      <c r="S79" s="421"/>
    </row>
    <row r="80" spans="1:19">
      <c r="A80" s="557">
        <v>205</v>
      </c>
      <c r="B80" s="557" t="s">
        <v>24</v>
      </c>
      <c r="C80" s="751"/>
      <c r="D80" s="754"/>
      <c r="E80" s="565" t="s">
        <v>26</v>
      </c>
      <c r="F80" s="556"/>
      <c r="G80" s="576" t="str">
        <f t="shared" si="57"/>
        <v>2</v>
      </c>
      <c r="H80" s="579">
        <v>2</v>
      </c>
      <c r="I80" s="562" t="s">
        <v>27</v>
      </c>
      <c r="O80" s="575"/>
      <c r="P80" s="555">
        <f t="shared" ref="P80" si="69">_xlfn.BITRSHIFT(O79,8)</f>
        <v>2</v>
      </c>
    </row>
    <row r="81" spans="1:19">
      <c r="A81" s="557">
        <v>206</v>
      </c>
      <c r="B81" s="557" t="s">
        <v>24</v>
      </c>
      <c r="C81" s="953" t="s">
        <v>1399</v>
      </c>
      <c r="D81" s="754"/>
      <c r="E81" s="565" t="s">
        <v>26</v>
      </c>
      <c r="F81" s="556"/>
      <c r="G81" s="576" t="str">
        <f t="shared" si="57"/>
        <v>1D</v>
      </c>
      <c r="H81" s="579">
        <v>29</v>
      </c>
      <c r="I81" s="562" t="s">
        <v>27</v>
      </c>
      <c r="K81" s="421">
        <f>H82*256+H81</f>
        <v>797</v>
      </c>
      <c r="L81" s="421">
        <f>K81*0.001</f>
        <v>0.79700000000000004</v>
      </c>
      <c r="M81" s="421">
        <f>10*LOG10(L81)</f>
        <v>-0.98541678603887628</v>
      </c>
      <c r="O81" s="575">
        <v>797</v>
      </c>
      <c r="P81" s="555">
        <f t="shared" ref="P81" si="70">_xlfn.BITAND(O81,255)</f>
        <v>29</v>
      </c>
      <c r="Q81" s="421"/>
      <c r="R81" s="421"/>
      <c r="S81" s="421"/>
    </row>
    <row r="82" spans="1:19">
      <c r="A82" s="557">
        <v>207</v>
      </c>
      <c r="B82" s="557" t="s">
        <v>24</v>
      </c>
      <c r="C82" s="751"/>
      <c r="D82" s="754"/>
      <c r="E82" s="565" t="s">
        <v>26</v>
      </c>
      <c r="F82" s="556"/>
      <c r="G82" s="576" t="str">
        <f t="shared" si="57"/>
        <v>3</v>
      </c>
      <c r="H82" s="579">
        <v>3</v>
      </c>
      <c r="I82" s="562" t="s">
        <v>27</v>
      </c>
      <c r="O82" s="575"/>
      <c r="P82" s="555">
        <f t="shared" ref="P82" si="71">_xlfn.BITRSHIFT(O81,8)</f>
        <v>3</v>
      </c>
    </row>
    <row r="83" spans="1:19">
      <c r="A83" s="557">
        <v>208</v>
      </c>
      <c r="B83" s="557" t="s">
        <v>24</v>
      </c>
      <c r="C83" s="953" t="s">
        <v>1400</v>
      </c>
      <c r="D83" s="754"/>
      <c r="E83" s="565" t="s">
        <v>26</v>
      </c>
      <c r="F83" s="556"/>
      <c r="G83" s="576" t="str">
        <f t="shared" si="57"/>
        <v>8D</v>
      </c>
      <c r="H83" s="579">
        <v>141</v>
      </c>
      <c r="I83" s="562" t="s">
        <v>27</v>
      </c>
      <c r="K83" s="421">
        <f>H84*256+H83</f>
        <v>909</v>
      </c>
      <c r="L83" s="421">
        <f>K83*0.0001</f>
        <v>9.0900000000000009E-2</v>
      </c>
      <c r="M83" s="421">
        <f>10*LOG10(L83)</f>
        <v>-10.414361167780326</v>
      </c>
      <c r="O83" s="577">
        <v>909</v>
      </c>
      <c r="P83" s="555">
        <f>_xlfn.BITAND(O83,255)</f>
        <v>141</v>
      </c>
      <c r="Q83" s="421"/>
      <c r="R83" s="421"/>
      <c r="S83" s="421"/>
    </row>
    <row r="84" spans="1:19">
      <c r="A84" s="557">
        <v>209</v>
      </c>
      <c r="B84" s="557" t="s">
        <v>24</v>
      </c>
      <c r="C84" s="751"/>
      <c r="D84" s="754"/>
      <c r="E84" s="565" t="s">
        <v>26</v>
      </c>
      <c r="F84" s="556"/>
      <c r="G84" s="576" t="str">
        <f t="shared" si="57"/>
        <v>3</v>
      </c>
      <c r="H84" s="579">
        <v>3</v>
      </c>
      <c r="I84" s="562" t="s">
        <v>27</v>
      </c>
      <c r="K84" s="421"/>
      <c r="L84" s="421"/>
      <c r="M84" s="421"/>
      <c r="O84" s="577"/>
      <c r="P84" s="555">
        <f>_xlfn.BITRSHIFT(O83,8)</f>
        <v>3</v>
      </c>
      <c r="Q84" s="421"/>
    </row>
    <row r="85" spans="1:19">
      <c r="A85" s="557">
        <v>210</v>
      </c>
      <c r="B85" s="557" t="s">
        <v>24</v>
      </c>
      <c r="C85" s="953" t="s">
        <v>1401</v>
      </c>
      <c r="D85" s="754"/>
      <c r="E85" s="565" t="s">
        <v>26</v>
      </c>
      <c r="F85" s="556"/>
      <c r="G85" s="576" t="str">
        <f t="shared" si="57"/>
        <v>FD</v>
      </c>
      <c r="H85" s="579">
        <v>253</v>
      </c>
      <c r="I85" s="562" t="s">
        <v>27</v>
      </c>
      <c r="K85" s="421">
        <f>H86*256+H85</f>
        <v>1021</v>
      </c>
      <c r="L85" s="421">
        <f>K85*0.001</f>
        <v>1.0210000000000001</v>
      </c>
      <c r="M85" s="421">
        <f>10*LOG10(L85)</f>
        <v>9.0257420869103017E-2</v>
      </c>
      <c r="O85" s="577">
        <v>1021</v>
      </c>
      <c r="P85" s="555">
        <f t="shared" ref="P85" si="72">_xlfn.BITAND(O85,255)</f>
        <v>253</v>
      </c>
      <c r="Q85" s="421"/>
      <c r="R85" s="421"/>
      <c r="S85" s="421"/>
    </row>
    <row r="86" spans="1:19">
      <c r="A86" s="557">
        <v>211</v>
      </c>
      <c r="B86" s="557" t="s">
        <v>24</v>
      </c>
      <c r="C86" s="751"/>
      <c r="D86" s="754"/>
      <c r="E86" s="565" t="s">
        <v>26</v>
      </c>
      <c r="F86" s="556"/>
      <c r="G86" s="576" t="str">
        <f t="shared" si="57"/>
        <v>3</v>
      </c>
      <c r="H86" s="579">
        <v>3</v>
      </c>
      <c r="I86" s="562" t="s">
        <v>27</v>
      </c>
      <c r="K86" s="421"/>
      <c r="L86" s="421"/>
      <c r="M86" s="421"/>
      <c r="O86" s="577"/>
      <c r="P86" s="555">
        <f t="shared" ref="P86" si="73">_xlfn.BITRSHIFT(O85,8)</f>
        <v>3</v>
      </c>
      <c r="Q86" s="421"/>
    </row>
    <row r="87" spans="1:19">
      <c r="A87" s="557">
        <v>212</v>
      </c>
      <c r="B87" s="557" t="s">
        <v>24</v>
      </c>
      <c r="C87" s="953" t="s">
        <v>1402</v>
      </c>
      <c r="D87" s="754"/>
      <c r="E87" s="565" t="s">
        <v>26</v>
      </c>
      <c r="F87" s="556"/>
      <c r="G87" s="576" t="str">
        <f t="shared" si="57"/>
        <v>6E</v>
      </c>
      <c r="H87" s="579">
        <v>110</v>
      </c>
      <c r="I87" s="562" t="s">
        <v>27</v>
      </c>
      <c r="K87" s="421">
        <f>H88*256+H87</f>
        <v>1134</v>
      </c>
      <c r="L87" s="421">
        <f>K87*0.001</f>
        <v>1.1340000000000001</v>
      </c>
      <c r="M87" s="421">
        <f>10*LOG10(L87)</f>
        <v>0.54613054556887819</v>
      </c>
      <c r="O87" s="577">
        <v>1134</v>
      </c>
      <c r="P87" s="555">
        <f t="shared" ref="P87" si="74">_xlfn.BITAND(O87,255)</f>
        <v>110</v>
      </c>
      <c r="Q87" s="421"/>
      <c r="R87" s="421"/>
      <c r="S87" s="421"/>
    </row>
    <row r="88" spans="1:19">
      <c r="A88" s="557">
        <v>213</v>
      </c>
      <c r="B88" s="557" t="s">
        <v>24</v>
      </c>
      <c r="C88" s="751"/>
      <c r="D88" s="754"/>
      <c r="E88" s="565" t="s">
        <v>26</v>
      </c>
      <c r="F88" s="556"/>
      <c r="G88" s="576" t="str">
        <f t="shared" si="57"/>
        <v>4</v>
      </c>
      <c r="H88" s="579">
        <v>4</v>
      </c>
      <c r="I88" s="562" t="s">
        <v>27</v>
      </c>
      <c r="K88" s="421"/>
      <c r="L88" s="421"/>
      <c r="M88" s="421"/>
      <c r="O88" s="577"/>
      <c r="P88" s="555">
        <f t="shared" ref="P88" si="75">_xlfn.BITRSHIFT(O87,8)</f>
        <v>4</v>
      </c>
      <c r="Q88" s="421"/>
    </row>
    <row r="89" spans="1:19">
      <c r="A89" s="557">
        <v>214</v>
      </c>
      <c r="B89" s="557" t="s">
        <v>24</v>
      </c>
      <c r="C89" s="953" t="s">
        <v>1403</v>
      </c>
      <c r="D89" s="754"/>
      <c r="E89" s="565" t="s">
        <v>26</v>
      </c>
      <c r="F89" s="556"/>
      <c r="G89" s="576" t="str">
        <f t="shared" si="57"/>
        <v>DE</v>
      </c>
      <c r="H89" s="579">
        <v>222</v>
      </c>
      <c r="I89" s="562" t="s">
        <v>27</v>
      </c>
      <c r="K89" s="421">
        <f>H90*256+H89</f>
        <v>1246</v>
      </c>
      <c r="L89" s="421">
        <f>K89*0.001</f>
        <v>1.246</v>
      </c>
      <c r="M89" s="421">
        <f>10*LOG10(L89)</f>
        <v>0.95518042323150809</v>
      </c>
      <c r="O89" s="577">
        <v>1246</v>
      </c>
      <c r="P89" s="555">
        <f t="shared" ref="P89" si="76">_xlfn.BITAND(O89,255)</f>
        <v>222</v>
      </c>
      <c r="Q89" s="421"/>
      <c r="R89" s="421"/>
      <c r="S89" s="421"/>
    </row>
    <row r="90" spans="1:19">
      <c r="A90" s="557">
        <v>215</v>
      </c>
      <c r="B90" s="557" t="s">
        <v>24</v>
      </c>
      <c r="C90" s="751"/>
      <c r="D90" s="754"/>
      <c r="E90" s="565" t="s">
        <v>26</v>
      </c>
      <c r="F90" s="556"/>
      <c r="G90" s="576" t="str">
        <f t="shared" si="57"/>
        <v>4</v>
      </c>
      <c r="H90" s="579">
        <v>4</v>
      </c>
      <c r="I90" s="562" t="s">
        <v>27</v>
      </c>
      <c r="L90" s="421"/>
      <c r="M90" s="421"/>
      <c r="O90" s="577"/>
      <c r="P90" s="555">
        <f t="shared" ref="P90" si="77">_xlfn.BITRSHIFT(O89,8)</f>
        <v>4</v>
      </c>
      <c r="Q90" s="421"/>
    </row>
    <row r="91" spans="1:19">
      <c r="A91" s="557">
        <v>216</v>
      </c>
      <c r="B91" s="557" t="s">
        <v>24</v>
      </c>
      <c r="C91" s="953" t="s">
        <v>1404</v>
      </c>
      <c r="D91" s="754"/>
      <c r="E91" s="565" t="s">
        <v>26</v>
      </c>
      <c r="F91" s="556"/>
      <c r="G91" s="576" t="str">
        <f t="shared" si="57"/>
        <v>4F</v>
      </c>
      <c r="H91" s="579">
        <v>79</v>
      </c>
      <c r="I91" s="562" t="s">
        <v>27</v>
      </c>
      <c r="K91" s="421">
        <f>H92*256+H91</f>
        <v>1359</v>
      </c>
      <c r="L91" s="421">
        <f>K91*0.001</f>
        <v>1.359</v>
      </c>
      <c r="M91" s="421">
        <f>10*LOG10(L91)</f>
        <v>1.3321945673249429</v>
      </c>
      <c r="O91" s="575">
        <v>1359</v>
      </c>
      <c r="P91" s="555">
        <f t="shared" ref="P91" si="78">_xlfn.BITAND(O91,255)</f>
        <v>79</v>
      </c>
      <c r="Q91" s="421"/>
      <c r="R91" s="421"/>
      <c r="S91" s="421"/>
    </row>
    <row r="92" spans="1:19">
      <c r="A92" s="557">
        <v>217</v>
      </c>
      <c r="B92" s="557" t="s">
        <v>24</v>
      </c>
      <c r="C92" s="751"/>
      <c r="D92" s="754"/>
      <c r="E92" s="565" t="s">
        <v>26</v>
      </c>
      <c r="F92" s="556"/>
      <c r="G92" s="576" t="str">
        <f t="shared" si="57"/>
        <v>5</v>
      </c>
      <c r="H92" s="579">
        <v>5</v>
      </c>
      <c r="I92" s="562" t="s">
        <v>27</v>
      </c>
      <c r="O92" s="575"/>
      <c r="P92" s="555">
        <f t="shared" ref="P92" si="79">_xlfn.BITRSHIFT(O91,8)</f>
        <v>5</v>
      </c>
    </row>
    <row r="93" spans="1:19">
      <c r="A93" s="557">
        <v>218</v>
      </c>
      <c r="B93" s="557" t="s">
        <v>24</v>
      </c>
      <c r="C93" s="953" t="s">
        <v>1405</v>
      </c>
      <c r="D93" s="754"/>
      <c r="E93" s="565" t="s">
        <v>26</v>
      </c>
      <c r="F93" s="556"/>
      <c r="G93" s="576" t="str">
        <f t="shared" si="57"/>
        <v>BF</v>
      </c>
      <c r="H93" s="579">
        <v>191</v>
      </c>
      <c r="I93" s="562" t="s">
        <v>27</v>
      </c>
      <c r="K93" s="421">
        <f>H94*256+H93</f>
        <v>1471</v>
      </c>
      <c r="L93" s="421">
        <f>K93*0.001</f>
        <v>1.4710000000000001</v>
      </c>
      <c r="M93" s="421">
        <f>10*LOG10(L93)</f>
        <v>1.6761267272753013</v>
      </c>
      <c r="O93" s="575">
        <v>1471</v>
      </c>
      <c r="P93" s="555">
        <f t="shared" ref="P93" si="80">_xlfn.BITAND(O93,255)</f>
        <v>191</v>
      </c>
      <c r="Q93" s="421"/>
      <c r="R93" s="421"/>
      <c r="S93" s="421"/>
    </row>
    <row r="94" spans="1:19">
      <c r="A94" s="557">
        <v>219</v>
      </c>
      <c r="B94" s="557" t="s">
        <v>24</v>
      </c>
      <c r="C94" s="751"/>
      <c r="D94" s="754"/>
      <c r="E94" s="565" t="s">
        <v>26</v>
      </c>
      <c r="F94" s="556"/>
      <c r="G94" s="576" t="str">
        <f t="shared" si="57"/>
        <v>5</v>
      </c>
      <c r="H94" s="579">
        <v>5</v>
      </c>
      <c r="I94" s="562" t="s">
        <v>27</v>
      </c>
      <c r="O94" s="575"/>
      <c r="P94" s="555">
        <f t="shared" ref="P94" si="81">_xlfn.BITRSHIFT(O93,8)</f>
        <v>5</v>
      </c>
    </row>
    <row r="95" spans="1:19">
      <c r="A95" s="557">
        <v>220</v>
      </c>
      <c r="B95" s="557" t="s">
        <v>24</v>
      </c>
      <c r="C95" s="953" t="s">
        <v>1406</v>
      </c>
      <c r="D95" s="754"/>
      <c r="E95" s="565" t="s">
        <v>26</v>
      </c>
      <c r="F95" s="556"/>
      <c r="G95" s="576" t="str">
        <f t="shared" si="57"/>
        <v>30</v>
      </c>
      <c r="H95" s="579">
        <v>48</v>
      </c>
      <c r="I95" s="562" t="s">
        <v>27</v>
      </c>
      <c r="K95" s="421">
        <f>H96*256+H95</f>
        <v>1584</v>
      </c>
      <c r="L95" s="421">
        <f>K95*0.001</f>
        <v>1.5840000000000001</v>
      </c>
      <c r="M95" s="421">
        <f>10*LOG10(L95)</f>
        <v>1.9975517725347471</v>
      </c>
      <c r="O95" s="575">
        <v>1584</v>
      </c>
      <c r="P95" s="555">
        <f t="shared" ref="P95" si="82">_xlfn.BITAND(O95,255)</f>
        <v>48</v>
      </c>
      <c r="Q95" s="421"/>
      <c r="R95" s="421"/>
      <c r="S95" s="421"/>
    </row>
    <row r="96" spans="1:19">
      <c r="A96" s="557">
        <v>221</v>
      </c>
      <c r="B96" s="557" t="s">
        <v>24</v>
      </c>
      <c r="C96" s="751"/>
      <c r="D96" s="754"/>
      <c r="E96" s="565" t="s">
        <v>26</v>
      </c>
      <c r="F96" s="556"/>
      <c r="G96" s="576" t="str">
        <f t="shared" si="57"/>
        <v>6</v>
      </c>
      <c r="H96" s="579">
        <v>6</v>
      </c>
      <c r="I96" s="562" t="s">
        <v>27</v>
      </c>
      <c r="O96" s="575"/>
      <c r="P96" s="555">
        <f t="shared" ref="P96" si="83">_xlfn.BITRSHIFT(O95,8)</f>
        <v>6</v>
      </c>
    </row>
    <row r="97" spans="1:19">
      <c r="A97" s="557">
        <v>222</v>
      </c>
      <c r="B97" s="557" t="s">
        <v>24</v>
      </c>
      <c r="C97" s="953" t="s">
        <v>1407</v>
      </c>
      <c r="D97" s="754"/>
      <c r="E97" s="565" t="s">
        <v>26</v>
      </c>
      <c r="F97" s="556"/>
      <c r="G97" s="576" t="str">
        <f t="shared" si="57"/>
        <v>F0</v>
      </c>
      <c r="H97" s="579">
        <v>240</v>
      </c>
      <c r="I97" s="562" t="s">
        <v>27</v>
      </c>
      <c r="K97" s="421">
        <f>H98*256+H97</f>
        <v>19952</v>
      </c>
      <c r="L97" s="421">
        <f>K97*0.001</f>
        <v>19.952000000000002</v>
      </c>
      <c r="M97" s="421">
        <f>10*LOG10(L97)</f>
        <v>12.999864361344676</v>
      </c>
      <c r="O97" s="575">
        <v>19952</v>
      </c>
      <c r="P97" s="555">
        <f t="shared" ref="P97" si="84">_xlfn.BITAND(O97,255)</f>
        <v>240</v>
      </c>
      <c r="Q97" s="421"/>
      <c r="R97" s="421"/>
      <c r="S97" s="421"/>
    </row>
    <row r="98" spans="1:19">
      <c r="A98" s="557">
        <v>223</v>
      </c>
      <c r="B98" s="557" t="s">
        <v>24</v>
      </c>
      <c r="C98" s="751"/>
      <c r="D98" s="751"/>
      <c r="E98" s="565" t="s">
        <v>26</v>
      </c>
      <c r="F98" s="556"/>
      <c r="G98" s="576" t="str">
        <f t="shared" si="57"/>
        <v>4D</v>
      </c>
      <c r="H98" s="579">
        <v>77</v>
      </c>
      <c r="I98" s="562" t="s">
        <v>27</v>
      </c>
      <c r="O98" s="575"/>
      <c r="P98" s="555">
        <f t="shared" ref="P98" si="85">_xlfn.BITRSHIFT(O97,8)</f>
        <v>77</v>
      </c>
    </row>
    <row r="99" spans="1:19">
      <c r="A99" s="557">
        <v>224</v>
      </c>
      <c r="B99" s="557" t="s">
        <v>24</v>
      </c>
      <c r="C99" s="953" t="s">
        <v>1408</v>
      </c>
      <c r="D99" s="957"/>
      <c r="E99" s="565" t="s">
        <v>26</v>
      </c>
      <c r="F99" s="556"/>
      <c r="G99" s="576" t="str">
        <f t="shared" si="57"/>
        <v>A</v>
      </c>
      <c r="H99" s="578">
        <v>10</v>
      </c>
      <c r="I99" s="562" t="s">
        <v>27</v>
      </c>
      <c r="K99" s="421">
        <f>H100*256+H99</f>
        <v>10</v>
      </c>
      <c r="L99" s="421">
        <f>K99*0.0001</f>
        <v>1E-3</v>
      </c>
      <c r="M99" s="421">
        <f>10*LOG10(L99)</f>
        <v>-30</v>
      </c>
      <c r="O99" s="577">
        <v>10</v>
      </c>
      <c r="P99" s="555">
        <f>_xlfn.BITAND(O99,255)</f>
        <v>10</v>
      </c>
      <c r="Q99" s="421"/>
      <c r="R99" s="421"/>
      <c r="S99" s="421"/>
    </row>
    <row r="100" spans="1:19">
      <c r="A100" s="557">
        <v>225</v>
      </c>
      <c r="B100" s="557" t="s">
        <v>24</v>
      </c>
      <c r="C100" s="751"/>
      <c r="D100" s="754"/>
      <c r="E100" s="565" t="s">
        <v>26</v>
      </c>
      <c r="F100" s="556"/>
      <c r="G100" s="576" t="str">
        <f t="shared" si="57"/>
        <v>0</v>
      </c>
      <c r="H100" s="578">
        <v>0</v>
      </c>
      <c r="I100" s="562" t="s">
        <v>27</v>
      </c>
      <c r="K100" s="421"/>
      <c r="L100" s="421"/>
      <c r="M100" s="421"/>
      <c r="O100" s="577"/>
      <c r="P100" s="555">
        <f>_xlfn.BITRSHIFT(O99,8)</f>
        <v>0</v>
      </c>
      <c r="Q100" s="421"/>
      <c r="R100" s="421"/>
      <c r="S100" s="421"/>
    </row>
    <row r="101" spans="1:19">
      <c r="A101" s="557">
        <v>226</v>
      </c>
      <c r="B101" s="557" t="s">
        <v>24</v>
      </c>
      <c r="C101" s="953" t="s">
        <v>1409</v>
      </c>
      <c r="D101" s="754"/>
      <c r="E101" s="565" t="s">
        <v>26</v>
      </c>
      <c r="F101" s="556"/>
      <c r="G101" s="576" t="str">
        <f t="shared" si="57"/>
        <v>7A</v>
      </c>
      <c r="H101" s="578">
        <v>122</v>
      </c>
      <c r="I101" s="562" t="s">
        <v>27</v>
      </c>
      <c r="K101" s="421">
        <f>H102*256+H101</f>
        <v>122</v>
      </c>
      <c r="L101" s="421">
        <f>K101*0.001</f>
        <v>0.122</v>
      </c>
      <c r="M101" s="421">
        <f>10*LOG10(L101)</f>
        <v>-9.1364016932525178</v>
      </c>
      <c r="O101" s="577">
        <v>122</v>
      </c>
      <c r="P101" s="555">
        <f t="shared" ref="P101" si="86">_xlfn.BITAND(O101,255)</f>
        <v>122</v>
      </c>
      <c r="Q101" s="421"/>
      <c r="R101" s="421"/>
      <c r="S101" s="421"/>
    </row>
    <row r="102" spans="1:19">
      <c r="A102" s="557">
        <v>227</v>
      </c>
      <c r="B102" s="557" t="s">
        <v>24</v>
      </c>
      <c r="C102" s="751"/>
      <c r="D102" s="754"/>
      <c r="E102" s="565" t="s">
        <v>26</v>
      </c>
      <c r="F102" s="556"/>
      <c r="G102" s="576" t="str">
        <f t="shared" si="57"/>
        <v>0</v>
      </c>
      <c r="H102" s="578">
        <v>0</v>
      </c>
      <c r="I102" s="562" t="s">
        <v>27</v>
      </c>
      <c r="K102" s="421"/>
      <c r="L102" s="421"/>
      <c r="M102" s="421"/>
      <c r="O102" s="577"/>
      <c r="P102" s="555">
        <f t="shared" ref="P102" si="87">_xlfn.BITRSHIFT(O101,8)</f>
        <v>0</v>
      </c>
      <c r="Q102" s="421"/>
      <c r="R102" s="421"/>
      <c r="S102" s="421"/>
    </row>
    <row r="103" spans="1:19">
      <c r="A103" s="557">
        <v>228</v>
      </c>
      <c r="B103" s="557" t="s">
        <v>24</v>
      </c>
      <c r="C103" s="953" t="s">
        <v>1410</v>
      </c>
      <c r="D103" s="754"/>
      <c r="E103" s="565" t="s">
        <v>26</v>
      </c>
      <c r="F103" s="556"/>
      <c r="G103" s="576" t="str">
        <f t="shared" si="57"/>
        <v>EA</v>
      </c>
      <c r="H103" s="578">
        <v>234</v>
      </c>
      <c r="I103" s="562" t="s">
        <v>27</v>
      </c>
      <c r="K103" s="421">
        <f>H104*256+H103</f>
        <v>234</v>
      </c>
      <c r="L103" s="421">
        <f>K103*0.001</f>
        <v>0.23400000000000001</v>
      </c>
      <c r="M103" s="421">
        <f>10*LOG10(L103)</f>
        <v>-6.3078414258985713</v>
      </c>
      <c r="O103" s="577">
        <v>234</v>
      </c>
      <c r="P103" s="555">
        <f t="shared" ref="P103" si="88">_xlfn.BITAND(O103,255)</f>
        <v>234</v>
      </c>
      <c r="Q103" s="421"/>
      <c r="R103" s="421"/>
      <c r="S103" s="421"/>
    </row>
    <row r="104" spans="1:19">
      <c r="A104" s="557">
        <v>229</v>
      </c>
      <c r="B104" s="557" t="s">
        <v>24</v>
      </c>
      <c r="C104" s="751"/>
      <c r="D104" s="754"/>
      <c r="E104" s="565" t="s">
        <v>26</v>
      </c>
      <c r="F104" s="556"/>
      <c r="G104" s="576" t="str">
        <f t="shared" si="57"/>
        <v>0</v>
      </c>
      <c r="H104" s="578">
        <v>0</v>
      </c>
      <c r="I104" s="562" t="s">
        <v>27</v>
      </c>
      <c r="K104" s="421"/>
      <c r="L104" s="421"/>
      <c r="M104" s="421"/>
      <c r="O104" s="577"/>
      <c r="P104" s="555">
        <f t="shared" ref="P104" si="89">_xlfn.BITRSHIFT(O103,8)</f>
        <v>0</v>
      </c>
      <c r="Q104" s="421"/>
      <c r="R104" s="421"/>
      <c r="S104" s="421"/>
    </row>
    <row r="105" spans="1:19">
      <c r="A105" s="557">
        <v>230</v>
      </c>
      <c r="B105" s="557" t="s">
        <v>24</v>
      </c>
      <c r="C105" s="953" t="s">
        <v>1411</v>
      </c>
      <c r="D105" s="754"/>
      <c r="E105" s="565" t="s">
        <v>26</v>
      </c>
      <c r="F105" s="556"/>
      <c r="G105" s="576" t="str">
        <f t="shared" si="57"/>
        <v>5B</v>
      </c>
      <c r="H105" s="578">
        <v>91</v>
      </c>
      <c r="I105" s="562" t="s">
        <v>27</v>
      </c>
      <c r="K105" s="421">
        <f>H106*256+H105</f>
        <v>347</v>
      </c>
      <c r="L105" s="421">
        <f>K105*0.001</f>
        <v>0.34700000000000003</v>
      </c>
      <c r="M105" s="421">
        <f>10*LOG10(L105)</f>
        <v>-4.5967052520912626</v>
      </c>
      <c r="O105" s="577">
        <v>347</v>
      </c>
      <c r="P105" s="555">
        <f t="shared" ref="P105" si="90">_xlfn.BITAND(O105,255)</f>
        <v>91</v>
      </c>
      <c r="Q105" s="421"/>
      <c r="R105" s="421"/>
      <c r="S105" s="421"/>
    </row>
    <row r="106" spans="1:19">
      <c r="A106" s="557">
        <v>231</v>
      </c>
      <c r="B106" s="557" t="s">
        <v>24</v>
      </c>
      <c r="C106" s="751"/>
      <c r="D106" s="754"/>
      <c r="E106" s="565" t="s">
        <v>26</v>
      </c>
      <c r="F106" s="556"/>
      <c r="G106" s="576" t="str">
        <f t="shared" si="57"/>
        <v>1</v>
      </c>
      <c r="H106" s="578">
        <v>1</v>
      </c>
      <c r="I106" s="562" t="s">
        <v>27</v>
      </c>
      <c r="L106" s="421"/>
      <c r="M106" s="421"/>
      <c r="O106" s="577"/>
      <c r="P106" s="555">
        <f t="shared" ref="P106" si="91">_xlfn.BITRSHIFT(O105,8)</f>
        <v>1</v>
      </c>
      <c r="Q106" s="421"/>
      <c r="R106" s="421"/>
      <c r="S106" s="421"/>
    </row>
    <row r="107" spans="1:19">
      <c r="A107" s="557">
        <v>232</v>
      </c>
      <c r="B107" s="557" t="s">
        <v>24</v>
      </c>
      <c r="C107" s="953" t="s">
        <v>1412</v>
      </c>
      <c r="D107" s="754"/>
      <c r="E107" s="565" t="s">
        <v>26</v>
      </c>
      <c r="F107" s="556"/>
      <c r="G107" s="576" t="str">
        <f t="shared" si="57"/>
        <v>CB</v>
      </c>
      <c r="H107" s="579">
        <v>203</v>
      </c>
      <c r="I107" s="562" t="s">
        <v>27</v>
      </c>
      <c r="K107" s="421">
        <f>H108*256+H107</f>
        <v>459</v>
      </c>
      <c r="L107" s="421">
        <f>K107*0.001</f>
        <v>0.45900000000000002</v>
      </c>
      <c r="M107" s="421">
        <f>10*LOG10(L107)</f>
        <v>-3.3818731446273875</v>
      </c>
      <c r="O107" s="575">
        <v>459</v>
      </c>
      <c r="P107" s="555">
        <f t="shared" ref="P107" si="92">_xlfn.BITAND(O107,255)</f>
        <v>203</v>
      </c>
      <c r="Q107" s="421"/>
      <c r="R107" s="421"/>
      <c r="S107" s="421"/>
    </row>
    <row r="108" spans="1:19">
      <c r="A108" s="557">
        <v>233</v>
      </c>
      <c r="B108" s="557" t="s">
        <v>24</v>
      </c>
      <c r="C108" s="751"/>
      <c r="D108" s="754"/>
      <c r="E108" s="565" t="s">
        <v>26</v>
      </c>
      <c r="F108" s="556"/>
      <c r="G108" s="576" t="str">
        <f t="shared" si="57"/>
        <v>1</v>
      </c>
      <c r="H108" s="579">
        <v>1</v>
      </c>
      <c r="I108" s="562" t="s">
        <v>27</v>
      </c>
      <c r="O108" s="575"/>
      <c r="P108" s="555">
        <f t="shared" ref="P108" si="93">_xlfn.BITRSHIFT(O107,8)</f>
        <v>1</v>
      </c>
    </row>
    <row r="109" spans="1:19">
      <c r="A109" s="557">
        <v>234</v>
      </c>
      <c r="B109" s="557" t="s">
        <v>24</v>
      </c>
      <c r="C109" s="953" t="s">
        <v>1413</v>
      </c>
      <c r="D109" s="754"/>
      <c r="E109" s="565" t="s">
        <v>26</v>
      </c>
      <c r="F109" s="556"/>
      <c r="G109" s="576" t="str">
        <f t="shared" si="57"/>
        <v>3C</v>
      </c>
      <c r="H109" s="579">
        <v>60</v>
      </c>
      <c r="I109" s="562" t="s">
        <v>27</v>
      </c>
      <c r="K109" s="421">
        <f>H110*256+H109</f>
        <v>572</v>
      </c>
      <c r="L109" s="421">
        <f>K109*0.001</f>
        <v>0.57200000000000006</v>
      </c>
      <c r="M109" s="421">
        <f>10*LOG10(L109)</f>
        <v>-2.4260397120697572</v>
      </c>
      <c r="O109" s="575">
        <v>572</v>
      </c>
      <c r="P109" s="555">
        <f t="shared" ref="P109" si="94">_xlfn.BITAND(O109,255)</f>
        <v>60</v>
      </c>
      <c r="Q109" s="421"/>
      <c r="R109" s="421"/>
      <c r="S109" s="421"/>
    </row>
    <row r="110" spans="1:19">
      <c r="A110" s="557">
        <v>235</v>
      </c>
      <c r="B110" s="557" t="s">
        <v>24</v>
      </c>
      <c r="C110" s="751"/>
      <c r="D110" s="754"/>
      <c r="E110" s="565" t="s">
        <v>26</v>
      </c>
      <c r="F110" s="556"/>
      <c r="G110" s="576" t="str">
        <f t="shared" si="57"/>
        <v>2</v>
      </c>
      <c r="H110" s="579">
        <v>2</v>
      </c>
      <c r="I110" s="562" t="s">
        <v>27</v>
      </c>
      <c r="O110" s="575"/>
      <c r="P110" s="555">
        <f t="shared" ref="P110" si="95">_xlfn.BITRSHIFT(O109,8)</f>
        <v>2</v>
      </c>
    </row>
    <row r="111" spans="1:19">
      <c r="A111" s="557">
        <v>236</v>
      </c>
      <c r="B111" s="557" t="s">
        <v>24</v>
      </c>
      <c r="C111" s="953" t="s">
        <v>1414</v>
      </c>
      <c r="D111" s="754"/>
      <c r="E111" s="565" t="s">
        <v>26</v>
      </c>
      <c r="F111" s="556"/>
      <c r="G111" s="576" t="str">
        <f t="shared" si="57"/>
        <v>AC</v>
      </c>
      <c r="H111" s="579">
        <v>172</v>
      </c>
      <c r="I111" s="562" t="s">
        <v>27</v>
      </c>
      <c r="K111" s="421">
        <f>H112*256+H111</f>
        <v>684</v>
      </c>
      <c r="L111" s="421">
        <f>K111*0.001</f>
        <v>0.68400000000000005</v>
      </c>
      <c r="M111" s="421">
        <f>10*LOG10(L111)</f>
        <v>-1.6494389827988374</v>
      </c>
      <c r="O111" s="575">
        <v>684</v>
      </c>
      <c r="P111" s="555">
        <f t="shared" ref="P111" si="96">_xlfn.BITAND(O111,255)</f>
        <v>172</v>
      </c>
      <c r="Q111" s="421"/>
      <c r="R111" s="421"/>
      <c r="S111" s="421"/>
    </row>
    <row r="112" spans="1:19">
      <c r="A112" s="557">
        <v>237</v>
      </c>
      <c r="B112" s="557" t="s">
        <v>24</v>
      </c>
      <c r="C112" s="751"/>
      <c r="D112" s="754"/>
      <c r="E112" s="565" t="s">
        <v>26</v>
      </c>
      <c r="F112" s="556"/>
      <c r="G112" s="576" t="str">
        <f t="shared" si="57"/>
        <v>2</v>
      </c>
      <c r="H112" s="579">
        <v>2</v>
      </c>
      <c r="I112" s="562" t="s">
        <v>27</v>
      </c>
      <c r="O112" s="575"/>
      <c r="P112" s="555">
        <f t="shared" ref="P112" si="97">_xlfn.BITRSHIFT(O111,8)</f>
        <v>2</v>
      </c>
    </row>
    <row r="113" spans="1:19">
      <c r="A113" s="557">
        <v>238</v>
      </c>
      <c r="B113" s="557" t="s">
        <v>24</v>
      </c>
      <c r="C113" s="953" t="s">
        <v>1415</v>
      </c>
      <c r="D113" s="754"/>
      <c r="E113" s="565" t="s">
        <v>26</v>
      </c>
      <c r="F113" s="556"/>
      <c r="G113" s="576" t="str">
        <f t="shared" si="57"/>
        <v>1D</v>
      </c>
      <c r="H113" s="579">
        <v>29</v>
      </c>
      <c r="I113" s="562" t="s">
        <v>27</v>
      </c>
      <c r="K113" s="421">
        <f>H114*256+H113</f>
        <v>797</v>
      </c>
      <c r="L113" s="421">
        <f>K113*0.001</f>
        <v>0.79700000000000004</v>
      </c>
      <c r="M113" s="421">
        <f>10*LOG10(L113)</f>
        <v>-0.98541678603887628</v>
      </c>
      <c r="O113" s="575">
        <v>797</v>
      </c>
      <c r="P113" s="555">
        <f t="shared" ref="P113" si="98">_xlfn.BITAND(O113,255)</f>
        <v>29</v>
      </c>
      <c r="Q113" s="421"/>
      <c r="R113" s="421"/>
      <c r="S113" s="421"/>
    </row>
    <row r="114" spans="1:19">
      <c r="A114" s="557">
        <v>239</v>
      </c>
      <c r="B114" s="557" t="s">
        <v>24</v>
      </c>
      <c r="C114" s="751"/>
      <c r="D114" s="754"/>
      <c r="E114" s="565" t="s">
        <v>26</v>
      </c>
      <c r="F114" s="556"/>
      <c r="G114" s="576" t="str">
        <f t="shared" si="57"/>
        <v>3</v>
      </c>
      <c r="H114" s="579">
        <v>3</v>
      </c>
      <c r="I114" s="562" t="s">
        <v>27</v>
      </c>
      <c r="O114" s="575"/>
      <c r="P114" s="555">
        <f t="shared" ref="P114" si="99">_xlfn.BITRSHIFT(O113,8)</f>
        <v>3</v>
      </c>
    </row>
    <row r="115" spans="1:19">
      <c r="A115" s="557">
        <v>240</v>
      </c>
      <c r="B115" s="557" t="s">
        <v>24</v>
      </c>
      <c r="C115" s="953" t="s">
        <v>1416</v>
      </c>
      <c r="D115" s="754"/>
      <c r="E115" s="565" t="s">
        <v>26</v>
      </c>
      <c r="F115" s="556"/>
      <c r="G115" s="576" t="str">
        <f t="shared" si="57"/>
        <v>8D</v>
      </c>
      <c r="H115" s="579">
        <v>141</v>
      </c>
      <c r="I115" s="562" t="s">
        <v>27</v>
      </c>
      <c r="K115" s="421">
        <f>H116*256+H115</f>
        <v>909</v>
      </c>
      <c r="L115" s="421">
        <f>K115*0.0001</f>
        <v>9.0900000000000009E-2</v>
      </c>
      <c r="M115" s="421">
        <f>10*LOG10(L115)</f>
        <v>-10.414361167780326</v>
      </c>
      <c r="O115" s="577">
        <v>909</v>
      </c>
      <c r="P115" s="555">
        <f>_xlfn.BITAND(O115,255)</f>
        <v>141</v>
      </c>
      <c r="Q115" s="421"/>
      <c r="R115" s="421"/>
      <c r="S115" s="421"/>
    </row>
    <row r="116" spans="1:19">
      <c r="A116" s="557">
        <v>241</v>
      </c>
      <c r="B116" s="557" t="s">
        <v>24</v>
      </c>
      <c r="C116" s="751"/>
      <c r="D116" s="754"/>
      <c r="E116" s="565" t="s">
        <v>26</v>
      </c>
      <c r="F116" s="556"/>
      <c r="G116" s="576" t="str">
        <f t="shared" si="57"/>
        <v>3</v>
      </c>
      <c r="H116" s="579">
        <v>3</v>
      </c>
      <c r="I116" s="562" t="s">
        <v>27</v>
      </c>
      <c r="K116" s="421"/>
      <c r="L116" s="421"/>
      <c r="M116" s="421"/>
      <c r="O116" s="577"/>
      <c r="P116" s="555">
        <f>_xlfn.BITRSHIFT(O115,8)</f>
        <v>3</v>
      </c>
      <c r="Q116" s="421"/>
    </row>
    <row r="117" spans="1:19">
      <c r="A117" s="557">
        <v>242</v>
      </c>
      <c r="B117" s="557" t="s">
        <v>24</v>
      </c>
      <c r="C117" s="953" t="s">
        <v>1417</v>
      </c>
      <c r="D117" s="754"/>
      <c r="E117" s="565" t="s">
        <v>26</v>
      </c>
      <c r="F117" s="556"/>
      <c r="G117" s="576" t="str">
        <f t="shared" si="57"/>
        <v>FD</v>
      </c>
      <c r="H117" s="579">
        <v>253</v>
      </c>
      <c r="I117" s="562" t="s">
        <v>27</v>
      </c>
      <c r="K117" s="421">
        <f>H118*256+H117</f>
        <v>1021</v>
      </c>
      <c r="L117" s="421">
        <f>K117*0.001</f>
        <v>1.0210000000000001</v>
      </c>
      <c r="M117" s="421">
        <f>10*LOG10(L117)</f>
        <v>9.0257420869103017E-2</v>
      </c>
      <c r="O117" s="577">
        <v>1021</v>
      </c>
      <c r="P117" s="555">
        <f t="shared" ref="P117" si="100">_xlfn.BITAND(O117,255)</f>
        <v>253</v>
      </c>
      <c r="Q117" s="421"/>
      <c r="R117" s="421"/>
      <c r="S117" s="421"/>
    </row>
    <row r="118" spans="1:19">
      <c r="A118" s="557">
        <v>243</v>
      </c>
      <c r="B118" s="557" t="s">
        <v>24</v>
      </c>
      <c r="C118" s="751"/>
      <c r="D118" s="754"/>
      <c r="E118" s="565" t="s">
        <v>26</v>
      </c>
      <c r="F118" s="556"/>
      <c r="G118" s="576" t="str">
        <f t="shared" si="57"/>
        <v>3</v>
      </c>
      <c r="H118" s="579">
        <v>3</v>
      </c>
      <c r="I118" s="562" t="s">
        <v>27</v>
      </c>
      <c r="K118" s="421"/>
      <c r="L118" s="421"/>
      <c r="M118" s="421"/>
      <c r="O118" s="577"/>
      <c r="P118" s="555">
        <f t="shared" ref="P118" si="101">_xlfn.BITRSHIFT(O117,8)</f>
        <v>3</v>
      </c>
      <c r="Q118" s="421"/>
    </row>
    <row r="119" spans="1:19">
      <c r="A119" s="557">
        <v>244</v>
      </c>
      <c r="B119" s="557" t="s">
        <v>24</v>
      </c>
      <c r="C119" s="953" t="s">
        <v>1418</v>
      </c>
      <c r="D119" s="754"/>
      <c r="E119" s="565" t="s">
        <v>26</v>
      </c>
      <c r="F119" s="556"/>
      <c r="G119" s="576" t="str">
        <f t="shared" si="57"/>
        <v>6E</v>
      </c>
      <c r="H119" s="579">
        <v>110</v>
      </c>
      <c r="I119" s="562" t="s">
        <v>27</v>
      </c>
      <c r="K119" s="421">
        <f>H120*256+H119</f>
        <v>1134</v>
      </c>
      <c r="L119" s="421">
        <f>K119*0.001</f>
        <v>1.1340000000000001</v>
      </c>
      <c r="M119" s="421">
        <f>10*LOG10(L119)</f>
        <v>0.54613054556887819</v>
      </c>
      <c r="O119" s="577">
        <v>1134</v>
      </c>
      <c r="P119" s="555">
        <f t="shared" ref="P119" si="102">_xlfn.BITAND(O119,255)</f>
        <v>110</v>
      </c>
      <c r="Q119" s="421"/>
      <c r="R119" s="421"/>
      <c r="S119" s="421"/>
    </row>
    <row r="120" spans="1:19">
      <c r="A120" s="557">
        <v>245</v>
      </c>
      <c r="B120" s="557" t="s">
        <v>24</v>
      </c>
      <c r="C120" s="751"/>
      <c r="D120" s="754"/>
      <c r="E120" s="565" t="s">
        <v>26</v>
      </c>
      <c r="F120" s="556"/>
      <c r="G120" s="576" t="str">
        <f t="shared" si="57"/>
        <v>4</v>
      </c>
      <c r="H120" s="579">
        <v>4</v>
      </c>
      <c r="I120" s="562" t="s">
        <v>27</v>
      </c>
      <c r="K120" s="421"/>
      <c r="L120" s="421"/>
      <c r="M120" s="421"/>
      <c r="O120" s="577"/>
      <c r="P120" s="555">
        <f t="shared" ref="P120" si="103">_xlfn.BITRSHIFT(O119,8)</f>
        <v>4</v>
      </c>
      <c r="Q120" s="421"/>
    </row>
    <row r="121" spans="1:19">
      <c r="A121" s="557">
        <v>246</v>
      </c>
      <c r="B121" s="557" t="s">
        <v>24</v>
      </c>
      <c r="C121" s="953" t="s">
        <v>1419</v>
      </c>
      <c r="D121" s="754"/>
      <c r="E121" s="565" t="s">
        <v>26</v>
      </c>
      <c r="F121" s="556"/>
      <c r="G121" s="576" t="str">
        <f t="shared" si="57"/>
        <v>DE</v>
      </c>
      <c r="H121" s="579">
        <v>222</v>
      </c>
      <c r="I121" s="562" t="s">
        <v>27</v>
      </c>
      <c r="K121" s="421">
        <f>H122*256+H121</f>
        <v>1246</v>
      </c>
      <c r="L121" s="421">
        <f>K121*0.001</f>
        <v>1.246</v>
      </c>
      <c r="M121" s="421">
        <f>10*LOG10(L121)</f>
        <v>0.95518042323150809</v>
      </c>
      <c r="O121" s="577">
        <v>1246</v>
      </c>
      <c r="P121" s="555">
        <f t="shared" ref="P121" si="104">_xlfn.BITAND(O121,255)</f>
        <v>222</v>
      </c>
      <c r="Q121" s="421"/>
      <c r="R121" s="421"/>
      <c r="S121" s="421"/>
    </row>
    <row r="122" spans="1:19">
      <c r="A122" s="557">
        <v>247</v>
      </c>
      <c r="B122" s="557" t="s">
        <v>24</v>
      </c>
      <c r="C122" s="751"/>
      <c r="D122" s="754"/>
      <c r="E122" s="565" t="s">
        <v>26</v>
      </c>
      <c r="F122" s="556"/>
      <c r="G122" s="576" t="str">
        <f t="shared" si="57"/>
        <v>4</v>
      </c>
      <c r="H122" s="579">
        <v>4</v>
      </c>
      <c r="I122" s="562" t="s">
        <v>27</v>
      </c>
      <c r="L122" s="421"/>
      <c r="M122" s="421"/>
      <c r="O122" s="577"/>
      <c r="P122" s="555">
        <f t="shared" ref="P122" si="105">_xlfn.BITRSHIFT(O121,8)</f>
        <v>4</v>
      </c>
      <c r="Q122" s="421"/>
    </row>
    <row r="123" spans="1:19">
      <c r="A123" s="557">
        <v>248</v>
      </c>
      <c r="B123" s="557" t="s">
        <v>24</v>
      </c>
      <c r="C123" s="953" t="s">
        <v>1420</v>
      </c>
      <c r="D123" s="754"/>
      <c r="E123" s="565" t="s">
        <v>26</v>
      </c>
      <c r="F123" s="556"/>
      <c r="G123" s="576" t="str">
        <f t="shared" si="57"/>
        <v>4F</v>
      </c>
      <c r="H123" s="579">
        <v>79</v>
      </c>
      <c r="I123" s="562" t="s">
        <v>27</v>
      </c>
      <c r="K123" s="421">
        <f>H124*256+H123</f>
        <v>1359</v>
      </c>
      <c r="L123" s="421">
        <f>K123*0.001</f>
        <v>1.359</v>
      </c>
      <c r="M123" s="421">
        <f>10*LOG10(L123)</f>
        <v>1.3321945673249429</v>
      </c>
      <c r="O123" s="575">
        <v>1359</v>
      </c>
      <c r="P123" s="555">
        <f t="shared" ref="P123" si="106">_xlfn.BITAND(O123,255)</f>
        <v>79</v>
      </c>
      <c r="Q123" s="421"/>
      <c r="R123" s="421"/>
      <c r="S123" s="421"/>
    </row>
    <row r="124" spans="1:19">
      <c r="A124" s="557">
        <v>249</v>
      </c>
      <c r="B124" s="557" t="s">
        <v>24</v>
      </c>
      <c r="C124" s="751"/>
      <c r="D124" s="754"/>
      <c r="E124" s="565" t="s">
        <v>26</v>
      </c>
      <c r="F124" s="556"/>
      <c r="G124" s="576" t="str">
        <f t="shared" si="57"/>
        <v>5</v>
      </c>
      <c r="H124" s="579">
        <v>5</v>
      </c>
      <c r="I124" s="562" t="s">
        <v>27</v>
      </c>
      <c r="O124" s="575"/>
      <c r="P124" s="555">
        <f t="shared" ref="P124" si="107">_xlfn.BITRSHIFT(O123,8)</f>
        <v>5</v>
      </c>
    </row>
    <row r="125" spans="1:19">
      <c r="A125" s="557">
        <v>250</v>
      </c>
      <c r="B125" s="557" t="s">
        <v>24</v>
      </c>
      <c r="C125" s="953" t="s">
        <v>1421</v>
      </c>
      <c r="D125" s="754"/>
      <c r="E125" s="565" t="s">
        <v>26</v>
      </c>
      <c r="F125" s="556"/>
      <c r="G125" s="576" t="str">
        <f t="shared" si="57"/>
        <v>BF</v>
      </c>
      <c r="H125" s="579">
        <v>191</v>
      </c>
      <c r="I125" s="562" t="s">
        <v>27</v>
      </c>
      <c r="K125" s="421">
        <f>H126*256+H125</f>
        <v>1471</v>
      </c>
      <c r="L125" s="421">
        <f>K125*0.001</f>
        <v>1.4710000000000001</v>
      </c>
      <c r="M125" s="421">
        <f>10*LOG10(L125)</f>
        <v>1.6761267272753013</v>
      </c>
      <c r="O125" s="575">
        <v>1471</v>
      </c>
      <c r="P125" s="555">
        <f t="shared" ref="P125" si="108">_xlfn.BITAND(O125,255)</f>
        <v>191</v>
      </c>
      <c r="Q125" s="421"/>
      <c r="R125" s="421"/>
      <c r="S125" s="421"/>
    </row>
    <row r="126" spans="1:19">
      <c r="A126" s="557">
        <v>251</v>
      </c>
      <c r="B126" s="557" t="s">
        <v>24</v>
      </c>
      <c r="C126" s="751"/>
      <c r="D126" s="754"/>
      <c r="E126" s="565" t="s">
        <v>26</v>
      </c>
      <c r="F126" s="556"/>
      <c r="G126" s="576" t="str">
        <f t="shared" si="57"/>
        <v>5</v>
      </c>
      <c r="H126" s="579">
        <v>5</v>
      </c>
      <c r="I126" s="562" t="s">
        <v>27</v>
      </c>
      <c r="O126" s="575"/>
      <c r="P126" s="555">
        <f t="shared" ref="P126" si="109">_xlfn.BITRSHIFT(O125,8)</f>
        <v>5</v>
      </c>
    </row>
    <row r="127" spans="1:19">
      <c r="A127" s="557">
        <v>252</v>
      </c>
      <c r="B127" s="557" t="s">
        <v>24</v>
      </c>
      <c r="C127" s="953" t="s">
        <v>1422</v>
      </c>
      <c r="D127" s="754"/>
      <c r="E127" s="565" t="s">
        <v>26</v>
      </c>
      <c r="F127" s="556"/>
      <c r="G127" s="576" t="str">
        <f t="shared" si="57"/>
        <v>30</v>
      </c>
      <c r="H127" s="579">
        <v>48</v>
      </c>
      <c r="I127" s="562" t="s">
        <v>27</v>
      </c>
      <c r="K127" s="421">
        <f>H128*256+H127</f>
        <v>1584</v>
      </c>
      <c r="L127" s="421">
        <f>K127*0.001</f>
        <v>1.5840000000000001</v>
      </c>
      <c r="M127" s="421">
        <f>10*LOG10(L127)</f>
        <v>1.9975517725347471</v>
      </c>
      <c r="O127" s="575">
        <v>1584</v>
      </c>
      <c r="P127" s="555">
        <f t="shared" ref="P127" si="110">_xlfn.BITAND(O127,255)</f>
        <v>48</v>
      </c>
      <c r="Q127" s="421"/>
      <c r="R127" s="421"/>
      <c r="S127" s="421"/>
    </row>
    <row r="128" spans="1:19">
      <c r="A128" s="557">
        <v>253</v>
      </c>
      <c r="B128" s="557" t="s">
        <v>24</v>
      </c>
      <c r="C128" s="751"/>
      <c r="D128" s="754"/>
      <c r="E128" s="565" t="s">
        <v>26</v>
      </c>
      <c r="F128" s="556"/>
      <c r="G128" s="576" t="str">
        <f t="shared" si="57"/>
        <v>6</v>
      </c>
      <c r="H128" s="579">
        <v>6</v>
      </c>
      <c r="I128" s="562" t="s">
        <v>27</v>
      </c>
      <c r="O128" s="575"/>
      <c r="P128" s="555">
        <f t="shared" ref="P128" si="111">_xlfn.BITRSHIFT(O127,8)</f>
        <v>6</v>
      </c>
    </row>
    <row r="129" spans="1:19">
      <c r="A129" s="557">
        <v>254</v>
      </c>
      <c r="B129" s="557" t="s">
        <v>24</v>
      </c>
      <c r="C129" s="953" t="s">
        <v>1423</v>
      </c>
      <c r="D129" s="754"/>
      <c r="E129" s="565" t="s">
        <v>26</v>
      </c>
      <c r="F129" s="556"/>
      <c r="G129" s="576" t="str">
        <f t="shared" si="57"/>
        <v>F0</v>
      </c>
      <c r="H129" s="579">
        <v>240</v>
      </c>
      <c r="I129" s="562" t="s">
        <v>27</v>
      </c>
      <c r="K129" s="421">
        <f>H130*256+H129</f>
        <v>19952</v>
      </c>
      <c r="L129" s="421">
        <f>K129*0.001</f>
        <v>19.952000000000002</v>
      </c>
      <c r="M129" s="421">
        <f>10*LOG10(L129)</f>
        <v>12.999864361344676</v>
      </c>
      <c r="O129" s="575">
        <v>19952</v>
      </c>
      <c r="P129" s="555">
        <f t="shared" ref="P129" si="112">_xlfn.BITAND(O129,255)</f>
        <v>240</v>
      </c>
      <c r="Q129" s="421"/>
      <c r="R129" s="421"/>
      <c r="S129" s="421"/>
    </row>
    <row r="130" spans="1:19">
      <c r="A130" s="557">
        <v>255</v>
      </c>
      <c r="B130" s="557" t="s">
        <v>24</v>
      </c>
      <c r="C130" s="751"/>
      <c r="D130" s="751"/>
      <c r="E130" s="565" t="s">
        <v>26</v>
      </c>
      <c r="F130" s="556"/>
      <c r="G130" s="576" t="str">
        <f t="shared" si="57"/>
        <v>4D</v>
      </c>
      <c r="H130" s="579">
        <v>77</v>
      </c>
      <c r="I130" s="562" t="s">
        <v>27</v>
      </c>
      <c r="O130" s="575"/>
      <c r="P130" s="555">
        <f t="shared" ref="P130" si="113">_xlfn.BITRSHIFT(O129,8)</f>
        <v>77</v>
      </c>
    </row>
  </sheetData>
  <mergeCells count="69">
    <mergeCell ref="C27:C2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D35:D66"/>
    <mergeCell ref="C37:C38"/>
    <mergeCell ref="C39:C40"/>
    <mergeCell ref="C41:C42"/>
    <mergeCell ref="C43:C44"/>
    <mergeCell ref="C45:C46"/>
    <mergeCell ref="C57:C58"/>
    <mergeCell ref="C59:C60"/>
    <mergeCell ref="C51:C52"/>
    <mergeCell ref="C53:C54"/>
    <mergeCell ref="C55:C56"/>
    <mergeCell ref="C61:C62"/>
    <mergeCell ref="C63:C64"/>
    <mergeCell ref="C65:C66"/>
    <mergeCell ref="C95:C96"/>
    <mergeCell ref="C97:C98"/>
    <mergeCell ref="C31:C32"/>
    <mergeCell ref="C33:C34"/>
    <mergeCell ref="C35:C36"/>
    <mergeCell ref="C47:C48"/>
    <mergeCell ref="C49:C50"/>
    <mergeCell ref="C117:C118"/>
    <mergeCell ref="C121:C122"/>
    <mergeCell ref="C125:C126"/>
    <mergeCell ref="D67:D98"/>
    <mergeCell ref="C69:C70"/>
    <mergeCell ref="C71:C72"/>
    <mergeCell ref="C73:C74"/>
    <mergeCell ref="C75:C76"/>
    <mergeCell ref="C77:C78"/>
    <mergeCell ref="C89:C90"/>
    <mergeCell ref="C81:C82"/>
    <mergeCell ref="C83:C84"/>
    <mergeCell ref="C85:C86"/>
    <mergeCell ref="C87:C88"/>
    <mergeCell ref="C91:C92"/>
    <mergeCell ref="C93:C94"/>
    <mergeCell ref="C123:C124"/>
    <mergeCell ref="C127:C128"/>
    <mergeCell ref="C67:C68"/>
    <mergeCell ref="C79:C80"/>
    <mergeCell ref="D99:D130"/>
    <mergeCell ref="C101:C102"/>
    <mergeCell ref="C103:C104"/>
    <mergeCell ref="C105:C106"/>
    <mergeCell ref="C107:C108"/>
    <mergeCell ref="C119:C120"/>
    <mergeCell ref="C99:C100"/>
    <mergeCell ref="C109:C110"/>
    <mergeCell ref="C111:C112"/>
    <mergeCell ref="C113:C114"/>
    <mergeCell ref="C129:C130"/>
    <mergeCell ref="C115:C116"/>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C8C28-9D4F-4614-9B5C-8C5398FE1132}">
  <dimension ref="A1:S130"/>
  <sheetViews>
    <sheetView zoomScale="85" zoomScaleNormal="85" workbookViewId="0">
      <selection activeCell="A2" sqref="A2"/>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16384" width="9" style="284"/>
  </cols>
  <sheetData>
    <row r="1" spans="1:19" ht="17.25" customHeight="1">
      <c r="A1" s="756" t="s">
        <v>4667</v>
      </c>
      <c r="B1" s="757"/>
      <c r="C1" s="757"/>
      <c r="D1" s="757"/>
      <c r="E1" s="757"/>
      <c r="F1" s="757"/>
      <c r="G1" s="757"/>
      <c r="H1" s="757"/>
      <c r="I1" s="623"/>
    </row>
    <row r="2" spans="1:19" ht="63" customHeight="1">
      <c r="A2" s="177" t="s">
        <v>13</v>
      </c>
      <c r="B2" s="178" t="s">
        <v>14</v>
      </c>
      <c r="C2" s="179" t="s">
        <v>15</v>
      </c>
      <c r="D2" s="179" t="s">
        <v>16</v>
      </c>
      <c r="E2" s="179" t="s">
        <v>17</v>
      </c>
      <c r="F2" s="179" t="s">
        <v>18</v>
      </c>
      <c r="G2" s="179" t="s">
        <v>19</v>
      </c>
      <c r="H2" s="179" t="s">
        <v>2061</v>
      </c>
      <c r="I2" s="179" t="s">
        <v>21</v>
      </c>
      <c r="K2" s="284" t="s">
        <v>4410</v>
      </c>
      <c r="L2" s="575" t="s">
        <v>4414</v>
      </c>
    </row>
    <row r="3" spans="1:19" s="421" customFormat="1">
      <c r="A3" s="622">
        <v>128</v>
      </c>
      <c r="B3" s="610" t="s">
        <v>24</v>
      </c>
      <c r="C3" s="953" t="s">
        <v>1300</v>
      </c>
      <c r="D3" s="957"/>
      <c r="E3" s="620" t="s">
        <v>26</v>
      </c>
      <c r="F3" s="616"/>
      <c r="G3" s="576" t="str">
        <f t="shared" ref="G3:G66" si="0">DEC2HEX(H3)</f>
        <v>4</v>
      </c>
      <c r="H3" s="617">
        <v>4</v>
      </c>
      <c r="I3" s="618" t="s">
        <v>27</v>
      </c>
      <c r="J3" s="284"/>
      <c r="K3" s="421">
        <f>H4*256+H3</f>
        <v>4</v>
      </c>
      <c r="L3" s="577">
        <v>4</v>
      </c>
      <c r="M3" s="604">
        <f>_xlfn.BITAND(L3,255)</f>
        <v>4</v>
      </c>
    </row>
    <row r="4" spans="1:19" s="421" customFormat="1">
      <c r="A4" s="622">
        <v>129</v>
      </c>
      <c r="B4" s="610" t="s">
        <v>24</v>
      </c>
      <c r="C4" s="751"/>
      <c r="D4" s="754"/>
      <c r="E4" s="620" t="s">
        <v>26</v>
      </c>
      <c r="F4" s="616"/>
      <c r="G4" s="576" t="str">
        <f t="shared" si="0"/>
        <v>0</v>
      </c>
      <c r="H4" s="617">
        <v>0</v>
      </c>
      <c r="I4" s="618" t="s">
        <v>27</v>
      </c>
      <c r="J4" s="284"/>
      <c r="L4" s="577"/>
      <c r="M4" s="604">
        <f>_xlfn.BITRSHIFT(L3,8)</f>
        <v>0</v>
      </c>
    </row>
    <row r="5" spans="1:19" s="421" customFormat="1">
      <c r="A5" s="622">
        <v>130</v>
      </c>
      <c r="B5" s="610" t="s">
        <v>24</v>
      </c>
      <c r="C5" s="953" t="s">
        <v>1301</v>
      </c>
      <c r="D5" s="754"/>
      <c r="E5" s="620" t="s">
        <v>26</v>
      </c>
      <c r="F5" s="616"/>
      <c r="G5" s="576" t="str">
        <f t="shared" si="0"/>
        <v>5A</v>
      </c>
      <c r="H5" s="617">
        <v>90</v>
      </c>
      <c r="I5" s="618" t="s">
        <v>27</v>
      </c>
      <c r="K5" s="421">
        <f>H6*256+H5</f>
        <v>90</v>
      </c>
      <c r="L5" s="577">
        <v>90</v>
      </c>
      <c r="M5" s="604">
        <f>_xlfn.BITAND(L5,255)</f>
        <v>90</v>
      </c>
    </row>
    <row r="6" spans="1:19" s="421" customFormat="1">
      <c r="A6" s="622">
        <v>131</v>
      </c>
      <c r="B6" s="610" t="s">
        <v>24</v>
      </c>
      <c r="C6" s="751"/>
      <c r="D6" s="754"/>
      <c r="E6" s="620" t="s">
        <v>26</v>
      </c>
      <c r="F6" s="616"/>
      <c r="G6" s="576" t="str">
        <f t="shared" si="0"/>
        <v>0</v>
      </c>
      <c r="H6" s="617">
        <v>0</v>
      </c>
      <c r="I6" s="618" t="s">
        <v>27</v>
      </c>
      <c r="L6" s="577"/>
      <c r="M6" s="604">
        <f t="shared" ref="M6" si="1">_xlfn.BITAND(L6,255)</f>
        <v>0</v>
      </c>
    </row>
    <row r="7" spans="1:19" s="421" customFormat="1">
      <c r="A7" s="622">
        <v>132</v>
      </c>
      <c r="B7" s="610" t="s">
        <v>24</v>
      </c>
      <c r="C7" s="953" t="s">
        <v>1302</v>
      </c>
      <c r="D7" s="754"/>
      <c r="E7" s="620" t="s">
        <v>26</v>
      </c>
      <c r="F7" s="616"/>
      <c r="G7" s="576" t="str">
        <f t="shared" si="0"/>
        <v>B1</v>
      </c>
      <c r="H7" s="617">
        <v>177</v>
      </c>
      <c r="I7" s="618" t="s">
        <v>27</v>
      </c>
      <c r="K7" s="421">
        <f>H8*256+H7</f>
        <v>177</v>
      </c>
      <c r="L7" s="577">
        <v>177</v>
      </c>
      <c r="M7" s="604">
        <f t="shared" ref="M7" si="2">_xlfn.BITRSHIFT(L6,8)</f>
        <v>0</v>
      </c>
    </row>
    <row r="8" spans="1:19" s="421" customFormat="1">
      <c r="A8" s="622">
        <v>133</v>
      </c>
      <c r="B8" s="610" t="s">
        <v>24</v>
      </c>
      <c r="C8" s="751"/>
      <c r="D8" s="754"/>
      <c r="E8" s="620" t="s">
        <v>26</v>
      </c>
      <c r="F8" s="616"/>
      <c r="G8" s="576" t="str">
        <f t="shared" si="0"/>
        <v>0</v>
      </c>
      <c r="H8" s="617">
        <v>0</v>
      </c>
      <c r="I8" s="618" t="s">
        <v>27</v>
      </c>
      <c r="L8" s="577"/>
      <c r="M8" s="604">
        <f t="shared" ref="M8:M9" si="3">_xlfn.BITAND(L8,255)</f>
        <v>0</v>
      </c>
    </row>
    <row r="9" spans="1:19" s="421" customFormat="1">
      <c r="A9" s="622">
        <v>134</v>
      </c>
      <c r="B9" s="610" t="s">
        <v>24</v>
      </c>
      <c r="C9" s="953" t="s">
        <v>1303</v>
      </c>
      <c r="D9" s="754"/>
      <c r="E9" s="620" t="s">
        <v>26</v>
      </c>
      <c r="F9" s="616"/>
      <c r="G9" s="576" t="str">
        <f t="shared" si="0"/>
        <v>8</v>
      </c>
      <c r="H9" s="617">
        <v>8</v>
      </c>
      <c r="I9" s="618" t="s">
        <v>27</v>
      </c>
      <c r="K9" s="421">
        <f>H10*256+H9</f>
        <v>264</v>
      </c>
      <c r="L9" s="577">
        <v>264</v>
      </c>
      <c r="M9" s="604">
        <f t="shared" si="3"/>
        <v>8</v>
      </c>
    </row>
    <row r="10" spans="1:19" s="421" customFormat="1">
      <c r="A10" s="622">
        <v>135</v>
      </c>
      <c r="B10" s="610" t="s">
        <v>24</v>
      </c>
      <c r="C10" s="751"/>
      <c r="D10" s="754"/>
      <c r="E10" s="620" t="s">
        <v>26</v>
      </c>
      <c r="F10" s="616"/>
      <c r="G10" s="576" t="str">
        <f t="shared" si="0"/>
        <v>1</v>
      </c>
      <c r="H10" s="617">
        <v>1</v>
      </c>
      <c r="I10" s="618" t="s">
        <v>27</v>
      </c>
      <c r="K10" s="284"/>
      <c r="L10" s="577"/>
      <c r="M10" s="604">
        <f t="shared" ref="M10" si="4">_xlfn.BITRSHIFT(L9,8)</f>
        <v>1</v>
      </c>
    </row>
    <row r="11" spans="1:19">
      <c r="A11" s="622">
        <v>136</v>
      </c>
      <c r="B11" s="610" t="s">
        <v>24</v>
      </c>
      <c r="C11" s="953" t="s">
        <v>1304</v>
      </c>
      <c r="D11" s="754"/>
      <c r="E11" s="620" t="s">
        <v>26</v>
      </c>
      <c r="F11" s="609"/>
      <c r="G11" s="576" t="str">
        <f t="shared" si="0"/>
        <v>5E</v>
      </c>
      <c r="H11" s="614">
        <v>94</v>
      </c>
      <c r="I11" s="618" t="s">
        <v>27</v>
      </c>
      <c r="K11" s="421">
        <f>H12*256+H11</f>
        <v>350</v>
      </c>
      <c r="L11" s="575">
        <v>350</v>
      </c>
      <c r="M11" s="604">
        <f t="shared" ref="M11:M12" si="5">_xlfn.BITAND(L11,255)</f>
        <v>94</v>
      </c>
      <c r="N11" s="421"/>
      <c r="P11" s="421"/>
      <c r="Q11" s="421"/>
      <c r="R11" s="421"/>
      <c r="S11" s="421"/>
    </row>
    <row r="12" spans="1:19">
      <c r="A12" s="622">
        <v>137</v>
      </c>
      <c r="B12" s="610" t="s">
        <v>24</v>
      </c>
      <c r="C12" s="751"/>
      <c r="D12" s="754"/>
      <c r="E12" s="620" t="s">
        <v>26</v>
      </c>
      <c r="F12" s="609"/>
      <c r="G12" s="576" t="str">
        <f t="shared" si="0"/>
        <v>1</v>
      </c>
      <c r="H12" s="614">
        <v>1</v>
      </c>
      <c r="I12" s="618" t="s">
        <v>27</v>
      </c>
      <c r="L12" s="575"/>
      <c r="M12" s="604">
        <f t="shared" si="5"/>
        <v>0</v>
      </c>
      <c r="P12" s="421"/>
    </row>
    <row r="13" spans="1:19">
      <c r="A13" s="622">
        <v>138</v>
      </c>
      <c r="B13" s="610" t="s">
        <v>24</v>
      </c>
      <c r="C13" s="953" t="s">
        <v>1305</v>
      </c>
      <c r="D13" s="754"/>
      <c r="E13" s="620" t="s">
        <v>26</v>
      </c>
      <c r="F13" s="609"/>
      <c r="G13" s="576" t="str">
        <f t="shared" si="0"/>
        <v>B5</v>
      </c>
      <c r="H13" s="614">
        <v>181</v>
      </c>
      <c r="I13" s="618" t="s">
        <v>27</v>
      </c>
      <c r="K13" s="421">
        <f>H14*256+H13</f>
        <v>437</v>
      </c>
      <c r="L13" s="575">
        <v>437</v>
      </c>
      <c r="M13" s="604">
        <f t="shared" ref="M13" si="6">_xlfn.BITRSHIFT(L12,8)</f>
        <v>0</v>
      </c>
      <c r="N13" s="421"/>
      <c r="P13" s="421"/>
      <c r="Q13" s="421"/>
      <c r="R13" s="421"/>
      <c r="S13" s="421"/>
    </row>
    <row r="14" spans="1:19">
      <c r="A14" s="622">
        <v>139</v>
      </c>
      <c r="B14" s="610" t="s">
        <v>24</v>
      </c>
      <c r="C14" s="751"/>
      <c r="D14" s="754"/>
      <c r="E14" s="620" t="s">
        <v>26</v>
      </c>
      <c r="F14" s="609"/>
      <c r="G14" s="576" t="str">
        <f t="shared" si="0"/>
        <v>1</v>
      </c>
      <c r="H14" s="614">
        <v>1</v>
      </c>
      <c r="I14" s="618" t="s">
        <v>27</v>
      </c>
      <c r="L14" s="575"/>
      <c r="M14" s="604">
        <f t="shared" ref="M14:M15" si="7">_xlfn.BITAND(L14,255)</f>
        <v>0</v>
      </c>
      <c r="P14" s="421"/>
    </row>
    <row r="15" spans="1:19">
      <c r="A15" s="622">
        <v>140</v>
      </c>
      <c r="B15" s="610" t="s">
        <v>24</v>
      </c>
      <c r="C15" s="953" t="s">
        <v>1306</v>
      </c>
      <c r="D15" s="754"/>
      <c r="E15" s="620" t="s">
        <v>26</v>
      </c>
      <c r="F15" s="609"/>
      <c r="G15" s="576" t="str">
        <f t="shared" si="0"/>
        <v>C</v>
      </c>
      <c r="H15" s="614">
        <v>12</v>
      </c>
      <c r="I15" s="618" t="s">
        <v>27</v>
      </c>
      <c r="K15" s="421">
        <f>H16*256+H15</f>
        <v>524</v>
      </c>
      <c r="L15" s="575">
        <v>524</v>
      </c>
      <c r="M15" s="604">
        <f t="shared" si="7"/>
        <v>12</v>
      </c>
      <c r="N15" s="421"/>
      <c r="P15" s="421"/>
      <c r="Q15" s="421"/>
      <c r="R15" s="421"/>
      <c r="S15" s="421"/>
    </row>
    <row r="16" spans="1:19">
      <c r="A16" s="622">
        <v>141</v>
      </c>
      <c r="B16" s="610" t="s">
        <v>24</v>
      </c>
      <c r="C16" s="751"/>
      <c r="D16" s="754"/>
      <c r="E16" s="620" t="s">
        <v>26</v>
      </c>
      <c r="F16" s="609"/>
      <c r="G16" s="576" t="str">
        <f t="shared" si="0"/>
        <v>2</v>
      </c>
      <c r="H16" s="614">
        <v>2</v>
      </c>
      <c r="I16" s="618" t="s">
        <v>27</v>
      </c>
      <c r="L16" s="575"/>
      <c r="M16" s="604">
        <f t="shared" ref="M16" si="8">_xlfn.BITRSHIFT(L15,8)</f>
        <v>2</v>
      </c>
      <c r="P16" s="421"/>
    </row>
    <row r="17" spans="1:19">
      <c r="A17" s="622">
        <v>142</v>
      </c>
      <c r="B17" s="610" t="s">
        <v>24</v>
      </c>
      <c r="C17" s="953" t="s">
        <v>1307</v>
      </c>
      <c r="D17" s="754"/>
      <c r="E17" s="620" t="s">
        <v>26</v>
      </c>
      <c r="F17" s="609"/>
      <c r="G17" s="576" t="str">
        <f t="shared" si="0"/>
        <v>63</v>
      </c>
      <c r="H17" s="614">
        <v>99</v>
      </c>
      <c r="I17" s="618" t="s">
        <v>27</v>
      </c>
      <c r="K17" s="421">
        <f>H18*256+H17</f>
        <v>611</v>
      </c>
      <c r="L17" s="575">
        <v>611</v>
      </c>
      <c r="M17" s="604">
        <f t="shared" ref="M17:M18" si="9">_xlfn.BITAND(L17,255)</f>
        <v>99</v>
      </c>
      <c r="N17" s="421"/>
      <c r="P17" s="421"/>
      <c r="Q17" s="421"/>
      <c r="R17" s="421"/>
      <c r="S17" s="421"/>
    </row>
    <row r="18" spans="1:19">
      <c r="A18" s="622">
        <v>143</v>
      </c>
      <c r="B18" s="610" t="s">
        <v>24</v>
      </c>
      <c r="C18" s="751"/>
      <c r="D18" s="754"/>
      <c r="E18" s="620" t="s">
        <v>26</v>
      </c>
      <c r="F18" s="609"/>
      <c r="G18" s="576" t="str">
        <f t="shared" si="0"/>
        <v>2</v>
      </c>
      <c r="H18" s="614">
        <v>2</v>
      </c>
      <c r="I18" s="618" t="s">
        <v>27</v>
      </c>
      <c r="L18" s="575"/>
      <c r="M18" s="604">
        <f t="shared" si="9"/>
        <v>0</v>
      </c>
      <c r="P18" s="421"/>
    </row>
    <row r="19" spans="1:19">
      <c r="A19" s="622">
        <v>144</v>
      </c>
      <c r="B19" s="610" t="s">
        <v>24</v>
      </c>
      <c r="C19" s="953" t="s">
        <v>1308</v>
      </c>
      <c r="D19" s="754"/>
      <c r="E19" s="620" t="s">
        <v>26</v>
      </c>
      <c r="F19" s="609"/>
      <c r="G19" s="576" t="str">
        <f t="shared" si="0"/>
        <v>B9</v>
      </c>
      <c r="H19" s="614">
        <v>185</v>
      </c>
      <c r="I19" s="618" t="s">
        <v>27</v>
      </c>
      <c r="K19" s="421">
        <f>H20*256+H19</f>
        <v>697</v>
      </c>
      <c r="L19" s="575">
        <v>697</v>
      </c>
      <c r="M19" s="604">
        <f t="shared" ref="M19" si="10">_xlfn.BITRSHIFT(L18,8)</f>
        <v>0</v>
      </c>
      <c r="N19" s="421"/>
      <c r="P19" s="421"/>
      <c r="Q19" s="421"/>
      <c r="R19" s="421"/>
      <c r="S19" s="421"/>
    </row>
    <row r="20" spans="1:19">
      <c r="A20" s="622">
        <v>145</v>
      </c>
      <c r="B20" s="610" t="s">
        <v>24</v>
      </c>
      <c r="C20" s="751"/>
      <c r="D20" s="754"/>
      <c r="E20" s="620" t="s">
        <v>26</v>
      </c>
      <c r="F20" s="609"/>
      <c r="G20" s="576" t="str">
        <f t="shared" si="0"/>
        <v>2</v>
      </c>
      <c r="H20" s="614">
        <v>2</v>
      </c>
      <c r="I20" s="618" t="s">
        <v>27</v>
      </c>
      <c r="K20" s="421"/>
      <c r="L20" s="575"/>
      <c r="M20" s="604">
        <f t="shared" ref="M20:M21" si="11">_xlfn.BITAND(L20,255)</f>
        <v>0</v>
      </c>
      <c r="N20" s="421"/>
      <c r="P20" s="421"/>
      <c r="Q20" s="421"/>
    </row>
    <row r="21" spans="1:19">
      <c r="A21" s="622">
        <v>146</v>
      </c>
      <c r="B21" s="610" t="s">
        <v>24</v>
      </c>
      <c r="C21" s="953" t="s">
        <v>1309</v>
      </c>
      <c r="D21" s="754"/>
      <c r="E21" s="620" t="s">
        <v>26</v>
      </c>
      <c r="F21" s="609"/>
      <c r="G21" s="576" t="str">
        <f t="shared" si="0"/>
        <v>10</v>
      </c>
      <c r="H21" s="614">
        <v>16</v>
      </c>
      <c r="I21" s="618" t="s">
        <v>27</v>
      </c>
      <c r="K21" s="421">
        <f>H22*256+H21</f>
        <v>784</v>
      </c>
      <c r="L21" s="575">
        <v>784</v>
      </c>
      <c r="M21" s="604">
        <f t="shared" si="11"/>
        <v>16</v>
      </c>
      <c r="N21" s="421"/>
      <c r="P21" s="421"/>
      <c r="Q21" s="421"/>
      <c r="R21" s="421"/>
      <c r="S21" s="421"/>
    </row>
    <row r="22" spans="1:19">
      <c r="A22" s="622">
        <v>147</v>
      </c>
      <c r="B22" s="610" t="s">
        <v>24</v>
      </c>
      <c r="C22" s="751"/>
      <c r="D22" s="754"/>
      <c r="E22" s="620" t="s">
        <v>26</v>
      </c>
      <c r="F22" s="609"/>
      <c r="G22" s="576" t="str">
        <f t="shared" si="0"/>
        <v>3</v>
      </c>
      <c r="H22" s="614">
        <v>3</v>
      </c>
      <c r="I22" s="618" t="s">
        <v>27</v>
      </c>
      <c r="K22" s="421"/>
      <c r="L22" s="575"/>
      <c r="M22" s="604">
        <f t="shared" ref="M22" si="12">_xlfn.BITRSHIFT(L21,8)</f>
        <v>3</v>
      </c>
      <c r="N22" s="421"/>
      <c r="P22" s="421"/>
      <c r="Q22" s="421"/>
    </row>
    <row r="23" spans="1:19">
      <c r="A23" s="622">
        <v>148</v>
      </c>
      <c r="B23" s="610" t="s">
        <v>24</v>
      </c>
      <c r="C23" s="953" t="s">
        <v>1310</v>
      </c>
      <c r="D23" s="754"/>
      <c r="E23" s="620" t="s">
        <v>26</v>
      </c>
      <c r="F23" s="609"/>
      <c r="G23" s="576" t="str">
        <f t="shared" si="0"/>
        <v>67</v>
      </c>
      <c r="H23" s="614">
        <v>103</v>
      </c>
      <c r="I23" s="618" t="s">
        <v>27</v>
      </c>
      <c r="K23" s="421">
        <f>H24*256+H23</f>
        <v>871</v>
      </c>
      <c r="L23" s="575">
        <v>871</v>
      </c>
      <c r="M23" s="604">
        <f t="shared" ref="M23:M24" si="13">_xlfn.BITAND(L23,255)</f>
        <v>103</v>
      </c>
      <c r="N23" s="421"/>
      <c r="P23" s="421"/>
      <c r="Q23" s="421"/>
      <c r="R23" s="421"/>
      <c r="S23" s="421"/>
    </row>
    <row r="24" spans="1:19">
      <c r="A24" s="622">
        <v>149</v>
      </c>
      <c r="B24" s="610" t="s">
        <v>24</v>
      </c>
      <c r="C24" s="751"/>
      <c r="D24" s="754"/>
      <c r="E24" s="620" t="s">
        <v>26</v>
      </c>
      <c r="F24" s="609"/>
      <c r="G24" s="576" t="str">
        <f t="shared" si="0"/>
        <v>3</v>
      </c>
      <c r="H24" s="614">
        <v>3</v>
      </c>
      <c r="I24" s="618" t="s">
        <v>27</v>
      </c>
      <c r="K24" s="421"/>
      <c r="L24" s="575"/>
      <c r="M24" s="604">
        <f t="shared" si="13"/>
        <v>0</v>
      </c>
      <c r="N24" s="421"/>
      <c r="P24" s="421"/>
      <c r="Q24" s="421"/>
    </row>
    <row r="25" spans="1:19">
      <c r="A25" s="622">
        <v>150</v>
      </c>
      <c r="B25" s="610" t="s">
        <v>24</v>
      </c>
      <c r="C25" s="953" t="s">
        <v>1311</v>
      </c>
      <c r="D25" s="754"/>
      <c r="E25" s="620" t="s">
        <v>26</v>
      </c>
      <c r="F25" s="609"/>
      <c r="G25" s="576" t="str">
        <f t="shared" si="0"/>
        <v>BD</v>
      </c>
      <c r="H25" s="614">
        <v>189</v>
      </c>
      <c r="I25" s="618" t="s">
        <v>27</v>
      </c>
      <c r="K25" s="421">
        <f>H26*256+H25</f>
        <v>957</v>
      </c>
      <c r="L25" s="575">
        <v>957</v>
      </c>
      <c r="M25" s="604">
        <f t="shared" ref="M25" si="14">_xlfn.BITRSHIFT(L24,8)</f>
        <v>0</v>
      </c>
      <c r="N25" s="421"/>
      <c r="P25" s="421"/>
      <c r="Q25" s="421"/>
      <c r="R25" s="421"/>
      <c r="S25" s="421"/>
    </row>
    <row r="26" spans="1:19">
      <c r="A26" s="622">
        <v>151</v>
      </c>
      <c r="B26" s="610" t="s">
        <v>24</v>
      </c>
      <c r="C26" s="751"/>
      <c r="D26" s="754"/>
      <c r="E26" s="620" t="s">
        <v>26</v>
      </c>
      <c r="F26" s="609"/>
      <c r="G26" s="576" t="str">
        <f t="shared" si="0"/>
        <v>3</v>
      </c>
      <c r="H26" s="614">
        <v>3</v>
      </c>
      <c r="I26" s="618" t="s">
        <v>27</v>
      </c>
      <c r="L26" s="575"/>
      <c r="M26" s="604">
        <f t="shared" ref="M26:M27" si="15">_xlfn.BITAND(L26,255)</f>
        <v>0</v>
      </c>
      <c r="N26" s="421"/>
      <c r="P26" s="421"/>
      <c r="Q26" s="421"/>
    </row>
    <row r="27" spans="1:19">
      <c r="A27" s="622">
        <v>152</v>
      </c>
      <c r="B27" s="610" t="s">
        <v>24</v>
      </c>
      <c r="C27" s="953" t="s">
        <v>1312</v>
      </c>
      <c r="D27" s="754"/>
      <c r="E27" s="620" t="s">
        <v>26</v>
      </c>
      <c r="F27" s="609"/>
      <c r="G27" s="576" t="str">
        <f t="shared" si="0"/>
        <v>14</v>
      </c>
      <c r="H27" s="614">
        <v>20</v>
      </c>
      <c r="I27" s="618" t="s">
        <v>27</v>
      </c>
      <c r="K27" s="421">
        <f>H28*256+H27</f>
        <v>1044</v>
      </c>
      <c r="L27" s="575">
        <v>1044</v>
      </c>
      <c r="M27" s="604">
        <f t="shared" si="15"/>
        <v>20</v>
      </c>
      <c r="N27" s="421"/>
      <c r="P27" s="421"/>
      <c r="Q27" s="421"/>
      <c r="R27" s="421"/>
      <c r="S27" s="421"/>
    </row>
    <row r="28" spans="1:19">
      <c r="A28" s="622">
        <v>153</v>
      </c>
      <c r="B28" s="610" t="s">
        <v>24</v>
      </c>
      <c r="C28" s="751"/>
      <c r="D28" s="754"/>
      <c r="E28" s="620" t="s">
        <v>26</v>
      </c>
      <c r="F28" s="609"/>
      <c r="G28" s="576" t="str">
        <f t="shared" si="0"/>
        <v>4</v>
      </c>
      <c r="H28" s="614">
        <v>4</v>
      </c>
      <c r="I28" s="618" t="s">
        <v>27</v>
      </c>
      <c r="L28" s="575"/>
      <c r="M28" s="604">
        <f t="shared" ref="M28" si="16">_xlfn.BITRSHIFT(L27,8)</f>
        <v>4</v>
      </c>
      <c r="P28" s="421"/>
    </row>
    <row r="29" spans="1:19">
      <c r="A29" s="622">
        <v>154</v>
      </c>
      <c r="B29" s="610" t="s">
        <v>24</v>
      </c>
      <c r="C29" s="953" t="s">
        <v>1313</v>
      </c>
      <c r="D29" s="754"/>
      <c r="E29" s="620" t="s">
        <v>26</v>
      </c>
      <c r="F29" s="609"/>
      <c r="G29" s="576" t="str">
        <f t="shared" si="0"/>
        <v>6B</v>
      </c>
      <c r="H29" s="614">
        <v>107</v>
      </c>
      <c r="I29" s="618" t="s">
        <v>27</v>
      </c>
      <c r="K29" s="421">
        <f>H30*256+H29</f>
        <v>1131</v>
      </c>
      <c r="L29" s="575">
        <v>1131</v>
      </c>
      <c r="M29" s="604">
        <f t="shared" ref="M29:M30" si="17">_xlfn.BITAND(L29,255)</f>
        <v>107</v>
      </c>
      <c r="N29" s="421"/>
      <c r="P29" s="421"/>
      <c r="Q29" s="421"/>
      <c r="R29" s="421"/>
      <c r="S29" s="421"/>
    </row>
    <row r="30" spans="1:19">
      <c r="A30" s="622">
        <v>155</v>
      </c>
      <c r="B30" s="610" t="s">
        <v>24</v>
      </c>
      <c r="C30" s="751"/>
      <c r="D30" s="754"/>
      <c r="E30" s="620" t="s">
        <v>26</v>
      </c>
      <c r="F30" s="609"/>
      <c r="G30" s="576" t="str">
        <f t="shared" si="0"/>
        <v>4</v>
      </c>
      <c r="H30" s="614">
        <v>4</v>
      </c>
      <c r="I30" s="618" t="s">
        <v>27</v>
      </c>
      <c r="L30" s="575"/>
      <c r="M30" s="604">
        <f t="shared" si="17"/>
        <v>0</v>
      </c>
      <c r="P30" s="421"/>
    </row>
    <row r="31" spans="1:19">
      <c r="A31" s="622">
        <v>156</v>
      </c>
      <c r="B31" s="610" t="s">
        <v>24</v>
      </c>
      <c r="C31" s="953" t="s">
        <v>1314</v>
      </c>
      <c r="D31" s="754"/>
      <c r="E31" s="620" t="s">
        <v>26</v>
      </c>
      <c r="F31" s="609"/>
      <c r="G31" s="576" t="str">
        <f t="shared" si="0"/>
        <v>C2</v>
      </c>
      <c r="H31" s="614">
        <v>194</v>
      </c>
      <c r="I31" s="618" t="s">
        <v>27</v>
      </c>
      <c r="K31" s="421">
        <f>H32*256+H31</f>
        <v>1218</v>
      </c>
      <c r="L31" s="575">
        <v>1218</v>
      </c>
      <c r="M31" s="604">
        <f t="shared" ref="M31" si="18">_xlfn.BITRSHIFT(L30,8)</f>
        <v>0</v>
      </c>
      <c r="N31" s="421"/>
      <c r="P31" s="421"/>
      <c r="Q31" s="421"/>
      <c r="R31" s="421"/>
      <c r="S31" s="421"/>
    </row>
    <row r="32" spans="1:19">
      <c r="A32" s="622">
        <v>157</v>
      </c>
      <c r="B32" s="610" t="s">
        <v>24</v>
      </c>
      <c r="C32" s="751"/>
      <c r="D32" s="754"/>
      <c r="E32" s="620" t="s">
        <v>26</v>
      </c>
      <c r="F32" s="609"/>
      <c r="G32" s="576" t="str">
        <f t="shared" si="0"/>
        <v>4</v>
      </c>
      <c r="H32" s="614">
        <v>4</v>
      </c>
      <c r="I32" s="618" t="s">
        <v>27</v>
      </c>
      <c r="L32" s="575"/>
      <c r="M32" s="604">
        <f t="shared" ref="M32:M33" si="19">_xlfn.BITAND(L32,255)</f>
        <v>0</v>
      </c>
      <c r="P32" s="421"/>
    </row>
    <row r="33" spans="1:19">
      <c r="A33" s="622">
        <v>158</v>
      </c>
      <c r="B33" s="610" t="s">
        <v>24</v>
      </c>
      <c r="C33" s="953" t="s">
        <v>1315</v>
      </c>
      <c r="D33" s="754"/>
      <c r="E33" s="620" t="s">
        <v>26</v>
      </c>
      <c r="F33" s="609"/>
      <c r="G33" s="576" t="str">
        <f t="shared" si="0"/>
        <v>E1</v>
      </c>
      <c r="H33" s="614">
        <v>225</v>
      </c>
      <c r="I33" s="618" t="s">
        <v>27</v>
      </c>
      <c r="K33" s="421">
        <f>H34*256+H33</f>
        <v>15329</v>
      </c>
      <c r="L33" s="575">
        <v>15329</v>
      </c>
      <c r="M33" s="604">
        <f t="shared" si="19"/>
        <v>225</v>
      </c>
      <c r="N33" s="421"/>
      <c r="P33" s="421"/>
      <c r="Q33" s="421"/>
      <c r="R33" s="421"/>
      <c r="S33" s="421"/>
    </row>
    <row r="34" spans="1:19">
      <c r="A34" s="622">
        <v>159</v>
      </c>
      <c r="B34" s="610" t="s">
        <v>24</v>
      </c>
      <c r="C34" s="751"/>
      <c r="D34" s="751"/>
      <c r="E34" s="620" t="s">
        <v>26</v>
      </c>
      <c r="F34" s="609"/>
      <c r="G34" s="576" t="str">
        <f t="shared" si="0"/>
        <v>3B</v>
      </c>
      <c r="H34" s="614">
        <v>59</v>
      </c>
      <c r="I34" s="618" t="s">
        <v>27</v>
      </c>
      <c r="L34" s="575"/>
      <c r="M34" s="604">
        <f t="shared" ref="M34" si="20">_xlfn.BITRSHIFT(L33,8)</f>
        <v>59</v>
      </c>
      <c r="P34" s="421"/>
    </row>
    <row r="35" spans="1:19">
      <c r="A35" s="622">
        <v>160</v>
      </c>
      <c r="B35" s="610" t="s">
        <v>24</v>
      </c>
      <c r="C35" s="953" t="s">
        <v>1316</v>
      </c>
      <c r="D35" s="957"/>
      <c r="E35" s="620" t="s">
        <v>26</v>
      </c>
      <c r="F35" s="609"/>
      <c r="G35" s="576" t="str">
        <f t="shared" si="0"/>
        <v>4</v>
      </c>
      <c r="H35" s="617">
        <v>4</v>
      </c>
      <c r="I35" s="618" t="s">
        <v>27</v>
      </c>
      <c r="K35" s="421">
        <f>H36*256+H35</f>
        <v>4</v>
      </c>
      <c r="L35" s="575">
        <v>4</v>
      </c>
      <c r="M35" s="604">
        <f t="shared" ref="M35:M36" si="21">_xlfn.BITAND(L35,255)</f>
        <v>4</v>
      </c>
      <c r="N35" s="421"/>
      <c r="P35" s="421"/>
      <c r="Q35" s="421"/>
      <c r="R35" s="421"/>
      <c r="S35" s="421"/>
    </row>
    <row r="36" spans="1:19">
      <c r="A36" s="622">
        <v>161</v>
      </c>
      <c r="B36" s="610" t="s">
        <v>24</v>
      </c>
      <c r="C36" s="751"/>
      <c r="D36" s="754"/>
      <c r="E36" s="620" t="s">
        <v>26</v>
      </c>
      <c r="F36" s="609"/>
      <c r="G36" s="576" t="str">
        <f t="shared" si="0"/>
        <v>0</v>
      </c>
      <c r="H36" s="617">
        <v>0</v>
      </c>
      <c r="I36" s="618" t="s">
        <v>27</v>
      </c>
      <c r="K36" s="421"/>
      <c r="L36" s="575"/>
      <c r="M36" s="604">
        <f t="shared" si="21"/>
        <v>0</v>
      </c>
      <c r="N36" s="421"/>
      <c r="P36" s="421"/>
      <c r="Q36" s="421"/>
      <c r="R36" s="421"/>
      <c r="S36" s="421"/>
    </row>
    <row r="37" spans="1:19">
      <c r="A37" s="622">
        <v>162</v>
      </c>
      <c r="B37" s="610" t="s">
        <v>24</v>
      </c>
      <c r="C37" s="953" t="s">
        <v>1317</v>
      </c>
      <c r="D37" s="754"/>
      <c r="E37" s="620" t="s">
        <v>26</v>
      </c>
      <c r="F37" s="609"/>
      <c r="G37" s="576" t="str">
        <f t="shared" si="0"/>
        <v>5A</v>
      </c>
      <c r="H37" s="617">
        <v>90</v>
      </c>
      <c r="I37" s="618" t="s">
        <v>27</v>
      </c>
      <c r="K37" s="421">
        <f>H38*256+H37</f>
        <v>90</v>
      </c>
      <c r="L37" s="575">
        <v>90</v>
      </c>
      <c r="M37" s="604">
        <f t="shared" ref="M37" si="22">_xlfn.BITRSHIFT(L36,8)</f>
        <v>0</v>
      </c>
      <c r="N37" s="421"/>
      <c r="P37" s="421"/>
      <c r="Q37" s="421"/>
      <c r="R37" s="421"/>
      <c r="S37" s="421"/>
    </row>
    <row r="38" spans="1:19">
      <c r="A38" s="622">
        <v>163</v>
      </c>
      <c r="B38" s="610" t="s">
        <v>24</v>
      </c>
      <c r="C38" s="751"/>
      <c r="D38" s="754"/>
      <c r="E38" s="620" t="s">
        <v>26</v>
      </c>
      <c r="F38" s="609"/>
      <c r="G38" s="576" t="str">
        <f t="shared" si="0"/>
        <v>0</v>
      </c>
      <c r="H38" s="617">
        <v>0</v>
      </c>
      <c r="I38" s="618" t="s">
        <v>27</v>
      </c>
      <c r="K38" s="421"/>
      <c r="L38" s="575"/>
      <c r="M38" s="604">
        <f t="shared" ref="M38:M39" si="23">_xlfn.BITAND(L38,255)</f>
        <v>0</v>
      </c>
      <c r="N38" s="421"/>
      <c r="P38" s="421"/>
      <c r="Q38" s="421"/>
      <c r="R38" s="421"/>
      <c r="S38" s="421"/>
    </row>
    <row r="39" spans="1:19">
      <c r="A39" s="622">
        <v>164</v>
      </c>
      <c r="B39" s="610" t="s">
        <v>24</v>
      </c>
      <c r="C39" s="953" t="s">
        <v>1318</v>
      </c>
      <c r="D39" s="754"/>
      <c r="E39" s="620" t="s">
        <v>26</v>
      </c>
      <c r="F39" s="609"/>
      <c r="G39" s="576" t="str">
        <f t="shared" si="0"/>
        <v>B1</v>
      </c>
      <c r="H39" s="617">
        <v>177</v>
      </c>
      <c r="I39" s="618" t="s">
        <v>27</v>
      </c>
      <c r="K39" s="421">
        <f>H40*256+H39</f>
        <v>177</v>
      </c>
      <c r="L39" s="575">
        <v>177</v>
      </c>
      <c r="M39" s="604">
        <f t="shared" si="23"/>
        <v>177</v>
      </c>
      <c r="N39" s="421"/>
      <c r="P39" s="421"/>
      <c r="Q39" s="421"/>
      <c r="R39" s="421"/>
      <c r="S39" s="421"/>
    </row>
    <row r="40" spans="1:19">
      <c r="A40" s="622">
        <v>165</v>
      </c>
      <c r="B40" s="610" t="s">
        <v>24</v>
      </c>
      <c r="C40" s="751"/>
      <c r="D40" s="754"/>
      <c r="E40" s="620" t="s">
        <v>26</v>
      </c>
      <c r="F40" s="609"/>
      <c r="G40" s="576" t="str">
        <f t="shared" si="0"/>
        <v>0</v>
      </c>
      <c r="H40" s="617">
        <v>0</v>
      </c>
      <c r="I40" s="618" t="s">
        <v>27</v>
      </c>
      <c r="K40" s="421"/>
      <c r="L40" s="575"/>
      <c r="M40" s="604">
        <f t="shared" ref="M40" si="24">_xlfn.BITRSHIFT(L39,8)</f>
        <v>0</v>
      </c>
      <c r="N40" s="421"/>
      <c r="P40" s="421"/>
      <c r="Q40" s="421"/>
      <c r="R40" s="421"/>
      <c r="S40" s="421"/>
    </row>
    <row r="41" spans="1:19">
      <c r="A41" s="622">
        <v>166</v>
      </c>
      <c r="B41" s="610" t="s">
        <v>24</v>
      </c>
      <c r="C41" s="953" t="s">
        <v>1319</v>
      </c>
      <c r="D41" s="754"/>
      <c r="E41" s="620" t="s">
        <v>26</v>
      </c>
      <c r="F41" s="609"/>
      <c r="G41" s="576" t="str">
        <f t="shared" si="0"/>
        <v>8</v>
      </c>
      <c r="H41" s="617">
        <v>8</v>
      </c>
      <c r="I41" s="618" t="s">
        <v>27</v>
      </c>
      <c r="K41" s="421">
        <f>H42*256+H41</f>
        <v>264</v>
      </c>
      <c r="L41" s="575">
        <v>264</v>
      </c>
      <c r="M41" s="604">
        <f t="shared" ref="M41:M42" si="25">_xlfn.BITAND(L41,255)</f>
        <v>8</v>
      </c>
      <c r="N41" s="421"/>
      <c r="P41" s="421"/>
      <c r="Q41" s="421"/>
      <c r="R41" s="421"/>
      <c r="S41" s="421"/>
    </row>
    <row r="42" spans="1:19">
      <c r="A42" s="622">
        <v>167</v>
      </c>
      <c r="B42" s="610" t="s">
        <v>24</v>
      </c>
      <c r="C42" s="751"/>
      <c r="D42" s="754"/>
      <c r="E42" s="620" t="s">
        <v>26</v>
      </c>
      <c r="F42" s="609"/>
      <c r="G42" s="576" t="str">
        <f t="shared" si="0"/>
        <v>1</v>
      </c>
      <c r="H42" s="617">
        <v>1</v>
      </c>
      <c r="I42" s="618" t="s">
        <v>27</v>
      </c>
      <c r="L42" s="575"/>
      <c r="M42" s="604">
        <f t="shared" si="25"/>
        <v>0</v>
      </c>
      <c r="N42" s="421"/>
      <c r="P42" s="421"/>
      <c r="Q42" s="421"/>
      <c r="R42" s="421"/>
      <c r="S42" s="421"/>
    </row>
    <row r="43" spans="1:19">
      <c r="A43" s="622">
        <v>168</v>
      </c>
      <c r="B43" s="610" t="s">
        <v>24</v>
      </c>
      <c r="C43" s="953" t="s">
        <v>1320</v>
      </c>
      <c r="D43" s="754"/>
      <c r="E43" s="620" t="s">
        <v>26</v>
      </c>
      <c r="F43" s="609"/>
      <c r="G43" s="576" t="str">
        <f t="shared" si="0"/>
        <v>5E</v>
      </c>
      <c r="H43" s="614">
        <v>94</v>
      </c>
      <c r="I43" s="618" t="s">
        <v>27</v>
      </c>
      <c r="K43" s="421">
        <f>H44*256+H43</f>
        <v>350</v>
      </c>
      <c r="L43" s="575">
        <v>350</v>
      </c>
      <c r="M43" s="604">
        <f t="shared" ref="M43" si="26">_xlfn.BITRSHIFT(L42,8)</f>
        <v>0</v>
      </c>
      <c r="N43" s="421"/>
      <c r="P43" s="421"/>
      <c r="Q43" s="421"/>
      <c r="R43" s="421"/>
      <c r="S43" s="421"/>
    </row>
    <row r="44" spans="1:19">
      <c r="A44" s="622">
        <v>169</v>
      </c>
      <c r="B44" s="610" t="s">
        <v>24</v>
      </c>
      <c r="C44" s="751"/>
      <c r="D44" s="754"/>
      <c r="E44" s="620" t="s">
        <v>26</v>
      </c>
      <c r="F44" s="609"/>
      <c r="G44" s="576" t="str">
        <f t="shared" si="0"/>
        <v>1</v>
      </c>
      <c r="H44" s="614">
        <v>1</v>
      </c>
      <c r="I44" s="618" t="s">
        <v>27</v>
      </c>
      <c r="L44" s="575"/>
      <c r="M44" s="604">
        <f t="shared" ref="M44:M45" si="27">_xlfn.BITAND(L44,255)</f>
        <v>0</v>
      </c>
      <c r="P44" s="421"/>
    </row>
    <row r="45" spans="1:19">
      <c r="A45" s="622">
        <v>170</v>
      </c>
      <c r="B45" s="610" t="s">
        <v>24</v>
      </c>
      <c r="C45" s="953" t="s">
        <v>1321</v>
      </c>
      <c r="D45" s="754"/>
      <c r="E45" s="620" t="s">
        <v>26</v>
      </c>
      <c r="F45" s="609"/>
      <c r="G45" s="576" t="str">
        <f t="shared" si="0"/>
        <v>B5</v>
      </c>
      <c r="H45" s="614">
        <v>181</v>
      </c>
      <c r="I45" s="618" t="s">
        <v>27</v>
      </c>
      <c r="K45" s="421">
        <f>H46*256+H45</f>
        <v>437</v>
      </c>
      <c r="L45" s="575">
        <v>437</v>
      </c>
      <c r="M45" s="604">
        <f t="shared" si="27"/>
        <v>181</v>
      </c>
      <c r="N45" s="421"/>
      <c r="P45" s="421"/>
      <c r="Q45" s="421"/>
      <c r="R45" s="421"/>
      <c r="S45" s="421"/>
    </row>
    <row r="46" spans="1:19">
      <c r="A46" s="622">
        <v>171</v>
      </c>
      <c r="B46" s="610" t="s">
        <v>24</v>
      </c>
      <c r="C46" s="751"/>
      <c r="D46" s="754"/>
      <c r="E46" s="620" t="s">
        <v>26</v>
      </c>
      <c r="F46" s="609"/>
      <c r="G46" s="576" t="str">
        <f t="shared" si="0"/>
        <v>1</v>
      </c>
      <c r="H46" s="614">
        <v>1</v>
      </c>
      <c r="I46" s="618" t="s">
        <v>27</v>
      </c>
      <c r="L46" s="575"/>
      <c r="M46" s="604">
        <f t="shared" ref="M46" si="28">_xlfn.BITRSHIFT(L45,8)</f>
        <v>1</v>
      </c>
      <c r="P46" s="421"/>
    </row>
    <row r="47" spans="1:19">
      <c r="A47" s="622">
        <v>172</v>
      </c>
      <c r="B47" s="610" t="s">
        <v>24</v>
      </c>
      <c r="C47" s="953" t="s">
        <v>1322</v>
      </c>
      <c r="D47" s="754"/>
      <c r="E47" s="620" t="s">
        <v>26</v>
      </c>
      <c r="F47" s="609"/>
      <c r="G47" s="576" t="str">
        <f t="shared" si="0"/>
        <v>C</v>
      </c>
      <c r="H47" s="614">
        <v>12</v>
      </c>
      <c r="I47" s="618" t="s">
        <v>27</v>
      </c>
      <c r="K47" s="421">
        <f>H48*256+H47</f>
        <v>524</v>
      </c>
      <c r="L47" s="575">
        <v>524</v>
      </c>
      <c r="M47" s="604">
        <f t="shared" ref="M47:M48" si="29">_xlfn.BITAND(L47,255)</f>
        <v>12</v>
      </c>
      <c r="N47" s="421"/>
      <c r="P47" s="421"/>
      <c r="Q47" s="421"/>
      <c r="R47" s="421"/>
      <c r="S47" s="421"/>
    </row>
    <row r="48" spans="1:19">
      <c r="A48" s="622">
        <v>173</v>
      </c>
      <c r="B48" s="610" t="s">
        <v>24</v>
      </c>
      <c r="C48" s="751"/>
      <c r="D48" s="754"/>
      <c r="E48" s="620" t="s">
        <v>26</v>
      </c>
      <c r="F48" s="609"/>
      <c r="G48" s="576" t="str">
        <f t="shared" si="0"/>
        <v>2</v>
      </c>
      <c r="H48" s="614">
        <v>2</v>
      </c>
      <c r="I48" s="618" t="s">
        <v>27</v>
      </c>
      <c r="L48" s="575"/>
      <c r="M48" s="604">
        <f t="shared" si="29"/>
        <v>0</v>
      </c>
      <c r="P48" s="421"/>
    </row>
    <row r="49" spans="1:19">
      <c r="A49" s="622">
        <v>174</v>
      </c>
      <c r="B49" s="610" t="s">
        <v>24</v>
      </c>
      <c r="C49" s="953" t="s">
        <v>1323</v>
      </c>
      <c r="D49" s="754"/>
      <c r="E49" s="620" t="s">
        <v>26</v>
      </c>
      <c r="F49" s="609"/>
      <c r="G49" s="576" t="str">
        <f t="shared" si="0"/>
        <v>63</v>
      </c>
      <c r="H49" s="614">
        <v>99</v>
      </c>
      <c r="I49" s="618" t="s">
        <v>27</v>
      </c>
      <c r="K49" s="421">
        <f>H50*256+H49</f>
        <v>611</v>
      </c>
      <c r="L49" s="575">
        <v>611</v>
      </c>
      <c r="M49" s="604">
        <f t="shared" ref="M49" si="30">_xlfn.BITRSHIFT(L48,8)</f>
        <v>0</v>
      </c>
      <c r="N49" s="421"/>
      <c r="P49" s="421"/>
      <c r="Q49" s="421"/>
      <c r="R49" s="421"/>
      <c r="S49" s="421"/>
    </row>
    <row r="50" spans="1:19">
      <c r="A50" s="622">
        <v>175</v>
      </c>
      <c r="B50" s="610" t="s">
        <v>24</v>
      </c>
      <c r="C50" s="751"/>
      <c r="D50" s="754"/>
      <c r="E50" s="620" t="s">
        <v>26</v>
      </c>
      <c r="F50" s="609"/>
      <c r="G50" s="576" t="str">
        <f t="shared" si="0"/>
        <v>2</v>
      </c>
      <c r="H50" s="614">
        <v>2</v>
      </c>
      <c r="I50" s="618" t="s">
        <v>27</v>
      </c>
      <c r="L50" s="575"/>
      <c r="M50" s="604">
        <f t="shared" ref="M50:M51" si="31">_xlfn.BITAND(L50,255)</f>
        <v>0</v>
      </c>
      <c r="P50" s="421"/>
    </row>
    <row r="51" spans="1:19">
      <c r="A51" s="622">
        <v>176</v>
      </c>
      <c r="B51" s="610" t="s">
        <v>24</v>
      </c>
      <c r="C51" s="953" t="s">
        <v>1324</v>
      </c>
      <c r="D51" s="754"/>
      <c r="E51" s="620" t="s">
        <v>26</v>
      </c>
      <c r="F51" s="609"/>
      <c r="G51" s="576" t="str">
        <f t="shared" si="0"/>
        <v>B9</v>
      </c>
      <c r="H51" s="614">
        <v>185</v>
      </c>
      <c r="I51" s="618" t="s">
        <v>27</v>
      </c>
      <c r="K51" s="421">
        <f>H52*256+H51</f>
        <v>697</v>
      </c>
      <c r="L51" s="575">
        <v>697</v>
      </c>
      <c r="M51" s="604">
        <f t="shared" si="31"/>
        <v>185</v>
      </c>
      <c r="N51" s="421"/>
      <c r="P51" s="421"/>
      <c r="Q51" s="421"/>
      <c r="R51" s="421"/>
      <c r="S51" s="421"/>
    </row>
    <row r="52" spans="1:19">
      <c r="A52" s="622">
        <v>177</v>
      </c>
      <c r="B52" s="610" t="s">
        <v>24</v>
      </c>
      <c r="C52" s="751"/>
      <c r="D52" s="754"/>
      <c r="E52" s="620" t="s">
        <v>26</v>
      </c>
      <c r="F52" s="609"/>
      <c r="G52" s="576" t="str">
        <f t="shared" si="0"/>
        <v>2</v>
      </c>
      <c r="H52" s="614">
        <v>2</v>
      </c>
      <c r="I52" s="618" t="s">
        <v>27</v>
      </c>
      <c r="K52" s="421"/>
      <c r="L52" s="575"/>
      <c r="M52" s="604">
        <f t="shared" ref="M52" si="32">_xlfn.BITRSHIFT(L51,8)</f>
        <v>2</v>
      </c>
      <c r="N52" s="421"/>
      <c r="P52" s="421"/>
      <c r="Q52" s="421"/>
    </row>
    <row r="53" spans="1:19">
      <c r="A53" s="622">
        <v>178</v>
      </c>
      <c r="B53" s="610" t="s">
        <v>24</v>
      </c>
      <c r="C53" s="953" t="s">
        <v>1325</v>
      </c>
      <c r="D53" s="754"/>
      <c r="E53" s="620" t="s">
        <v>26</v>
      </c>
      <c r="F53" s="609"/>
      <c r="G53" s="576" t="str">
        <f t="shared" si="0"/>
        <v>10</v>
      </c>
      <c r="H53" s="614">
        <v>16</v>
      </c>
      <c r="I53" s="618" t="s">
        <v>27</v>
      </c>
      <c r="K53" s="421">
        <f>H54*256+H53</f>
        <v>784</v>
      </c>
      <c r="L53" s="575">
        <v>784</v>
      </c>
      <c r="M53" s="604">
        <f t="shared" ref="M53:M54" si="33">_xlfn.BITAND(L53,255)</f>
        <v>16</v>
      </c>
      <c r="N53" s="421"/>
      <c r="P53" s="421"/>
      <c r="Q53" s="421"/>
      <c r="R53" s="421"/>
      <c r="S53" s="421"/>
    </row>
    <row r="54" spans="1:19">
      <c r="A54" s="622">
        <v>179</v>
      </c>
      <c r="B54" s="610" t="s">
        <v>24</v>
      </c>
      <c r="C54" s="751"/>
      <c r="D54" s="754"/>
      <c r="E54" s="620" t="s">
        <v>26</v>
      </c>
      <c r="F54" s="609"/>
      <c r="G54" s="576" t="str">
        <f t="shared" si="0"/>
        <v>3</v>
      </c>
      <c r="H54" s="614">
        <v>3</v>
      </c>
      <c r="I54" s="618" t="s">
        <v>27</v>
      </c>
      <c r="K54" s="421"/>
      <c r="L54" s="575"/>
      <c r="M54" s="604">
        <f t="shared" si="33"/>
        <v>0</v>
      </c>
      <c r="N54" s="421"/>
      <c r="P54" s="421"/>
      <c r="Q54" s="421"/>
    </row>
    <row r="55" spans="1:19">
      <c r="A55" s="622">
        <v>180</v>
      </c>
      <c r="B55" s="610" t="s">
        <v>24</v>
      </c>
      <c r="C55" s="953" t="s">
        <v>1326</v>
      </c>
      <c r="D55" s="754"/>
      <c r="E55" s="620" t="s">
        <v>26</v>
      </c>
      <c r="F55" s="609"/>
      <c r="G55" s="576" t="str">
        <f t="shared" si="0"/>
        <v>67</v>
      </c>
      <c r="H55" s="614">
        <v>103</v>
      </c>
      <c r="I55" s="618" t="s">
        <v>27</v>
      </c>
      <c r="K55" s="421">
        <f>H56*256+H55</f>
        <v>871</v>
      </c>
      <c r="L55" s="575">
        <v>871</v>
      </c>
      <c r="M55" s="604">
        <f t="shared" ref="M55" si="34">_xlfn.BITRSHIFT(L54,8)</f>
        <v>0</v>
      </c>
      <c r="N55" s="421"/>
      <c r="P55" s="421"/>
      <c r="Q55" s="421"/>
      <c r="R55" s="421"/>
      <c r="S55" s="421"/>
    </row>
    <row r="56" spans="1:19">
      <c r="A56" s="622">
        <v>181</v>
      </c>
      <c r="B56" s="610" t="s">
        <v>24</v>
      </c>
      <c r="C56" s="751"/>
      <c r="D56" s="754"/>
      <c r="E56" s="620" t="s">
        <v>26</v>
      </c>
      <c r="F56" s="609"/>
      <c r="G56" s="576" t="str">
        <f t="shared" si="0"/>
        <v>3</v>
      </c>
      <c r="H56" s="614">
        <v>3</v>
      </c>
      <c r="I56" s="618" t="s">
        <v>27</v>
      </c>
      <c r="K56" s="421"/>
      <c r="L56" s="575"/>
      <c r="M56" s="604">
        <f t="shared" ref="M56:M57" si="35">_xlfn.BITAND(L56,255)</f>
        <v>0</v>
      </c>
      <c r="N56" s="421"/>
      <c r="P56" s="421"/>
      <c r="Q56" s="421"/>
    </row>
    <row r="57" spans="1:19">
      <c r="A57" s="622">
        <v>182</v>
      </c>
      <c r="B57" s="610" t="s">
        <v>24</v>
      </c>
      <c r="C57" s="953" t="s">
        <v>1311</v>
      </c>
      <c r="D57" s="754"/>
      <c r="E57" s="620" t="s">
        <v>26</v>
      </c>
      <c r="F57" s="609"/>
      <c r="G57" s="576" t="str">
        <f t="shared" si="0"/>
        <v>BD</v>
      </c>
      <c r="H57" s="614">
        <v>189</v>
      </c>
      <c r="I57" s="618" t="s">
        <v>27</v>
      </c>
      <c r="K57" s="421">
        <f>H58*256+H57</f>
        <v>957</v>
      </c>
      <c r="L57" s="575">
        <v>957</v>
      </c>
      <c r="M57" s="604">
        <f t="shared" si="35"/>
        <v>189</v>
      </c>
      <c r="N57" s="421"/>
      <c r="P57" s="421"/>
      <c r="Q57" s="421"/>
      <c r="R57" s="421"/>
      <c r="S57" s="421"/>
    </row>
    <row r="58" spans="1:19">
      <c r="A58" s="622">
        <v>183</v>
      </c>
      <c r="B58" s="610" t="s">
        <v>24</v>
      </c>
      <c r="C58" s="751"/>
      <c r="D58" s="754"/>
      <c r="E58" s="620" t="s">
        <v>26</v>
      </c>
      <c r="F58" s="609"/>
      <c r="G58" s="576" t="str">
        <f t="shared" si="0"/>
        <v>3</v>
      </c>
      <c r="H58" s="614">
        <v>3</v>
      </c>
      <c r="I58" s="618" t="s">
        <v>27</v>
      </c>
      <c r="L58" s="575"/>
      <c r="M58" s="604">
        <f t="shared" ref="M58" si="36">_xlfn.BITRSHIFT(L57,8)</f>
        <v>3</v>
      </c>
      <c r="N58" s="421"/>
      <c r="P58" s="421"/>
      <c r="Q58" s="421"/>
    </row>
    <row r="59" spans="1:19">
      <c r="A59" s="622">
        <v>184</v>
      </c>
      <c r="B59" s="610" t="s">
        <v>24</v>
      </c>
      <c r="C59" s="953" t="s">
        <v>1327</v>
      </c>
      <c r="D59" s="754"/>
      <c r="E59" s="620" t="s">
        <v>26</v>
      </c>
      <c r="F59" s="609"/>
      <c r="G59" s="576" t="str">
        <f t="shared" si="0"/>
        <v>14</v>
      </c>
      <c r="H59" s="614">
        <v>20</v>
      </c>
      <c r="I59" s="618" t="s">
        <v>27</v>
      </c>
      <c r="K59" s="421">
        <f>H60*256+H59</f>
        <v>1044</v>
      </c>
      <c r="L59" s="575">
        <v>1044</v>
      </c>
      <c r="M59" s="604">
        <f t="shared" ref="M59:M60" si="37">_xlfn.BITAND(L59,255)</f>
        <v>20</v>
      </c>
      <c r="N59" s="421"/>
      <c r="P59" s="421"/>
      <c r="Q59" s="421"/>
      <c r="R59" s="421"/>
      <c r="S59" s="421"/>
    </row>
    <row r="60" spans="1:19">
      <c r="A60" s="622">
        <v>185</v>
      </c>
      <c r="B60" s="610" t="s">
        <v>24</v>
      </c>
      <c r="C60" s="751"/>
      <c r="D60" s="754"/>
      <c r="E60" s="620" t="s">
        <v>26</v>
      </c>
      <c r="F60" s="609"/>
      <c r="G60" s="576" t="str">
        <f t="shared" si="0"/>
        <v>4</v>
      </c>
      <c r="H60" s="614">
        <v>4</v>
      </c>
      <c r="I60" s="618" t="s">
        <v>27</v>
      </c>
      <c r="L60" s="575"/>
      <c r="M60" s="604">
        <f t="shared" si="37"/>
        <v>0</v>
      </c>
      <c r="P60" s="421"/>
    </row>
    <row r="61" spans="1:19">
      <c r="A61" s="622">
        <v>186</v>
      </c>
      <c r="B61" s="610" t="s">
        <v>24</v>
      </c>
      <c r="C61" s="953" t="s">
        <v>1313</v>
      </c>
      <c r="D61" s="754"/>
      <c r="E61" s="620" t="s">
        <v>26</v>
      </c>
      <c r="F61" s="609"/>
      <c r="G61" s="576" t="str">
        <f t="shared" si="0"/>
        <v>6B</v>
      </c>
      <c r="H61" s="614">
        <v>107</v>
      </c>
      <c r="I61" s="618" t="s">
        <v>27</v>
      </c>
      <c r="K61" s="421">
        <f>H62*256+H61</f>
        <v>1131</v>
      </c>
      <c r="L61" s="575">
        <v>1131</v>
      </c>
      <c r="M61" s="604">
        <f t="shared" ref="M61" si="38">_xlfn.BITRSHIFT(L60,8)</f>
        <v>0</v>
      </c>
      <c r="N61" s="421"/>
      <c r="P61" s="421"/>
      <c r="Q61" s="421"/>
      <c r="R61" s="421"/>
      <c r="S61" s="421"/>
    </row>
    <row r="62" spans="1:19">
      <c r="A62" s="622">
        <v>187</v>
      </c>
      <c r="B62" s="610" t="s">
        <v>24</v>
      </c>
      <c r="C62" s="751"/>
      <c r="D62" s="754"/>
      <c r="E62" s="620" t="s">
        <v>26</v>
      </c>
      <c r="F62" s="609"/>
      <c r="G62" s="576" t="str">
        <f t="shared" si="0"/>
        <v>4</v>
      </c>
      <c r="H62" s="614">
        <v>4</v>
      </c>
      <c r="I62" s="618" t="s">
        <v>27</v>
      </c>
      <c r="L62" s="575"/>
      <c r="M62" s="604">
        <f t="shared" ref="M62:M63" si="39">_xlfn.BITAND(L62,255)</f>
        <v>0</v>
      </c>
      <c r="P62" s="421"/>
    </row>
    <row r="63" spans="1:19">
      <c r="A63" s="622">
        <v>188</v>
      </c>
      <c r="B63" s="610" t="s">
        <v>24</v>
      </c>
      <c r="C63" s="953" t="s">
        <v>1328</v>
      </c>
      <c r="D63" s="754"/>
      <c r="E63" s="620" t="s">
        <v>26</v>
      </c>
      <c r="F63" s="609"/>
      <c r="G63" s="576" t="str">
        <f t="shared" si="0"/>
        <v>C2</v>
      </c>
      <c r="H63" s="614">
        <v>194</v>
      </c>
      <c r="I63" s="618" t="s">
        <v>27</v>
      </c>
      <c r="K63" s="421">
        <f>H64*256+H63</f>
        <v>1218</v>
      </c>
      <c r="L63" s="575">
        <v>1218</v>
      </c>
      <c r="M63" s="604">
        <f t="shared" si="39"/>
        <v>194</v>
      </c>
      <c r="N63" s="421"/>
      <c r="P63" s="421"/>
      <c r="Q63" s="421"/>
      <c r="R63" s="421"/>
      <c r="S63" s="421"/>
    </row>
    <row r="64" spans="1:19">
      <c r="A64" s="622">
        <v>189</v>
      </c>
      <c r="B64" s="610" t="s">
        <v>24</v>
      </c>
      <c r="C64" s="751"/>
      <c r="D64" s="754"/>
      <c r="E64" s="620" t="s">
        <v>26</v>
      </c>
      <c r="F64" s="609"/>
      <c r="G64" s="576" t="str">
        <f t="shared" si="0"/>
        <v>4</v>
      </c>
      <c r="H64" s="614">
        <v>4</v>
      </c>
      <c r="I64" s="618" t="s">
        <v>27</v>
      </c>
      <c r="L64" s="575"/>
      <c r="M64" s="604">
        <f t="shared" ref="M64" si="40">_xlfn.BITRSHIFT(L63,8)</f>
        <v>4</v>
      </c>
      <c r="P64" s="421"/>
    </row>
    <row r="65" spans="1:19">
      <c r="A65" s="622">
        <v>190</v>
      </c>
      <c r="B65" s="610" t="s">
        <v>24</v>
      </c>
      <c r="C65" s="953" t="s">
        <v>1329</v>
      </c>
      <c r="D65" s="754"/>
      <c r="E65" s="620" t="s">
        <v>26</v>
      </c>
      <c r="F65" s="609"/>
      <c r="G65" s="576" t="str">
        <f t="shared" si="0"/>
        <v>E1</v>
      </c>
      <c r="H65" s="614">
        <v>225</v>
      </c>
      <c r="I65" s="618" t="s">
        <v>27</v>
      </c>
      <c r="K65" s="421">
        <f>H66*256+H65</f>
        <v>15329</v>
      </c>
      <c r="L65" s="575">
        <v>15329</v>
      </c>
      <c r="M65" s="604">
        <f t="shared" ref="M65:M66" si="41">_xlfn.BITAND(L65,255)</f>
        <v>225</v>
      </c>
      <c r="N65" s="421"/>
      <c r="P65" s="421"/>
      <c r="Q65" s="421"/>
      <c r="R65" s="421"/>
      <c r="S65" s="421"/>
    </row>
    <row r="66" spans="1:19">
      <c r="A66" s="622">
        <v>191</v>
      </c>
      <c r="B66" s="610" t="s">
        <v>24</v>
      </c>
      <c r="C66" s="751"/>
      <c r="D66" s="751"/>
      <c r="E66" s="620" t="s">
        <v>26</v>
      </c>
      <c r="F66" s="609"/>
      <c r="G66" s="576" t="str">
        <f t="shared" si="0"/>
        <v>3B</v>
      </c>
      <c r="H66" s="614">
        <v>59</v>
      </c>
      <c r="I66" s="618" t="s">
        <v>27</v>
      </c>
      <c r="L66" s="575"/>
      <c r="M66" s="604">
        <f t="shared" si="41"/>
        <v>0</v>
      </c>
      <c r="P66" s="421"/>
    </row>
    <row r="67" spans="1:19">
      <c r="A67" s="610">
        <v>192</v>
      </c>
      <c r="B67" s="610" t="s">
        <v>24</v>
      </c>
      <c r="C67" s="953" t="s">
        <v>1330</v>
      </c>
      <c r="D67" s="957"/>
      <c r="E67" s="620" t="s">
        <v>26</v>
      </c>
      <c r="F67" s="609"/>
      <c r="G67" s="576" t="str">
        <f t="shared" ref="G67:G130" si="42">DEC2HEX(H67)</f>
        <v>4</v>
      </c>
      <c r="H67" s="617">
        <v>4</v>
      </c>
      <c r="I67" s="618" t="s">
        <v>27</v>
      </c>
      <c r="K67" s="421">
        <f>H68*256+H67</f>
        <v>4</v>
      </c>
      <c r="L67" s="575">
        <v>4</v>
      </c>
      <c r="M67" s="604">
        <f t="shared" ref="M67" si="43">_xlfn.BITRSHIFT(L66,8)</f>
        <v>0</v>
      </c>
      <c r="N67" s="421"/>
      <c r="P67" s="421"/>
      <c r="Q67" s="421"/>
      <c r="R67" s="421"/>
      <c r="S67" s="421"/>
    </row>
    <row r="68" spans="1:19">
      <c r="A68" s="610">
        <v>193</v>
      </c>
      <c r="B68" s="610" t="s">
        <v>24</v>
      </c>
      <c r="C68" s="751"/>
      <c r="D68" s="754"/>
      <c r="E68" s="620" t="s">
        <v>26</v>
      </c>
      <c r="F68" s="609"/>
      <c r="G68" s="576" t="str">
        <f t="shared" si="42"/>
        <v>0</v>
      </c>
      <c r="H68" s="617">
        <v>0</v>
      </c>
      <c r="I68" s="618" t="s">
        <v>27</v>
      </c>
      <c r="K68" s="421"/>
      <c r="L68" s="575"/>
      <c r="M68" s="604">
        <f t="shared" ref="M68:M69" si="44">_xlfn.BITAND(L68,255)</f>
        <v>0</v>
      </c>
      <c r="N68" s="421"/>
      <c r="P68" s="421"/>
      <c r="Q68" s="421"/>
      <c r="R68" s="421"/>
      <c r="S68" s="421"/>
    </row>
    <row r="69" spans="1:19">
      <c r="A69" s="610">
        <v>194</v>
      </c>
      <c r="B69" s="610" t="s">
        <v>24</v>
      </c>
      <c r="C69" s="953" t="s">
        <v>1331</v>
      </c>
      <c r="D69" s="754"/>
      <c r="E69" s="620" t="s">
        <v>26</v>
      </c>
      <c r="F69" s="609"/>
      <c r="G69" s="576" t="str">
        <f t="shared" si="42"/>
        <v>5A</v>
      </c>
      <c r="H69" s="617">
        <v>90</v>
      </c>
      <c r="I69" s="618" t="s">
        <v>27</v>
      </c>
      <c r="K69" s="421">
        <f>H70*256+H69</f>
        <v>90</v>
      </c>
      <c r="L69" s="575">
        <v>90</v>
      </c>
      <c r="M69" s="604">
        <f t="shared" si="44"/>
        <v>90</v>
      </c>
      <c r="N69" s="421"/>
      <c r="P69" s="421"/>
      <c r="Q69" s="421"/>
      <c r="R69" s="421"/>
      <c r="S69" s="421"/>
    </row>
    <row r="70" spans="1:19">
      <c r="A70" s="610">
        <v>195</v>
      </c>
      <c r="B70" s="610" t="s">
        <v>24</v>
      </c>
      <c r="C70" s="751"/>
      <c r="D70" s="754"/>
      <c r="E70" s="620" t="s">
        <v>26</v>
      </c>
      <c r="F70" s="609"/>
      <c r="G70" s="576" t="str">
        <f t="shared" si="42"/>
        <v>0</v>
      </c>
      <c r="H70" s="617">
        <v>0</v>
      </c>
      <c r="I70" s="618" t="s">
        <v>27</v>
      </c>
      <c r="K70" s="421"/>
      <c r="L70" s="575"/>
      <c r="M70" s="604">
        <f t="shared" ref="M70" si="45">_xlfn.BITRSHIFT(L69,8)</f>
        <v>0</v>
      </c>
      <c r="N70" s="421"/>
      <c r="P70" s="421"/>
      <c r="Q70" s="421"/>
      <c r="R70" s="421"/>
      <c r="S70" s="421"/>
    </row>
    <row r="71" spans="1:19">
      <c r="A71" s="610">
        <v>196</v>
      </c>
      <c r="B71" s="610" t="s">
        <v>24</v>
      </c>
      <c r="C71" s="953" t="s">
        <v>1332</v>
      </c>
      <c r="D71" s="754"/>
      <c r="E71" s="620" t="s">
        <v>26</v>
      </c>
      <c r="F71" s="609"/>
      <c r="G71" s="576" t="str">
        <f t="shared" si="42"/>
        <v>B1</v>
      </c>
      <c r="H71" s="617">
        <v>177</v>
      </c>
      <c r="I71" s="618" t="s">
        <v>27</v>
      </c>
      <c r="K71" s="421">
        <f>H72*256+H71</f>
        <v>177</v>
      </c>
      <c r="L71" s="575">
        <v>177</v>
      </c>
      <c r="M71" s="604">
        <f t="shared" ref="M71:M72" si="46">_xlfn.BITAND(L71,255)</f>
        <v>177</v>
      </c>
      <c r="N71" s="421"/>
      <c r="P71" s="421"/>
      <c r="Q71" s="421"/>
      <c r="R71" s="421"/>
      <c r="S71" s="421"/>
    </row>
    <row r="72" spans="1:19">
      <c r="A72" s="610">
        <v>197</v>
      </c>
      <c r="B72" s="610" t="s">
        <v>24</v>
      </c>
      <c r="C72" s="751"/>
      <c r="D72" s="754"/>
      <c r="E72" s="620" t="s">
        <v>26</v>
      </c>
      <c r="F72" s="609"/>
      <c r="G72" s="576" t="str">
        <f t="shared" si="42"/>
        <v>0</v>
      </c>
      <c r="H72" s="617">
        <v>0</v>
      </c>
      <c r="I72" s="618" t="s">
        <v>27</v>
      </c>
      <c r="K72" s="421"/>
      <c r="L72" s="575"/>
      <c r="M72" s="604">
        <f t="shared" si="46"/>
        <v>0</v>
      </c>
      <c r="N72" s="421"/>
      <c r="P72" s="421"/>
      <c r="Q72" s="421"/>
      <c r="R72" s="421"/>
      <c r="S72" s="421"/>
    </row>
    <row r="73" spans="1:19">
      <c r="A73" s="610">
        <v>198</v>
      </c>
      <c r="B73" s="610" t="s">
        <v>24</v>
      </c>
      <c r="C73" s="953" t="s">
        <v>1333</v>
      </c>
      <c r="D73" s="754"/>
      <c r="E73" s="620" t="s">
        <v>26</v>
      </c>
      <c r="F73" s="609"/>
      <c r="G73" s="576" t="str">
        <f t="shared" si="42"/>
        <v>8</v>
      </c>
      <c r="H73" s="617">
        <v>8</v>
      </c>
      <c r="I73" s="618" t="s">
        <v>27</v>
      </c>
      <c r="K73" s="421">
        <f>H74*256+H73</f>
        <v>264</v>
      </c>
      <c r="L73" s="575">
        <v>264</v>
      </c>
      <c r="M73" s="604">
        <f t="shared" ref="M73" si="47">_xlfn.BITRSHIFT(L72,8)</f>
        <v>0</v>
      </c>
      <c r="N73" s="421"/>
      <c r="P73" s="421"/>
      <c r="Q73" s="421"/>
      <c r="R73" s="421"/>
      <c r="S73" s="421"/>
    </row>
    <row r="74" spans="1:19">
      <c r="A74" s="610">
        <v>199</v>
      </c>
      <c r="B74" s="610" t="s">
        <v>24</v>
      </c>
      <c r="C74" s="751"/>
      <c r="D74" s="754"/>
      <c r="E74" s="620" t="s">
        <v>26</v>
      </c>
      <c r="F74" s="609"/>
      <c r="G74" s="576" t="str">
        <f t="shared" si="42"/>
        <v>1</v>
      </c>
      <c r="H74" s="617">
        <v>1</v>
      </c>
      <c r="I74" s="618" t="s">
        <v>27</v>
      </c>
      <c r="L74" s="575"/>
      <c r="M74" s="604">
        <f t="shared" ref="M74:M75" si="48">_xlfn.BITAND(L74,255)</f>
        <v>0</v>
      </c>
      <c r="N74" s="421"/>
      <c r="P74" s="421"/>
      <c r="Q74" s="421"/>
      <c r="R74" s="421"/>
      <c r="S74" s="421"/>
    </row>
    <row r="75" spans="1:19">
      <c r="A75" s="610">
        <v>200</v>
      </c>
      <c r="B75" s="610" t="s">
        <v>24</v>
      </c>
      <c r="C75" s="953" t="s">
        <v>1334</v>
      </c>
      <c r="D75" s="754"/>
      <c r="E75" s="620" t="s">
        <v>26</v>
      </c>
      <c r="F75" s="609"/>
      <c r="G75" s="576" t="str">
        <f t="shared" si="42"/>
        <v>5E</v>
      </c>
      <c r="H75" s="614">
        <v>94</v>
      </c>
      <c r="I75" s="618" t="s">
        <v>27</v>
      </c>
      <c r="K75" s="421">
        <f>H76*256+H75</f>
        <v>350</v>
      </c>
      <c r="L75" s="575">
        <v>350</v>
      </c>
      <c r="M75" s="604">
        <f t="shared" si="48"/>
        <v>94</v>
      </c>
      <c r="N75" s="421"/>
      <c r="P75" s="421"/>
      <c r="Q75" s="421"/>
      <c r="R75" s="421"/>
      <c r="S75" s="421"/>
    </row>
    <row r="76" spans="1:19">
      <c r="A76" s="610">
        <v>201</v>
      </c>
      <c r="B76" s="610" t="s">
        <v>24</v>
      </c>
      <c r="C76" s="751"/>
      <c r="D76" s="754"/>
      <c r="E76" s="620" t="s">
        <v>26</v>
      </c>
      <c r="F76" s="609"/>
      <c r="G76" s="576" t="str">
        <f t="shared" si="42"/>
        <v>1</v>
      </c>
      <c r="H76" s="614">
        <v>1</v>
      </c>
      <c r="I76" s="618" t="s">
        <v>27</v>
      </c>
      <c r="L76" s="575"/>
      <c r="M76" s="604">
        <f t="shared" ref="M76" si="49">_xlfn.BITRSHIFT(L75,8)</f>
        <v>1</v>
      </c>
      <c r="P76" s="421"/>
    </row>
    <row r="77" spans="1:19">
      <c r="A77" s="610">
        <v>202</v>
      </c>
      <c r="B77" s="610" t="s">
        <v>24</v>
      </c>
      <c r="C77" s="953" t="s">
        <v>1335</v>
      </c>
      <c r="D77" s="754"/>
      <c r="E77" s="620" t="s">
        <v>26</v>
      </c>
      <c r="F77" s="609"/>
      <c r="G77" s="576" t="str">
        <f t="shared" si="42"/>
        <v>B5</v>
      </c>
      <c r="H77" s="614">
        <v>181</v>
      </c>
      <c r="I77" s="618" t="s">
        <v>27</v>
      </c>
      <c r="K77" s="421">
        <f>H78*256+H77</f>
        <v>437</v>
      </c>
      <c r="L77" s="575">
        <v>437</v>
      </c>
      <c r="M77" s="604">
        <f t="shared" ref="M77:M78" si="50">_xlfn.BITAND(L77,255)</f>
        <v>181</v>
      </c>
      <c r="N77" s="421"/>
      <c r="P77" s="421"/>
      <c r="Q77" s="421"/>
      <c r="R77" s="421"/>
      <c r="S77" s="421"/>
    </row>
    <row r="78" spans="1:19">
      <c r="A78" s="610">
        <v>203</v>
      </c>
      <c r="B78" s="610" t="s">
        <v>24</v>
      </c>
      <c r="C78" s="751"/>
      <c r="D78" s="754"/>
      <c r="E78" s="620" t="s">
        <v>26</v>
      </c>
      <c r="F78" s="609"/>
      <c r="G78" s="576" t="str">
        <f t="shared" si="42"/>
        <v>1</v>
      </c>
      <c r="H78" s="614">
        <v>1</v>
      </c>
      <c r="I78" s="618" t="s">
        <v>27</v>
      </c>
      <c r="L78" s="575"/>
      <c r="M78" s="604">
        <f t="shared" si="50"/>
        <v>0</v>
      </c>
      <c r="P78" s="421"/>
    </row>
    <row r="79" spans="1:19">
      <c r="A79" s="610">
        <v>204</v>
      </c>
      <c r="B79" s="610" t="s">
        <v>24</v>
      </c>
      <c r="C79" s="953" t="s">
        <v>1336</v>
      </c>
      <c r="D79" s="754"/>
      <c r="E79" s="620" t="s">
        <v>26</v>
      </c>
      <c r="F79" s="609"/>
      <c r="G79" s="576" t="str">
        <f t="shared" si="42"/>
        <v>C</v>
      </c>
      <c r="H79" s="614">
        <v>12</v>
      </c>
      <c r="I79" s="618" t="s">
        <v>27</v>
      </c>
      <c r="K79" s="421">
        <f>H80*256+H79</f>
        <v>524</v>
      </c>
      <c r="L79" s="575">
        <v>524</v>
      </c>
      <c r="M79" s="604">
        <f t="shared" ref="M79" si="51">_xlfn.BITRSHIFT(L78,8)</f>
        <v>0</v>
      </c>
      <c r="N79" s="421"/>
      <c r="P79" s="421"/>
      <c r="Q79" s="421"/>
      <c r="R79" s="421"/>
      <c r="S79" s="421"/>
    </row>
    <row r="80" spans="1:19">
      <c r="A80" s="610">
        <v>205</v>
      </c>
      <c r="B80" s="610" t="s">
        <v>24</v>
      </c>
      <c r="C80" s="751"/>
      <c r="D80" s="754"/>
      <c r="E80" s="620" t="s">
        <v>26</v>
      </c>
      <c r="F80" s="609"/>
      <c r="G80" s="576" t="str">
        <f t="shared" si="42"/>
        <v>2</v>
      </c>
      <c r="H80" s="614">
        <v>2</v>
      </c>
      <c r="I80" s="618" t="s">
        <v>27</v>
      </c>
      <c r="L80" s="575"/>
      <c r="M80" s="604">
        <f t="shared" ref="M80:M81" si="52">_xlfn.BITAND(L80,255)</f>
        <v>0</v>
      </c>
      <c r="P80" s="421"/>
    </row>
    <row r="81" spans="1:19">
      <c r="A81" s="610">
        <v>206</v>
      </c>
      <c r="B81" s="610" t="s">
        <v>24</v>
      </c>
      <c r="C81" s="953" t="s">
        <v>1337</v>
      </c>
      <c r="D81" s="754"/>
      <c r="E81" s="620" t="s">
        <v>26</v>
      </c>
      <c r="F81" s="609"/>
      <c r="G81" s="576" t="str">
        <f t="shared" si="42"/>
        <v>63</v>
      </c>
      <c r="H81" s="614">
        <v>99</v>
      </c>
      <c r="I81" s="618" t="s">
        <v>27</v>
      </c>
      <c r="K81" s="421">
        <f>H82*256+H81</f>
        <v>611</v>
      </c>
      <c r="L81" s="575">
        <v>611</v>
      </c>
      <c r="M81" s="604">
        <f t="shared" si="52"/>
        <v>99</v>
      </c>
      <c r="N81" s="421"/>
      <c r="P81" s="421"/>
      <c r="Q81" s="421"/>
      <c r="R81" s="421"/>
      <c r="S81" s="421"/>
    </row>
    <row r="82" spans="1:19">
      <c r="A82" s="610">
        <v>207</v>
      </c>
      <c r="B82" s="610" t="s">
        <v>24</v>
      </c>
      <c r="C82" s="751"/>
      <c r="D82" s="754"/>
      <c r="E82" s="620" t="s">
        <v>26</v>
      </c>
      <c r="F82" s="609"/>
      <c r="G82" s="576" t="str">
        <f t="shared" si="42"/>
        <v>2</v>
      </c>
      <c r="H82" s="614">
        <v>2</v>
      </c>
      <c r="I82" s="618" t="s">
        <v>27</v>
      </c>
      <c r="L82" s="575"/>
      <c r="M82" s="604">
        <f t="shared" ref="M82" si="53">_xlfn.BITRSHIFT(L81,8)</f>
        <v>2</v>
      </c>
      <c r="P82" s="421"/>
    </row>
    <row r="83" spans="1:19">
      <c r="A83" s="610">
        <v>208</v>
      </c>
      <c r="B83" s="610" t="s">
        <v>24</v>
      </c>
      <c r="C83" s="953" t="s">
        <v>1338</v>
      </c>
      <c r="D83" s="754"/>
      <c r="E83" s="620" t="s">
        <v>26</v>
      </c>
      <c r="F83" s="609"/>
      <c r="G83" s="576" t="str">
        <f t="shared" si="42"/>
        <v>B9</v>
      </c>
      <c r="H83" s="614">
        <v>185</v>
      </c>
      <c r="I83" s="618" t="s">
        <v>27</v>
      </c>
      <c r="K83" s="421">
        <f>H84*256+H83</f>
        <v>697</v>
      </c>
      <c r="L83" s="575">
        <v>697</v>
      </c>
      <c r="M83" s="604">
        <f t="shared" ref="M83:M84" si="54">_xlfn.BITAND(L83,255)</f>
        <v>185</v>
      </c>
      <c r="N83" s="421"/>
      <c r="P83" s="421"/>
      <c r="Q83" s="421"/>
      <c r="R83" s="421"/>
      <c r="S83" s="421"/>
    </row>
    <row r="84" spans="1:19">
      <c r="A84" s="610">
        <v>209</v>
      </c>
      <c r="B84" s="610" t="s">
        <v>24</v>
      </c>
      <c r="C84" s="751"/>
      <c r="D84" s="754"/>
      <c r="E84" s="620" t="s">
        <v>26</v>
      </c>
      <c r="F84" s="609"/>
      <c r="G84" s="576" t="str">
        <f t="shared" si="42"/>
        <v>2</v>
      </c>
      <c r="H84" s="614">
        <v>2</v>
      </c>
      <c r="I84" s="618" t="s">
        <v>27</v>
      </c>
      <c r="K84" s="421"/>
      <c r="L84" s="575"/>
      <c r="M84" s="604">
        <f t="shared" si="54"/>
        <v>0</v>
      </c>
      <c r="N84" s="421"/>
      <c r="P84" s="421"/>
      <c r="Q84" s="421"/>
    </row>
    <row r="85" spans="1:19">
      <c r="A85" s="610">
        <v>210</v>
      </c>
      <c r="B85" s="610" t="s">
        <v>24</v>
      </c>
      <c r="C85" s="953" t="s">
        <v>1339</v>
      </c>
      <c r="D85" s="754"/>
      <c r="E85" s="620" t="s">
        <v>26</v>
      </c>
      <c r="F85" s="609"/>
      <c r="G85" s="576" t="str">
        <f t="shared" si="42"/>
        <v>10</v>
      </c>
      <c r="H85" s="614">
        <v>16</v>
      </c>
      <c r="I85" s="618" t="s">
        <v>27</v>
      </c>
      <c r="K85" s="421">
        <f>H86*256+H85</f>
        <v>784</v>
      </c>
      <c r="L85" s="575">
        <v>784</v>
      </c>
      <c r="M85" s="604">
        <f t="shared" ref="M85" si="55">_xlfn.BITRSHIFT(L84,8)</f>
        <v>0</v>
      </c>
      <c r="N85" s="421"/>
      <c r="P85" s="421"/>
      <c r="Q85" s="421"/>
      <c r="R85" s="421"/>
      <c r="S85" s="421"/>
    </row>
    <row r="86" spans="1:19">
      <c r="A86" s="610">
        <v>211</v>
      </c>
      <c r="B86" s="610" t="s">
        <v>24</v>
      </c>
      <c r="C86" s="751"/>
      <c r="D86" s="754"/>
      <c r="E86" s="620" t="s">
        <v>26</v>
      </c>
      <c r="F86" s="609"/>
      <c r="G86" s="576" t="str">
        <f t="shared" si="42"/>
        <v>3</v>
      </c>
      <c r="H86" s="614">
        <v>3</v>
      </c>
      <c r="I86" s="618" t="s">
        <v>27</v>
      </c>
      <c r="K86" s="421"/>
      <c r="L86" s="575"/>
      <c r="M86" s="604">
        <f t="shared" ref="M86:M87" si="56">_xlfn.BITAND(L86,255)</f>
        <v>0</v>
      </c>
      <c r="N86" s="421"/>
      <c r="P86" s="421"/>
      <c r="Q86" s="421"/>
    </row>
    <row r="87" spans="1:19">
      <c r="A87" s="610">
        <v>212</v>
      </c>
      <c r="B87" s="610" t="s">
        <v>24</v>
      </c>
      <c r="C87" s="953" t="s">
        <v>1340</v>
      </c>
      <c r="D87" s="754"/>
      <c r="E87" s="620" t="s">
        <v>26</v>
      </c>
      <c r="F87" s="609"/>
      <c r="G87" s="576" t="str">
        <f t="shared" si="42"/>
        <v>67</v>
      </c>
      <c r="H87" s="614">
        <v>103</v>
      </c>
      <c r="I87" s="618" t="s">
        <v>27</v>
      </c>
      <c r="K87" s="421">
        <f>H88*256+H87</f>
        <v>871</v>
      </c>
      <c r="L87" s="575">
        <v>871</v>
      </c>
      <c r="M87" s="604">
        <f t="shared" si="56"/>
        <v>103</v>
      </c>
      <c r="N87" s="421"/>
      <c r="P87" s="421"/>
      <c r="Q87" s="421"/>
      <c r="R87" s="421"/>
      <c r="S87" s="421"/>
    </row>
    <row r="88" spans="1:19">
      <c r="A88" s="610">
        <v>213</v>
      </c>
      <c r="B88" s="610" t="s">
        <v>24</v>
      </c>
      <c r="C88" s="751"/>
      <c r="D88" s="754"/>
      <c r="E88" s="620" t="s">
        <v>26</v>
      </c>
      <c r="F88" s="609"/>
      <c r="G88" s="576" t="str">
        <f t="shared" si="42"/>
        <v>3</v>
      </c>
      <c r="H88" s="614">
        <v>3</v>
      </c>
      <c r="I88" s="618" t="s">
        <v>27</v>
      </c>
      <c r="K88" s="421"/>
      <c r="L88" s="575"/>
      <c r="M88" s="604">
        <f t="shared" ref="M88" si="57">_xlfn.BITRSHIFT(L87,8)</f>
        <v>3</v>
      </c>
      <c r="N88" s="421"/>
      <c r="P88" s="421"/>
      <c r="Q88" s="421"/>
    </row>
    <row r="89" spans="1:19">
      <c r="A89" s="610">
        <v>214</v>
      </c>
      <c r="B89" s="610" t="s">
        <v>24</v>
      </c>
      <c r="C89" s="953" t="s">
        <v>1341</v>
      </c>
      <c r="D89" s="754"/>
      <c r="E89" s="620" t="s">
        <v>26</v>
      </c>
      <c r="F89" s="609"/>
      <c r="G89" s="576" t="str">
        <f t="shared" si="42"/>
        <v>BD</v>
      </c>
      <c r="H89" s="614">
        <v>189</v>
      </c>
      <c r="I89" s="618" t="s">
        <v>27</v>
      </c>
      <c r="K89" s="421">
        <f>H90*256+H89</f>
        <v>957</v>
      </c>
      <c r="L89" s="575">
        <v>957</v>
      </c>
      <c r="M89" s="604">
        <f t="shared" ref="M89:M90" si="58">_xlfn.BITAND(L89,255)</f>
        <v>189</v>
      </c>
      <c r="N89" s="421"/>
      <c r="P89" s="421"/>
      <c r="Q89" s="421"/>
      <c r="R89" s="421"/>
      <c r="S89" s="421"/>
    </row>
    <row r="90" spans="1:19">
      <c r="A90" s="610">
        <v>215</v>
      </c>
      <c r="B90" s="610" t="s">
        <v>24</v>
      </c>
      <c r="C90" s="751"/>
      <c r="D90" s="754"/>
      <c r="E90" s="620" t="s">
        <v>26</v>
      </c>
      <c r="F90" s="609"/>
      <c r="G90" s="576" t="str">
        <f t="shared" si="42"/>
        <v>3</v>
      </c>
      <c r="H90" s="614">
        <v>3</v>
      </c>
      <c r="I90" s="618" t="s">
        <v>27</v>
      </c>
      <c r="L90" s="575"/>
      <c r="M90" s="604">
        <f t="shared" si="58"/>
        <v>0</v>
      </c>
      <c r="N90" s="421"/>
      <c r="P90" s="421"/>
      <c r="Q90" s="421"/>
    </row>
    <row r="91" spans="1:19">
      <c r="A91" s="610">
        <v>216</v>
      </c>
      <c r="B91" s="610" t="s">
        <v>24</v>
      </c>
      <c r="C91" s="953" t="s">
        <v>1342</v>
      </c>
      <c r="D91" s="754"/>
      <c r="E91" s="620" t="s">
        <v>26</v>
      </c>
      <c r="F91" s="609"/>
      <c r="G91" s="576" t="str">
        <f t="shared" si="42"/>
        <v>14</v>
      </c>
      <c r="H91" s="614">
        <v>20</v>
      </c>
      <c r="I91" s="618" t="s">
        <v>27</v>
      </c>
      <c r="K91" s="421">
        <f>H92*256+H91</f>
        <v>1044</v>
      </c>
      <c r="L91" s="575">
        <v>1044</v>
      </c>
      <c r="M91" s="604">
        <f t="shared" ref="M91" si="59">_xlfn.BITRSHIFT(L90,8)</f>
        <v>0</v>
      </c>
      <c r="N91" s="421"/>
      <c r="P91" s="421"/>
      <c r="Q91" s="421"/>
      <c r="R91" s="421"/>
      <c r="S91" s="421"/>
    </row>
    <row r="92" spans="1:19">
      <c r="A92" s="610">
        <v>217</v>
      </c>
      <c r="B92" s="610" t="s">
        <v>24</v>
      </c>
      <c r="C92" s="751"/>
      <c r="D92" s="754"/>
      <c r="E92" s="620" t="s">
        <v>26</v>
      </c>
      <c r="F92" s="609"/>
      <c r="G92" s="576" t="str">
        <f t="shared" si="42"/>
        <v>4</v>
      </c>
      <c r="H92" s="614">
        <v>4</v>
      </c>
      <c r="I92" s="618" t="s">
        <v>27</v>
      </c>
      <c r="L92" s="575"/>
      <c r="M92" s="604">
        <f t="shared" ref="M92:M93" si="60">_xlfn.BITAND(L92,255)</f>
        <v>0</v>
      </c>
      <c r="P92" s="421"/>
    </row>
    <row r="93" spans="1:19">
      <c r="A93" s="610">
        <v>218</v>
      </c>
      <c r="B93" s="610" t="s">
        <v>24</v>
      </c>
      <c r="C93" s="953" t="s">
        <v>1343</v>
      </c>
      <c r="D93" s="754"/>
      <c r="E93" s="620" t="s">
        <v>26</v>
      </c>
      <c r="F93" s="609"/>
      <c r="G93" s="576" t="str">
        <f t="shared" si="42"/>
        <v>6B</v>
      </c>
      <c r="H93" s="614">
        <v>107</v>
      </c>
      <c r="I93" s="618" t="s">
        <v>27</v>
      </c>
      <c r="K93" s="421">
        <f>H94*256+H93</f>
        <v>1131</v>
      </c>
      <c r="L93" s="575">
        <v>1131</v>
      </c>
      <c r="M93" s="604">
        <f t="shared" si="60"/>
        <v>107</v>
      </c>
      <c r="N93" s="421"/>
      <c r="P93" s="421"/>
      <c r="Q93" s="421"/>
      <c r="R93" s="421"/>
      <c r="S93" s="421"/>
    </row>
    <row r="94" spans="1:19">
      <c r="A94" s="610">
        <v>219</v>
      </c>
      <c r="B94" s="610" t="s">
        <v>24</v>
      </c>
      <c r="C94" s="751"/>
      <c r="D94" s="754"/>
      <c r="E94" s="620" t="s">
        <v>26</v>
      </c>
      <c r="F94" s="609"/>
      <c r="G94" s="576" t="str">
        <f t="shared" si="42"/>
        <v>4</v>
      </c>
      <c r="H94" s="614">
        <v>4</v>
      </c>
      <c r="I94" s="618" t="s">
        <v>27</v>
      </c>
      <c r="L94" s="575"/>
      <c r="M94" s="604">
        <f t="shared" ref="M94" si="61">_xlfn.BITRSHIFT(L93,8)</f>
        <v>4</v>
      </c>
      <c r="P94" s="421"/>
    </row>
    <row r="95" spans="1:19">
      <c r="A95" s="610">
        <v>220</v>
      </c>
      <c r="B95" s="610" t="s">
        <v>24</v>
      </c>
      <c r="C95" s="953" t="s">
        <v>1344</v>
      </c>
      <c r="D95" s="754"/>
      <c r="E95" s="620" t="s">
        <v>26</v>
      </c>
      <c r="F95" s="609"/>
      <c r="G95" s="576" t="str">
        <f t="shared" si="42"/>
        <v>C2</v>
      </c>
      <c r="H95" s="614">
        <v>194</v>
      </c>
      <c r="I95" s="618" t="s">
        <v>27</v>
      </c>
      <c r="K95" s="421">
        <f>H96*256+H95</f>
        <v>1218</v>
      </c>
      <c r="L95" s="575">
        <v>1218</v>
      </c>
      <c r="M95" s="604">
        <f t="shared" ref="M95:M96" si="62">_xlfn.BITAND(L95,255)</f>
        <v>194</v>
      </c>
      <c r="N95" s="421"/>
      <c r="P95" s="421"/>
      <c r="Q95" s="421"/>
      <c r="R95" s="421"/>
      <c r="S95" s="421"/>
    </row>
    <row r="96" spans="1:19">
      <c r="A96" s="610">
        <v>221</v>
      </c>
      <c r="B96" s="610" t="s">
        <v>24</v>
      </c>
      <c r="C96" s="751"/>
      <c r="D96" s="754"/>
      <c r="E96" s="620" t="s">
        <v>26</v>
      </c>
      <c r="F96" s="609"/>
      <c r="G96" s="576" t="str">
        <f t="shared" si="42"/>
        <v>4</v>
      </c>
      <c r="H96" s="614">
        <v>4</v>
      </c>
      <c r="I96" s="618" t="s">
        <v>27</v>
      </c>
      <c r="L96" s="575"/>
      <c r="M96" s="604">
        <f t="shared" si="62"/>
        <v>0</v>
      </c>
      <c r="P96" s="421"/>
    </row>
    <row r="97" spans="1:19">
      <c r="A97" s="610">
        <v>222</v>
      </c>
      <c r="B97" s="610" t="s">
        <v>24</v>
      </c>
      <c r="C97" s="953" t="s">
        <v>1345</v>
      </c>
      <c r="D97" s="754"/>
      <c r="E97" s="620" t="s">
        <v>26</v>
      </c>
      <c r="F97" s="609"/>
      <c r="G97" s="576" t="str">
        <f t="shared" si="42"/>
        <v>E1</v>
      </c>
      <c r="H97" s="614">
        <v>225</v>
      </c>
      <c r="I97" s="618" t="s">
        <v>27</v>
      </c>
      <c r="K97" s="421">
        <f>H98*256+H97</f>
        <v>15329</v>
      </c>
      <c r="L97" s="575">
        <v>15329</v>
      </c>
      <c r="M97" s="604">
        <f t="shared" ref="M97" si="63">_xlfn.BITRSHIFT(L96,8)</f>
        <v>0</v>
      </c>
      <c r="N97" s="421"/>
      <c r="P97" s="421"/>
      <c r="Q97" s="421"/>
      <c r="R97" s="421"/>
      <c r="S97" s="421"/>
    </row>
    <row r="98" spans="1:19">
      <c r="A98" s="610">
        <v>223</v>
      </c>
      <c r="B98" s="610" t="s">
        <v>24</v>
      </c>
      <c r="C98" s="751"/>
      <c r="D98" s="751"/>
      <c r="E98" s="620" t="s">
        <v>26</v>
      </c>
      <c r="F98" s="609"/>
      <c r="G98" s="576" t="str">
        <f t="shared" si="42"/>
        <v>3B</v>
      </c>
      <c r="H98" s="614">
        <v>59</v>
      </c>
      <c r="I98" s="618" t="s">
        <v>27</v>
      </c>
      <c r="L98" s="575"/>
      <c r="M98" s="604">
        <f t="shared" ref="M98:M99" si="64">_xlfn.BITAND(L98,255)</f>
        <v>0</v>
      </c>
      <c r="P98" s="421"/>
    </row>
    <row r="99" spans="1:19">
      <c r="A99" s="610">
        <v>224</v>
      </c>
      <c r="B99" s="610" t="s">
        <v>24</v>
      </c>
      <c r="C99" s="953" t="s">
        <v>1346</v>
      </c>
      <c r="D99" s="957"/>
      <c r="E99" s="620" t="s">
        <v>26</v>
      </c>
      <c r="F99" s="609"/>
      <c r="G99" s="576" t="str">
        <f t="shared" si="42"/>
        <v>4</v>
      </c>
      <c r="H99" s="617">
        <v>4</v>
      </c>
      <c r="I99" s="618" t="s">
        <v>27</v>
      </c>
      <c r="K99" s="421">
        <f>H100*256+H99</f>
        <v>4</v>
      </c>
      <c r="L99" s="575">
        <v>4</v>
      </c>
      <c r="M99" s="604">
        <f t="shared" si="64"/>
        <v>4</v>
      </c>
      <c r="N99" s="421"/>
      <c r="P99" s="421"/>
      <c r="Q99" s="421"/>
      <c r="R99" s="421"/>
      <c r="S99" s="421"/>
    </row>
    <row r="100" spans="1:19">
      <c r="A100" s="610">
        <v>225</v>
      </c>
      <c r="B100" s="610" t="s">
        <v>24</v>
      </c>
      <c r="C100" s="751"/>
      <c r="D100" s="754"/>
      <c r="E100" s="620" t="s">
        <v>26</v>
      </c>
      <c r="F100" s="609"/>
      <c r="G100" s="576" t="str">
        <f t="shared" si="42"/>
        <v>0</v>
      </c>
      <c r="H100" s="617">
        <v>0</v>
      </c>
      <c r="I100" s="618" t="s">
        <v>27</v>
      </c>
      <c r="K100" s="421"/>
      <c r="L100" s="575"/>
      <c r="M100" s="604">
        <f t="shared" ref="M100" si="65">_xlfn.BITRSHIFT(L99,8)</f>
        <v>0</v>
      </c>
      <c r="N100" s="421"/>
      <c r="P100" s="421"/>
      <c r="Q100" s="421"/>
      <c r="R100" s="421"/>
      <c r="S100" s="421"/>
    </row>
    <row r="101" spans="1:19">
      <c r="A101" s="610">
        <v>226</v>
      </c>
      <c r="B101" s="610" t="s">
        <v>24</v>
      </c>
      <c r="C101" s="953" t="s">
        <v>1347</v>
      </c>
      <c r="D101" s="754"/>
      <c r="E101" s="620" t="s">
        <v>26</v>
      </c>
      <c r="F101" s="609"/>
      <c r="G101" s="576" t="str">
        <f t="shared" si="42"/>
        <v>5A</v>
      </c>
      <c r="H101" s="617">
        <v>90</v>
      </c>
      <c r="I101" s="618" t="s">
        <v>27</v>
      </c>
      <c r="K101" s="421">
        <f>H102*256+H101</f>
        <v>90</v>
      </c>
      <c r="L101" s="575">
        <v>90</v>
      </c>
      <c r="M101" s="604">
        <f t="shared" ref="M101:M102" si="66">_xlfn.BITAND(L101,255)</f>
        <v>90</v>
      </c>
      <c r="N101" s="421"/>
      <c r="P101" s="421"/>
      <c r="Q101" s="421"/>
      <c r="R101" s="421"/>
      <c r="S101" s="421"/>
    </row>
    <row r="102" spans="1:19">
      <c r="A102" s="610">
        <v>227</v>
      </c>
      <c r="B102" s="610" t="s">
        <v>24</v>
      </c>
      <c r="C102" s="751"/>
      <c r="D102" s="754"/>
      <c r="E102" s="620" t="s">
        <v>26</v>
      </c>
      <c r="F102" s="609"/>
      <c r="G102" s="576" t="str">
        <f t="shared" si="42"/>
        <v>0</v>
      </c>
      <c r="H102" s="617">
        <v>0</v>
      </c>
      <c r="I102" s="618" t="s">
        <v>27</v>
      </c>
      <c r="K102" s="421"/>
      <c r="L102" s="575"/>
      <c r="M102" s="604">
        <f t="shared" si="66"/>
        <v>0</v>
      </c>
      <c r="N102" s="421"/>
      <c r="P102" s="421"/>
      <c r="Q102" s="421"/>
      <c r="R102" s="421"/>
      <c r="S102" s="421"/>
    </row>
    <row r="103" spans="1:19">
      <c r="A103" s="610">
        <v>228</v>
      </c>
      <c r="B103" s="610" t="s">
        <v>24</v>
      </c>
      <c r="C103" s="953" t="s">
        <v>1348</v>
      </c>
      <c r="D103" s="754"/>
      <c r="E103" s="620" t="s">
        <v>26</v>
      </c>
      <c r="F103" s="609"/>
      <c r="G103" s="576" t="str">
        <f t="shared" si="42"/>
        <v>B1</v>
      </c>
      <c r="H103" s="617">
        <v>177</v>
      </c>
      <c r="I103" s="618" t="s">
        <v>27</v>
      </c>
      <c r="K103" s="421">
        <f>H104*256+H103</f>
        <v>177</v>
      </c>
      <c r="L103" s="575">
        <v>177</v>
      </c>
      <c r="M103" s="604">
        <f t="shared" ref="M103" si="67">_xlfn.BITRSHIFT(L102,8)</f>
        <v>0</v>
      </c>
      <c r="N103" s="421"/>
      <c r="P103" s="421"/>
      <c r="Q103" s="421"/>
      <c r="R103" s="421"/>
      <c r="S103" s="421"/>
    </row>
    <row r="104" spans="1:19">
      <c r="A104" s="610">
        <v>229</v>
      </c>
      <c r="B104" s="610" t="s">
        <v>24</v>
      </c>
      <c r="C104" s="751"/>
      <c r="D104" s="754"/>
      <c r="E104" s="620" t="s">
        <v>26</v>
      </c>
      <c r="F104" s="609"/>
      <c r="G104" s="576" t="str">
        <f t="shared" si="42"/>
        <v>0</v>
      </c>
      <c r="H104" s="617">
        <v>0</v>
      </c>
      <c r="I104" s="618" t="s">
        <v>27</v>
      </c>
      <c r="K104" s="421"/>
      <c r="L104" s="575"/>
      <c r="M104" s="604">
        <f t="shared" ref="M104:M105" si="68">_xlfn.BITAND(L104,255)</f>
        <v>0</v>
      </c>
      <c r="N104" s="421"/>
      <c r="P104" s="421"/>
      <c r="Q104" s="421"/>
      <c r="R104" s="421"/>
      <c r="S104" s="421"/>
    </row>
    <row r="105" spans="1:19">
      <c r="A105" s="610">
        <v>230</v>
      </c>
      <c r="B105" s="610" t="s">
        <v>24</v>
      </c>
      <c r="C105" s="953" t="s">
        <v>1349</v>
      </c>
      <c r="D105" s="754"/>
      <c r="E105" s="620" t="s">
        <v>26</v>
      </c>
      <c r="F105" s="609"/>
      <c r="G105" s="576" t="str">
        <f t="shared" si="42"/>
        <v>8</v>
      </c>
      <c r="H105" s="617">
        <v>8</v>
      </c>
      <c r="I105" s="618" t="s">
        <v>27</v>
      </c>
      <c r="K105" s="421">
        <f>H106*256+H105</f>
        <v>264</v>
      </c>
      <c r="L105" s="575">
        <v>264</v>
      </c>
      <c r="M105" s="604">
        <f t="shared" si="68"/>
        <v>8</v>
      </c>
      <c r="N105" s="421"/>
      <c r="P105" s="421"/>
      <c r="Q105" s="421"/>
      <c r="R105" s="421"/>
      <c r="S105" s="421"/>
    </row>
    <row r="106" spans="1:19">
      <c r="A106" s="610">
        <v>231</v>
      </c>
      <c r="B106" s="610" t="s">
        <v>24</v>
      </c>
      <c r="C106" s="751"/>
      <c r="D106" s="754"/>
      <c r="E106" s="620" t="s">
        <v>26</v>
      </c>
      <c r="F106" s="609"/>
      <c r="G106" s="576" t="str">
        <f t="shared" si="42"/>
        <v>1</v>
      </c>
      <c r="H106" s="617">
        <v>1</v>
      </c>
      <c r="I106" s="618" t="s">
        <v>27</v>
      </c>
      <c r="L106" s="575"/>
      <c r="M106" s="604">
        <f t="shared" ref="M106" si="69">_xlfn.BITRSHIFT(L105,8)</f>
        <v>1</v>
      </c>
      <c r="N106" s="421"/>
      <c r="P106" s="421"/>
      <c r="Q106" s="421"/>
      <c r="R106" s="421"/>
      <c r="S106" s="421"/>
    </row>
    <row r="107" spans="1:19">
      <c r="A107" s="610">
        <v>232</v>
      </c>
      <c r="B107" s="610" t="s">
        <v>24</v>
      </c>
      <c r="C107" s="953" t="s">
        <v>1350</v>
      </c>
      <c r="D107" s="754"/>
      <c r="E107" s="620" t="s">
        <v>26</v>
      </c>
      <c r="F107" s="609"/>
      <c r="G107" s="576" t="str">
        <f t="shared" si="42"/>
        <v>5E</v>
      </c>
      <c r="H107" s="614">
        <v>94</v>
      </c>
      <c r="I107" s="618" t="s">
        <v>27</v>
      </c>
      <c r="K107" s="421">
        <f>H108*256+H107</f>
        <v>350</v>
      </c>
      <c r="L107" s="575">
        <v>350</v>
      </c>
      <c r="M107" s="604">
        <f t="shared" ref="M107:M108" si="70">_xlfn.BITAND(L107,255)</f>
        <v>94</v>
      </c>
      <c r="N107" s="421"/>
      <c r="P107" s="421"/>
      <c r="Q107" s="421"/>
      <c r="R107" s="421"/>
      <c r="S107" s="421"/>
    </row>
    <row r="108" spans="1:19">
      <c r="A108" s="610">
        <v>233</v>
      </c>
      <c r="B108" s="610" t="s">
        <v>24</v>
      </c>
      <c r="C108" s="751"/>
      <c r="D108" s="754"/>
      <c r="E108" s="620" t="s">
        <v>26</v>
      </c>
      <c r="F108" s="609"/>
      <c r="G108" s="576" t="str">
        <f t="shared" si="42"/>
        <v>1</v>
      </c>
      <c r="H108" s="614">
        <v>1</v>
      </c>
      <c r="I108" s="618" t="s">
        <v>27</v>
      </c>
      <c r="L108" s="575"/>
      <c r="M108" s="604">
        <f t="shared" si="70"/>
        <v>0</v>
      </c>
      <c r="P108" s="421"/>
    </row>
    <row r="109" spans="1:19">
      <c r="A109" s="610">
        <v>234</v>
      </c>
      <c r="B109" s="610" t="s">
        <v>24</v>
      </c>
      <c r="C109" s="953" t="s">
        <v>1351</v>
      </c>
      <c r="D109" s="754"/>
      <c r="E109" s="620" t="s">
        <v>26</v>
      </c>
      <c r="F109" s="609"/>
      <c r="G109" s="576" t="str">
        <f t="shared" si="42"/>
        <v>B5</v>
      </c>
      <c r="H109" s="614">
        <v>181</v>
      </c>
      <c r="I109" s="618" t="s">
        <v>27</v>
      </c>
      <c r="K109" s="421">
        <f>H110*256+H109</f>
        <v>437</v>
      </c>
      <c r="L109" s="575">
        <v>437</v>
      </c>
      <c r="M109" s="604">
        <f t="shared" ref="M109" si="71">_xlfn.BITRSHIFT(L108,8)</f>
        <v>0</v>
      </c>
      <c r="N109" s="421"/>
      <c r="P109" s="421"/>
      <c r="Q109" s="421"/>
      <c r="R109" s="421"/>
      <c r="S109" s="421"/>
    </row>
    <row r="110" spans="1:19">
      <c r="A110" s="610">
        <v>235</v>
      </c>
      <c r="B110" s="610" t="s">
        <v>24</v>
      </c>
      <c r="C110" s="751"/>
      <c r="D110" s="754"/>
      <c r="E110" s="620" t="s">
        <v>26</v>
      </c>
      <c r="F110" s="609"/>
      <c r="G110" s="576" t="str">
        <f t="shared" si="42"/>
        <v>1</v>
      </c>
      <c r="H110" s="614">
        <v>1</v>
      </c>
      <c r="I110" s="618" t="s">
        <v>27</v>
      </c>
      <c r="L110" s="575"/>
      <c r="M110" s="604">
        <f t="shared" ref="M110:M111" si="72">_xlfn.BITAND(L110,255)</f>
        <v>0</v>
      </c>
      <c r="P110" s="421"/>
    </row>
    <row r="111" spans="1:19">
      <c r="A111" s="610">
        <v>236</v>
      </c>
      <c r="B111" s="610" t="s">
        <v>24</v>
      </c>
      <c r="C111" s="953" t="s">
        <v>1352</v>
      </c>
      <c r="D111" s="754"/>
      <c r="E111" s="620" t="s">
        <v>26</v>
      </c>
      <c r="F111" s="609"/>
      <c r="G111" s="576" t="str">
        <f t="shared" si="42"/>
        <v>C</v>
      </c>
      <c r="H111" s="614">
        <v>12</v>
      </c>
      <c r="I111" s="618" t="s">
        <v>27</v>
      </c>
      <c r="K111" s="421">
        <f>H112*256+H111</f>
        <v>524</v>
      </c>
      <c r="L111" s="575">
        <v>524</v>
      </c>
      <c r="M111" s="604">
        <f t="shared" si="72"/>
        <v>12</v>
      </c>
      <c r="N111" s="421"/>
      <c r="P111" s="421"/>
      <c r="Q111" s="421"/>
      <c r="R111" s="421"/>
      <c r="S111" s="421"/>
    </row>
    <row r="112" spans="1:19">
      <c r="A112" s="610">
        <v>237</v>
      </c>
      <c r="B112" s="610" t="s">
        <v>24</v>
      </c>
      <c r="C112" s="751"/>
      <c r="D112" s="754"/>
      <c r="E112" s="620" t="s">
        <v>26</v>
      </c>
      <c r="F112" s="609"/>
      <c r="G112" s="576" t="str">
        <f t="shared" si="42"/>
        <v>2</v>
      </c>
      <c r="H112" s="614">
        <v>2</v>
      </c>
      <c r="I112" s="618" t="s">
        <v>27</v>
      </c>
      <c r="L112" s="575"/>
      <c r="M112" s="604">
        <f t="shared" ref="M112" si="73">_xlfn.BITRSHIFT(L111,8)</f>
        <v>2</v>
      </c>
      <c r="P112" s="421"/>
    </row>
    <row r="113" spans="1:19">
      <c r="A113" s="610">
        <v>238</v>
      </c>
      <c r="B113" s="610" t="s">
        <v>24</v>
      </c>
      <c r="C113" s="953" t="s">
        <v>1353</v>
      </c>
      <c r="D113" s="754"/>
      <c r="E113" s="620" t="s">
        <v>26</v>
      </c>
      <c r="F113" s="609"/>
      <c r="G113" s="576" t="str">
        <f t="shared" si="42"/>
        <v>63</v>
      </c>
      <c r="H113" s="614">
        <v>99</v>
      </c>
      <c r="I113" s="618" t="s">
        <v>27</v>
      </c>
      <c r="K113" s="421">
        <f>H114*256+H113</f>
        <v>611</v>
      </c>
      <c r="L113" s="575">
        <v>611</v>
      </c>
      <c r="M113" s="604">
        <f t="shared" ref="M113:M114" si="74">_xlfn.BITAND(L113,255)</f>
        <v>99</v>
      </c>
      <c r="N113" s="421"/>
      <c r="P113" s="421"/>
      <c r="Q113" s="421"/>
      <c r="R113" s="421"/>
      <c r="S113" s="421"/>
    </row>
    <row r="114" spans="1:19">
      <c r="A114" s="610">
        <v>239</v>
      </c>
      <c r="B114" s="610" t="s">
        <v>24</v>
      </c>
      <c r="C114" s="751"/>
      <c r="D114" s="754"/>
      <c r="E114" s="620" t="s">
        <v>26</v>
      </c>
      <c r="F114" s="609"/>
      <c r="G114" s="576" t="str">
        <f t="shared" si="42"/>
        <v>2</v>
      </c>
      <c r="H114" s="614">
        <v>2</v>
      </c>
      <c r="I114" s="618" t="s">
        <v>27</v>
      </c>
      <c r="L114" s="575"/>
      <c r="M114" s="604">
        <f t="shared" si="74"/>
        <v>0</v>
      </c>
      <c r="P114" s="421"/>
    </row>
    <row r="115" spans="1:19">
      <c r="A115" s="610">
        <v>240</v>
      </c>
      <c r="B115" s="610" t="s">
        <v>24</v>
      </c>
      <c r="C115" s="953" t="s">
        <v>1354</v>
      </c>
      <c r="D115" s="754"/>
      <c r="E115" s="620" t="s">
        <v>26</v>
      </c>
      <c r="F115" s="609"/>
      <c r="G115" s="576" t="str">
        <f t="shared" si="42"/>
        <v>B9</v>
      </c>
      <c r="H115" s="614">
        <v>185</v>
      </c>
      <c r="I115" s="618" t="s">
        <v>27</v>
      </c>
      <c r="K115" s="421">
        <f>H116*256+H115</f>
        <v>697</v>
      </c>
      <c r="L115" s="575">
        <v>697</v>
      </c>
      <c r="M115" s="604">
        <f t="shared" ref="M115" si="75">_xlfn.BITRSHIFT(L114,8)</f>
        <v>0</v>
      </c>
      <c r="N115" s="421"/>
      <c r="P115" s="421"/>
      <c r="Q115" s="421"/>
      <c r="R115" s="421"/>
      <c r="S115" s="421"/>
    </row>
    <row r="116" spans="1:19">
      <c r="A116" s="610">
        <v>241</v>
      </c>
      <c r="B116" s="610" t="s">
        <v>24</v>
      </c>
      <c r="C116" s="751"/>
      <c r="D116" s="754"/>
      <c r="E116" s="620" t="s">
        <v>26</v>
      </c>
      <c r="F116" s="609"/>
      <c r="G116" s="576" t="str">
        <f t="shared" si="42"/>
        <v>2</v>
      </c>
      <c r="H116" s="614">
        <v>2</v>
      </c>
      <c r="I116" s="618" t="s">
        <v>27</v>
      </c>
      <c r="K116" s="421"/>
      <c r="L116" s="575"/>
      <c r="M116" s="604">
        <f t="shared" ref="M116:M117" si="76">_xlfn.BITAND(L116,255)</f>
        <v>0</v>
      </c>
      <c r="N116" s="421"/>
      <c r="P116" s="421"/>
      <c r="Q116" s="421"/>
    </row>
    <row r="117" spans="1:19">
      <c r="A117" s="610">
        <v>242</v>
      </c>
      <c r="B117" s="610" t="s">
        <v>24</v>
      </c>
      <c r="C117" s="953" t="s">
        <v>1355</v>
      </c>
      <c r="D117" s="754"/>
      <c r="E117" s="620" t="s">
        <v>26</v>
      </c>
      <c r="F117" s="609"/>
      <c r="G117" s="576" t="str">
        <f t="shared" si="42"/>
        <v>10</v>
      </c>
      <c r="H117" s="614">
        <v>16</v>
      </c>
      <c r="I117" s="618" t="s">
        <v>27</v>
      </c>
      <c r="K117" s="421">
        <f>H118*256+H117</f>
        <v>784</v>
      </c>
      <c r="L117" s="575">
        <v>784</v>
      </c>
      <c r="M117" s="604">
        <f t="shared" si="76"/>
        <v>16</v>
      </c>
      <c r="N117" s="421"/>
      <c r="P117" s="421"/>
      <c r="Q117" s="421"/>
      <c r="R117" s="421"/>
      <c r="S117" s="421"/>
    </row>
    <row r="118" spans="1:19">
      <c r="A118" s="610">
        <v>243</v>
      </c>
      <c r="B118" s="610" t="s">
        <v>24</v>
      </c>
      <c r="C118" s="751"/>
      <c r="D118" s="754"/>
      <c r="E118" s="620" t="s">
        <v>26</v>
      </c>
      <c r="F118" s="609"/>
      <c r="G118" s="576" t="str">
        <f t="shared" si="42"/>
        <v>3</v>
      </c>
      <c r="H118" s="614">
        <v>3</v>
      </c>
      <c r="I118" s="618" t="s">
        <v>27</v>
      </c>
      <c r="K118" s="421"/>
      <c r="L118" s="575"/>
      <c r="M118" s="604">
        <f t="shared" ref="M118" si="77">_xlfn.BITRSHIFT(L117,8)</f>
        <v>3</v>
      </c>
      <c r="N118" s="421"/>
      <c r="P118" s="421"/>
      <c r="Q118" s="421"/>
    </row>
    <row r="119" spans="1:19">
      <c r="A119" s="610">
        <v>244</v>
      </c>
      <c r="B119" s="610" t="s">
        <v>24</v>
      </c>
      <c r="C119" s="953" t="s">
        <v>1356</v>
      </c>
      <c r="D119" s="754"/>
      <c r="E119" s="620" t="s">
        <v>26</v>
      </c>
      <c r="F119" s="609"/>
      <c r="G119" s="576" t="str">
        <f t="shared" si="42"/>
        <v>67</v>
      </c>
      <c r="H119" s="614">
        <v>103</v>
      </c>
      <c r="I119" s="618" t="s">
        <v>27</v>
      </c>
      <c r="K119" s="421">
        <f>H120*256+H119</f>
        <v>871</v>
      </c>
      <c r="L119" s="575">
        <v>871</v>
      </c>
      <c r="M119" s="604">
        <f t="shared" ref="M119:M120" si="78">_xlfn.BITAND(L119,255)</f>
        <v>103</v>
      </c>
      <c r="N119" s="421"/>
      <c r="P119" s="421"/>
      <c r="Q119" s="421"/>
      <c r="R119" s="421"/>
      <c r="S119" s="421"/>
    </row>
    <row r="120" spans="1:19">
      <c r="A120" s="610">
        <v>245</v>
      </c>
      <c r="B120" s="610" t="s">
        <v>24</v>
      </c>
      <c r="C120" s="751"/>
      <c r="D120" s="754"/>
      <c r="E120" s="620" t="s">
        <v>26</v>
      </c>
      <c r="F120" s="609"/>
      <c r="G120" s="576" t="str">
        <f t="shared" si="42"/>
        <v>3</v>
      </c>
      <c r="H120" s="614">
        <v>3</v>
      </c>
      <c r="I120" s="618" t="s">
        <v>27</v>
      </c>
      <c r="K120" s="421"/>
      <c r="L120" s="575"/>
      <c r="M120" s="604">
        <f t="shared" si="78"/>
        <v>0</v>
      </c>
      <c r="N120" s="421"/>
      <c r="P120" s="421"/>
      <c r="Q120" s="421"/>
    </row>
    <row r="121" spans="1:19">
      <c r="A121" s="610">
        <v>246</v>
      </c>
      <c r="B121" s="610" t="s">
        <v>24</v>
      </c>
      <c r="C121" s="953" t="s">
        <v>1357</v>
      </c>
      <c r="D121" s="754"/>
      <c r="E121" s="620" t="s">
        <v>26</v>
      </c>
      <c r="F121" s="609"/>
      <c r="G121" s="576" t="str">
        <f t="shared" si="42"/>
        <v>BD</v>
      </c>
      <c r="H121" s="614">
        <v>189</v>
      </c>
      <c r="I121" s="618" t="s">
        <v>27</v>
      </c>
      <c r="K121" s="421">
        <f>H122*256+H121</f>
        <v>957</v>
      </c>
      <c r="L121" s="575">
        <v>957</v>
      </c>
      <c r="M121" s="604">
        <f t="shared" ref="M121" si="79">_xlfn.BITRSHIFT(L120,8)</f>
        <v>0</v>
      </c>
      <c r="N121" s="421"/>
      <c r="P121" s="421"/>
      <c r="Q121" s="421"/>
      <c r="R121" s="421"/>
      <c r="S121" s="421"/>
    </row>
    <row r="122" spans="1:19">
      <c r="A122" s="610">
        <v>247</v>
      </c>
      <c r="B122" s="610" t="s">
        <v>24</v>
      </c>
      <c r="C122" s="751"/>
      <c r="D122" s="754"/>
      <c r="E122" s="620" t="s">
        <v>26</v>
      </c>
      <c r="F122" s="609"/>
      <c r="G122" s="576" t="str">
        <f t="shared" si="42"/>
        <v>3</v>
      </c>
      <c r="H122" s="614">
        <v>3</v>
      </c>
      <c r="I122" s="618" t="s">
        <v>27</v>
      </c>
      <c r="L122" s="575"/>
      <c r="M122" s="604">
        <f t="shared" ref="M122:M123" si="80">_xlfn.BITAND(L122,255)</f>
        <v>0</v>
      </c>
      <c r="N122" s="421"/>
      <c r="P122" s="421"/>
      <c r="Q122" s="421"/>
    </row>
    <row r="123" spans="1:19">
      <c r="A123" s="610">
        <v>248</v>
      </c>
      <c r="B123" s="610" t="s">
        <v>24</v>
      </c>
      <c r="C123" s="953" t="s">
        <v>1358</v>
      </c>
      <c r="D123" s="754"/>
      <c r="E123" s="620" t="s">
        <v>26</v>
      </c>
      <c r="F123" s="609"/>
      <c r="G123" s="576" t="str">
        <f t="shared" si="42"/>
        <v>14</v>
      </c>
      <c r="H123" s="614">
        <v>20</v>
      </c>
      <c r="I123" s="618" t="s">
        <v>27</v>
      </c>
      <c r="K123" s="421">
        <f>H124*256+H123</f>
        <v>1044</v>
      </c>
      <c r="L123" s="575">
        <v>1044</v>
      </c>
      <c r="M123" s="604">
        <f t="shared" si="80"/>
        <v>20</v>
      </c>
      <c r="N123" s="421"/>
      <c r="P123" s="421"/>
      <c r="Q123" s="421"/>
      <c r="R123" s="421"/>
      <c r="S123" s="421"/>
    </row>
    <row r="124" spans="1:19">
      <c r="A124" s="610">
        <v>249</v>
      </c>
      <c r="B124" s="610" t="s">
        <v>24</v>
      </c>
      <c r="C124" s="751"/>
      <c r="D124" s="754"/>
      <c r="E124" s="620" t="s">
        <v>26</v>
      </c>
      <c r="F124" s="609"/>
      <c r="G124" s="576" t="str">
        <f t="shared" si="42"/>
        <v>4</v>
      </c>
      <c r="H124" s="614">
        <v>4</v>
      </c>
      <c r="I124" s="618" t="s">
        <v>27</v>
      </c>
      <c r="L124" s="575"/>
      <c r="M124" s="604">
        <f t="shared" ref="M124" si="81">_xlfn.BITRSHIFT(L123,8)</f>
        <v>4</v>
      </c>
      <c r="P124" s="421"/>
    </row>
    <row r="125" spans="1:19">
      <c r="A125" s="610">
        <v>250</v>
      </c>
      <c r="B125" s="610" t="s">
        <v>24</v>
      </c>
      <c r="C125" s="953" t="s">
        <v>1359</v>
      </c>
      <c r="D125" s="754"/>
      <c r="E125" s="620" t="s">
        <v>26</v>
      </c>
      <c r="F125" s="609"/>
      <c r="G125" s="576" t="str">
        <f t="shared" si="42"/>
        <v>6B</v>
      </c>
      <c r="H125" s="614">
        <v>107</v>
      </c>
      <c r="I125" s="618" t="s">
        <v>27</v>
      </c>
      <c r="K125" s="421">
        <f>H126*256+H125</f>
        <v>1131</v>
      </c>
      <c r="L125" s="575">
        <v>1131</v>
      </c>
      <c r="M125" s="604">
        <f t="shared" ref="M125:M126" si="82">_xlfn.BITAND(L125,255)</f>
        <v>107</v>
      </c>
      <c r="N125" s="421"/>
      <c r="P125" s="421"/>
      <c r="Q125" s="421"/>
      <c r="R125" s="421"/>
      <c r="S125" s="421"/>
    </row>
    <row r="126" spans="1:19">
      <c r="A126" s="610">
        <v>251</v>
      </c>
      <c r="B126" s="610" t="s">
        <v>24</v>
      </c>
      <c r="C126" s="751"/>
      <c r="D126" s="754"/>
      <c r="E126" s="620" t="s">
        <v>26</v>
      </c>
      <c r="F126" s="609"/>
      <c r="G126" s="576" t="str">
        <f t="shared" si="42"/>
        <v>4</v>
      </c>
      <c r="H126" s="614">
        <v>4</v>
      </c>
      <c r="I126" s="618" t="s">
        <v>27</v>
      </c>
      <c r="L126" s="575"/>
      <c r="M126" s="604">
        <f t="shared" si="82"/>
        <v>0</v>
      </c>
      <c r="P126" s="421"/>
    </row>
    <row r="127" spans="1:19">
      <c r="A127" s="610">
        <v>252</v>
      </c>
      <c r="B127" s="610" t="s">
        <v>24</v>
      </c>
      <c r="C127" s="953" t="s">
        <v>1360</v>
      </c>
      <c r="D127" s="754"/>
      <c r="E127" s="620" t="s">
        <v>26</v>
      </c>
      <c r="F127" s="609"/>
      <c r="G127" s="576" t="str">
        <f t="shared" si="42"/>
        <v>C2</v>
      </c>
      <c r="H127" s="614">
        <v>194</v>
      </c>
      <c r="I127" s="618" t="s">
        <v>27</v>
      </c>
      <c r="K127" s="421">
        <f>H128*256+H127</f>
        <v>1218</v>
      </c>
      <c r="L127" s="575">
        <v>1218</v>
      </c>
      <c r="M127" s="604">
        <f t="shared" ref="M127" si="83">_xlfn.BITRSHIFT(L126,8)</f>
        <v>0</v>
      </c>
      <c r="N127" s="421"/>
      <c r="P127" s="421"/>
      <c r="Q127" s="421"/>
      <c r="R127" s="421"/>
      <c r="S127" s="421"/>
    </row>
    <row r="128" spans="1:19">
      <c r="A128" s="610">
        <v>253</v>
      </c>
      <c r="B128" s="610" t="s">
        <v>24</v>
      </c>
      <c r="C128" s="751"/>
      <c r="D128" s="754"/>
      <c r="E128" s="620" t="s">
        <v>26</v>
      </c>
      <c r="F128" s="609"/>
      <c r="G128" s="576" t="str">
        <f t="shared" si="42"/>
        <v>4</v>
      </c>
      <c r="H128" s="614">
        <v>4</v>
      </c>
      <c r="I128" s="618" t="s">
        <v>27</v>
      </c>
      <c r="L128" s="575"/>
      <c r="M128" s="604">
        <f t="shared" ref="M128:M129" si="84">_xlfn.BITAND(L128,255)</f>
        <v>0</v>
      </c>
      <c r="P128" s="421"/>
    </row>
    <row r="129" spans="1:19">
      <c r="A129" s="610">
        <v>254</v>
      </c>
      <c r="B129" s="610" t="s">
        <v>24</v>
      </c>
      <c r="C129" s="953" t="s">
        <v>1361</v>
      </c>
      <c r="D129" s="754"/>
      <c r="E129" s="620" t="s">
        <v>26</v>
      </c>
      <c r="F129" s="609"/>
      <c r="G129" s="576" t="str">
        <f t="shared" si="42"/>
        <v>E1</v>
      </c>
      <c r="H129" s="614">
        <v>225</v>
      </c>
      <c r="I129" s="618" t="s">
        <v>27</v>
      </c>
      <c r="K129" s="421">
        <f>H130*256+H129</f>
        <v>15329</v>
      </c>
      <c r="L129" s="575">
        <v>15329</v>
      </c>
      <c r="M129" s="604">
        <f t="shared" si="84"/>
        <v>225</v>
      </c>
      <c r="N129" s="421"/>
      <c r="P129" s="421"/>
      <c r="Q129" s="421"/>
      <c r="R129" s="421"/>
      <c r="S129" s="421"/>
    </row>
    <row r="130" spans="1:19">
      <c r="A130" s="610">
        <v>255</v>
      </c>
      <c r="B130" s="610" t="s">
        <v>24</v>
      </c>
      <c r="C130" s="751"/>
      <c r="D130" s="751"/>
      <c r="E130" s="620" t="s">
        <v>26</v>
      </c>
      <c r="F130" s="609"/>
      <c r="G130" s="576" t="str">
        <f t="shared" si="42"/>
        <v>3B</v>
      </c>
      <c r="H130" s="614">
        <v>59</v>
      </c>
      <c r="I130" s="618" t="s">
        <v>27</v>
      </c>
      <c r="L130" s="575"/>
      <c r="M130" s="604">
        <f t="shared" ref="M130" si="85">_xlfn.BITRSHIFT(L129,8)</f>
        <v>59</v>
      </c>
      <c r="P130" s="421"/>
    </row>
  </sheetData>
  <mergeCells count="69">
    <mergeCell ref="C129:C130"/>
    <mergeCell ref="D99:D130"/>
    <mergeCell ref="C101:C102"/>
    <mergeCell ref="C103:C104"/>
    <mergeCell ref="C105:C106"/>
    <mergeCell ref="C107:C108"/>
    <mergeCell ref="C119:C120"/>
    <mergeCell ref="C99:C100"/>
    <mergeCell ref="C109:C110"/>
    <mergeCell ref="C111:C112"/>
    <mergeCell ref="C113:C114"/>
    <mergeCell ref="C115:C116"/>
    <mergeCell ref="C117:C118"/>
    <mergeCell ref="C121:C122"/>
    <mergeCell ref="C123:C124"/>
    <mergeCell ref="C125:C126"/>
    <mergeCell ref="C127:C128"/>
    <mergeCell ref="C61:C62"/>
    <mergeCell ref="C63:C64"/>
    <mergeCell ref="C65:C66"/>
    <mergeCell ref="C67:C68"/>
    <mergeCell ref="C79:C80"/>
    <mergeCell ref="D67:D98"/>
    <mergeCell ref="C69:C70"/>
    <mergeCell ref="C71:C72"/>
    <mergeCell ref="C73:C74"/>
    <mergeCell ref="C75:C76"/>
    <mergeCell ref="C77:C78"/>
    <mergeCell ref="C89:C90"/>
    <mergeCell ref="C81:C82"/>
    <mergeCell ref="C83:C84"/>
    <mergeCell ref="C85:C86"/>
    <mergeCell ref="C87:C88"/>
    <mergeCell ref="C91:C92"/>
    <mergeCell ref="C93:C94"/>
    <mergeCell ref="C95:C96"/>
    <mergeCell ref="C97:C98"/>
    <mergeCell ref="C59:C60"/>
    <mergeCell ref="C31:C32"/>
    <mergeCell ref="C33:C34"/>
    <mergeCell ref="C35:C36"/>
    <mergeCell ref="D35:D66"/>
    <mergeCell ref="C37:C38"/>
    <mergeCell ref="C39:C40"/>
    <mergeCell ref="C41:C42"/>
    <mergeCell ref="C43:C44"/>
    <mergeCell ref="C45:C46"/>
    <mergeCell ref="C47:C48"/>
    <mergeCell ref="C49:C50"/>
    <mergeCell ref="C51:C52"/>
    <mergeCell ref="C53:C54"/>
    <mergeCell ref="C55:C56"/>
    <mergeCell ref="C57:C5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C27:C2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32954-8E2C-4D40-90FA-1212C3B3CB78}">
  <dimension ref="A1:S130"/>
  <sheetViews>
    <sheetView zoomScale="85" zoomScaleNormal="85" workbookViewId="0">
      <selection activeCell="A2" sqref="A2"/>
    </sheetView>
  </sheetViews>
  <sheetFormatPr defaultColWidth="9" defaultRowHeight="14.4"/>
  <cols>
    <col min="1" max="2" width="9" style="284" customWidth="1"/>
    <col min="3" max="3" width="44.44140625" style="284" customWidth="1"/>
    <col min="4" max="4" width="45.21875" style="284" customWidth="1"/>
    <col min="5" max="5" width="9" style="284" customWidth="1"/>
    <col min="6" max="6" width="9" style="615" customWidth="1"/>
    <col min="7" max="7" width="9" style="284" customWidth="1"/>
    <col min="8" max="10" width="9" style="284"/>
    <col min="11" max="11" width="15.109375" style="284" customWidth="1"/>
    <col min="12" max="12" width="10.109375" style="284" customWidth="1"/>
    <col min="13" max="13" width="9.6640625" style="284" customWidth="1"/>
    <col min="14" max="16384" width="9" style="284"/>
  </cols>
  <sheetData>
    <row r="1" spans="1:19" ht="17.25" customHeight="1">
      <c r="A1" s="756" t="s">
        <v>4668</v>
      </c>
      <c r="B1" s="757"/>
      <c r="C1" s="757"/>
      <c r="D1" s="757"/>
      <c r="E1" s="757"/>
      <c r="F1" s="757"/>
      <c r="G1" s="757"/>
      <c r="H1" s="757"/>
      <c r="I1" s="623"/>
    </row>
    <row r="2" spans="1:19" ht="63" customHeight="1">
      <c r="A2" s="177" t="s">
        <v>13</v>
      </c>
      <c r="B2" s="178" t="s">
        <v>14</v>
      </c>
      <c r="C2" s="179" t="s">
        <v>15</v>
      </c>
      <c r="D2" s="179" t="s">
        <v>16</v>
      </c>
      <c r="E2" s="179" t="s">
        <v>17</v>
      </c>
      <c r="F2" s="179" t="s">
        <v>18</v>
      </c>
      <c r="G2" s="179" t="s">
        <v>19</v>
      </c>
      <c r="H2" s="179" t="s">
        <v>2061</v>
      </c>
      <c r="I2" s="179" t="s">
        <v>21</v>
      </c>
      <c r="K2" s="284" t="s">
        <v>4411</v>
      </c>
      <c r="L2" s="284" t="s">
        <v>1117</v>
      </c>
      <c r="M2" s="284" t="s">
        <v>451</v>
      </c>
      <c r="O2" s="284" t="s">
        <v>4412</v>
      </c>
    </row>
    <row r="3" spans="1:19" s="421" customFormat="1">
      <c r="A3" s="622">
        <v>128</v>
      </c>
      <c r="B3" s="610" t="s">
        <v>24</v>
      </c>
      <c r="C3" s="953" t="s">
        <v>1362</v>
      </c>
      <c r="D3" s="957"/>
      <c r="E3" s="620" t="s">
        <v>26</v>
      </c>
      <c r="F3" s="616"/>
      <c r="G3" s="576" t="str">
        <f t="shared" ref="G3:G66" si="0">DEC2HEX(H3)</f>
        <v>A</v>
      </c>
      <c r="H3" s="578">
        <v>10</v>
      </c>
      <c r="I3" s="618" t="s">
        <v>27</v>
      </c>
      <c r="J3" s="284"/>
      <c r="K3" s="421">
        <f>H4*256+H3</f>
        <v>10</v>
      </c>
      <c r="L3" s="421">
        <f>K3*0.0001</f>
        <v>1E-3</v>
      </c>
      <c r="M3" s="421">
        <f>10*LOG10(L3)</f>
        <v>-30</v>
      </c>
      <c r="O3" s="577">
        <v>10</v>
      </c>
      <c r="P3" s="604">
        <f>_xlfn.BITAND(O3,255)</f>
        <v>10</v>
      </c>
    </row>
    <row r="4" spans="1:19" s="421" customFormat="1">
      <c r="A4" s="622">
        <v>129</v>
      </c>
      <c r="B4" s="610" t="s">
        <v>24</v>
      </c>
      <c r="C4" s="751"/>
      <c r="D4" s="754"/>
      <c r="E4" s="620" t="s">
        <v>26</v>
      </c>
      <c r="F4" s="616"/>
      <c r="G4" s="576" t="str">
        <f t="shared" si="0"/>
        <v>0</v>
      </c>
      <c r="H4" s="578">
        <v>0</v>
      </c>
      <c r="I4" s="618" t="s">
        <v>27</v>
      </c>
      <c r="J4" s="284"/>
      <c r="O4" s="577"/>
      <c r="P4" s="604">
        <f>_xlfn.BITRSHIFT(O3,8)</f>
        <v>0</v>
      </c>
    </row>
    <row r="5" spans="1:19" s="421" customFormat="1">
      <c r="A5" s="622">
        <v>130</v>
      </c>
      <c r="B5" s="610" t="s">
        <v>24</v>
      </c>
      <c r="C5" s="953" t="s">
        <v>1363</v>
      </c>
      <c r="D5" s="754"/>
      <c r="E5" s="620" t="s">
        <v>26</v>
      </c>
      <c r="F5" s="616"/>
      <c r="G5" s="576" t="str">
        <f t="shared" si="0"/>
        <v>7A</v>
      </c>
      <c r="H5" s="578">
        <v>122</v>
      </c>
      <c r="I5" s="618" t="s">
        <v>27</v>
      </c>
      <c r="K5" s="421">
        <f>H6*256+H5</f>
        <v>122</v>
      </c>
      <c r="L5" s="421">
        <f>K5*0.001</f>
        <v>0.122</v>
      </c>
      <c r="M5" s="421">
        <f>10*LOG10(L5)</f>
        <v>-9.1364016932525178</v>
      </c>
      <c r="O5" s="577">
        <v>122</v>
      </c>
      <c r="P5" s="604">
        <f t="shared" ref="P5" si="1">_xlfn.BITAND(O5,255)</f>
        <v>122</v>
      </c>
    </row>
    <row r="6" spans="1:19" s="421" customFormat="1">
      <c r="A6" s="622">
        <v>131</v>
      </c>
      <c r="B6" s="610" t="s">
        <v>24</v>
      </c>
      <c r="C6" s="751"/>
      <c r="D6" s="754"/>
      <c r="E6" s="620" t="s">
        <v>26</v>
      </c>
      <c r="F6" s="616"/>
      <c r="G6" s="576" t="str">
        <f t="shared" si="0"/>
        <v>0</v>
      </c>
      <c r="H6" s="578">
        <v>0</v>
      </c>
      <c r="I6" s="618" t="s">
        <v>27</v>
      </c>
      <c r="O6" s="577"/>
      <c r="P6" s="604">
        <f t="shared" ref="P6" si="2">_xlfn.BITRSHIFT(O5,8)</f>
        <v>0</v>
      </c>
    </row>
    <row r="7" spans="1:19" s="421" customFormat="1">
      <c r="A7" s="622">
        <v>132</v>
      </c>
      <c r="B7" s="610" t="s">
        <v>24</v>
      </c>
      <c r="C7" s="953" t="s">
        <v>1364</v>
      </c>
      <c r="D7" s="754"/>
      <c r="E7" s="620" t="s">
        <v>26</v>
      </c>
      <c r="F7" s="616"/>
      <c r="G7" s="576" t="str">
        <f t="shared" si="0"/>
        <v>EA</v>
      </c>
      <c r="H7" s="578">
        <v>234</v>
      </c>
      <c r="I7" s="618" t="s">
        <v>27</v>
      </c>
      <c r="K7" s="421">
        <f>H8*256+H7</f>
        <v>234</v>
      </c>
      <c r="L7" s="421">
        <f>K7*0.001</f>
        <v>0.23400000000000001</v>
      </c>
      <c r="M7" s="421">
        <f>10*LOG10(L7)</f>
        <v>-6.3078414258985713</v>
      </c>
      <c r="O7" s="577">
        <v>234</v>
      </c>
      <c r="P7" s="604">
        <f t="shared" ref="P7" si="3">_xlfn.BITAND(O7,255)</f>
        <v>234</v>
      </c>
    </row>
    <row r="8" spans="1:19" s="421" customFormat="1">
      <c r="A8" s="622">
        <v>133</v>
      </c>
      <c r="B8" s="610" t="s">
        <v>24</v>
      </c>
      <c r="C8" s="751"/>
      <c r="D8" s="754"/>
      <c r="E8" s="620" t="s">
        <v>26</v>
      </c>
      <c r="F8" s="616"/>
      <c r="G8" s="576" t="str">
        <f t="shared" si="0"/>
        <v>0</v>
      </c>
      <c r="H8" s="578">
        <v>0</v>
      </c>
      <c r="I8" s="618" t="s">
        <v>27</v>
      </c>
      <c r="O8" s="577"/>
      <c r="P8" s="604">
        <f t="shared" ref="P8" si="4">_xlfn.BITRSHIFT(O7,8)</f>
        <v>0</v>
      </c>
    </row>
    <row r="9" spans="1:19" s="421" customFormat="1">
      <c r="A9" s="622">
        <v>134</v>
      </c>
      <c r="B9" s="610" t="s">
        <v>24</v>
      </c>
      <c r="C9" s="953" t="s">
        <v>1365</v>
      </c>
      <c r="D9" s="754"/>
      <c r="E9" s="620" t="s">
        <v>26</v>
      </c>
      <c r="F9" s="616"/>
      <c r="G9" s="576" t="str">
        <f t="shared" si="0"/>
        <v>5B</v>
      </c>
      <c r="H9" s="578">
        <v>91</v>
      </c>
      <c r="I9" s="618" t="s">
        <v>27</v>
      </c>
      <c r="K9" s="421">
        <f>H10*256+H9</f>
        <v>347</v>
      </c>
      <c r="L9" s="421">
        <f>K9*0.001</f>
        <v>0.34700000000000003</v>
      </c>
      <c r="M9" s="421">
        <f>10*LOG10(L9)</f>
        <v>-4.5967052520912626</v>
      </c>
      <c r="O9" s="577">
        <v>347</v>
      </c>
      <c r="P9" s="604">
        <f t="shared" ref="P9" si="5">_xlfn.BITAND(O9,255)</f>
        <v>91</v>
      </c>
    </row>
    <row r="10" spans="1:19" s="421" customFormat="1">
      <c r="A10" s="622">
        <v>135</v>
      </c>
      <c r="B10" s="610" t="s">
        <v>24</v>
      </c>
      <c r="C10" s="751"/>
      <c r="D10" s="754"/>
      <c r="E10" s="620" t="s">
        <v>26</v>
      </c>
      <c r="F10" s="616"/>
      <c r="G10" s="576" t="str">
        <f t="shared" si="0"/>
        <v>1</v>
      </c>
      <c r="H10" s="578">
        <v>1</v>
      </c>
      <c r="I10" s="618" t="s">
        <v>27</v>
      </c>
      <c r="K10" s="284"/>
      <c r="O10" s="577"/>
      <c r="P10" s="604">
        <f t="shared" ref="P10" si="6">_xlfn.BITRSHIFT(O9,8)</f>
        <v>1</v>
      </c>
    </row>
    <row r="11" spans="1:19">
      <c r="A11" s="622">
        <v>136</v>
      </c>
      <c r="B11" s="610" t="s">
        <v>24</v>
      </c>
      <c r="C11" s="953" t="s">
        <v>1366</v>
      </c>
      <c r="D11" s="754"/>
      <c r="E11" s="620" t="s">
        <v>26</v>
      </c>
      <c r="F11" s="609"/>
      <c r="G11" s="576" t="str">
        <f t="shared" si="0"/>
        <v>CB</v>
      </c>
      <c r="H11" s="579">
        <v>203</v>
      </c>
      <c r="I11" s="618" t="s">
        <v>27</v>
      </c>
      <c r="K11" s="421">
        <f>H12*256+H11</f>
        <v>459</v>
      </c>
      <c r="L11" s="421">
        <f>K11*0.001</f>
        <v>0.45900000000000002</v>
      </c>
      <c r="M11" s="421">
        <f>10*LOG10(L11)</f>
        <v>-3.3818731446273875</v>
      </c>
      <c r="O11" s="575">
        <v>459</v>
      </c>
      <c r="P11" s="604">
        <f t="shared" ref="P11" si="7">_xlfn.BITAND(O11,255)</f>
        <v>203</v>
      </c>
      <c r="Q11" s="421"/>
      <c r="R11" s="421"/>
      <c r="S11" s="421"/>
    </row>
    <row r="12" spans="1:19">
      <c r="A12" s="622">
        <v>137</v>
      </c>
      <c r="B12" s="610" t="s">
        <v>24</v>
      </c>
      <c r="C12" s="751"/>
      <c r="D12" s="754"/>
      <c r="E12" s="620" t="s">
        <v>26</v>
      </c>
      <c r="F12" s="609"/>
      <c r="G12" s="576" t="str">
        <f t="shared" si="0"/>
        <v>1</v>
      </c>
      <c r="H12" s="579">
        <v>1</v>
      </c>
      <c r="I12" s="618" t="s">
        <v>27</v>
      </c>
      <c r="O12" s="575"/>
      <c r="P12" s="604">
        <f t="shared" ref="P12" si="8">_xlfn.BITRSHIFT(O11,8)</f>
        <v>1</v>
      </c>
    </row>
    <row r="13" spans="1:19">
      <c r="A13" s="622">
        <v>138</v>
      </c>
      <c r="B13" s="610" t="s">
        <v>24</v>
      </c>
      <c r="C13" s="953" t="s">
        <v>1367</v>
      </c>
      <c r="D13" s="754"/>
      <c r="E13" s="620" t="s">
        <v>26</v>
      </c>
      <c r="F13" s="609"/>
      <c r="G13" s="576" t="str">
        <f t="shared" si="0"/>
        <v>3C</v>
      </c>
      <c r="H13" s="579">
        <v>60</v>
      </c>
      <c r="I13" s="618" t="s">
        <v>27</v>
      </c>
      <c r="K13" s="421">
        <f>H14*256+H13</f>
        <v>572</v>
      </c>
      <c r="L13" s="421">
        <f>K13*0.001</f>
        <v>0.57200000000000006</v>
      </c>
      <c r="M13" s="421">
        <f>10*LOG10(L13)</f>
        <v>-2.4260397120697572</v>
      </c>
      <c r="O13" s="575">
        <v>572</v>
      </c>
      <c r="P13" s="604">
        <f t="shared" ref="P13" si="9">_xlfn.BITAND(O13,255)</f>
        <v>60</v>
      </c>
      <c r="Q13" s="421"/>
      <c r="R13" s="421"/>
      <c r="S13" s="421"/>
    </row>
    <row r="14" spans="1:19">
      <c r="A14" s="622">
        <v>139</v>
      </c>
      <c r="B14" s="610" t="s">
        <v>24</v>
      </c>
      <c r="C14" s="751"/>
      <c r="D14" s="754"/>
      <c r="E14" s="620" t="s">
        <v>26</v>
      </c>
      <c r="F14" s="609"/>
      <c r="G14" s="576" t="str">
        <f t="shared" si="0"/>
        <v>2</v>
      </c>
      <c r="H14" s="579">
        <v>2</v>
      </c>
      <c r="I14" s="618" t="s">
        <v>27</v>
      </c>
      <c r="O14" s="575"/>
      <c r="P14" s="604">
        <f t="shared" ref="P14" si="10">_xlfn.BITRSHIFT(O13,8)</f>
        <v>2</v>
      </c>
    </row>
    <row r="15" spans="1:19">
      <c r="A15" s="622">
        <v>140</v>
      </c>
      <c r="B15" s="610" t="s">
        <v>24</v>
      </c>
      <c r="C15" s="953" t="s">
        <v>1368</v>
      </c>
      <c r="D15" s="754"/>
      <c r="E15" s="620" t="s">
        <v>26</v>
      </c>
      <c r="F15" s="609"/>
      <c r="G15" s="576" t="str">
        <f t="shared" si="0"/>
        <v>AC</v>
      </c>
      <c r="H15" s="579">
        <v>172</v>
      </c>
      <c r="I15" s="618" t="s">
        <v>27</v>
      </c>
      <c r="K15" s="421">
        <f>H16*256+H15</f>
        <v>684</v>
      </c>
      <c r="L15" s="421">
        <f>K15*0.001</f>
        <v>0.68400000000000005</v>
      </c>
      <c r="M15" s="421">
        <f>10*LOG10(L15)</f>
        <v>-1.6494389827988374</v>
      </c>
      <c r="O15" s="575">
        <v>684</v>
      </c>
      <c r="P15" s="604">
        <f t="shared" ref="P15" si="11">_xlfn.BITAND(O15,255)</f>
        <v>172</v>
      </c>
      <c r="Q15" s="421"/>
      <c r="R15" s="421"/>
      <c r="S15" s="421"/>
    </row>
    <row r="16" spans="1:19">
      <c r="A16" s="622">
        <v>141</v>
      </c>
      <c r="B16" s="610" t="s">
        <v>24</v>
      </c>
      <c r="C16" s="751"/>
      <c r="D16" s="754"/>
      <c r="E16" s="620" t="s">
        <v>26</v>
      </c>
      <c r="F16" s="609"/>
      <c r="G16" s="576" t="str">
        <f t="shared" si="0"/>
        <v>2</v>
      </c>
      <c r="H16" s="579">
        <v>2</v>
      </c>
      <c r="I16" s="618" t="s">
        <v>27</v>
      </c>
      <c r="O16" s="575"/>
      <c r="P16" s="604">
        <f t="shared" ref="P16" si="12">_xlfn.BITRSHIFT(O15,8)</f>
        <v>2</v>
      </c>
    </row>
    <row r="17" spans="1:19">
      <c r="A17" s="622">
        <v>142</v>
      </c>
      <c r="B17" s="610" t="s">
        <v>24</v>
      </c>
      <c r="C17" s="953" t="s">
        <v>1369</v>
      </c>
      <c r="D17" s="754"/>
      <c r="E17" s="620" t="s">
        <v>26</v>
      </c>
      <c r="F17" s="609"/>
      <c r="G17" s="576" t="str">
        <f t="shared" si="0"/>
        <v>1D</v>
      </c>
      <c r="H17" s="579">
        <v>29</v>
      </c>
      <c r="I17" s="618" t="s">
        <v>27</v>
      </c>
      <c r="K17" s="421">
        <f>H18*256+H17</f>
        <v>797</v>
      </c>
      <c r="L17" s="421">
        <f>K17*0.001</f>
        <v>0.79700000000000004</v>
      </c>
      <c r="M17" s="421">
        <f>10*LOG10(L17)</f>
        <v>-0.98541678603887628</v>
      </c>
      <c r="O17" s="575">
        <v>797</v>
      </c>
      <c r="P17" s="604">
        <f t="shared" ref="P17" si="13">_xlfn.BITAND(O17,255)</f>
        <v>29</v>
      </c>
      <c r="Q17" s="421"/>
      <c r="R17" s="421"/>
      <c r="S17" s="421"/>
    </row>
    <row r="18" spans="1:19">
      <c r="A18" s="622">
        <v>143</v>
      </c>
      <c r="B18" s="610" t="s">
        <v>24</v>
      </c>
      <c r="C18" s="751"/>
      <c r="D18" s="754"/>
      <c r="E18" s="620" t="s">
        <v>26</v>
      </c>
      <c r="F18" s="609"/>
      <c r="G18" s="576" t="str">
        <f t="shared" si="0"/>
        <v>3</v>
      </c>
      <c r="H18" s="579">
        <v>3</v>
      </c>
      <c r="I18" s="618" t="s">
        <v>27</v>
      </c>
      <c r="O18" s="575"/>
      <c r="P18" s="604">
        <f t="shared" ref="P18" si="14">_xlfn.BITRSHIFT(O17,8)</f>
        <v>3</v>
      </c>
    </row>
    <row r="19" spans="1:19">
      <c r="A19" s="622">
        <v>144</v>
      </c>
      <c r="B19" s="610" t="s">
        <v>24</v>
      </c>
      <c r="C19" s="953" t="s">
        <v>1370</v>
      </c>
      <c r="D19" s="754"/>
      <c r="E19" s="620" t="s">
        <v>26</v>
      </c>
      <c r="F19" s="609"/>
      <c r="G19" s="576" t="str">
        <f t="shared" si="0"/>
        <v>8D</v>
      </c>
      <c r="H19" s="579">
        <v>141</v>
      </c>
      <c r="I19" s="618" t="s">
        <v>27</v>
      </c>
      <c r="K19" s="421">
        <f>H20*256+H19</f>
        <v>909</v>
      </c>
      <c r="L19" s="421">
        <f>K19*0.0001</f>
        <v>9.0900000000000009E-2</v>
      </c>
      <c r="M19" s="421">
        <f>10*LOG10(L19)</f>
        <v>-10.414361167780326</v>
      </c>
      <c r="O19" s="577">
        <v>909</v>
      </c>
      <c r="P19" s="604">
        <f>_xlfn.BITAND(O19,255)</f>
        <v>141</v>
      </c>
      <c r="Q19" s="421"/>
      <c r="R19" s="421"/>
      <c r="S19" s="421"/>
    </row>
    <row r="20" spans="1:19">
      <c r="A20" s="622">
        <v>145</v>
      </c>
      <c r="B20" s="610" t="s">
        <v>24</v>
      </c>
      <c r="C20" s="751"/>
      <c r="D20" s="754"/>
      <c r="E20" s="620" t="s">
        <v>26</v>
      </c>
      <c r="F20" s="609"/>
      <c r="G20" s="576" t="str">
        <f t="shared" si="0"/>
        <v>3</v>
      </c>
      <c r="H20" s="579">
        <v>3</v>
      </c>
      <c r="I20" s="618" t="s">
        <v>27</v>
      </c>
      <c r="K20" s="421"/>
      <c r="L20" s="421"/>
      <c r="M20" s="421"/>
      <c r="O20" s="577"/>
      <c r="P20" s="604">
        <f>_xlfn.BITRSHIFT(O19,8)</f>
        <v>3</v>
      </c>
      <c r="Q20" s="421"/>
    </row>
    <row r="21" spans="1:19">
      <c r="A21" s="622">
        <v>146</v>
      </c>
      <c r="B21" s="610" t="s">
        <v>24</v>
      </c>
      <c r="C21" s="953" t="s">
        <v>1371</v>
      </c>
      <c r="D21" s="754"/>
      <c r="E21" s="620" t="s">
        <v>26</v>
      </c>
      <c r="F21" s="609"/>
      <c r="G21" s="576" t="str">
        <f t="shared" si="0"/>
        <v>FD</v>
      </c>
      <c r="H21" s="579">
        <v>253</v>
      </c>
      <c r="I21" s="618" t="s">
        <v>27</v>
      </c>
      <c r="K21" s="421">
        <f>H22*256+H21</f>
        <v>1021</v>
      </c>
      <c r="L21" s="421">
        <f>K21*0.001</f>
        <v>1.0210000000000001</v>
      </c>
      <c r="M21" s="421">
        <f>10*LOG10(L21)</f>
        <v>9.0257420869103017E-2</v>
      </c>
      <c r="O21" s="577">
        <v>1021</v>
      </c>
      <c r="P21" s="604">
        <f t="shared" ref="P21" si="15">_xlfn.BITAND(O21,255)</f>
        <v>253</v>
      </c>
      <c r="Q21" s="421"/>
      <c r="R21" s="421"/>
      <c r="S21" s="421"/>
    </row>
    <row r="22" spans="1:19">
      <c r="A22" s="622">
        <v>147</v>
      </c>
      <c r="B22" s="610" t="s">
        <v>24</v>
      </c>
      <c r="C22" s="751"/>
      <c r="D22" s="754"/>
      <c r="E22" s="620" t="s">
        <v>26</v>
      </c>
      <c r="F22" s="609"/>
      <c r="G22" s="576" t="str">
        <f t="shared" si="0"/>
        <v>3</v>
      </c>
      <c r="H22" s="579">
        <v>3</v>
      </c>
      <c r="I22" s="618" t="s">
        <v>27</v>
      </c>
      <c r="K22" s="421"/>
      <c r="L22" s="421"/>
      <c r="M22" s="421"/>
      <c r="O22" s="577"/>
      <c r="P22" s="604">
        <f t="shared" ref="P22" si="16">_xlfn.BITRSHIFT(O21,8)</f>
        <v>3</v>
      </c>
      <c r="Q22" s="421"/>
    </row>
    <row r="23" spans="1:19">
      <c r="A23" s="622">
        <v>148</v>
      </c>
      <c r="B23" s="610" t="s">
        <v>24</v>
      </c>
      <c r="C23" s="953" t="s">
        <v>1372</v>
      </c>
      <c r="D23" s="754"/>
      <c r="E23" s="620" t="s">
        <v>26</v>
      </c>
      <c r="F23" s="609"/>
      <c r="G23" s="576" t="str">
        <f t="shared" si="0"/>
        <v>6E</v>
      </c>
      <c r="H23" s="579">
        <v>110</v>
      </c>
      <c r="I23" s="618" t="s">
        <v>27</v>
      </c>
      <c r="K23" s="421">
        <f>H24*256+H23</f>
        <v>1134</v>
      </c>
      <c r="L23" s="421">
        <f>K23*0.001</f>
        <v>1.1340000000000001</v>
      </c>
      <c r="M23" s="421">
        <f>10*LOG10(L23)</f>
        <v>0.54613054556887819</v>
      </c>
      <c r="O23" s="577">
        <v>1134</v>
      </c>
      <c r="P23" s="604">
        <f t="shared" ref="P23" si="17">_xlfn.BITAND(O23,255)</f>
        <v>110</v>
      </c>
      <c r="Q23" s="421"/>
      <c r="R23" s="421"/>
      <c r="S23" s="421"/>
    </row>
    <row r="24" spans="1:19">
      <c r="A24" s="622">
        <v>149</v>
      </c>
      <c r="B24" s="610" t="s">
        <v>24</v>
      </c>
      <c r="C24" s="751"/>
      <c r="D24" s="754"/>
      <c r="E24" s="620" t="s">
        <v>26</v>
      </c>
      <c r="F24" s="609"/>
      <c r="G24" s="576" t="str">
        <f t="shared" si="0"/>
        <v>4</v>
      </c>
      <c r="H24" s="579">
        <v>4</v>
      </c>
      <c r="I24" s="618" t="s">
        <v>27</v>
      </c>
      <c r="K24" s="421"/>
      <c r="L24" s="421"/>
      <c r="M24" s="421"/>
      <c r="O24" s="577"/>
      <c r="P24" s="604">
        <f t="shared" ref="P24" si="18">_xlfn.BITRSHIFT(O23,8)</f>
        <v>4</v>
      </c>
      <c r="Q24" s="421"/>
    </row>
    <row r="25" spans="1:19">
      <c r="A25" s="622">
        <v>150</v>
      </c>
      <c r="B25" s="610" t="s">
        <v>24</v>
      </c>
      <c r="C25" s="953" t="s">
        <v>1373</v>
      </c>
      <c r="D25" s="754"/>
      <c r="E25" s="620" t="s">
        <v>26</v>
      </c>
      <c r="F25" s="609"/>
      <c r="G25" s="576" t="str">
        <f t="shared" si="0"/>
        <v>DE</v>
      </c>
      <c r="H25" s="579">
        <v>222</v>
      </c>
      <c r="I25" s="618" t="s">
        <v>27</v>
      </c>
      <c r="K25" s="421">
        <f>H26*256+H25</f>
        <v>1246</v>
      </c>
      <c r="L25" s="421">
        <f>K25*0.001</f>
        <v>1.246</v>
      </c>
      <c r="M25" s="421">
        <f>10*LOG10(L25)</f>
        <v>0.95518042323150809</v>
      </c>
      <c r="O25" s="577">
        <v>1246</v>
      </c>
      <c r="P25" s="604">
        <f t="shared" ref="P25" si="19">_xlfn.BITAND(O25,255)</f>
        <v>222</v>
      </c>
      <c r="Q25" s="421"/>
      <c r="R25" s="421"/>
      <c r="S25" s="421"/>
    </row>
    <row r="26" spans="1:19">
      <c r="A26" s="622">
        <v>151</v>
      </c>
      <c r="B26" s="610" t="s">
        <v>24</v>
      </c>
      <c r="C26" s="751"/>
      <c r="D26" s="754"/>
      <c r="E26" s="620" t="s">
        <v>26</v>
      </c>
      <c r="F26" s="609"/>
      <c r="G26" s="576" t="str">
        <f t="shared" si="0"/>
        <v>4</v>
      </c>
      <c r="H26" s="579">
        <v>4</v>
      </c>
      <c r="I26" s="618" t="s">
        <v>27</v>
      </c>
      <c r="L26" s="421"/>
      <c r="M26" s="421"/>
      <c r="O26" s="577"/>
      <c r="P26" s="604">
        <f t="shared" ref="P26" si="20">_xlfn.BITRSHIFT(O25,8)</f>
        <v>4</v>
      </c>
      <c r="Q26" s="421"/>
    </row>
    <row r="27" spans="1:19">
      <c r="A27" s="622">
        <v>152</v>
      </c>
      <c r="B27" s="610" t="s">
        <v>24</v>
      </c>
      <c r="C27" s="953" t="s">
        <v>1374</v>
      </c>
      <c r="D27" s="754"/>
      <c r="E27" s="620" t="s">
        <v>26</v>
      </c>
      <c r="F27" s="609"/>
      <c r="G27" s="576" t="str">
        <f t="shared" si="0"/>
        <v>4F</v>
      </c>
      <c r="H27" s="579">
        <v>79</v>
      </c>
      <c r="I27" s="618" t="s">
        <v>27</v>
      </c>
      <c r="K27" s="421">
        <f>H28*256+H27</f>
        <v>1359</v>
      </c>
      <c r="L27" s="421">
        <f>K27*0.001</f>
        <v>1.359</v>
      </c>
      <c r="M27" s="421">
        <f>10*LOG10(L27)</f>
        <v>1.3321945673249429</v>
      </c>
      <c r="O27" s="575">
        <v>1359</v>
      </c>
      <c r="P27" s="604">
        <f t="shared" ref="P27" si="21">_xlfn.BITAND(O27,255)</f>
        <v>79</v>
      </c>
      <c r="Q27" s="421"/>
      <c r="R27" s="421"/>
      <c r="S27" s="421"/>
    </row>
    <row r="28" spans="1:19">
      <c r="A28" s="622">
        <v>153</v>
      </c>
      <c r="B28" s="610" t="s">
        <v>24</v>
      </c>
      <c r="C28" s="751"/>
      <c r="D28" s="754"/>
      <c r="E28" s="620" t="s">
        <v>26</v>
      </c>
      <c r="F28" s="609"/>
      <c r="G28" s="576" t="str">
        <f t="shared" si="0"/>
        <v>5</v>
      </c>
      <c r="H28" s="579">
        <v>5</v>
      </c>
      <c r="I28" s="618" t="s">
        <v>27</v>
      </c>
      <c r="O28" s="575"/>
      <c r="P28" s="604">
        <f t="shared" ref="P28" si="22">_xlfn.BITRSHIFT(O27,8)</f>
        <v>5</v>
      </c>
    </row>
    <row r="29" spans="1:19">
      <c r="A29" s="622">
        <v>154</v>
      </c>
      <c r="B29" s="610" t="s">
        <v>24</v>
      </c>
      <c r="C29" s="953" t="s">
        <v>1375</v>
      </c>
      <c r="D29" s="754"/>
      <c r="E29" s="620" t="s">
        <v>26</v>
      </c>
      <c r="F29" s="609"/>
      <c r="G29" s="576" t="str">
        <f t="shared" si="0"/>
        <v>BF</v>
      </c>
      <c r="H29" s="579">
        <v>191</v>
      </c>
      <c r="I29" s="618" t="s">
        <v>27</v>
      </c>
      <c r="K29" s="421">
        <f>H30*256+H29</f>
        <v>1471</v>
      </c>
      <c r="L29" s="421">
        <f>K29*0.001</f>
        <v>1.4710000000000001</v>
      </c>
      <c r="M29" s="421">
        <f>10*LOG10(L29)</f>
        <v>1.6761267272753013</v>
      </c>
      <c r="O29" s="575">
        <v>1471</v>
      </c>
      <c r="P29" s="604">
        <f t="shared" ref="P29" si="23">_xlfn.BITAND(O29,255)</f>
        <v>191</v>
      </c>
      <c r="Q29" s="421"/>
      <c r="R29" s="421"/>
      <c r="S29" s="421"/>
    </row>
    <row r="30" spans="1:19">
      <c r="A30" s="622">
        <v>155</v>
      </c>
      <c r="B30" s="610" t="s">
        <v>24</v>
      </c>
      <c r="C30" s="751"/>
      <c r="D30" s="754"/>
      <c r="E30" s="620" t="s">
        <v>26</v>
      </c>
      <c r="F30" s="609"/>
      <c r="G30" s="576" t="str">
        <f t="shared" si="0"/>
        <v>5</v>
      </c>
      <c r="H30" s="579">
        <v>5</v>
      </c>
      <c r="I30" s="618" t="s">
        <v>27</v>
      </c>
      <c r="O30" s="575"/>
      <c r="P30" s="604">
        <f t="shared" ref="P30" si="24">_xlfn.BITRSHIFT(O29,8)</f>
        <v>5</v>
      </c>
    </row>
    <row r="31" spans="1:19">
      <c r="A31" s="622">
        <v>156</v>
      </c>
      <c r="B31" s="610" t="s">
        <v>24</v>
      </c>
      <c r="C31" s="953" t="s">
        <v>1376</v>
      </c>
      <c r="D31" s="754"/>
      <c r="E31" s="620" t="s">
        <v>26</v>
      </c>
      <c r="F31" s="609"/>
      <c r="G31" s="576" t="str">
        <f t="shared" si="0"/>
        <v>30</v>
      </c>
      <c r="H31" s="579">
        <v>48</v>
      </c>
      <c r="I31" s="618" t="s">
        <v>27</v>
      </c>
      <c r="K31" s="421">
        <f>H32*256+H31</f>
        <v>1584</v>
      </c>
      <c r="L31" s="421">
        <f>K31*0.001</f>
        <v>1.5840000000000001</v>
      </c>
      <c r="M31" s="421">
        <f>10*LOG10(L31)</f>
        <v>1.9975517725347471</v>
      </c>
      <c r="O31" s="575">
        <v>1584</v>
      </c>
      <c r="P31" s="604">
        <f t="shared" ref="P31" si="25">_xlfn.BITAND(O31,255)</f>
        <v>48</v>
      </c>
      <c r="Q31" s="421"/>
      <c r="R31" s="421"/>
      <c r="S31" s="421"/>
    </row>
    <row r="32" spans="1:19">
      <c r="A32" s="622">
        <v>157</v>
      </c>
      <c r="B32" s="610" t="s">
        <v>24</v>
      </c>
      <c r="C32" s="751"/>
      <c r="D32" s="754"/>
      <c r="E32" s="620" t="s">
        <v>26</v>
      </c>
      <c r="F32" s="609"/>
      <c r="G32" s="576" t="str">
        <f t="shared" si="0"/>
        <v>6</v>
      </c>
      <c r="H32" s="579">
        <v>6</v>
      </c>
      <c r="I32" s="618" t="s">
        <v>27</v>
      </c>
      <c r="O32" s="575"/>
      <c r="P32" s="604">
        <f t="shared" ref="P32" si="26">_xlfn.BITRSHIFT(O31,8)</f>
        <v>6</v>
      </c>
    </row>
    <row r="33" spans="1:19">
      <c r="A33" s="622">
        <v>158</v>
      </c>
      <c r="B33" s="610" t="s">
        <v>24</v>
      </c>
      <c r="C33" s="953" t="s">
        <v>1377</v>
      </c>
      <c r="D33" s="754"/>
      <c r="E33" s="620" t="s">
        <v>26</v>
      </c>
      <c r="F33" s="609"/>
      <c r="G33" s="576" t="str">
        <f t="shared" si="0"/>
        <v>F0</v>
      </c>
      <c r="H33" s="579">
        <v>240</v>
      </c>
      <c r="I33" s="618" t="s">
        <v>27</v>
      </c>
      <c r="K33" s="421">
        <f>H34*256+H33</f>
        <v>19952</v>
      </c>
      <c r="L33" s="421">
        <f>K33*0.001</f>
        <v>19.952000000000002</v>
      </c>
      <c r="M33" s="421">
        <f>10*LOG10(L33)</f>
        <v>12.999864361344676</v>
      </c>
      <c r="O33" s="575">
        <v>19952</v>
      </c>
      <c r="P33" s="604">
        <f t="shared" ref="P33" si="27">_xlfn.BITAND(O33,255)</f>
        <v>240</v>
      </c>
      <c r="Q33" s="421"/>
      <c r="R33" s="421"/>
      <c r="S33" s="421"/>
    </row>
    <row r="34" spans="1:19">
      <c r="A34" s="622">
        <v>159</v>
      </c>
      <c r="B34" s="610" t="s">
        <v>24</v>
      </c>
      <c r="C34" s="751"/>
      <c r="D34" s="751"/>
      <c r="E34" s="620" t="s">
        <v>26</v>
      </c>
      <c r="F34" s="609"/>
      <c r="G34" s="576" t="str">
        <f t="shared" si="0"/>
        <v>4D</v>
      </c>
      <c r="H34" s="579">
        <v>77</v>
      </c>
      <c r="I34" s="618" t="s">
        <v>27</v>
      </c>
      <c r="O34" s="575"/>
      <c r="P34" s="604">
        <f t="shared" ref="P34" si="28">_xlfn.BITRSHIFT(O33,8)</f>
        <v>77</v>
      </c>
    </row>
    <row r="35" spans="1:19">
      <c r="A35" s="622">
        <v>160</v>
      </c>
      <c r="B35" s="610" t="s">
        <v>24</v>
      </c>
      <c r="C35" s="953" t="s">
        <v>1378</v>
      </c>
      <c r="D35" s="957"/>
      <c r="E35" s="620" t="s">
        <v>26</v>
      </c>
      <c r="F35" s="609"/>
      <c r="G35" s="576" t="str">
        <f t="shared" si="0"/>
        <v>A</v>
      </c>
      <c r="H35" s="578">
        <v>10</v>
      </c>
      <c r="I35" s="618" t="s">
        <v>27</v>
      </c>
      <c r="K35" s="421">
        <f>H36*256+H35</f>
        <v>10</v>
      </c>
      <c r="L35" s="421">
        <f>K35*0.0001</f>
        <v>1E-3</v>
      </c>
      <c r="M35" s="421">
        <f>10*LOG10(L35)</f>
        <v>-30</v>
      </c>
      <c r="O35" s="577">
        <v>10</v>
      </c>
      <c r="P35" s="604">
        <f>_xlfn.BITAND(O35,255)</f>
        <v>10</v>
      </c>
      <c r="Q35" s="421"/>
      <c r="R35" s="421"/>
      <c r="S35" s="421"/>
    </row>
    <row r="36" spans="1:19">
      <c r="A36" s="622">
        <v>161</v>
      </c>
      <c r="B36" s="610" t="s">
        <v>24</v>
      </c>
      <c r="C36" s="751"/>
      <c r="D36" s="754"/>
      <c r="E36" s="620" t="s">
        <v>26</v>
      </c>
      <c r="F36" s="609"/>
      <c r="G36" s="576" t="str">
        <f t="shared" si="0"/>
        <v>0</v>
      </c>
      <c r="H36" s="578">
        <v>0</v>
      </c>
      <c r="I36" s="618" t="s">
        <v>27</v>
      </c>
      <c r="K36" s="421"/>
      <c r="L36" s="421"/>
      <c r="M36" s="421"/>
      <c r="O36" s="577"/>
      <c r="P36" s="604">
        <f>_xlfn.BITRSHIFT(O35,8)</f>
        <v>0</v>
      </c>
      <c r="Q36" s="421"/>
      <c r="R36" s="421"/>
      <c r="S36" s="421"/>
    </row>
    <row r="37" spans="1:19">
      <c r="A37" s="622">
        <v>162</v>
      </c>
      <c r="B37" s="610" t="s">
        <v>24</v>
      </c>
      <c r="C37" s="953" t="s">
        <v>1379</v>
      </c>
      <c r="D37" s="754"/>
      <c r="E37" s="620" t="s">
        <v>26</v>
      </c>
      <c r="F37" s="609"/>
      <c r="G37" s="576" t="str">
        <f t="shared" si="0"/>
        <v>7A</v>
      </c>
      <c r="H37" s="578">
        <v>122</v>
      </c>
      <c r="I37" s="618" t="s">
        <v>27</v>
      </c>
      <c r="K37" s="421">
        <f>H38*256+H37</f>
        <v>122</v>
      </c>
      <c r="L37" s="421">
        <f>K37*0.001</f>
        <v>0.122</v>
      </c>
      <c r="M37" s="421">
        <f>10*LOG10(L37)</f>
        <v>-9.1364016932525178</v>
      </c>
      <c r="O37" s="577">
        <v>122</v>
      </c>
      <c r="P37" s="604">
        <f t="shared" ref="P37" si="29">_xlfn.BITAND(O37,255)</f>
        <v>122</v>
      </c>
      <c r="Q37" s="421"/>
      <c r="R37" s="421"/>
      <c r="S37" s="421"/>
    </row>
    <row r="38" spans="1:19">
      <c r="A38" s="622">
        <v>163</v>
      </c>
      <c r="B38" s="610" t="s">
        <v>24</v>
      </c>
      <c r="C38" s="751"/>
      <c r="D38" s="754"/>
      <c r="E38" s="620" t="s">
        <v>26</v>
      </c>
      <c r="F38" s="609"/>
      <c r="G38" s="576" t="str">
        <f t="shared" si="0"/>
        <v>0</v>
      </c>
      <c r="H38" s="578">
        <v>0</v>
      </c>
      <c r="I38" s="618" t="s">
        <v>27</v>
      </c>
      <c r="K38" s="421"/>
      <c r="L38" s="421"/>
      <c r="M38" s="421"/>
      <c r="O38" s="577"/>
      <c r="P38" s="604">
        <f t="shared" ref="P38" si="30">_xlfn.BITRSHIFT(O37,8)</f>
        <v>0</v>
      </c>
      <c r="Q38" s="421"/>
      <c r="R38" s="421"/>
      <c r="S38" s="421"/>
    </row>
    <row r="39" spans="1:19">
      <c r="A39" s="622">
        <v>164</v>
      </c>
      <c r="B39" s="610" t="s">
        <v>24</v>
      </c>
      <c r="C39" s="953" t="s">
        <v>1380</v>
      </c>
      <c r="D39" s="754"/>
      <c r="E39" s="620" t="s">
        <v>26</v>
      </c>
      <c r="F39" s="609"/>
      <c r="G39" s="576" t="str">
        <f t="shared" si="0"/>
        <v>EA</v>
      </c>
      <c r="H39" s="578">
        <v>234</v>
      </c>
      <c r="I39" s="618" t="s">
        <v>27</v>
      </c>
      <c r="K39" s="421">
        <f>H40*256+H39</f>
        <v>234</v>
      </c>
      <c r="L39" s="421">
        <f>K39*0.001</f>
        <v>0.23400000000000001</v>
      </c>
      <c r="M39" s="421">
        <f>10*LOG10(L39)</f>
        <v>-6.3078414258985713</v>
      </c>
      <c r="O39" s="577">
        <v>234</v>
      </c>
      <c r="P39" s="604">
        <f t="shared" ref="P39" si="31">_xlfn.BITAND(O39,255)</f>
        <v>234</v>
      </c>
      <c r="Q39" s="421"/>
      <c r="R39" s="421"/>
      <c r="S39" s="421"/>
    </row>
    <row r="40" spans="1:19">
      <c r="A40" s="622">
        <v>165</v>
      </c>
      <c r="B40" s="610" t="s">
        <v>24</v>
      </c>
      <c r="C40" s="751"/>
      <c r="D40" s="754"/>
      <c r="E40" s="620" t="s">
        <v>26</v>
      </c>
      <c r="F40" s="609"/>
      <c r="G40" s="576" t="str">
        <f t="shared" si="0"/>
        <v>0</v>
      </c>
      <c r="H40" s="578">
        <v>0</v>
      </c>
      <c r="I40" s="618" t="s">
        <v>27</v>
      </c>
      <c r="K40" s="421"/>
      <c r="L40" s="421"/>
      <c r="M40" s="421"/>
      <c r="O40" s="577"/>
      <c r="P40" s="604">
        <f t="shared" ref="P40" si="32">_xlfn.BITRSHIFT(O39,8)</f>
        <v>0</v>
      </c>
      <c r="Q40" s="421"/>
      <c r="R40" s="421"/>
      <c r="S40" s="421"/>
    </row>
    <row r="41" spans="1:19">
      <c r="A41" s="622">
        <v>166</v>
      </c>
      <c r="B41" s="610" t="s">
        <v>24</v>
      </c>
      <c r="C41" s="953" t="s">
        <v>1381</v>
      </c>
      <c r="D41" s="754"/>
      <c r="E41" s="620" t="s">
        <v>26</v>
      </c>
      <c r="F41" s="609"/>
      <c r="G41" s="576" t="str">
        <f t="shared" si="0"/>
        <v>5B</v>
      </c>
      <c r="H41" s="578">
        <v>91</v>
      </c>
      <c r="I41" s="618" t="s">
        <v>27</v>
      </c>
      <c r="K41" s="421">
        <f>H42*256+H41</f>
        <v>347</v>
      </c>
      <c r="L41" s="421">
        <f>K41*0.001</f>
        <v>0.34700000000000003</v>
      </c>
      <c r="M41" s="421">
        <f>10*LOG10(L41)</f>
        <v>-4.5967052520912626</v>
      </c>
      <c r="O41" s="577">
        <v>347</v>
      </c>
      <c r="P41" s="604">
        <f t="shared" ref="P41" si="33">_xlfn.BITAND(O41,255)</f>
        <v>91</v>
      </c>
      <c r="Q41" s="421"/>
      <c r="R41" s="421"/>
      <c r="S41" s="421"/>
    </row>
    <row r="42" spans="1:19">
      <c r="A42" s="622">
        <v>167</v>
      </c>
      <c r="B42" s="610" t="s">
        <v>24</v>
      </c>
      <c r="C42" s="751"/>
      <c r="D42" s="754"/>
      <c r="E42" s="620" t="s">
        <v>26</v>
      </c>
      <c r="F42" s="609"/>
      <c r="G42" s="576" t="str">
        <f t="shared" si="0"/>
        <v>1</v>
      </c>
      <c r="H42" s="578">
        <v>1</v>
      </c>
      <c r="I42" s="618" t="s">
        <v>27</v>
      </c>
      <c r="L42" s="421"/>
      <c r="M42" s="421"/>
      <c r="O42" s="577"/>
      <c r="P42" s="604">
        <f t="shared" ref="P42" si="34">_xlfn.BITRSHIFT(O41,8)</f>
        <v>1</v>
      </c>
      <c r="Q42" s="421"/>
      <c r="R42" s="421"/>
      <c r="S42" s="421"/>
    </row>
    <row r="43" spans="1:19">
      <c r="A43" s="622">
        <v>168</v>
      </c>
      <c r="B43" s="610" t="s">
        <v>24</v>
      </c>
      <c r="C43" s="953" t="s">
        <v>1382</v>
      </c>
      <c r="D43" s="754"/>
      <c r="E43" s="620" t="s">
        <v>26</v>
      </c>
      <c r="F43" s="609"/>
      <c r="G43" s="576" t="str">
        <f t="shared" si="0"/>
        <v>CB</v>
      </c>
      <c r="H43" s="579">
        <v>203</v>
      </c>
      <c r="I43" s="618" t="s">
        <v>27</v>
      </c>
      <c r="K43" s="421">
        <f>H44*256+H43</f>
        <v>459</v>
      </c>
      <c r="L43" s="421">
        <f>K43*0.001</f>
        <v>0.45900000000000002</v>
      </c>
      <c r="M43" s="421">
        <f>10*LOG10(L43)</f>
        <v>-3.3818731446273875</v>
      </c>
      <c r="O43" s="575">
        <v>459</v>
      </c>
      <c r="P43" s="604">
        <f t="shared" ref="P43" si="35">_xlfn.BITAND(O43,255)</f>
        <v>203</v>
      </c>
      <c r="Q43" s="421"/>
      <c r="R43" s="421"/>
      <c r="S43" s="421"/>
    </row>
    <row r="44" spans="1:19">
      <c r="A44" s="622">
        <v>169</v>
      </c>
      <c r="B44" s="610" t="s">
        <v>24</v>
      </c>
      <c r="C44" s="751"/>
      <c r="D44" s="754"/>
      <c r="E44" s="620" t="s">
        <v>26</v>
      </c>
      <c r="F44" s="609"/>
      <c r="G44" s="576" t="str">
        <f t="shared" si="0"/>
        <v>1</v>
      </c>
      <c r="H44" s="579">
        <v>1</v>
      </c>
      <c r="I44" s="618" t="s">
        <v>27</v>
      </c>
      <c r="O44" s="575"/>
      <c r="P44" s="604">
        <f t="shared" ref="P44" si="36">_xlfn.BITRSHIFT(O43,8)</f>
        <v>1</v>
      </c>
    </row>
    <row r="45" spans="1:19">
      <c r="A45" s="622">
        <v>170</v>
      </c>
      <c r="B45" s="610" t="s">
        <v>24</v>
      </c>
      <c r="C45" s="953" t="s">
        <v>1383</v>
      </c>
      <c r="D45" s="754"/>
      <c r="E45" s="620" t="s">
        <v>26</v>
      </c>
      <c r="F45" s="609"/>
      <c r="G45" s="576" t="str">
        <f t="shared" si="0"/>
        <v>3C</v>
      </c>
      <c r="H45" s="579">
        <v>60</v>
      </c>
      <c r="I45" s="618" t="s">
        <v>27</v>
      </c>
      <c r="K45" s="421">
        <f>H46*256+H45</f>
        <v>572</v>
      </c>
      <c r="L45" s="421">
        <f>K45*0.001</f>
        <v>0.57200000000000006</v>
      </c>
      <c r="M45" s="421">
        <f>10*LOG10(L45)</f>
        <v>-2.4260397120697572</v>
      </c>
      <c r="O45" s="575">
        <v>572</v>
      </c>
      <c r="P45" s="604">
        <f t="shared" ref="P45" si="37">_xlfn.BITAND(O45,255)</f>
        <v>60</v>
      </c>
      <c r="Q45" s="421"/>
      <c r="R45" s="421"/>
      <c r="S45" s="421"/>
    </row>
    <row r="46" spans="1:19">
      <c r="A46" s="622">
        <v>171</v>
      </c>
      <c r="B46" s="610" t="s">
        <v>24</v>
      </c>
      <c r="C46" s="751"/>
      <c r="D46" s="754"/>
      <c r="E46" s="620" t="s">
        <v>26</v>
      </c>
      <c r="F46" s="609"/>
      <c r="G46" s="576" t="str">
        <f t="shared" si="0"/>
        <v>2</v>
      </c>
      <c r="H46" s="579">
        <v>2</v>
      </c>
      <c r="I46" s="618" t="s">
        <v>27</v>
      </c>
      <c r="O46" s="575"/>
      <c r="P46" s="604">
        <f t="shared" ref="P46" si="38">_xlfn.BITRSHIFT(O45,8)</f>
        <v>2</v>
      </c>
    </row>
    <row r="47" spans="1:19">
      <c r="A47" s="622">
        <v>172</v>
      </c>
      <c r="B47" s="610" t="s">
        <v>24</v>
      </c>
      <c r="C47" s="953" t="s">
        <v>1384</v>
      </c>
      <c r="D47" s="754"/>
      <c r="E47" s="620" t="s">
        <v>26</v>
      </c>
      <c r="F47" s="609"/>
      <c r="G47" s="576" t="str">
        <f t="shared" si="0"/>
        <v>AC</v>
      </c>
      <c r="H47" s="579">
        <v>172</v>
      </c>
      <c r="I47" s="618" t="s">
        <v>27</v>
      </c>
      <c r="K47" s="421">
        <f>H48*256+H47</f>
        <v>684</v>
      </c>
      <c r="L47" s="421">
        <f>K47*0.001</f>
        <v>0.68400000000000005</v>
      </c>
      <c r="M47" s="421">
        <f>10*LOG10(L47)</f>
        <v>-1.6494389827988374</v>
      </c>
      <c r="O47" s="575">
        <v>684</v>
      </c>
      <c r="P47" s="604">
        <f t="shared" ref="P47" si="39">_xlfn.BITAND(O47,255)</f>
        <v>172</v>
      </c>
      <c r="Q47" s="421"/>
      <c r="R47" s="421"/>
      <c r="S47" s="421"/>
    </row>
    <row r="48" spans="1:19">
      <c r="A48" s="622">
        <v>173</v>
      </c>
      <c r="B48" s="610" t="s">
        <v>24</v>
      </c>
      <c r="C48" s="751"/>
      <c r="D48" s="754"/>
      <c r="E48" s="620" t="s">
        <v>26</v>
      </c>
      <c r="F48" s="609"/>
      <c r="G48" s="576" t="str">
        <f t="shared" si="0"/>
        <v>2</v>
      </c>
      <c r="H48" s="579">
        <v>2</v>
      </c>
      <c r="I48" s="618" t="s">
        <v>27</v>
      </c>
      <c r="O48" s="575"/>
      <c r="P48" s="604">
        <f t="shared" ref="P48" si="40">_xlfn.BITRSHIFT(O47,8)</f>
        <v>2</v>
      </c>
    </row>
    <row r="49" spans="1:19">
      <c r="A49" s="622">
        <v>174</v>
      </c>
      <c r="B49" s="610" t="s">
        <v>24</v>
      </c>
      <c r="C49" s="953" t="s">
        <v>1385</v>
      </c>
      <c r="D49" s="754"/>
      <c r="E49" s="620" t="s">
        <v>26</v>
      </c>
      <c r="F49" s="609"/>
      <c r="G49" s="576" t="str">
        <f t="shared" si="0"/>
        <v>1D</v>
      </c>
      <c r="H49" s="579">
        <v>29</v>
      </c>
      <c r="I49" s="618" t="s">
        <v>27</v>
      </c>
      <c r="K49" s="421">
        <f>H50*256+H49</f>
        <v>797</v>
      </c>
      <c r="L49" s="421">
        <f>K49*0.001</f>
        <v>0.79700000000000004</v>
      </c>
      <c r="M49" s="421">
        <f>10*LOG10(L49)</f>
        <v>-0.98541678603887628</v>
      </c>
      <c r="O49" s="575">
        <v>797</v>
      </c>
      <c r="P49" s="604">
        <f t="shared" ref="P49" si="41">_xlfn.BITAND(O49,255)</f>
        <v>29</v>
      </c>
      <c r="Q49" s="421"/>
      <c r="R49" s="421"/>
      <c r="S49" s="421"/>
    </row>
    <row r="50" spans="1:19">
      <c r="A50" s="622">
        <v>175</v>
      </c>
      <c r="B50" s="610" t="s">
        <v>24</v>
      </c>
      <c r="C50" s="751"/>
      <c r="D50" s="754"/>
      <c r="E50" s="620" t="s">
        <v>26</v>
      </c>
      <c r="F50" s="609"/>
      <c r="G50" s="576" t="str">
        <f t="shared" si="0"/>
        <v>3</v>
      </c>
      <c r="H50" s="579">
        <v>3</v>
      </c>
      <c r="I50" s="618" t="s">
        <v>27</v>
      </c>
      <c r="O50" s="575"/>
      <c r="P50" s="604">
        <f t="shared" ref="P50" si="42">_xlfn.BITRSHIFT(O49,8)</f>
        <v>3</v>
      </c>
    </row>
    <row r="51" spans="1:19">
      <c r="A51" s="622">
        <v>176</v>
      </c>
      <c r="B51" s="610" t="s">
        <v>24</v>
      </c>
      <c r="C51" s="953" t="s">
        <v>1386</v>
      </c>
      <c r="D51" s="754"/>
      <c r="E51" s="620" t="s">
        <v>26</v>
      </c>
      <c r="F51" s="609"/>
      <c r="G51" s="576" t="str">
        <f t="shared" si="0"/>
        <v>8D</v>
      </c>
      <c r="H51" s="579">
        <v>141</v>
      </c>
      <c r="I51" s="618" t="s">
        <v>27</v>
      </c>
      <c r="K51" s="421">
        <f>H52*256+H51</f>
        <v>909</v>
      </c>
      <c r="L51" s="421">
        <f>K51*0.0001</f>
        <v>9.0900000000000009E-2</v>
      </c>
      <c r="M51" s="421">
        <f>10*LOG10(L51)</f>
        <v>-10.414361167780326</v>
      </c>
      <c r="O51" s="577">
        <v>909</v>
      </c>
      <c r="P51" s="604">
        <f>_xlfn.BITAND(O51,255)</f>
        <v>141</v>
      </c>
      <c r="Q51" s="421"/>
      <c r="R51" s="421"/>
      <c r="S51" s="421"/>
    </row>
    <row r="52" spans="1:19">
      <c r="A52" s="622">
        <v>177</v>
      </c>
      <c r="B52" s="610" t="s">
        <v>24</v>
      </c>
      <c r="C52" s="751"/>
      <c r="D52" s="754"/>
      <c r="E52" s="620" t="s">
        <v>26</v>
      </c>
      <c r="F52" s="609"/>
      <c r="G52" s="576" t="str">
        <f t="shared" si="0"/>
        <v>3</v>
      </c>
      <c r="H52" s="579">
        <v>3</v>
      </c>
      <c r="I52" s="618" t="s">
        <v>27</v>
      </c>
      <c r="K52" s="421"/>
      <c r="L52" s="421"/>
      <c r="M52" s="421"/>
      <c r="O52" s="577"/>
      <c r="P52" s="604">
        <f>_xlfn.BITRSHIFT(O51,8)</f>
        <v>3</v>
      </c>
      <c r="Q52" s="421"/>
    </row>
    <row r="53" spans="1:19">
      <c r="A53" s="622">
        <v>178</v>
      </c>
      <c r="B53" s="610" t="s">
        <v>24</v>
      </c>
      <c r="C53" s="953" t="s">
        <v>1387</v>
      </c>
      <c r="D53" s="754"/>
      <c r="E53" s="620" t="s">
        <v>26</v>
      </c>
      <c r="F53" s="609"/>
      <c r="G53" s="576" t="str">
        <f t="shared" si="0"/>
        <v>FD</v>
      </c>
      <c r="H53" s="579">
        <v>253</v>
      </c>
      <c r="I53" s="618" t="s">
        <v>27</v>
      </c>
      <c r="K53" s="421">
        <f>H54*256+H53</f>
        <v>1021</v>
      </c>
      <c r="L53" s="421">
        <f>K53*0.001</f>
        <v>1.0210000000000001</v>
      </c>
      <c r="M53" s="421">
        <f>10*LOG10(L53)</f>
        <v>9.0257420869103017E-2</v>
      </c>
      <c r="O53" s="577">
        <v>1021</v>
      </c>
      <c r="P53" s="604">
        <f t="shared" ref="P53" si="43">_xlfn.BITAND(O53,255)</f>
        <v>253</v>
      </c>
      <c r="Q53" s="421"/>
      <c r="R53" s="421"/>
      <c r="S53" s="421"/>
    </row>
    <row r="54" spans="1:19">
      <c r="A54" s="622">
        <v>179</v>
      </c>
      <c r="B54" s="610" t="s">
        <v>24</v>
      </c>
      <c r="C54" s="751"/>
      <c r="D54" s="754"/>
      <c r="E54" s="620" t="s">
        <v>26</v>
      </c>
      <c r="F54" s="609"/>
      <c r="G54" s="576" t="str">
        <f t="shared" si="0"/>
        <v>3</v>
      </c>
      <c r="H54" s="579">
        <v>3</v>
      </c>
      <c r="I54" s="618" t="s">
        <v>27</v>
      </c>
      <c r="K54" s="421"/>
      <c r="L54" s="421"/>
      <c r="M54" s="421"/>
      <c r="O54" s="577"/>
      <c r="P54" s="604">
        <f t="shared" ref="P54" si="44">_xlfn.BITRSHIFT(O53,8)</f>
        <v>3</v>
      </c>
      <c r="Q54" s="421"/>
    </row>
    <row r="55" spans="1:19">
      <c r="A55" s="622">
        <v>180</v>
      </c>
      <c r="B55" s="610" t="s">
        <v>24</v>
      </c>
      <c r="C55" s="953" t="s">
        <v>1388</v>
      </c>
      <c r="D55" s="754"/>
      <c r="E55" s="620" t="s">
        <v>26</v>
      </c>
      <c r="F55" s="609"/>
      <c r="G55" s="576" t="str">
        <f t="shared" si="0"/>
        <v>6E</v>
      </c>
      <c r="H55" s="579">
        <v>110</v>
      </c>
      <c r="I55" s="618" t="s">
        <v>27</v>
      </c>
      <c r="K55" s="421">
        <f>H56*256+H55</f>
        <v>1134</v>
      </c>
      <c r="L55" s="421">
        <f>K55*0.001</f>
        <v>1.1340000000000001</v>
      </c>
      <c r="M55" s="421">
        <f>10*LOG10(L55)</f>
        <v>0.54613054556887819</v>
      </c>
      <c r="O55" s="577">
        <v>1134</v>
      </c>
      <c r="P55" s="604">
        <f t="shared" ref="P55" si="45">_xlfn.BITAND(O55,255)</f>
        <v>110</v>
      </c>
      <c r="Q55" s="421"/>
      <c r="R55" s="421"/>
      <c r="S55" s="421"/>
    </row>
    <row r="56" spans="1:19">
      <c r="A56" s="622">
        <v>181</v>
      </c>
      <c r="B56" s="610" t="s">
        <v>24</v>
      </c>
      <c r="C56" s="751"/>
      <c r="D56" s="754"/>
      <c r="E56" s="620" t="s">
        <v>26</v>
      </c>
      <c r="F56" s="609"/>
      <c r="G56" s="576" t="str">
        <f t="shared" si="0"/>
        <v>4</v>
      </c>
      <c r="H56" s="579">
        <v>4</v>
      </c>
      <c r="I56" s="618" t="s">
        <v>27</v>
      </c>
      <c r="K56" s="421"/>
      <c r="L56" s="421"/>
      <c r="M56" s="421"/>
      <c r="O56" s="577"/>
      <c r="P56" s="604">
        <f t="shared" ref="P56" si="46">_xlfn.BITRSHIFT(O55,8)</f>
        <v>4</v>
      </c>
      <c r="Q56" s="421"/>
    </row>
    <row r="57" spans="1:19">
      <c r="A57" s="622">
        <v>182</v>
      </c>
      <c r="B57" s="610" t="s">
        <v>24</v>
      </c>
      <c r="C57" s="953" t="s">
        <v>1373</v>
      </c>
      <c r="D57" s="754"/>
      <c r="E57" s="620" t="s">
        <v>26</v>
      </c>
      <c r="F57" s="609"/>
      <c r="G57" s="576" t="str">
        <f t="shared" si="0"/>
        <v>DE</v>
      </c>
      <c r="H57" s="579">
        <v>222</v>
      </c>
      <c r="I57" s="618" t="s">
        <v>27</v>
      </c>
      <c r="K57" s="421">
        <f>H58*256+H57</f>
        <v>1246</v>
      </c>
      <c r="L57" s="421">
        <f>K57*0.001</f>
        <v>1.246</v>
      </c>
      <c r="M57" s="421">
        <f>10*LOG10(L57)</f>
        <v>0.95518042323150809</v>
      </c>
      <c r="O57" s="577">
        <v>1246</v>
      </c>
      <c r="P57" s="604">
        <f t="shared" ref="P57" si="47">_xlfn.BITAND(O57,255)</f>
        <v>222</v>
      </c>
      <c r="Q57" s="421"/>
      <c r="R57" s="421"/>
      <c r="S57" s="421"/>
    </row>
    <row r="58" spans="1:19">
      <c r="A58" s="622">
        <v>183</v>
      </c>
      <c r="B58" s="610" t="s">
        <v>24</v>
      </c>
      <c r="C58" s="751"/>
      <c r="D58" s="754"/>
      <c r="E58" s="620" t="s">
        <v>26</v>
      </c>
      <c r="F58" s="609"/>
      <c r="G58" s="576" t="str">
        <f t="shared" si="0"/>
        <v>4</v>
      </c>
      <c r="H58" s="579">
        <v>4</v>
      </c>
      <c r="I58" s="618" t="s">
        <v>27</v>
      </c>
      <c r="L58" s="421"/>
      <c r="M58" s="421"/>
      <c r="O58" s="577"/>
      <c r="P58" s="604">
        <f t="shared" ref="P58" si="48">_xlfn.BITRSHIFT(O57,8)</f>
        <v>4</v>
      </c>
      <c r="Q58" s="421"/>
    </row>
    <row r="59" spans="1:19">
      <c r="A59" s="622">
        <v>184</v>
      </c>
      <c r="B59" s="610" t="s">
        <v>24</v>
      </c>
      <c r="C59" s="953" t="s">
        <v>1389</v>
      </c>
      <c r="D59" s="754"/>
      <c r="E59" s="620" t="s">
        <v>26</v>
      </c>
      <c r="F59" s="609"/>
      <c r="G59" s="576" t="str">
        <f t="shared" si="0"/>
        <v>4F</v>
      </c>
      <c r="H59" s="579">
        <v>79</v>
      </c>
      <c r="I59" s="618" t="s">
        <v>27</v>
      </c>
      <c r="K59" s="421">
        <f>H60*256+H59</f>
        <v>1359</v>
      </c>
      <c r="L59" s="421">
        <f>K59*0.001</f>
        <v>1.359</v>
      </c>
      <c r="M59" s="421">
        <f>10*LOG10(L59)</f>
        <v>1.3321945673249429</v>
      </c>
      <c r="O59" s="575">
        <v>1359</v>
      </c>
      <c r="P59" s="604">
        <f t="shared" ref="P59" si="49">_xlfn.BITAND(O59,255)</f>
        <v>79</v>
      </c>
      <c r="Q59" s="421"/>
      <c r="R59" s="421"/>
      <c r="S59" s="421"/>
    </row>
    <row r="60" spans="1:19">
      <c r="A60" s="622">
        <v>185</v>
      </c>
      <c r="B60" s="610" t="s">
        <v>24</v>
      </c>
      <c r="C60" s="751"/>
      <c r="D60" s="754"/>
      <c r="E60" s="620" t="s">
        <v>26</v>
      </c>
      <c r="F60" s="609"/>
      <c r="G60" s="576" t="str">
        <f t="shared" si="0"/>
        <v>5</v>
      </c>
      <c r="H60" s="579">
        <v>5</v>
      </c>
      <c r="I60" s="618" t="s">
        <v>27</v>
      </c>
      <c r="O60" s="575"/>
      <c r="P60" s="604">
        <f t="shared" ref="P60" si="50">_xlfn.BITRSHIFT(O59,8)</f>
        <v>5</v>
      </c>
    </row>
    <row r="61" spans="1:19">
      <c r="A61" s="622">
        <v>186</v>
      </c>
      <c r="B61" s="610" t="s">
        <v>24</v>
      </c>
      <c r="C61" s="953" t="s">
        <v>1375</v>
      </c>
      <c r="D61" s="754"/>
      <c r="E61" s="620" t="s">
        <v>26</v>
      </c>
      <c r="F61" s="609"/>
      <c r="G61" s="576" t="str">
        <f t="shared" si="0"/>
        <v>BF</v>
      </c>
      <c r="H61" s="579">
        <v>191</v>
      </c>
      <c r="I61" s="618" t="s">
        <v>27</v>
      </c>
      <c r="K61" s="421">
        <f>H62*256+H61</f>
        <v>1471</v>
      </c>
      <c r="L61" s="421">
        <f>K61*0.001</f>
        <v>1.4710000000000001</v>
      </c>
      <c r="M61" s="421">
        <f>10*LOG10(L61)</f>
        <v>1.6761267272753013</v>
      </c>
      <c r="O61" s="575">
        <v>1471</v>
      </c>
      <c r="P61" s="604">
        <f t="shared" ref="P61" si="51">_xlfn.BITAND(O61,255)</f>
        <v>191</v>
      </c>
      <c r="Q61" s="421"/>
      <c r="R61" s="421"/>
      <c r="S61" s="421"/>
    </row>
    <row r="62" spans="1:19">
      <c r="A62" s="622">
        <v>187</v>
      </c>
      <c r="B62" s="610" t="s">
        <v>24</v>
      </c>
      <c r="C62" s="751"/>
      <c r="D62" s="754"/>
      <c r="E62" s="620" t="s">
        <v>26</v>
      </c>
      <c r="F62" s="609"/>
      <c r="G62" s="576" t="str">
        <f t="shared" si="0"/>
        <v>5</v>
      </c>
      <c r="H62" s="579">
        <v>5</v>
      </c>
      <c r="I62" s="618" t="s">
        <v>27</v>
      </c>
      <c r="O62" s="575"/>
      <c r="P62" s="604">
        <f t="shared" ref="P62" si="52">_xlfn.BITRSHIFT(O61,8)</f>
        <v>5</v>
      </c>
    </row>
    <row r="63" spans="1:19">
      <c r="A63" s="622">
        <v>188</v>
      </c>
      <c r="B63" s="610" t="s">
        <v>24</v>
      </c>
      <c r="C63" s="953" t="s">
        <v>1390</v>
      </c>
      <c r="D63" s="754"/>
      <c r="E63" s="620" t="s">
        <v>26</v>
      </c>
      <c r="F63" s="609"/>
      <c r="G63" s="576" t="str">
        <f t="shared" si="0"/>
        <v>30</v>
      </c>
      <c r="H63" s="579">
        <v>48</v>
      </c>
      <c r="I63" s="618" t="s">
        <v>27</v>
      </c>
      <c r="K63" s="421">
        <f>H64*256+H63</f>
        <v>1584</v>
      </c>
      <c r="L63" s="421">
        <f>K63*0.001</f>
        <v>1.5840000000000001</v>
      </c>
      <c r="M63" s="421">
        <f>10*LOG10(L63)</f>
        <v>1.9975517725347471</v>
      </c>
      <c r="O63" s="575">
        <v>1584</v>
      </c>
      <c r="P63" s="604">
        <f t="shared" ref="P63" si="53">_xlfn.BITAND(O63,255)</f>
        <v>48</v>
      </c>
      <c r="Q63" s="421"/>
      <c r="R63" s="421"/>
      <c r="S63" s="421"/>
    </row>
    <row r="64" spans="1:19">
      <c r="A64" s="622">
        <v>189</v>
      </c>
      <c r="B64" s="610" t="s">
        <v>24</v>
      </c>
      <c r="C64" s="751"/>
      <c r="D64" s="754"/>
      <c r="E64" s="620" t="s">
        <v>26</v>
      </c>
      <c r="F64" s="609"/>
      <c r="G64" s="576" t="str">
        <f t="shared" si="0"/>
        <v>6</v>
      </c>
      <c r="H64" s="579">
        <v>6</v>
      </c>
      <c r="I64" s="618" t="s">
        <v>27</v>
      </c>
      <c r="O64" s="575"/>
      <c r="P64" s="604">
        <f t="shared" ref="P64" si="54">_xlfn.BITRSHIFT(O63,8)</f>
        <v>6</v>
      </c>
    </row>
    <row r="65" spans="1:19">
      <c r="A65" s="622">
        <v>190</v>
      </c>
      <c r="B65" s="610" t="s">
        <v>24</v>
      </c>
      <c r="C65" s="953" t="s">
        <v>1391</v>
      </c>
      <c r="D65" s="754"/>
      <c r="E65" s="620" t="s">
        <v>26</v>
      </c>
      <c r="F65" s="609"/>
      <c r="G65" s="576" t="str">
        <f t="shared" si="0"/>
        <v>F0</v>
      </c>
      <c r="H65" s="579">
        <v>240</v>
      </c>
      <c r="I65" s="618" t="s">
        <v>27</v>
      </c>
      <c r="K65" s="421">
        <f>H66*256+H65</f>
        <v>19952</v>
      </c>
      <c r="L65" s="421">
        <f>K65*0.001</f>
        <v>19.952000000000002</v>
      </c>
      <c r="M65" s="421">
        <f>10*LOG10(L65)</f>
        <v>12.999864361344676</v>
      </c>
      <c r="O65" s="575">
        <v>19952</v>
      </c>
      <c r="P65" s="604">
        <f t="shared" ref="P65" si="55">_xlfn.BITAND(O65,255)</f>
        <v>240</v>
      </c>
      <c r="Q65" s="421"/>
      <c r="R65" s="421"/>
      <c r="S65" s="421"/>
    </row>
    <row r="66" spans="1:19">
      <c r="A66" s="622">
        <v>191</v>
      </c>
      <c r="B66" s="610" t="s">
        <v>24</v>
      </c>
      <c r="C66" s="751"/>
      <c r="D66" s="751"/>
      <c r="E66" s="620" t="s">
        <v>26</v>
      </c>
      <c r="F66" s="609"/>
      <c r="G66" s="576" t="str">
        <f t="shared" si="0"/>
        <v>4D</v>
      </c>
      <c r="H66" s="579">
        <v>77</v>
      </c>
      <c r="I66" s="618" t="s">
        <v>27</v>
      </c>
      <c r="O66" s="575"/>
      <c r="P66" s="604">
        <f t="shared" ref="P66" si="56">_xlfn.BITRSHIFT(O65,8)</f>
        <v>77</v>
      </c>
    </row>
    <row r="67" spans="1:19">
      <c r="A67" s="610">
        <v>192</v>
      </c>
      <c r="B67" s="610" t="s">
        <v>24</v>
      </c>
      <c r="C67" s="953" t="s">
        <v>1392</v>
      </c>
      <c r="D67" s="957"/>
      <c r="E67" s="620" t="s">
        <v>26</v>
      </c>
      <c r="F67" s="609"/>
      <c r="G67" s="576" t="str">
        <f t="shared" ref="G67:G130" si="57">DEC2HEX(H67)</f>
        <v>A</v>
      </c>
      <c r="H67" s="578">
        <v>10</v>
      </c>
      <c r="I67" s="618" t="s">
        <v>27</v>
      </c>
      <c r="K67" s="421">
        <f>H68*256+H67</f>
        <v>10</v>
      </c>
      <c r="L67" s="421">
        <f>K67*0.0001</f>
        <v>1E-3</v>
      </c>
      <c r="M67" s="421">
        <f>10*LOG10(L67)</f>
        <v>-30</v>
      </c>
      <c r="O67" s="577">
        <v>10</v>
      </c>
      <c r="P67" s="604">
        <f>_xlfn.BITAND(O67,255)</f>
        <v>10</v>
      </c>
      <c r="Q67" s="421"/>
      <c r="R67" s="421"/>
      <c r="S67" s="421"/>
    </row>
    <row r="68" spans="1:19">
      <c r="A68" s="610">
        <v>193</v>
      </c>
      <c r="B68" s="610" t="s">
        <v>24</v>
      </c>
      <c r="C68" s="751"/>
      <c r="D68" s="754"/>
      <c r="E68" s="620" t="s">
        <v>26</v>
      </c>
      <c r="F68" s="609"/>
      <c r="G68" s="576" t="str">
        <f t="shared" si="57"/>
        <v>0</v>
      </c>
      <c r="H68" s="578">
        <v>0</v>
      </c>
      <c r="I68" s="618" t="s">
        <v>27</v>
      </c>
      <c r="K68" s="421"/>
      <c r="L68" s="421"/>
      <c r="M68" s="421"/>
      <c r="O68" s="577"/>
      <c r="P68" s="604">
        <f>_xlfn.BITRSHIFT(O67,8)</f>
        <v>0</v>
      </c>
      <c r="Q68" s="421"/>
      <c r="R68" s="421"/>
      <c r="S68" s="421"/>
    </row>
    <row r="69" spans="1:19">
      <c r="A69" s="610">
        <v>194</v>
      </c>
      <c r="B69" s="610" t="s">
        <v>24</v>
      </c>
      <c r="C69" s="953" t="s">
        <v>1393</v>
      </c>
      <c r="D69" s="754"/>
      <c r="E69" s="620" t="s">
        <v>26</v>
      </c>
      <c r="F69" s="609"/>
      <c r="G69" s="576" t="str">
        <f t="shared" si="57"/>
        <v>7A</v>
      </c>
      <c r="H69" s="578">
        <v>122</v>
      </c>
      <c r="I69" s="618" t="s">
        <v>27</v>
      </c>
      <c r="K69" s="421">
        <f>H70*256+H69</f>
        <v>122</v>
      </c>
      <c r="L69" s="421">
        <f>K69*0.001</f>
        <v>0.122</v>
      </c>
      <c r="M69" s="421">
        <f>10*LOG10(L69)</f>
        <v>-9.1364016932525178</v>
      </c>
      <c r="O69" s="577">
        <v>122</v>
      </c>
      <c r="P69" s="604">
        <f t="shared" ref="P69" si="58">_xlfn.BITAND(O69,255)</f>
        <v>122</v>
      </c>
      <c r="Q69" s="421"/>
      <c r="R69" s="421"/>
      <c r="S69" s="421"/>
    </row>
    <row r="70" spans="1:19">
      <c r="A70" s="610">
        <v>195</v>
      </c>
      <c r="B70" s="610" t="s">
        <v>24</v>
      </c>
      <c r="C70" s="751"/>
      <c r="D70" s="754"/>
      <c r="E70" s="620" t="s">
        <v>26</v>
      </c>
      <c r="F70" s="609"/>
      <c r="G70" s="576" t="str">
        <f t="shared" si="57"/>
        <v>0</v>
      </c>
      <c r="H70" s="578">
        <v>0</v>
      </c>
      <c r="I70" s="618" t="s">
        <v>27</v>
      </c>
      <c r="K70" s="421"/>
      <c r="L70" s="421"/>
      <c r="M70" s="421"/>
      <c r="O70" s="577"/>
      <c r="P70" s="604">
        <f t="shared" ref="P70" si="59">_xlfn.BITRSHIFT(O69,8)</f>
        <v>0</v>
      </c>
      <c r="Q70" s="421"/>
      <c r="R70" s="421"/>
      <c r="S70" s="421"/>
    </row>
    <row r="71" spans="1:19">
      <c r="A71" s="610">
        <v>196</v>
      </c>
      <c r="B71" s="610" t="s">
        <v>24</v>
      </c>
      <c r="C71" s="953" t="s">
        <v>1394</v>
      </c>
      <c r="D71" s="754"/>
      <c r="E71" s="620" t="s">
        <v>26</v>
      </c>
      <c r="F71" s="609"/>
      <c r="G71" s="576" t="str">
        <f t="shared" si="57"/>
        <v>EA</v>
      </c>
      <c r="H71" s="578">
        <v>234</v>
      </c>
      <c r="I71" s="618" t="s">
        <v>27</v>
      </c>
      <c r="K71" s="421">
        <f>H72*256+H71</f>
        <v>234</v>
      </c>
      <c r="L71" s="421">
        <f>K71*0.001</f>
        <v>0.23400000000000001</v>
      </c>
      <c r="M71" s="421">
        <f>10*LOG10(L71)</f>
        <v>-6.3078414258985713</v>
      </c>
      <c r="O71" s="577">
        <v>234</v>
      </c>
      <c r="P71" s="604">
        <f t="shared" ref="P71" si="60">_xlfn.BITAND(O71,255)</f>
        <v>234</v>
      </c>
      <c r="Q71" s="421"/>
      <c r="R71" s="421"/>
      <c r="S71" s="421"/>
    </row>
    <row r="72" spans="1:19">
      <c r="A72" s="610">
        <v>197</v>
      </c>
      <c r="B72" s="610" t="s">
        <v>24</v>
      </c>
      <c r="C72" s="751"/>
      <c r="D72" s="754"/>
      <c r="E72" s="620" t="s">
        <v>26</v>
      </c>
      <c r="F72" s="609"/>
      <c r="G72" s="576" t="str">
        <f t="shared" si="57"/>
        <v>0</v>
      </c>
      <c r="H72" s="578">
        <v>0</v>
      </c>
      <c r="I72" s="618" t="s">
        <v>27</v>
      </c>
      <c r="K72" s="421"/>
      <c r="L72" s="421"/>
      <c r="M72" s="421"/>
      <c r="O72" s="577"/>
      <c r="P72" s="604">
        <f t="shared" ref="P72" si="61">_xlfn.BITRSHIFT(O71,8)</f>
        <v>0</v>
      </c>
      <c r="Q72" s="421"/>
      <c r="R72" s="421"/>
      <c r="S72" s="421"/>
    </row>
    <row r="73" spans="1:19">
      <c r="A73" s="610">
        <v>198</v>
      </c>
      <c r="B73" s="610" t="s">
        <v>24</v>
      </c>
      <c r="C73" s="953" t="s">
        <v>1395</v>
      </c>
      <c r="D73" s="754"/>
      <c r="E73" s="620" t="s">
        <v>26</v>
      </c>
      <c r="F73" s="609"/>
      <c r="G73" s="576" t="str">
        <f t="shared" si="57"/>
        <v>5B</v>
      </c>
      <c r="H73" s="578">
        <v>91</v>
      </c>
      <c r="I73" s="618" t="s">
        <v>27</v>
      </c>
      <c r="K73" s="421">
        <f>H74*256+H73</f>
        <v>347</v>
      </c>
      <c r="L73" s="421">
        <f>K73*0.001</f>
        <v>0.34700000000000003</v>
      </c>
      <c r="M73" s="421">
        <f>10*LOG10(L73)</f>
        <v>-4.5967052520912626</v>
      </c>
      <c r="O73" s="577">
        <v>347</v>
      </c>
      <c r="P73" s="604">
        <f t="shared" ref="P73" si="62">_xlfn.BITAND(O73,255)</f>
        <v>91</v>
      </c>
      <c r="Q73" s="421"/>
      <c r="R73" s="421"/>
      <c r="S73" s="421"/>
    </row>
    <row r="74" spans="1:19">
      <c r="A74" s="610">
        <v>199</v>
      </c>
      <c r="B74" s="610" t="s">
        <v>24</v>
      </c>
      <c r="C74" s="751"/>
      <c r="D74" s="754"/>
      <c r="E74" s="620" t="s">
        <v>26</v>
      </c>
      <c r="F74" s="609"/>
      <c r="G74" s="576" t="str">
        <f t="shared" si="57"/>
        <v>1</v>
      </c>
      <c r="H74" s="578">
        <v>1</v>
      </c>
      <c r="I74" s="618" t="s">
        <v>27</v>
      </c>
      <c r="L74" s="421"/>
      <c r="M74" s="421"/>
      <c r="O74" s="577"/>
      <c r="P74" s="604">
        <f t="shared" ref="P74" si="63">_xlfn.BITRSHIFT(O73,8)</f>
        <v>1</v>
      </c>
      <c r="Q74" s="421"/>
      <c r="R74" s="421"/>
      <c r="S74" s="421"/>
    </row>
    <row r="75" spans="1:19">
      <c r="A75" s="610">
        <v>200</v>
      </c>
      <c r="B75" s="610" t="s">
        <v>24</v>
      </c>
      <c r="C75" s="953" t="s">
        <v>1396</v>
      </c>
      <c r="D75" s="754"/>
      <c r="E75" s="620" t="s">
        <v>26</v>
      </c>
      <c r="F75" s="609"/>
      <c r="G75" s="576" t="str">
        <f t="shared" si="57"/>
        <v>CB</v>
      </c>
      <c r="H75" s="579">
        <v>203</v>
      </c>
      <c r="I75" s="618" t="s">
        <v>27</v>
      </c>
      <c r="K75" s="421">
        <f>H76*256+H75</f>
        <v>459</v>
      </c>
      <c r="L75" s="421">
        <f>K75*0.001</f>
        <v>0.45900000000000002</v>
      </c>
      <c r="M75" s="421">
        <f>10*LOG10(L75)</f>
        <v>-3.3818731446273875</v>
      </c>
      <c r="O75" s="575">
        <v>459</v>
      </c>
      <c r="P75" s="604">
        <f t="shared" ref="P75" si="64">_xlfn.BITAND(O75,255)</f>
        <v>203</v>
      </c>
      <c r="Q75" s="421"/>
      <c r="R75" s="421"/>
      <c r="S75" s="421"/>
    </row>
    <row r="76" spans="1:19">
      <c r="A76" s="610">
        <v>201</v>
      </c>
      <c r="B76" s="610" t="s">
        <v>24</v>
      </c>
      <c r="C76" s="751"/>
      <c r="D76" s="754"/>
      <c r="E76" s="620" t="s">
        <v>26</v>
      </c>
      <c r="F76" s="609"/>
      <c r="G76" s="576" t="str">
        <f t="shared" si="57"/>
        <v>1</v>
      </c>
      <c r="H76" s="579">
        <v>1</v>
      </c>
      <c r="I76" s="618" t="s">
        <v>27</v>
      </c>
      <c r="O76" s="575"/>
      <c r="P76" s="604">
        <f t="shared" ref="P76" si="65">_xlfn.BITRSHIFT(O75,8)</f>
        <v>1</v>
      </c>
    </row>
    <row r="77" spans="1:19">
      <c r="A77" s="610">
        <v>202</v>
      </c>
      <c r="B77" s="610" t="s">
        <v>24</v>
      </c>
      <c r="C77" s="953" t="s">
        <v>1397</v>
      </c>
      <c r="D77" s="754"/>
      <c r="E77" s="620" t="s">
        <v>26</v>
      </c>
      <c r="F77" s="609"/>
      <c r="G77" s="576" t="str">
        <f t="shared" si="57"/>
        <v>3C</v>
      </c>
      <c r="H77" s="579">
        <v>60</v>
      </c>
      <c r="I77" s="618" t="s">
        <v>27</v>
      </c>
      <c r="K77" s="421">
        <f>H78*256+H77</f>
        <v>572</v>
      </c>
      <c r="L77" s="421">
        <f>K77*0.001</f>
        <v>0.57200000000000006</v>
      </c>
      <c r="M77" s="421">
        <f>10*LOG10(L77)</f>
        <v>-2.4260397120697572</v>
      </c>
      <c r="O77" s="575">
        <v>572</v>
      </c>
      <c r="P77" s="604">
        <f t="shared" ref="P77" si="66">_xlfn.BITAND(O77,255)</f>
        <v>60</v>
      </c>
      <c r="Q77" s="421"/>
      <c r="R77" s="421"/>
      <c r="S77" s="421"/>
    </row>
    <row r="78" spans="1:19">
      <c r="A78" s="610">
        <v>203</v>
      </c>
      <c r="B78" s="610" t="s">
        <v>24</v>
      </c>
      <c r="C78" s="751"/>
      <c r="D78" s="754"/>
      <c r="E78" s="620" t="s">
        <v>26</v>
      </c>
      <c r="F78" s="609"/>
      <c r="G78" s="576" t="str">
        <f t="shared" si="57"/>
        <v>2</v>
      </c>
      <c r="H78" s="579">
        <v>2</v>
      </c>
      <c r="I78" s="618" t="s">
        <v>27</v>
      </c>
      <c r="O78" s="575"/>
      <c r="P78" s="604">
        <f t="shared" ref="P78" si="67">_xlfn.BITRSHIFT(O77,8)</f>
        <v>2</v>
      </c>
    </row>
    <row r="79" spans="1:19">
      <c r="A79" s="610">
        <v>204</v>
      </c>
      <c r="B79" s="610" t="s">
        <v>24</v>
      </c>
      <c r="C79" s="953" t="s">
        <v>1398</v>
      </c>
      <c r="D79" s="754"/>
      <c r="E79" s="620" t="s">
        <v>26</v>
      </c>
      <c r="F79" s="609"/>
      <c r="G79" s="576" t="str">
        <f t="shared" si="57"/>
        <v>AC</v>
      </c>
      <c r="H79" s="579">
        <v>172</v>
      </c>
      <c r="I79" s="618" t="s">
        <v>27</v>
      </c>
      <c r="K79" s="421">
        <f>H80*256+H79</f>
        <v>684</v>
      </c>
      <c r="L79" s="421">
        <f>K79*0.001</f>
        <v>0.68400000000000005</v>
      </c>
      <c r="M79" s="421">
        <f>10*LOG10(L79)</f>
        <v>-1.6494389827988374</v>
      </c>
      <c r="O79" s="575">
        <v>684</v>
      </c>
      <c r="P79" s="604">
        <f t="shared" ref="P79" si="68">_xlfn.BITAND(O79,255)</f>
        <v>172</v>
      </c>
      <c r="Q79" s="421"/>
      <c r="R79" s="421"/>
      <c r="S79" s="421"/>
    </row>
    <row r="80" spans="1:19">
      <c r="A80" s="610">
        <v>205</v>
      </c>
      <c r="B80" s="610" t="s">
        <v>24</v>
      </c>
      <c r="C80" s="751"/>
      <c r="D80" s="754"/>
      <c r="E80" s="620" t="s">
        <v>26</v>
      </c>
      <c r="F80" s="609"/>
      <c r="G80" s="576" t="str">
        <f t="shared" si="57"/>
        <v>2</v>
      </c>
      <c r="H80" s="579">
        <v>2</v>
      </c>
      <c r="I80" s="618" t="s">
        <v>27</v>
      </c>
      <c r="O80" s="575"/>
      <c r="P80" s="604">
        <f t="shared" ref="P80" si="69">_xlfn.BITRSHIFT(O79,8)</f>
        <v>2</v>
      </c>
    </row>
    <row r="81" spans="1:19">
      <c r="A81" s="610">
        <v>206</v>
      </c>
      <c r="B81" s="610" t="s">
        <v>24</v>
      </c>
      <c r="C81" s="953" t="s">
        <v>1399</v>
      </c>
      <c r="D81" s="754"/>
      <c r="E81" s="620" t="s">
        <v>26</v>
      </c>
      <c r="F81" s="609"/>
      <c r="G81" s="576" t="str">
        <f t="shared" si="57"/>
        <v>1D</v>
      </c>
      <c r="H81" s="579">
        <v>29</v>
      </c>
      <c r="I81" s="618" t="s">
        <v>27</v>
      </c>
      <c r="K81" s="421">
        <f>H82*256+H81</f>
        <v>797</v>
      </c>
      <c r="L81" s="421">
        <f>K81*0.001</f>
        <v>0.79700000000000004</v>
      </c>
      <c r="M81" s="421">
        <f>10*LOG10(L81)</f>
        <v>-0.98541678603887628</v>
      </c>
      <c r="O81" s="575">
        <v>797</v>
      </c>
      <c r="P81" s="604">
        <f t="shared" ref="P81" si="70">_xlfn.BITAND(O81,255)</f>
        <v>29</v>
      </c>
      <c r="Q81" s="421"/>
      <c r="R81" s="421"/>
      <c r="S81" s="421"/>
    </row>
    <row r="82" spans="1:19">
      <c r="A82" s="610">
        <v>207</v>
      </c>
      <c r="B82" s="610" t="s">
        <v>24</v>
      </c>
      <c r="C82" s="751"/>
      <c r="D82" s="754"/>
      <c r="E82" s="620" t="s">
        <v>26</v>
      </c>
      <c r="F82" s="609"/>
      <c r="G82" s="576" t="str">
        <f t="shared" si="57"/>
        <v>3</v>
      </c>
      <c r="H82" s="579">
        <v>3</v>
      </c>
      <c r="I82" s="618" t="s">
        <v>27</v>
      </c>
      <c r="O82" s="575"/>
      <c r="P82" s="604">
        <f t="shared" ref="P82" si="71">_xlfn.BITRSHIFT(O81,8)</f>
        <v>3</v>
      </c>
    </row>
    <row r="83" spans="1:19">
      <c r="A83" s="610">
        <v>208</v>
      </c>
      <c r="B83" s="610" t="s">
        <v>24</v>
      </c>
      <c r="C83" s="953" t="s">
        <v>1400</v>
      </c>
      <c r="D83" s="754"/>
      <c r="E83" s="620" t="s">
        <v>26</v>
      </c>
      <c r="F83" s="609"/>
      <c r="G83" s="576" t="str">
        <f t="shared" si="57"/>
        <v>8D</v>
      </c>
      <c r="H83" s="579">
        <v>141</v>
      </c>
      <c r="I83" s="618" t="s">
        <v>27</v>
      </c>
      <c r="K83" s="421">
        <f>H84*256+H83</f>
        <v>909</v>
      </c>
      <c r="L83" s="421">
        <f>K83*0.0001</f>
        <v>9.0900000000000009E-2</v>
      </c>
      <c r="M83" s="421">
        <f>10*LOG10(L83)</f>
        <v>-10.414361167780326</v>
      </c>
      <c r="O83" s="577">
        <v>909</v>
      </c>
      <c r="P83" s="604">
        <f>_xlfn.BITAND(O83,255)</f>
        <v>141</v>
      </c>
      <c r="Q83" s="421"/>
      <c r="R83" s="421"/>
      <c r="S83" s="421"/>
    </row>
    <row r="84" spans="1:19">
      <c r="A84" s="610">
        <v>209</v>
      </c>
      <c r="B84" s="610" t="s">
        <v>24</v>
      </c>
      <c r="C84" s="751"/>
      <c r="D84" s="754"/>
      <c r="E84" s="620" t="s">
        <v>26</v>
      </c>
      <c r="F84" s="609"/>
      <c r="G84" s="576" t="str">
        <f t="shared" si="57"/>
        <v>3</v>
      </c>
      <c r="H84" s="579">
        <v>3</v>
      </c>
      <c r="I84" s="618" t="s">
        <v>27</v>
      </c>
      <c r="K84" s="421"/>
      <c r="L84" s="421"/>
      <c r="M84" s="421"/>
      <c r="O84" s="577"/>
      <c r="P84" s="604">
        <f>_xlfn.BITRSHIFT(O83,8)</f>
        <v>3</v>
      </c>
      <c r="Q84" s="421"/>
    </row>
    <row r="85" spans="1:19">
      <c r="A85" s="610">
        <v>210</v>
      </c>
      <c r="B85" s="610" t="s">
        <v>24</v>
      </c>
      <c r="C85" s="953" t="s">
        <v>1401</v>
      </c>
      <c r="D85" s="754"/>
      <c r="E85" s="620" t="s">
        <v>26</v>
      </c>
      <c r="F85" s="609"/>
      <c r="G85" s="576" t="str">
        <f t="shared" si="57"/>
        <v>FD</v>
      </c>
      <c r="H85" s="579">
        <v>253</v>
      </c>
      <c r="I85" s="618" t="s">
        <v>27</v>
      </c>
      <c r="K85" s="421">
        <f>H86*256+H85</f>
        <v>1021</v>
      </c>
      <c r="L85" s="421">
        <f>K85*0.001</f>
        <v>1.0210000000000001</v>
      </c>
      <c r="M85" s="421">
        <f>10*LOG10(L85)</f>
        <v>9.0257420869103017E-2</v>
      </c>
      <c r="O85" s="577">
        <v>1021</v>
      </c>
      <c r="P85" s="604">
        <f t="shared" ref="P85" si="72">_xlfn.BITAND(O85,255)</f>
        <v>253</v>
      </c>
      <c r="Q85" s="421"/>
      <c r="R85" s="421"/>
      <c r="S85" s="421"/>
    </row>
    <row r="86" spans="1:19">
      <c r="A86" s="610">
        <v>211</v>
      </c>
      <c r="B86" s="610" t="s">
        <v>24</v>
      </c>
      <c r="C86" s="751"/>
      <c r="D86" s="754"/>
      <c r="E86" s="620" t="s">
        <v>26</v>
      </c>
      <c r="F86" s="609"/>
      <c r="G86" s="576" t="str">
        <f t="shared" si="57"/>
        <v>3</v>
      </c>
      <c r="H86" s="579">
        <v>3</v>
      </c>
      <c r="I86" s="618" t="s">
        <v>27</v>
      </c>
      <c r="K86" s="421"/>
      <c r="L86" s="421"/>
      <c r="M86" s="421"/>
      <c r="O86" s="577"/>
      <c r="P86" s="604">
        <f t="shared" ref="P86" si="73">_xlfn.BITRSHIFT(O85,8)</f>
        <v>3</v>
      </c>
      <c r="Q86" s="421"/>
    </row>
    <row r="87" spans="1:19">
      <c r="A87" s="610">
        <v>212</v>
      </c>
      <c r="B87" s="610" t="s">
        <v>24</v>
      </c>
      <c r="C87" s="953" t="s">
        <v>1402</v>
      </c>
      <c r="D87" s="754"/>
      <c r="E87" s="620" t="s">
        <v>26</v>
      </c>
      <c r="F87" s="609"/>
      <c r="G87" s="576" t="str">
        <f t="shared" si="57"/>
        <v>6E</v>
      </c>
      <c r="H87" s="579">
        <v>110</v>
      </c>
      <c r="I87" s="618" t="s">
        <v>27</v>
      </c>
      <c r="K87" s="421">
        <f>H88*256+H87</f>
        <v>1134</v>
      </c>
      <c r="L87" s="421">
        <f>K87*0.001</f>
        <v>1.1340000000000001</v>
      </c>
      <c r="M87" s="421">
        <f>10*LOG10(L87)</f>
        <v>0.54613054556887819</v>
      </c>
      <c r="O87" s="577">
        <v>1134</v>
      </c>
      <c r="P87" s="604">
        <f t="shared" ref="P87" si="74">_xlfn.BITAND(O87,255)</f>
        <v>110</v>
      </c>
      <c r="Q87" s="421"/>
      <c r="R87" s="421"/>
      <c r="S87" s="421"/>
    </row>
    <row r="88" spans="1:19">
      <c r="A88" s="610">
        <v>213</v>
      </c>
      <c r="B88" s="610" t="s">
        <v>24</v>
      </c>
      <c r="C88" s="751"/>
      <c r="D88" s="754"/>
      <c r="E88" s="620" t="s">
        <v>26</v>
      </c>
      <c r="F88" s="609"/>
      <c r="G88" s="576" t="str">
        <f t="shared" si="57"/>
        <v>4</v>
      </c>
      <c r="H88" s="579">
        <v>4</v>
      </c>
      <c r="I88" s="618" t="s">
        <v>27</v>
      </c>
      <c r="K88" s="421"/>
      <c r="L88" s="421"/>
      <c r="M88" s="421"/>
      <c r="O88" s="577"/>
      <c r="P88" s="604">
        <f t="shared" ref="P88" si="75">_xlfn.BITRSHIFT(O87,8)</f>
        <v>4</v>
      </c>
      <c r="Q88" s="421"/>
    </row>
    <row r="89" spans="1:19">
      <c r="A89" s="610">
        <v>214</v>
      </c>
      <c r="B89" s="610" t="s">
        <v>24</v>
      </c>
      <c r="C89" s="953" t="s">
        <v>1403</v>
      </c>
      <c r="D89" s="754"/>
      <c r="E89" s="620" t="s">
        <v>26</v>
      </c>
      <c r="F89" s="609"/>
      <c r="G89" s="576" t="str">
        <f t="shared" si="57"/>
        <v>DE</v>
      </c>
      <c r="H89" s="579">
        <v>222</v>
      </c>
      <c r="I89" s="618" t="s">
        <v>27</v>
      </c>
      <c r="K89" s="421">
        <f>H90*256+H89</f>
        <v>1246</v>
      </c>
      <c r="L89" s="421">
        <f>K89*0.001</f>
        <v>1.246</v>
      </c>
      <c r="M89" s="421">
        <f>10*LOG10(L89)</f>
        <v>0.95518042323150809</v>
      </c>
      <c r="O89" s="577">
        <v>1246</v>
      </c>
      <c r="P89" s="604">
        <f t="shared" ref="P89" si="76">_xlfn.BITAND(O89,255)</f>
        <v>222</v>
      </c>
      <c r="Q89" s="421"/>
      <c r="R89" s="421"/>
      <c r="S89" s="421"/>
    </row>
    <row r="90" spans="1:19">
      <c r="A90" s="610">
        <v>215</v>
      </c>
      <c r="B90" s="610" t="s">
        <v>24</v>
      </c>
      <c r="C90" s="751"/>
      <c r="D90" s="754"/>
      <c r="E90" s="620" t="s">
        <v>26</v>
      </c>
      <c r="F90" s="609"/>
      <c r="G90" s="576" t="str">
        <f t="shared" si="57"/>
        <v>4</v>
      </c>
      <c r="H90" s="579">
        <v>4</v>
      </c>
      <c r="I90" s="618" t="s">
        <v>27</v>
      </c>
      <c r="L90" s="421"/>
      <c r="M90" s="421"/>
      <c r="O90" s="577"/>
      <c r="P90" s="604">
        <f t="shared" ref="P90" si="77">_xlfn.BITRSHIFT(O89,8)</f>
        <v>4</v>
      </c>
      <c r="Q90" s="421"/>
    </row>
    <row r="91" spans="1:19">
      <c r="A91" s="610">
        <v>216</v>
      </c>
      <c r="B91" s="610" t="s">
        <v>24</v>
      </c>
      <c r="C91" s="953" t="s">
        <v>1404</v>
      </c>
      <c r="D91" s="754"/>
      <c r="E91" s="620" t="s">
        <v>26</v>
      </c>
      <c r="F91" s="609"/>
      <c r="G91" s="576" t="str">
        <f t="shared" si="57"/>
        <v>4F</v>
      </c>
      <c r="H91" s="579">
        <v>79</v>
      </c>
      <c r="I91" s="618" t="s">
        <v>27</v>
      </c>
      <c r="K91" s="421">
        <f>H92*256+H91</f>
        <v>1359</v>
      </c>
      <c r="L91" s="421">
        <f>K91*0.001</f>
        <v>1.359</v>
      </c>
      <c r="M91" s="421">
        <f>10*LOG10(L91)</f>
        <v>1.3321945673249429</v>
      </c>
      <c r="O91" s="575">
        <v>1359</v>
      </c>
      <c r="P91" s="604">
        <f t="shared" ref="P91" si="78">_xlfn.BITAND(O91,255)</f>
        <v>79</v>
      </c>
      <c r="Q91" s="421"/>
      <c r="R91" s="421"/>
      <c r="S91" s="421"/>
    </row>
    <row r="92" spans="1:19">
      <c r="A92" s="610">
        <v>217</v>
      </c>
      <c r="B92" s="610" t="s">
        <v>24</v>
      </c>
      <c r="C92" s="751"/>
      <c r="D92" s="754"/>
      <c r="E92" s="620" t="s">
        <v>26</v>
      </c>
      <c r="F92" s="609"/>
      <c r="G92" s="576" t="str">
        <f t="shared" si="57"/>
        <v>5</v>
      </c>
      <c r="H92" s="579">
        <v>5</v>
      </c>
      <c r="I92" s="618" t="s">
        <v>27</v>
      </c>
      <c r="O92" s="575"/>
      <c r="P92" s="604">
        <f t="shared" ref="P92" si="79">_xlfn.BITRSHIFT(O91,8)</f>
        <v>5</v>
      </c>
    </row>
    <row r="93" spans="1:19">
      <c r="A93" s="610">
        <v>218</v>
      </c>
      <c r="B93" s="610" t="s">
        <v>24</v>
      </c>
      <c r="C93" s="953" t="s">
        <v>1405</v>
      </c>
      <c r="D93" s="754"/>
      <c r="E93" s="620" t="s">
        <v>26</v>
      </c>
      <c r="F93" s="609"/>
      <c r="G93" s="576" t="str">
        <f t="shared" si="57"/>
        <v>BF</v>
      </c>
      <c r="H93" s="579">
        <v>191</v>
      </c>
      <c r="I93" s="618" t="s">
        <v>27</v>
      </c>
      <c r="K93" s="421">
        <f>H94*256+H93</f>
        <v>1471</v>
      </c>
      <c r="L93" s="421">
        <f>K93*0.001</f>
        <v>1.4710000000000001</v>
      </c>
      <c r="M93" s="421">
        <f>10*LOG10(L93)</f>
        <v>1.6761267272753013</v>
      </c>
      <c r="O93" s="575">
        <v>1471</v>
      </c>
      <c r="P93" s="604">
        <f t="shared" ref="P93" si="80">_xlfn.BITAND(O93,255)</f>
        <v>191</v>
      </c>
      <c r="Q93" s="421"/>
      <c r="R93" s="421"/>
      <c r="S93" s="421"/>
    </row>
    <row r="94" spans="1:19">
      <c r="A94" s="610">
        <v>219</v>
      </c>
      <c r="B94" s="610" t="s">
        <v>24</v>
      </c>
      <c r="C94" s="751"/>
      <c r="D94" s="754"/>
      <c r="E94" s="620" t="s">
        <v>26</v>
      </c>
      <c r="F94" s="609"/>
      <c r="G94" s="576" t="str">
        <f t="shared" si="57"/>
        <v>5</v>
      </c>
      <c r="H94" s="579">
        <v>5</v>
      </c>
      <c r="I94" s="618" t="s">
        <v>27</v>
      </c>
      <c r="O94" s="575"/>
      <c r="P94" s="604">
        <f t="shared" ref="P94" si="81">_xlfn.BITRSHIFT(O93,8)</f>
        <v>5</v>
      </c>
    </row>
    <row r="95" spans="1:19">
      <c r="A95" s="610">
        <v>220</v>
      </c>
      <c r="B95" s="610" t="s">
        <v>24</v>
      </c>
      <c r="C95" s="953" t="s">
        <v>1406</v>
      </c>
      <c r="D95" s="754"/>
      <c r="E95" s="620" t="s">
        <v>26</v>
      </c>
      <c r="F95" s="609"/>
      <c r="G95" s="576" t="str">
        <f t="shared" si="57"/>
        <v>30</v>
      </c>
      <c r="H95" s="579">
        <v>48</v>
      </c>
      <c r="I95" s="618" t="s">
        <v>27</v>
      </c>
      <c r="K95" s="421">
        <f>H96*256+H95</f>
        <v>1584</v>
      </c>
      <c r="L95" s="421">
        <f>K95*0.001</f>
        <v>1.5840000000000001</v>
      </c>
      <c r="M95" s="421">
        <f>10*LOG10(L95)</f>
        <v>1.9975517725347471</v>
      </c>
      <c r="O95" s="575">
        <v>1584</v>
      </c>
      <c r="P95" s="604">
        <f t="shared" ref="P95" si="82">_xlfn.BITAND(O95,255)</f>
        <v>48</v>
      </c>
      <c r="Q95" s="421"/>
      <c r="R95" s="421"/>
      <c r="S95" s="421"/>
    </row>
    <row r="96" spans="1:19">
      <c r="A96" s="610">
        <v>221</v>
      </c>
      <c r="B96" s="610" t="s">
        <v>24</v>
      </c>
      <c r="C96" s="751"/>
      <c r="D96" s="754"/>
      <c r="E96" s="620" t="s">
        <v>26</v>
      </c>
      <c r="F96" s="609"/>
      <c r="G96" s="576" t="str">
        <f t="shared" si="57"/>
        <v>6</v>
      </c>
      <c r="H96" s="579">
        <v>6</v>
      </c>
      <c r="I96" s="618" t="s">
        <v>27</v>
      </c>
      <c r="O96" s="575"/>
      <c r="P96" s="604">
        <f t="shared" ref="P96" si="83">_xlfn.BITRSHIFT(O95,8)</f>
        <v>6</v>
      </c>
    </row>
    <row r="97" spans="1:19">
      <c r="A97" s="610">
        <v>222</v>
      </c>
      <c r="B97" s="610" t="s">
        <v>24</v>
      </c>
      <c r="C97" s="953" t="s">
        <v>1407</v>
      </c>
      <c r="D97" s="754"/>
      <c r="E97" s="620" t="s">
        <v>26</v>
      </c>
      <c r="F97" s="609"/>
      <c r="G97" s="576" t="str">
        <f t="shared" si="57"/>
        <v>F0</v>
      </c>
      <c r="H97" s="579">
        <v>240</v>
      </c>
      <c r="I97" s="618" t="s">
        <v>27</v>
      </c>
      <c r="K97" s="421">
        <f>H98*256+H97</f>
        <v>19952</v>
      </c>
      <c r="L97" s="421">
        <f>K97*0.001</f>
        <v>19.952000000000002</v>
      </c>
      <c r="M97" s="421">
        <f>10*LOG10(L97)</f>
        <v>12.999864361344676</v>
      </c>
      <c r="O97" s="575">
        <v>19952</v>
      </c>
      <c r="P97" s="604">
        <f t="shared" ref="P97" si="84">_xlfn.BITAND(O97,255)</f>
        <v>240</v>
      </c>
      <c r="Q97" s="421"/>
      <c r="R97" s="421"/>
      <c r="S97" s="421"/>
    </row>
    <row r="98" spans="1:19">
      <c r="A98" s="610">
        <v>223</v>
      </c>
      <c r="B98" s="610" t="s">
        <v>24</v>
      </c>
      <c r="C98" s="751"/>
      <c r="D98" s="751"/>
      <c r="E98" s="620" t="s">
        <v>26</v>
      </c>
      <c r="F98" s="609"/>
      <c r="G98" s="576" t="str">
        <f t="shared" si="57"/>
        <v>4D</v>
      </c>
      <c r="H98" s="579">
        <v>77</v>
      </c>
      <c r="I98" s="618" t="s">
        <v>27</v>
      </c>
      <c r="O98" s="575"/>
      <c r="P98" s="604">
        <f t="shared" ref="P98" si="85">_xlfn.BITRSHIFT(O97,8)</f>
        <v>77</v>
      </c>
    </row>
    <row r="99" spans="1:19">
      <c r="A99" s="610">
        <v>224</v>
      </c>
      <c r="B99" s="610" t="s">
        <v>24</v>
      </c>
      <c r="C99" s="953" t="s">
        <v>1408</v>
      </c>
      <c r="D99" s="957"/>
      <c r="E99" s="620" t="s">
        <v>26</v>
      </c>
      <c r="F99" s="609"/>
      <c r="G99" s="576" t="str">
        <f t="shared" si="57"/>
        <v>A</v>
      </c>
      <c r="H99" s="578">
        <v>10</v>
      </c>
      <c r="I99" s="618" t="s">
        <v>27</v>
      </c>
      <c r="K99" s="421">
        <f>H100*256+H99</f>
        <v>10</v>
      </c>
      <c r="L99" s="421">
        <f>K99*0.0001</f>
        <v>1E-3</v>
      </c>
      <c r="M99" s="421">
        <f>10*LOG10(L99)</f>
        <v>-30</v>
      </c>
      <c r="O99" s="577">
        <v>10</v>
      </c>
      <c r="P99" s="604">
        <f>_xlfn.BITAND(O99,255)</f>
        <v>10</v>
      </c>
      <c r="Q99" s="421"/>
      <c r="R99" s="421"/>
      <c r="S99" s="421"/>
    </row>
    <row r="100" spans="1:19">
      <c r="A100" s="610">
        <v>225</v>
      </c>
      <c r="B100" s="610" t="s">
        <v>24</v>
      </c>
      <c r="C100" s="751"/>
      <c r="D100" s="754"/>
      <c r="E100" s="620" t="s">
        <v>26</v>
      </c>
      <c r="F100" s="609"/>
      <c r="G100" s="576" t="str">
        <f t="shared" si="57"/>
        <v>0</v>
      </c>
      <c r="H100" s="578">
        <v>0</v>
      </c>
      <c r="I100" s="618" t="s">
        <v>27</v>
      </c>
      <c r="K100" s="421"/>
      <c r="L100" s="421"/>
      <c r="M100" s="421"/>
      <c r="O100" s="577"/>
      <c r="P100" s="604">
        <f>_xlfn.BITRSHIFT(O99,8)</f>
        <v>0</v>
      </c>
      <c r="Q100" s="421"/>
      <c r="R100" s="421"/>
      <c r="S100" s="421"/>
    </row>
    <row r="101" spans="1:19">
      <c r="A101" s="610">
        <v>226</v>
      </c>
      <c r="B101" s="610" t="s">
        <v>24</v>
      </c>
      <c r="C101" s="953" t="s">
        <v>1409</v>
      </c>
      <c r="D101" s="754"/>
      <c r="E101" s="620" t="s">
        <v>26</v>
      </c>
      <c r="F101" s="609"/>
      <c r="G101" s="576" t="str">
        <f t="shared" si="57"/>
        <v>7A</v>
      </c>
      <c r="H101" s="578">
        <v>122</v>
      </c>
      <c r="I101" s="618" t="s">
        <v>27</v>
      </c>
      <c r="K101" s="421">
        <f>H102*256+H101</f>
        <v>122</v>
      </c>
      <c r="L101" s="421">
        <f>K101*0.001</f>
        <v>0.122</v>
      </c>
      <c r="M101" s="421">
        <f>10*LOG10(L101)</f>
        <v>-9.1364016932525178</v>
      </c>
      <c r="O101" s="577">
        <v>122</v>
      </c>
      <c r="P101" s="604">
        <f t="shared" ref="P101" si="86">_xlfn.BITAND(O101,255)</f>
        <v>122</v>
      </c>
      <c r="Q101" s="421"/>
      <c r="R101" s="421"/>
      <c r="S101" s="421"/>
    </row>
    <row r="102" spans="1:19">
      <c r="A102" s="610">
        <v>227</v>
      </c>
      <c r="B102" s="610" t="s">
        <v>24</v>
      </c>
      <c r="C102" s="751"/>
      <c r="D102" s="754"/>
      <c r="E102" s="620" t="s">
        <v>26</v>
      </c>
      <c r="F102" s="609"/>
      <c r="G102" s="576" t="str">
        <f t="shared" si="57"/>
        <v>0</v>
      </c>
      <c r="H102" s="578">
        <v>0</v>
      </c>
      <c r="I102" s="618" t="s">
        <v>27</v>
      </c>
      <c r="K102" s="421"/>
      <c r="L102" s="421"/>
      <c r="M102" s="421"/>
      <c r="O102" s="577"/>
      <c r="P102" s="604">
        <f t="shared" ref="P102" si="87">_xlfn.BITRSHIFT(O101,8)</f>
        <v>0</v>
      </c>
      <c r="Q102" s="421"/>
      <c r="R102" s="421"/>
      <c r="S102" s="421"/>
    </row>
    <row r="103" spans="1:19">
      <c r="A103" s="610">
        <v>228</v>
      </c>
      <c r="B103" s="610" t="s">
        <v>24</v>
      </c>
      <c r="C103" s="953" t="s">
        <v>1410</v>
      </c>
      <c r="D103" s="754"/>
      <c r="E103" s="620" t="s">
        <v>26</v>
      </c>
      <c r="F103" s="609"/>
      <c r="G103" s="576" t="str">
        <f t="shared" si="57"/>
        <v>EA</v>
      </c>
      <c r="H103" s="578">
        <v>234</v>
      </c>
      <c r="I103" s="618" t="s">
        <v>27</v>
      </c>
      <c r="K103" s="421">
        <f>H104*256+H103</f>
        <v>234</v>
      </c>
      <c r="L103" s="421">
        <f>K103*0.001</f>
        <v>0.23400000000000001</v>
      </c>
      <c r="M103" s="421">
        <f>10*LOG10(L103)</f>
        <v>-6.3078414258985713</v>
      </c>
      <c r="O103" s="577">
        <v>234</v>
      </c>
      <c r="P103" s="604">
        <f t="shared" ref="P103" si="88">_xlfn.BITAND(O103,255)</f>
        <v>234</v>
      </c>
      <c r="Q103" s="421"/>
      <c r="R103" s="421"/>
      <c r="S103" s="421"/>
    </row>
    <row r="104" spans="1:19">
      <c r="A104" s="610">
        <v>229</v>
      </c>
      <c r="B104" s="610" t="s">
        <v>24</v>
      </c>
      <c r="C104" s="751"/>
      <c r="D104" s="754"/>
      <c r="E104" s="620" t="s">
        <v>26</v>
      </c>
      <c r="F104" s="609"/>
      <c r="G104" s="576" t="str">
        <f t="shared" si="57"/>
        <v>0</v>
      </c>
      <c r="H104" s="578">
        <v>0</v>
      </c>
      <c r="I104" s="618" t="s">
        <v>27</v>
      </c>
      <c r="K104" s="421"/>
      <c r="L104" s="421"/>
      <c r="M104" s="421"/>
      <c r="O104" s="577"/>
      <c r="P104" s="604">
        <f t="shared" ref="P104" si="89">_xlfn.BITRSHIFT(O103,8)</f>
        <v>0</v>
      </c>
      <c r="Q104" s="421"/>
      <c r="R104" s="421"/>
      <c r="S104" s="421"/>
    </row>
    <row r="105" spans="1:19">
      <c r="A105" s="610">
        <v>230</v>
      </c>
      <c r="B105" s="610" t="s">
        <v>24</v>
      </c>
      <c r="C105" s="953" t="s">
        <v>1411</v>
      </c>
      <c r="D105" s="754"/>
      <c r="E105" s="620" t="s">
        <v>26</v>
      </c>
      <c r="F105" s="609"/>
      <c r="G105" s="576" t="str">
        <f t="shared" si="57"/>
        <v>5B</v>
      </c>
      <c r="H105" s="578">
        <v>91</v>
      </c>
      <c r="I105" s="618" t="s">
        <v>27</v>
      </c>
      <c r="K105" s="421">
        <f>H106*256+H105</f>
        <v>347</v>
      </c>
      <c r="L105" s="421">
        <f>K105*0.001</f>
        <v>0.34700000000000003</v>
      </c>
      <c r="M105" s="421">
        <f>10*LOG10(L105)</f>
        <v>-4.5967052520912626</v>
      </c>
      <c r="O105" s="577">
        <v>347</v>
      </c>
      <c r="P105" s="604">
        <f t="shared" ref="P105" si="90">_xlfn.BITAND(O105,255)</f>
        <v>91</v>
      </c>
      <c r="Q105" s="421"/>
      <c r="R105" s="421"/>
      <c r="S105" s="421"/>
    </row>
    <row r="106" spans="1:19">
      <c r="A106" s="610">
        <v>231</v>
      </c>
      <c r="B106" s="610" t="s">
        <v>24</v>
      </c>
      <c r="C106" s="751"/>
      <c r="D106" s="754"/>
      <c r="E106" s="620" t="s">
        <v>26</v>
      </c>
      <c r="F106" s="609"/>
      <c r="G106" s="576" t="str">
        <f t="shared" si="57"/>
        <v>1</v>
      </c>
      <c r="H106" s="578">
        <v>1</v>
      </c>
      <c r="I106" s="618" t="s">
        <v>27</v>
      </c>
      <c r="L106" s="421"/>
      <c r="M106" s="421"/>
      <c r="O106" s="577"/>
      <c r="P106" s="604">
        <f t="shared" ref="P106" si="91">_xlfn.BITRSHIFT(O105,8)</f>
        <v>1</v>
      </c>
      <c r="Q106" s="421"/>
      <c r="R106" s="421"/>
      <c r="S106" s="421"/>
    </row>
    <row r="107" spans="1:19">
      <c r="A107" s="610">
        <v>232</v>
      </c>
      <c r="B107" s="610" t="s">
        <v>24</v>
      </c>
      <c r="C107" s="953" t="s">
        <v>1412</v>
      </c>
      <c r="D107" s="754"/>
      <c r="E107" s="620" t="s">
        <v>26</v>
      </c>
      <c r="F107" s="609"/>
      <c r="G107" s="576" t="str">
        <f t="shared" si="57"/>
        <v>CB</v>
      </c>
      <c r="H107" s="579">
        <v>203</v>
      </c>
      <c r="I107" s="618" t="s">
        <v>27</v>
      </c>
      <c r="K107" s="421">
        <f>H108*256+H107</f>
        <v>459</v>
      </c>
      <c r="L107" s="421">
        <f>K107*0.001</f>
        <v>0.45900000000000002</v>
      </c>
      <c r="M107" s="421">
        <f>10*LOG10(L107)</f>
        <v>-3.3818731446273875</v>
      </c>
      <c r="O107" s="575">
        <v>459</v>
      </c>
      <c r="P107" s="604">
        <f t="shared" ref="P107" si="92">_xlfn.BITAND(O107,255)</f>
        <v>203</v>
      </c>
      <c r="Q107" s="421"/>
      <c r="R107" s="421"/>
      <c r="S107" s="421"/>
    </row>
    <row r="108" spans="1:19">
      <c r="A108" s="610">
        <v>233</v>
      </c>
      <c r="B108" s="610" t="s">
        <v>24</v>
      </c>
      <c r="C108" s="751"/>
      <c r="D108" s="754"/>
      <c r="E108" s="620" t="s">
        <v>26</v>
      </c>
      <c r="F108" s="609"/>
      <c r="G108" s="576" t="str">
        <f t="shared" si="57"/>
        <v>1</v>
      </c>
      <c r="H108" s="579">
        <v>1</v>
      </c>
      <c r="I108" s="618" t="s">
        <v>27</v>
      </c>
      <c r="O108" s="575"/>
      <c r="P108" s="604">
        <f t="shared" ref="P108" si="93">_xlfn.BITRSHIFT(O107,8)</f>
        <v>1</v>
      </c>
    </row>
    <row r="109" spans="1:19">
      <c r="A109" s="610">
        <v>234</v>
      </c>
      <c r="B109" s="610" t="s">
        <v>24</v>
      </c>
      <c r="C109" s="953" t="s">
        <v>1413</v>
      </c>
      <c r="D109" s="754"/>
      <c r="E109" s="620" t="s">
        <v>26</v>
      </c>
      <c r="F109" s="609"/>
      <c r="G109" s="576" t="str">
        <f t="shared" si="57"/>
        <v>3C</v>
      </c>
      <c r="H109" s="579">
        <v>60</v>
      </c>
      <c r="I109" s="618" t="s">
        <v>27</v>
      </c>
      <c r="K109" s="421">
        <f>H110*256+H109</f>
        <v>572</v>
      </c>
      <c r="L109" s="421">
        <f>K109*0.001</f>
        <v>0.57200000000000006</v>
      </c>
      <c r="M109" s="421">
        <f>10*LOG10(L109)</f>
        <v>-2.4260397120697572</v>
      </c>
      <c r="O109" s="575">
        <v>572</v>
      </c>
      <c r="P109" s="604">
        <f t="shared" ref="P109" si="94">_xlfn.BITAND(O109,255)</f>
        <v>60</v>
      </c>
      <c r="Q109" s="421"/>
      <c r="R109" s="421"/>
      <c r="S109" s="421"/>
    </row>
    <row r="110" spans="1:19">
      <c r="A110" s="610">
        <v>235</v>
      </c>
      <c r="B110" s="610" t="s">
        <v>24</v>
      </c>
      <c r="C110" s="751"/>
      <c r="D110" s="754"/>
      <c r="E110" s="620" t="s">
        <v>26</v>
      </c>
      <c r="F110" s="609"/>
      <c r="G110" s="576" t="str">
        <f t="shared" si="57"/>
        <v>2</v>
      </c>
      <c r="H110" s="579">
        <v>2</v>
      </c>
      <c r="I110" s="618" t="s">
        <v>27</v>
      </c>
      <c r="O110" s="575"/>
      <c r="P110" s="604">
        <f t="shared" ref="P110" si="95">_xlfn.BITRSHIFT(O109,8)</f>
        <v>2</v>
      </c>
    </row>
    <row r="111" spans="1:19">
      <c r="A111" s="610">
        <v>236</v>
      </c>
      <c r="B111" s="610" t="s">
        <v>24</v>
      </c>
      <c r="C111" s="953" t="s">
        <v>1414</v>
      </c>
      <c r="D111" s="754"/>
      <c r="E111" s="620" t="s">
        <v>26</v>
      </c>
      <c r="F111" s="609"/>
      <c r="G111" s="576" t="str">
        <f t="shared" si="57"/>
        <v>AC</v>
      </c>
      <c r="H111" s="579">
        <v>172</v>
      </c>
      <c r="I111" s="618" t="s">
        <v>27</v>
      </c>
      <c r="K111" s="421">
        <f>H112*256+H111</f>
        <v>684</v>
      </c>
      <c r="L111" s="421">
        <f>K111*0.001</f>
        <v>0.68400000000000005</v>
      </c>
      <c r="M111" s="421">
        <f>10*LOG10(L111)</f>
        <v>-1.6494389827988374</v>
      </c>
      <c r="O111" s="575">
        <v>684</v>
      </c>
      <c r="P111" s="604">
        <f t="shared" ref="P111" si="96">_xlfn.BITAND(O111,255)</f>
        <v>172</v>
      </c>
      <c r="Q111" s="421"/>
      <c r="R111" s="421"/>
      <c r="S111" s="421"/>
    </row>
    <row r="112" spans="1:19">
      <c r="A112" s="610">
        <v>237</v>
      </c>
      <c r="B112" s="610" t="s">
        <v>24</v>
      </c>
      <c r="C112" s="751"/>
      <c r="D112" s="754"/>
      <c r="E112" s="620" t="s">
        <v>26</v>
      </c>
      <c r="F112" s="609"/>
      <c r="G112" s="576" t="str">
        <f t="shared" si="57"/>
        <v>2</v>
      </c>
      <c r="H112" s="579">
        <v>2</v>
      </c>
      <c r="I112" s="618" t="s">
        <v>27</v>
      </c>
      <c r="O112" s="575"/>
      <c r="P112" s="604">
        <f t="shared" ref="P112" si="97">_xlfn.BITRSHIFT(O111,8)</f>
        <v>2</v>
      </c>
    </row>
    <row r="113" spans="1:19">
      <c r="A113" s="610">
        <v>238</v>
      </c>
      <c r="B113" s="610" t="s">
        <v>24</v>
      </c>
      <c r="C113" s="953" t="s">
        <v>1415</v>
      </c>
      <c r="D113" s="754"/>
      <c r="E113" s="620" t="s">
        <v>26</v>
      </c>
      <c r="F113" s="609"/>
      <c r="G113" s="576" t="str">
        <f t="shared" si="57"/>
        <v>1D</v>
      </c>
      <c r="H113" s="579">
        <v>29</v>
      </c>
      <c r="I113" s="618" t="s">
        <v>27</v>
      </c>
      <c r="K113" s="421">
        <f>H114*256+H113</f>
        <v>797</v>
      </c>
      <c r="L113" s="421">
        <f>K113*0.001</f>
        <v>0.79700000000000004</v>
      </c>
      <c r="M113" s="421">
        <f>10*LOG10(L113)</f>
        <v>-0.98541678603887628</v>
      </c>
      <c r="O113" s="575">
        <v>797</v>
      </c>
      <c r="P113" s="604">
        <f t="shared" ref="P113" si="98">_xlfn.BITAND(O113,255)</f>
        <v>29</v>
      </c>
      <c r="Q113" s="421"/>
      <c r="R113" s="421"/>
      <c r="S113" s="421"/>
    </row>
    <row r="114" spans="1:19">
      <c r="A114" s="610">
        <v>239</v>
      </c>
      <c r="B114" s="610" t="s">
        <v>24</v>
      </c>
      <c r="C114" s="751"/>
      <c r="D114" s="754"/>
      <c r="E114" s="620" t="s">
        <v>26</v>
      </c>
      <c r="F114" s="609"/>
      <c r="G114" s="576" t="str">
        <f t="shared" si="57"/>
        <v>3</v>
      </c>
      <c r="H114" s="579">
        <v>3</v>
      </c>
      <c r="I114" s="618" t="s">
        <v>27</v>
      </c>
      <c r="O114" s="575"/>
      <c r="P114" s="604">
        <f t="shared" ref="P114" si="99">_xlfn.BITRSHIFT(O113,8)</f>
        <v>3</v>
      </c>
    </row>
    <row r="115" spans="1:19">
      <c r="A115" s="610">
        <v>240</v>
      </c>
      <c r="B115" s="610" t="s">
        <v>24</v>
      </c>
      <c r="C115" s="953" t="s">
        <v>1416</v>
      </c>
      <c r="D115" s="754"/>
      <c r="E115" s="620" t="s">
        <v>26</v>
      </c>
      <c r="F115" s="609"/>
      <c r="G115" s="576" t="str">
        <f t="shared" si="57"/>
        <v>8D</v>
      </c>
      <c r="H115" s="579">
        <v>141</v>
      </c>
      <c r="I115" s="618" t="s">
        <v>27</v>
      </c>
      <c r="K115" s="421">
        <f>H116*256+H115</f>
        <v>909</v>
      </c>
      <c r="L115" s="421">
        <f>K115*0.0001</f>
        <v>9.0900000000000009E-2</v>
      </c>
      <c r="M115" s="421">
        <f>10*LOG10(L115)</f>
        <v>-10.414361167780326</v>
      </c>
      <c r="O115" s="577">
        <v>909</v>
      </c>
      <c r="P115" s="604">
        <f>_xlfn.BITAND(O115,255)</f>
        <v>141</v>
      </c>
      <c r="Q115" s="421"/>
      <c r="R115" s="421"/>
      <c r="S115" s="421"/>
    </row>
    <row r="116" spans="1:19">
      <c r="A116" s="610">
        <v>241</v>
      </c>
      <c r="B116" s="610" t="s">
        <v>24</v>
      </c>
      <c r="C116" s="751"/>
      <c r="D116" s="754"/>
      <c r="E116" s="620" t="s">
        <v>26</v>
      </c>
      <c r="F116" s="609"/>
      <c r="G116" s="576" t="str">
        <f t="shared" si="57"/>
        <v>3</v>
      </c>
      <c r="H116" s="579">
        <v>3</v>
      </c>
      <c r="I116" s="618" t="s">
        <v>27</v>
      </c>
      <c r="K116" s="421"/>
      <c r="L116" s="421"/>
      <c r="M116" s="421"/>
      <c r="O116" s="577"/>
      <c r="P116" s="604">
        <f>_xlfn.BITRSHIFT(O115,8)</f>
        <v>3</v>
      </c>
      <c r="Q116" s="421"/>
    </row>
    <row r="117" spans="1:19">
      <c r="A117" s="610">
        <v>242</v>
      </c>
      <c r="B117" s="610" t="s">
        <v>24</v>
      </c>
      <c r="C117" s="953" t="s">
        <v>1417</v>
      </c>
      <c r="D117" s="754"/>
      <c r="E117" s="620" t="s">
        <v>26</v>
      </c>
      <c r="F117" s="609"/>
      <c r="G117" s="576" t="str">
        <f t="shared" si="57"/>
        <v>FD</v>
      </c>
      <c r="H117" s="579">
        <v>253</v>
      </c>
      <c r="I117" s="618" t="s">
        <v>27</v>
      </c>
      <c r="K117" s="421">
        <f>H118*256+H117</f>
        <v>1021</v>
      </c>
      <c r="L117" s="421">
        <f>K117*0.001</f>
        <v>1.0210000000000001</v>
      </c>
      <c r="M117" s="421">
        <f>10*LOG10(L117)</f>
        <v>9.0257420869103017E-2</v>
      </c>
      <c r="O117" s="577">
        <v>1021</v>
      </c>
      <c r="P117" s="604">
        <f t="shared" ref="P117" si="100">_xlfn.BITAND(O117,255)</f>
        <v>253</v>
      </c>
      <c r="Q117" s="421"/>
      <c r="R117" s="421"/>
      <c r="S117" s="421"/>
    </row>
    <row r="118" spans="1:19">
      <c r="A118" s="610">
        <v>243</v>
      </c>
      <c r="B118" s="610" t="s">
        <v>24</v>
      </c>
      <c r="C118" s="751"/>
      <c r="D118" s="754"/>
      <c r="E118" s="620" t="s">
        <v>26</v>
      </c>
      <c r="F118" s="609"/>
      <c r="G118" s="576" t="str">
        <f t="shared" si="57"/>
        <v>3</v>
      </c>
      <c r="H118" s="579">
        <v>3</v>
      </c>
      <c r="I118" s="618" t="s">
        <v>27</v>
      </c>
      <c r="K118" s="421"/>
      <c r="L118" s="421"/>
      <c r="M118" s="421"/>
      <c r="O118" s="577"/>
      <c r="P118" s="604">
        <f t="shared" ref="P118" si="101">_xlfn.BITRSHIFT(O117,8)</f>
        <v>3</v>
      </c>
      <c r="Q118" s="421"/>
    </row>
    <row r="119" spans="1:19">
      <c r="A119" s="610">
        <v>244</v>
      </c>
      <c r="B119" s="610" t="s">
        <v>24</v>
      </c>
      <c r="C119" s="953" t="s">
        <v>1418</v>
      </c>
      <c r="D119" s="754"/>
      <c r="E119" s="620" t="s">
        <v>26</v>
      </c>
      <c r="F119" s="609"/>
      <c r="G119" s="576" t="str">
        <f t="shared" si="57"/>
        <v>6E</v>
      </c>
      <c r="H119" s="579">
        <v>110</v>
      </c>
      <c r="I119" s="618" t="s">
        <v>27</v>
      </c>
      <c r="K119" s="421">
        <f>H120*256+H119</f>
        <v>1134</v>
      </c>
      <c r="L119" s="421">
        <f>K119*0.001</f>
        <v>1.1340000000000001</v>
      </c>
      <c r="M119" s="421">
        <f>10*LOG10(L119)</f>
        <v>0.54613054556887819</v>
      </c>
      <c r="O119" s="577">
        <v>1134</v>
      </c>
      <c r="P119" s="604">
        <f t="shared" ref="P119" si="102">_xlfn.BITAND(O119,255)</f>
        <v>110</v>
      </c>
      <c r="Q119" s="421"/>
      <c r="R119" s="421"/>
      <c r="S119" s="421"/>
    </row>
    <row r="120" spans="1:19">
      <c r="A120" s="610">
        <v>245</v>
      </c>
      <c r="B120" s="610" t="s">
        <v>24</v>
      </c>
      <c r="C120" s="751"/>
      <c r="D120" s="754"/>
      <c r="E120" s="620" t="s">
        <v>26</v>
      </c>
      <c r="F120" s="609"/>
      <c r="G120" s="576" t="str">
        <f t="shared" si="57"/>
        <v>4</v>
      </c>
      <c r="H120" s="579">
        <v>4</v>
      </c>
      <c r="I120" s="618" t="s">
        <v>27</v>
      </c>
      <c r="K120" s="421"/>
      <c r="L120" s="421"/>
      <c r="M120" s="421"/>
      <c r="O120" s="577"/>
      <c r="P120" s="604">
        <f t="shared" ref="P120" si="103">_xlfn.BITRSHIFT(O119,8)</f>
        <v>4</v>
      </c>
      <c r="Q120" s="421"/>
    </row>
    <row r="121" spans="1:19">
      <c r="A121" s="610">
        <v>246</v>
      </c>
      <c r="B121" s="610" t="s">
        <v>24</v>
      </c>
      <c r="C121" s="953" t="s">
        <v>1419</v>
      </c>
      <c r="D121" s="754"/>
      <c r="E121" s="620" t="s">
        <v>26</v>
      </c>
      <c r="F121" s="609"/>
      <c r="G121" s="576" t="str">
        <f t="shared" si="57"/>
        <v>DE</v>
      </c>
      <c r="H121" s="579">
        <v>222</v>
      </c>
      <c r="I121" s="618" t="s">
        <v>27</v>
      </c>
      <c r="K121" s="421">
        <f>H122*256+H121</f>
        <v>1246</v>
      </c>
      <c r="L121" s="421">
        <f>K121*0.001</f>
        <v>1.246</v>
      </c>
      <c r="M121" s="421">
        <f>10*LOG10(L121)</f>
        <v>0.95518042323150809</v>
      </c>
      <c r="O121" s="577">
        <v>1246</v>
      </c>
      <c r="P121" s="604">
        <f t="shared" ref="P121" si="104">_xlfn.BITAND(O121,255)</f>
        <v>222</v>
      </c>
      <c r="Q121" s="421"/>
      <c r="R121" s="421"/>
      <c r="S121" s="421"/>
    </row>
    <row r="122" spans="1:19">
      <c r="A122" s="610">
        <v>247</v>
      </c>
      <c r="B122" s="610" t="s">
        <v>24</v>
      </c>
      <c r="C122" s="751"/>
      <c r="D122" s="754"/>
      <c r="E122" s="620" t="s">
        <v>26</v>
      </c>
      <c r="F122" s="609"/>
      <c r="G122" s="576" t="str">
        <f t="shared" si="57"/>
        <v>4</v>
      </c>
      <c r="H122" s="579">
        <v>4</v>
      </c>
      <c r="I122" s="618" t="s">
        <v>27</v>
      </c>
      <c r="L122" s="421"/>
      <c r="M122" s="421"/>
      <c r="O122" s="577"/>
      <c r="P122" s="604">
        <f t="shared" ref="P122" si="105">_xlfn.BITRSHIFT(O121,8)</f>
        <v>4</v>
      </c>
      <c r="Q122" s="421"/>
    </row>
    <row r="123" spans="1:19">
      <c r="A123" s="610">
        <v>248</v>
      </c>
      <c r="B123" s="610" t="s">
        <v>24</v>
      </c>
      <c r="C123" s="953" t="s">
        <v>1420</v>
      </c>
      <c r="D123" s="754"/>
      <c r="E123" s="620" t="s">
        <v>26</v>
      </c>
      <c r="F123" s="609"/>
      <c r="G123" s="576" t="str">
        <f t="shared" si="57"/>
        <v>4F</v>
      </c>
      <c r="H123" s="579">
        <v>79</v>
      </c>
      <c r="I123" s="618" t="s">
        <v>27</v>
      </c>
      <c r="K123" s="421">
        <f>H124*256+H123</f>
        <v>1359</v>
      </c>
      <c r="L123" s="421">
        <f>K123*0.001</f>
        <v>1.359</v>
      </c>
      <c r="M123" s="421">
        <f>10*LOG10(L123)</f>
        <v>1.3321945673249429</v>
      </c>
      <c r="O123" s="575">
        <v>1359</v>
      </c>
      <c r="P123" s="604">
        <f t="shared" ref="P123" si="106">_xlfn.BITAND(O123,255)</f>
        <v>79</v>
      </c>
      <c r="Q123" s="421"/>
      <c r="R123" s="421"/>
      <c r="S123" s="421"/>
    </row>
    <row r="124" spans="1:19">
      <c r="A124" s="610">
        <v>249</v>
      </c>
      <c r="B124" s="610" t="s">
        <v>24</v>
      </c>
      <c r="C124" s="751"/>
      <c r="D124" s="754"/>
      <c r="E124" s="620" t="s">
        <v>26</v>
      </c>
      <c r="F124" s="609"/>
      <c r="G124" s="576" t="str">
        <f t="shared" si="57"/>
        <v>5</v>
      </c>
      <c r="H124" s="579">
        <v>5</v>
      </c>
      <c r="I124" s="618" t="s">
        <v>27</v>
      </c>
      <c r="O124" s="575"/>
      <c r="P124" s="604">
        <f t="shared" ref="P124" si="107">_xlfn.BITRSHIFT(O123,8)</f>
        <v>5</v>
      </c>
    </row>
    <row r="125" spans="1:19">
      <c r="A125" s="610">
        <v>250</v>
      </c>
      <c r="B125" s="610" t="s">
        <v>24</v>
      </c>
      <c r="C125" s="953" t="s">
        <v>1421</v>
      </c>
      <c r="D125" s="754"/>
      <c r="E125" s="620" t="s">
        <v>26</v>
      </c>
      <c r="F125" s="609"/>
      <c r="G125" s="576" t="str">
        <f t="shared" si="57"/>
        <v>BF</v>
      </c>
      <c r="H125" s="579">
        <v>191</v>
      </c>
      <c r="I125" s="618" t="s">
        <v>27</v>
      </c>
      <c r="K125" s="421">
        <f>H126*256+H125</f>
        <v>1471</v>
      </c>
      <c r="L125" s="421">
        <f>K125*0.001</f>
        <v>1.4710000000000001</v>
      </c>
      <c r="M125" s="421">
        <f>10*LOG10(L125)</f>
        <v>1.6761267272753013</v>
      </c>
      <c r="O125" s="575">
        <v>1471</v>
      </c>
      <c r="P125" s="604">
        <f t="shared" ref="P125" si="108">_xlfn.BITAND(O125,255)</f>
        <v>191</v>
      </c>
      <c r="Q125" s="421"/>
      <c r="R125" s="421"/>
      <c r="S125" s="421"/>
    </row>
    <row r="126" spans="1:19">
      <c r="A126" s="610">
        <v>251</v>
      </c>
      <c r="B126" s="610" t="s">
        <v>24</v>
      </c>
      <c r="C126" s="751"/>
      <c r="D126" s="754"/>
      <c r="E126" s="620" t="s">
        <v>26</v>
      </c>
      <c r="F126" s="609"/>
      <c r="G126" s="576" t="str">
        <f t="shared" si="57"/>
        <v>5</v>
      </c>
      <c r="H126" s="579">
        <v>5</v>
      </c>
      <c r="I126" s="618" t="s">
        <v>27</v>
      </c>
      <c r="O126" s="575"/>
      <c r="P126" s="604">
        <f t="shared" ref="P126" si="109">_xlfn.BITRSHIFT(O125,8)</f>
        <v>5</v>
      </c>
    </row>
    <row r="127" spans="1:19">
      <c r="A127" s="610">
        <v>252</v>
      </c>
      <c r="B127" s="610" t="s">
        <v>24</v>
      </c>
      <c r="C127" s="953" t="s">
        <v>1422</v>
      </c>
      <c r="D127" s="754"/>
      <c r="E127" s="620" t="s">
        <v>26</v>
      </c>
      <c r="F127" s="609"/>
      <c r="G127" s="576" t="str">
        <f t="shared" si="57"/>
        <v>30</v>
      </c>
      <c r="H127" s="579">
        <v>48</v>
      </c>
      <c r="I127" s="618" t="s">
        <v>27</v>
      </c>
      <c r="K127" s="421">
        <f>H128*256+H127</f>
        <v>1584</v>
      </c>
      <c r="L127" s="421">
        <f>K127*0.001</f>
        <v>1.5840000000000001</v>
      </c>
      <c r="M127" s="421">
        <f>10*LOG10(L127)</f>
        <v>1.9975517725347471</v>
      </c>
      <c r="O127" s="575">
        <v>1584</v>
      </c>
      <c r="P127" s="604">
        <f t="shared" ref="P127" si="110">_xlfn.BITAND(O127,255)</f>
        <v>48</v>
      </c>
      <c r="Q127" s="421"/>
      <c r="R127" s="421"/>
      <c r="S127" s="421"/>
    </row>
    <row r="128" spans="1:19">
      <c r="A128" s="610">
        <v>253</v>
      </c>
      <c r="B128" s="610" t="s">
        <v>24</v>
      </c>
      <c r="C128" s="751"/>
      <c r="D128" s="754"/>
      <c r="E128" s="620" t="s">
        <v>26</v>
      </c>
      <c r="F128" s="609"/>
      <c r="G128" s="576" t="str">
        <f t="shared" si="57"/>
        <v>6</v>
      </c>
      <c r="H128" s="579">
        <v>6</v>
      </c>
      <c r="I128" s="618" t="s">
        <v>27</v>
      </c>
      <c r="O128" s="575"/>
      <c r="P128" s="604">
        <f t="shared" ref="P128" si="111">_xlfn.BITRSHIFT(O127,8)</f>
        <v>6</v>
      </c>
    </row>
    <row r="129" spans="1:19">
      <c r="A129" s="610">
        <v>254</v>
      </c>
      <c r="B129" s="610" t="s">
        <v>24</v>
      </c>
      <c r="C129" s="953" t="s">
        <v>1423</v>
      </c>
      <c r="D129" s="754"/>
      <c r="E129" s="620" t="s">
        <v>26</v>
      </c>
      <c r="F129" s="609"/>
      <c r="G129" s="576" t="str">
        <f t="shared" si="57"/>
        <v>F0</v>
      </c>
      <c r="H129" s="579">
        <v>240</v>
      </c>
      <c r="I129" s="618" t="s">
        <v>27</v>
      </c>
      <c r="K129" s="421">
        <f>H130*256+H129</f>
        <v>19952</v>
      </c>
      <c r="L129" s="421">
        <f>K129*0.001</f>
        <v>19.952000000000002</v>
      </c>
      <c r="M129" s="421">
        <f>10*LOG10(L129)</f>
        <v>12.999864361344676</v>
      </c>
      <c r="O129" s="575">
        <v>19952</v>
      </c>
      <c r="P129" s="604">
        <f t="shared" ref="P129" si="112">_xlfn.BITAND(O129,255)</f>
        <v>240</v>
      </c>
      <c r="Q129" s="421"/>
      <c r="R129" s="421"/>
      <c r="S129" s="421"/>
    </row>
    <row r="130" spans="1:19">
      <c r="A130" s="610">
        <v>255</v>
      </c>
      <c r="B130" s="610" t="s">
        <v>24</v>
      </c>
      <c r="C130" s="751"/>
      <c r="D130" s="751"/>
      <c r="E130" s="620" t="s">
        <v>26</v>
      </c>
      <c r="F130" s="609"/>
      <c r="G130" s="576" t="str">
        <f t="shared" si="57"/>
        <v>4D</v>
      </c>
      <c r="H130" s="579">
        <v>77</v>
      </c>
      <c r="I130" s="618" t="s">
        <v>27</v>
      </c>
      <c r="O130" s="575"/>
      <c r="P130" s="604">
        <f t="shared" ref="P130" si="113">_xlfn.BITRSHIFT(O129,8)</f>
        <v>77</v>
      </c>
    </row>
  </sheetData>
  <mergeCells count="69">
    <mergeCell ref="C129:C130"/>
    <mergeCell ref="D99:D130"/>
    <mergeCell ref="C101:C102"/>
    <mergeCell ref="C103:C104"/>
    <mergeCell ref="C105:C106"/>
    <mergeCell ref="C107:C108"/>
    <mergeCell ref="C119:C120"/>
    <mergeCell ref="C99:C100"/>
    <mergeCell ref="C109:C110"/>
    <mergeCell ref="C111:C112"/>
    <mergeCell ref="C113:C114"/>
    <mergeCell ref="C115:C116"/>
    <mergeCell ref="C117:C118"/>
    <mergeCell ref="C121:C122"/>
    <mergeCell ref="C123:C124"/>
    <mergeCell ref="C125:C126"/>
    <mergeCell ref="C127:C128"/>
    <mergeCell ref="C61:C62"/>
    <mergeCell ref="C63:C64"/>
    <mergeCell ref="C65:C66"/>
    <mergeCell ref="C67:C68"/>
    <mergeCell ref="C79:C80"/>
    <mergeCell ref="D67:D98"/>
    <mergeCell ref="C69:C70"/>
    <mergeCell ref="C71:C72"/>
    <mergeCell ref="C73:C74"/>
    <mergeCell ref="C75:C76"/>
    <mergeCell ref="C77:C78"/>
    <mergeCell ref="C89:C90"/>
    <mergeCell ref="C81:C82"/>
    <mergeCell ref="C83:C84"/>
    <mergeCell ref="C85:C86"/>
    <mergeCell ref="C87:C88"/>
    <mergeCell ref="C91:C92"/>
    <mergeCell ref="C93:C94"/>
    <mergeCell ref="C95:C96"/>
    <mergeCell ref="C97:C98"/>
    <mergeCell ref="C59:C60"/>
    <mergeCell ref="C31:C32"/>
    <mergeCell ref="C33:C34"/>
    <mergeCell ref="C35:C36"/>
    <mergeCell ref="D35:D66"/>
    <mergeCell ref="C37:C38"/>
    <mergeCell ref="C39:C40"/>
    <mergeCell ref="C41:C42"/>
    <mergeCell ref="C43:C44"/>
    <mergeCell ref="C45:C46"/>
    <mergeCell ref="C47:C48"/>
    <mergeCell ref="C49:C50"/>
    <mergeCell ref="C51:C52"/>
    <mergeCell ref="C53:C54"/>
    <mergeCell ref="C55:C56"/>
    <mergeCell ref="C57:C58"/>
    <mergeCell ref="C29:C30"/>
    <mergeCell ref="A1:H1"/>
    <mergeCell ref="C3:C4"/>
    <mergeCell ref="D3:D34"/>
    <mergeCell ref="C5:C6"/>
    <mergeCell ref="C7:C8"/>
    <mergeCell ref="C9:C10"/>
    <mergeCell ref="C11:C12"/>
    <mergeCell ref="C13:C14"/>
    <mergeCell ref="C15:C16"/>
    <mergeCell ref="C17:C18"/>
    <mergeCell ref="C19:C20"/>
    <mergeCell ref="C21:C22"/>
    <mergeCell ref="C23:C24"/>
    <mergeCell ref="C25:C26"/>
    <mergeCell ref="C27:C28"/>
  </mergeCells>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S130"/>
  <sheetViews>
    <sheetView topLeftCell="A39" zoomScale="85" zoomScaleNormal="85" workbookViewId="0">
      <selection activeCell="D99" sqref="D99:D114"/>
    </sheetView>
  </sheetViews>
  <sheetFormatPr defaultColWidth="9" defaultRowHeight="14.4"/>
  <cols>
    <col min="1" max="2" width="9" style="235" customWidth="1"/>
    <col min="3" max="3" width="44.44140625" style="235" customWidth="1"/>
    <col min="4" max="4" width="45.21875" style="235" customWidth="1"/>
    <col min="5" max="5" width="9" style="235" customWidth="1"/>
    <col min="6" max="6" width="9" style="258" customWidth="1"/>
    <col min="7" max="7" width="9" style="235" customWidth="1"/>
    <col min="8" max="16384" width="9" style="235"/>
  </cols>
  <sheetData>
    <row r="1" spans="1:19" ht="17.25" customHeight="1">
      <c r="A1" s="756" t="s">
        <v>1424</v>
      </c>
      <c r="B1" s="757"/>
      <c r="C1" s="757"/>
      <c r="D1" s="757"/>
      <c r="E1" s="757"/>
      <c r="F1" s="757"/>
      <c r="G1" s="757"/>
      <c r="H1" s="757"/>
      <c r="I1" s="262"/>
    </row>
    <row r="2" spans="1:19" ht="63" customHeight="1">
      <c r="A2" s="177" t="s">
        <v>13</v>
      </c>
      <c r="B2" s="178" t="s">
        <v>14</v>
      </c>
      <c r="C2" s="179" t="s">
        <v>15</v>
      </c>
      <c r="D2" s="179" t="s">
        <v>16</v>
      </c>
      <c r="E2" s="179" t="s">
        <v>17</v>
      </c>
      <c r="F2" s="179" t="s">
        <v>18</v>
      </c>
      <c r="G2" s="179" t="s">
        <v>19</v>
      </c>
      <c r="H2" s="179" t="s">
        <v>20</v>
      </c>
      <c r="I2" s="179" t="s">
        <v>21</v>
      </c>
    </row>
    <row r="3" spans="1:19" s="242" customFormat="1">
      <c r="A3" s="241">
        <v>128</v>
      </c>
      <c r="B3" s="248" t="s">
        <v>24</v>
      </c>
      <c r="C3" s="828" t="s">
        <v>1425</v>
      </c>
      <c r="D3" s="233"/>
      <c r="E3" s="265" t="s">
        <v>26</v>
      </c>
      <c r="F3" s="249"/>
      <c r="G3" s="231" t="str">
        <f t="shared" ref="G3:G34" si="0">DEC2HEX(H3)</f>
        <v>FF</v>
      </c>
      <c r="H3" s="449">
        <v>255</v>
      </c>
      <c r="I3" s="426" t="s">
        <v>27</v>
      </c>
      <c r="J3" s="235"/>
      <c r="K3" s="242">
        <f>H4*256+H3</f>
        <v>65535</v>
      </c>
      <c r="M3" s="204"/>
    </row>
    <row r="4" spans="1:19" s="242" customFormat="1">
      <c r="A4" s="241">
        <v>129</v>
      </c>
      <c r="B4" s="248" t="s">
        <v>24</v>
      </c>
      <c r="C4" s="751"/>
      <c r="D4" s="234"/>
      <c r="E4" s="265" t="s">
        <v>26</v>
      </c>
      <c r="F4" s="249"/>
      <c r="G4" s="231" t="str">
        <f t="shared" si="0"/>
        <v>FF</v>
      </c>
      <c r="H4" s="449">
        <v>255</v>
      </c>
      <c r="I4" s="426" t="s">
        <v>27</v>
      </c>
      <c r="J4" s="235"/>
      <c r="M4" s="232"/>
    </row>
    <row r="5" spans="1:19" s="242" customFormat="1">
      <c r="A5" s="241">
        <v>130</v>
      </c>
      <c r="B5" s="248" t="s">
        <v>24</v>
      </c>
      <c r="C5" s="828" t="s">
        <v>1426</v>
      </c>
      <c r="D5" s="234"/>
      <c r="E5" s="265" t="s">
        <v>26</v>
      </c>
      <c r="F5" s="249"/>
      <c r="G5" s="231" t="str">
        <f t="shared" si="0"/>
        <v>FF</v>
      </c>
      <c r="H5" s="449">
        <v>255</v>
      </c>
      <c r="I5" s="426" t="s">
        <v>27</v>
      </c>
      <c r="K5" s="242">
        <f>H6*256+H5</f>
        <v>65535</v>
      </c>
      <c r="M5" s="204"/>
    </row>
    <row r="6" spans="1:19" s="242" customFormat="1">
      <c r="A6" s="241">
        <v>131</v>
      </c>
      <c r="B6" s="248" t="s">
        <v>24</v>
      </c>
      <c r="C6" s="751"/>
      <c r="D6" s="234"/>
      <c r="E6" s="265" t="s">
        <v>26</v>
      </c>
      <c r="F6" s="249"/>
      <c r="G6" s="231" t="str">
        <f t="shared" si="0"/>
        <v>FF</v>
      </c>
      <c r="H6" s="449">
        <v>255</v>
      </c>
      <c r="I6" s="426" t="s">
        <v>27</v>
      </c>
      <c r="M6" s="232"/>
    </row>
    <row r="7" spans="1:19" s="242" customFormat="1">
      <c r="A7" s="241">
        <v>132</v>
      </c>
      <c r="B7" s="248" t="s">
        <v>24</v>
      </c>
      <c r="C7" s="828" t="s">
        <v>1427</v>
      </c>
      <c r="D7" s="234"/>
      <c r="E7" s="265" t="s">
        <v>26</v>
      </c>
      <c r="F7" s="249"/>
      <c r="G7" s="231" t="str">
        <f t="shared" si="0"/>
        <v>FF</v>
      </c>
      <c r="H7" s="449">
        <v>255</v>
      </c>
      <c r="I7" s="426" t="s">
        <v>27</v>
      </c>
      <c r="K7" s="242">
        <f>H8*256+H7</f>
        <v>65535</v>
      </c>
      <c r="M7" s="204"/>
    </row>
    <row r="8" spans="1:19" s="242" customFormat="1">
      <c r="A8" s="241">
        <v>133</v>
      </c>
      <c r="B8" s="248" t="s">
        <v>24</v>
      </c>
      <c r="C8" s="751"/>
      <c r="D8" s="234"/>
      <c r="E8" s="265" t="s">
        <v>26</v>
      </c>
      <c r="F8" s="249"/>
      <c r="G8" s="231" t="str">
        <f t="shared" si="0"/>
        <v>FF</v>
      </c>
      <c r="H8" s="449">
        <v>255</v>
      </c>
      <c r="I8" s="426" t="s">
        <v>27</v>
      </c>
      <c r="M8" s="204"/>
    </row>
    <row r="9" spans="1:19" s="242" customFormat="1">
      <c r="A9" s="241">
        <v>134</v>
      </c>
      <c r="B9" s="248" t="s">
        <v>24</v>
      </c>
      <c r="C9" s="828" t="s">
        <v>1428</v>
      </c>
      <c r="D9" s="234"/>
      <c r="E9" s="265" t="s">
        <v>26</v>
      </c>
      <c r="F9" s="249"/>
      <c r="G9" s="231" t="str">
        <f t="shared" si="0"/>
        <v>FF</v>
      </c>
      <c r="H9" s="449">
        <v>255</v>
      </c>
      <c r="I9" s="426" t="s">
        <v>27</v>
      </c>
      <c r="K9" s="242">
        <f>H10*256+H9</f>
        <v>65535</v>
      </c>
      <c r="M9" s="204"/>
    </row>
    <row r="10" spans="1:19" s="242" customFormat="1">
      <c r="A10" s="241">
        <v>135</v>
      </c>
      <c r="B10" s="248" t="s">
        <v>24</v>
      </c>
      <c r="C10" s="751"/>
      <c r="D10" s="234"/>
      <c r="E10" s="265" t="s">
        <v>26</v>
      </c>
      <c r="F10" s="249"/>
      <c r="G10" s="231" t="str">
        <f t="shared" si="0"/>
        <v>FF</v>
      </c>
      <c r="H10" s="449">
        <v>255</v>
      </c>
      <c r="I10" s="426" t="s">
        <v>27</v>
      </c>
      <c r="K10" s="235"/>
      <c r="M10" s="204"/>
    </row>
    <row r="11" spans="1:19">
      <c r="A11" s="241">
        <v>136</v>
      </c>
      <c r="B11" s="248" t="s">
        <v>24</v>
      </c>
      <c r="C11" s="828" t="s">
        <v>1429</v>
      </c>
      <c r="D11" s="234"/>
      <c r="E11" s="265" t="s">
        <v>26</v>
      </c>
      <c r="F11" s="247"/>
      <c r="G11" s="231" t="str">
        <f t="shared" si="0"/>
        <v>FF</v>
      </c>
      <c r="H11" s="449">
        <v>255</v>
      </c>
      <c r="I11" s="426" t="s">
        <v>27</v>
      </c>
      <c r="K11" s="242">
        <f>H12*256+H11</f>
        <v>65535</v>
      </c>
      <c r="M11" s="204"/>
      <c r="N11" s="242"/>
      <c r="Q11" s="242"/>
      <c r="R11" s="242"/>
      <c r="S11" s="242"/>
    </row>
    <row r="12" spans="1:19">
      <c r="A12" s="241">
        <v>137</v>
      </c>
      <c r="B12" s="248" t="s">
        <v>24</v>
      </c>
      <c r="C12" s="751"/>
      <c r="D12" s="234"/>
      <c r="E12" s="265" t="s">
        <v>26</v>
      </c>
      <c r="F12" s="247"/>
      <c r="G12" s="231" t="str">
        <f t="shared" si="0"/>
        <v>FF</v>
      </c>
      <c r="H12" s="449">
        <v>255</v>
      </c>
      <c r="I12" s="426" t="s">
        <v>27</v>
      </c>
      <c r="M12" s="204"/>
    </row>
    <row r="13" spans="1:19">
      <c r="A13" s="241">
        <v>138</v>
      </c>
      <c r="B13" s="248" t="s">
        <v>24</v>
      </c>
      <c r="C13" s="828" t="s">
        <v>1430</v>
      </c>
      <c r="D13" s="234"/>
      <c r="E13" s="265" t="s">
        <v>26</v>
      </c>
      <c r="F13" s="247"/>
      <c r="G13" s="231" t="str">
        <f t="shared" si="0"/>
        <v>FF</v>
      </c>
      <c r="H13" s="449">
        <v>255</v>
      </c>
      <c r="I13" s="426" t="s">
        <v>27</v>
      </c>
      <c r="K13" s="242">
        <f>H14*256+H13</f>
        <v>65535</v>
      </c>
      <c r="M13" s="204"/>
      <c r="N13" s="242"/>
      <c r="Q13" s="242"/>
      <c r="R13" s="242"/>
      <c r="S13" s="242"/>
    </row>
    <row r="14" spans="1:19">
      <c r="A14" s="241">
        <v>139</v>
      </c>
      <c r="B14" s="248" t="s">
        <v>24</v>
      </c>
      <c r="C14" s="751"/>
      <c r="D14" s="234"/>
      <c r="E14" s="265" t="s">
        <v>26</v>
      </c>
      <c r="F14" s="247"/>
      <c r="G14" s="231" t="str">
        <f t="shared" si="0"/>
        <v>FF</v>
      </c>
      <c r="H14" s="449">
        <v>255</v>
      </c>
      <c r="I14" s="426" t="s">
        <v>27</v>
      </c>
      <c r="M14" s="204"/>
    </row>
    <row r="15" spans="1:19">
      <c r="A15" s="241">
        <v>140</v>
      </c>
      <c r="B15" s="248" t="s">
        <v>24</v>
      </c>
      <c r="C15" s="828" t="s">
        <v>1431</v>
      </c>
      <c r="D15" s="234"/>
      <c r="E15" s="265" t="s">
        <v>26</v>
      </c>
      <c r="F15" s="247"/>
      <c r="G15" s="231" t="str">
        <f t="shared" si="0"/>
        <v>FF</v>
      </c>
      <c r="H15" s="449">
        <v>255</v>
      </c>
      <c r="I15" s="426" t="s">
        <v>27</v>
      </c>
      <c r="K15" s="242">
        <f>H16*256+H15</f>
        <v>65535</v>
      </c>
      <c r="M15" s="204"/>
      <c r="N15" s="242"/>
      <c r="Q15" s="242"/>
      <c r="R15" s="242"/>
      <c r="S15" s="242"/>
    </row>
    <row r="16" spans="1:19">
      <c r="A16" s="241">
        <v>141</v>
      </c>
      <c r="B16" s="248" t="s">
        <v>24</v>
      </c>
      <c r="C16" s="751"/>
      <c r="D16" s="234"/>
      <c r="E16" s="265" t="s">
        <v>26</v>
      </c>
      <c r="F16" s="247"/>
      <c r="G16" s="231" t="str">
        <f t="shared" si="0"/>
        <v>FF</v>
      </c>
      <c r="H16" s="449">
        <v>255</v>
      </c>
      <c r="I16" s="426" t="s">
        <v>27</v>
      </c>
      <c r="M16" s="204"/>
    </row>
    <row r="17" spans="1:19">
      <c r="A17" s="241">
        <v>142</v>
      </c>
      <c r="B17" s="248" t="s">
        <v>24</v>
      </c>
      <c r="C17" s="828" t="s">
        <v>1432</v>
      </c>
      <c r="D17" s="234"/>
      <c r="E17" s="265" t="s">
        <v>26</v>
      </c>
      <c r="F17" s="247"/>
      <c r="G17" s="231" t="str">
        <f t="shared" si="0"/>
        <v>FF</v>
      </c>
      <c r="H17" s="449">
        <v>255</v>
      </c>
      <c r="I17" s="426" t="s">
        <v>27</v>
      </c>
      <c r="K17" s="242">
        <f>H18*256+H17</f>
        <v>65535</v>
      </c>
      <c r="M17" s="204"/>
      <c r="N17" s="242"/>
      <c r="Q17" s="242"/>
      <c r="R17" s="242"/>
      <c r="S17" s="242"/>
    </row>
    <row r="18" spans="1:19">
      <c r="A18" s="241">
        <v>143</v>
      </c>
      <c r="B18" s="248" t="s">
        <v>24</v>
      </c>
      <c r="C18" s="751"/>
      <c r="D18" s="234"/>
      <c r="E18" s="265" t="s">
        <v>26</v>
      </c>
      <c r="F18" s="247"/>
      <c r="G18" s="231" t="str">
        <f t="shared" si="0"/>
        <v>FF</v>
      </c>
      <c r="H18" s="449">
        <v>255</v>
      </c>
      <c r="I18" s="426" t="s">
        <v>27</v>
      </c>
      <c r="M18" s="204"/>
    </row>
    <row r="19" spans="1:19">
      <c r="A19" s="241">
        <v>144</v>
      </c>
      <c r="B19" s="248" t="s">
        <v>24</v>
      </c>
      <c r="C19" s="828" t="s">
        <v>1433</v>
      </c>
      <c r="D19" s="956" t="s">
        <v>1434</v>
      </c>
      <c r="E19" s="265" t="s">
        <v>26</v>
      </c>
      <c r="F19" s="247"/>
      <c r="G19" s="231" t="str">
        <f t="shared" si="0"/>
        <v>FF</v>
      </c>
      <c r="H19" s="449">
        <v>255</v>
      </c>
      <c r="I19" s="426" t="s">
        <v>27</v>
      </c>
      <c r="K19" s="242">
        <f>H20*256+H19</f>
        <v>65535</v>
      </c>
      <c r="M19" s="204"/>
      <c r="N19" s="242"/>
      <c r="Q19" s="242"/>
      <c r="R19" s="242"/>
      <c r="S19" s="242"/>
    </row>
    <row r="20" spans="1:19">
      <c r="A20" s="241">
        <v>145</v>
      </c>
      <c r="B20" s="248" t="s">
        <v>24</v>
      </c>
      <c r="C20" s="751"/>
      <c r="D20" s="754"/>
      <c r="E20" s="265" t="s">
        <v>26</v>
      </c>
      <c r="F20" s="247"/>
      <c r="G20" s="231" t="str">
        <f t="shared" si="0"/>
        <v>FF</v>
      </c>
      <c r="H20" s="449">
        <v>255</v>
      </c>
      <c r="I20" s="426" t="s">
        <v>27</v>
      </c>
      <c r="K20" s="242"/>
      <c r="M20" s="204"/>
      <c r="N20" s="242"/>
      <c r="Q20" s="242"/>
    </row>
    <row r="21" spans="1:19">
      <c r="A21" s="241">
        <v>146</v>
      </c>
      <c r="B21" s="248" t="s">
        <v>24</v>
      </c>
      <c r="C21" s="828" t="s">
        <v>1435</v>
      </c>
      <c r="D21" s="754"/>
      <c r="E21" s="265" t="s">
        <v>26</v>
      </c>
      <c r="F21" s="247"/>
      <c r="G21" s="231" t="str">
        <f t="shared" si="0"/>
        <v>FF</v>
      </c>
      <c r="H21" s="449">
        <v>255</v>
      </c>
      <c r="I21" s="426" t="s">
        <v>27</v>
      </c>
      <c r="K21" s="242">
        <f>H22*256+H21</f>
        <v>65535</v>
      </c>
      <c r="M21" s="204"/>
      <c r="N21" s="242"/>
      <c r="Q21" s="242"/>
      <c r="R21" s="242"/>
      <c r="S21" s="242"/>
    </row>
    <row r="22" spans="1:19">
      <c r="A22" s="241">
        <v>147</v>
      </c>
      <c r="B22" s="248" t="s">
        <v>24</v>
      </c>
      <c r="C22" s="751"/>
      <c r="D22" s="754"/>
      <c r="E22" s="265" t="s">
        <v>26</v>
      </c>
      <c r="F22" s="247"/>
      <c r="G22" s="231" t="str">
        <f t="shared" si="0"/>
        <v>FF</v>
      </c>
      <c r="H22" s="449">
        <v>255</v>
      </c>
      <c r="I22" s="426" t="s">
        <v>27</v>
      </c>
      <c r="K22" s="242"/>
      <c r="M22" s="204"/>
      <c r="N22" s="242"/>
      <c r="Q22" s="242"/>
    </row>
    <row r="23" spans="1:19">
      <c r="A23" s="241">
        <v>148</v>
      </c>
      <c r="B23" s="248" t="s">
        <v>24</v>
      </c>
      <c r="C23" s="828" t="s">
        <v>1436</v>
      </c>
      <c r="D23" s="754"/>
      <c r="E23" s="265" t="s">
        <v>26</v>
      </c>
      <c r="F23" s="247"/>
      <c r="G23" s="231" t="str">
        <f t="shared" si="0"/>
        <v>FF</v>
      </c>
      <c r="H23" s="449">
        <v>255</v>
      </c>
      <c r="I23" s="426" t="s">
        <v>27</v>
      </c>
      <c r="K23" s="242">
        <f>H24*256+H23</f>
        <v>65535</v>
      </c>
      <c r="M23" s="204"/>
      <c r="N23" s="242"/>
      <c r="Q23" s="242"/>
      <c r="R23" s="242"/>
      <c r="S23" s="242"/>
    </row>
    <row r="24" spans="1:19">
      <c r="A24" s="241">
        <v>149</v>
      </c>
      <c r="B24" s="248" t="s">
        <v>24</v>
      </c>
      <c r="C24" s="751"/>
      <c r="D24" s="754"/>
      <c r="E24" s="265" t="s">
        <v>26</v>
      </c>
      <c r="F24" s="247"/>
      <c r="G24" s="231" t="str">
        <f t="shared" si="0"/>
        <v>FF</v>
      </c>
      <c r="H24" s="449">
        <v>255</v>
      </c>
      <c r="I24" s="426" t="s">
        <v>27</v>
      </c>
      <c r="K24" s="242"/>
      <c r="M24" s="204"/>
      <c r="N24" s="242"/>
      <c r="Q24" s="242"/>
    </row>
    <row r="25" spans="1:19">
      <c r="A25" s="241">
        <v>150</v>
      </c>
      <c r="B25" s="248" t="s">
        <v>24</v>
      </c>
      <c r="C25" s="828" t="s">
        <v>1437</v>
      </c>
      <c r="D25" s="754"/>
      <c r="E25" s="265" t="s">
        <v>26</v>
      </c>
      <c r="F25" s="247"/>
      <c r="G25" s="231" t="str">
        <f t="shared" si="0"/>
        <v>FF</v>
      </c>
      <c r="H25" s="449">
        <v>255</v>
      </c>
      <c r="I25" s="426" t="s">
        <v>27</v>
      </c>
      <c r="K25" s="242">
        <f>H26*256+H25</f>
        <v>65535</v>
      </c>
      <c r="M25" s="204"/>
      <c r="N25" s="242"/>
      <c r="Q25" s="242"/>
      <c r="R25" s="242"/>
      <c r="S25" s="242"/>
    </row>
    <row r="26" spans="1:19">
      <c r="A26" s="241">
        <v>151</v>
      </c>
      <c r="B26" s="248" t="s">
        <v>24</v>
      </c>
      <c r="C26" s="751"/>
      <c r="D26" s="754"/>
      <c r="E26" s="265" t="s">
        <v>26</v>
      </c>
      <c r="F26" s="247"/>
      <c r="G26" s="231" t="str">
        <f t="shared" si="0"/>
        <v>FF</v>
      </c>
      <c r="H26" s="449">
        <v>255</v>
      </c>
      <c r="I26" s="426" t="s">
        <v>27</v>
      </c>
      <c r="M26" s="204"/>
      <c r="N26" s="242"/>
      <c r="Q26" s="242"/>
    </row>
    <row r="27" spans="1:19">
      <c r="A27" s="241">
        <v>152</v>
      </c>
      <c r="B27" s="248" t="s">
        <v>24</v>
      </c>
      <c r="C27" s="828" t="s">
        <v>1438</v>
      </c>
      <c r="D27" s="754"/>
      <c r="E27" s="265" t="s">
        <v>26</v>
      </c>
      <c r="F27" s="247"/>
      <c r="G27" s="231" t="str">
        <f t="shared" si="0"/>
        <v>FF</v>
      </c>
      <c r="H27" s="449">
        <v>255</v>
      </c>
      <c r="I27" s="426" t="s">
        <v>27</v>
      </c>
      <c r="K27" s="242">
        <f>H28*256+H27</f>
        <v>65535</v>
      </c>
      <c r="M27" s="204"/>
      <c r="N27" s="242"/>
      <c r="Q27" s="242"/>
      <c r="R27" s="242"/>
      <c r="S27" s="242"/>
    </row>
    <row r="28" spans="1:19">
      <c r="A28" s="241">
        <v>153</v>
      </c>
      <c r="B28" s="248" t="s">
        <v>24</v>
      </c>
      <c r="C28" s="751"/>
      <c r="D28" s="754"/>
      <c r="E28" s="265" t="s">
        <v>26</v>
      </c>
      <c r="F28" s="247"/>
      <c r="G28" s="231" t="str">
        <f t="shared" si="0"/>
        <v>FF</v>
      </c>
      <c r="H28" s="449">
        <v>255</v>
      </c>
      <c r="I28" s="426" t="s">
        <v>27</v>
      </c>
      <c r="M28" s="204"/>
    </row>
    <row r="29" spans="1:19">
      <c r="A29" s="241">
        <v>154</v>
      </c>
      <c r="B29" s="248" t="s">
        <v>24</v>
      </c>
      <c r="C29" s="828" t="s">
        <v>1439</v>
      </c>
      <c r="D29" s="754"/>
      <c r="E29" s="265" t="s">
        <v>26</v>
      </c>
      <c r="F29" s="247"/>
      <c r="G29" s="231" t="str">
        <f t="shared" si="0"/>
        <v>FF</v>
      </c>
      <c r="H29" s="449">
        <v>255</v>
      </c>
      <c r="I29" s="426" t="s">
        <v>27</v>
      </c>
      <c r="K29" s="242">
        <f>H30*256+H29</f>
        <v>65535</v>
      </c>
      <c r="M29" s="204"/>
      <c r="N29" s="242"/>
      <c r="Q29" s="242"/>
      <c r="R29" s="242"/>
      <c r="S29" s="242"/>
    </row>
    <row r="30" spans="1:19">
      <c r="A30" s="241">
        <v>155</v>
      </c>
      <c r="B30" s="248" t="s">
        <v>24</v>
      </c>
      <c r="C30" s="751"/>
      <c r="D30" s="754"/>
      <c r="E30" s="265" t="s">
        <v>26</v>
      </c>
      <c r="F30" s="247"/>
      <c r="G30" s="231" t="str">
        <f t="shared" si="0"/>
        <v>FF</v>
      </c>
      <c r="H30" s="449">
        <v>255</v>
      </c>
      <c r="I30" s="426" t="s">
        <v>27</v>
      </c>
      <c r="M30" s="204"/>
    </row>
    <row r="31" spans="1:19">
      <c r="A31" s="241">
        <v>156</v>
      </c>
      <c r="B31" s="248" t="s">
        <v>24</v>
      </c>
      <c r="C31" s="828" t="s">
        <v>1440</v>
      </c>
      <c r="D31" s="754"/>
      <c r="E31" s="265" t="s">
        <v>26</v>
      </c>
      <c r="F31" s="247"/>
      <c r="G31" s="231" t="str">
        <f t="shared" si="0"/>
        <v>FF</v>
      </c>
      <c r="H31" s="449">
        <v>255</v>
      </c>
      <c r="I31" s="426" t="s">
        <v>27</v>
      </c>
      <c r="K31" s="242">
        <f>H32*256+H31</f>
        <v>65535</v>
      </c>
      <c r="M31" s="204"/>
      <c r="N31" s="242"/>
      <c r="Q31" s="242"/>
      <c r="R31" s="242"/>
      <c r="S31" s="242"/>
    </row>
    <row r="32" spans="1:19">
      <c r="A32" s="241">
        <v>157</v>
      </c>
      <c r="B32" s="248" t="s">
        <v>24</v>
      </c>
      <c r="C32" s="751"/>
      <c r="D32" s="754"/>
      <c r="E32" s="265" t="s">
        <v>26</v>
      </c>
      <c r="F32" s="247"/>
      <c r="G32" s="231" t="str">
        <f t="shared" si="0"/>
        <v>FF</v>
      </c>
      <c r="H32" s="449">
        <v>255</v>
      </c>
      <c r="I32" s="426" t="s">
        <v>27</v>
      </c>
      <c r="M32" s="204"/>
    </row>
    <row r="33" spans="1:19">
      <c r="A33" s="241">
        <v>158</v>
      </c>
      <c r="B33" s="248" t="s">
        <v>24</v>
      </c>
      <c r="C33" s="828" t="s">
        <v>1441</v>
      </c>
      <c r="D33" s="754"/>
      <c r="E33" s="265" t="s">
        <v>26</v>
      </c>
      <c r="F33" s="247"/>
      <c r="G33" s="231" t="str">
        <f t="shared" si="0"/>
        <v>FF</v>
      </c>
      <c r="H33" s="449">
        <v>255</v>
      </c>
      <c r="I33" s="426" t="s">
        <v>27</v>
      </c>
      <c r="K33" s="242">
        <f>H34*256+H33</f>
        <v>65535</v>
      </c>
      <c r="M33" s="204"/>
      <c r="N33" s="242"/>
      <c r="Q33" s="242"/>
      <c r="R33" s="242"/>
      <c r="S33" s="242"/>
    </row>
    <row r="34" spans="1:19">
      <c r="A34" s="241">
        <v>159</v>
      </c>
      <c r="B34" s="248" t="s">
        <v>24</v>
      </c>
      <c r="C34" s="751"/>
      <c r="D34" s="751"/>
      <c r="E34" s="265" t="s">
        <v>26</v>
      </c>
      <c r="F34" s="247"/>
      <c r="G34" s="231" t="str">
        <f t="shared" si="0"/>
        <v>FF</v>
      </c>
      <c r="H34" s="449">
        <v>255</v>
      </c>
      <c r="I34" s="426" t="s">
        <v>27</v>
      </c>
      <c r="M34" s="204"/>
    </row>
    <row r="35" spans="1:19">
      <c r="A35" s="241">
        <v>160</v>
      </c>
      <c r="B35" s="248" t="s">
        <v>24</v>
      </c>
      <c r="C35" s="828" t="s">
        <v>1442</v>
      </c>
      <c r="D35" s="956" t="s">
        <v>1443</v>
      </c>
      <c r="E35" s="265" t="s">
        <v>26</v>
      </c>
      <c r="F35" s="247"/>
      <c r="G35" s="231" t="str">
        <f t="shared" ref="G35:G66" si="1">DEC2HEX(H35)</f>
        <v>FF</v>
      </c>
      <c r="H35" s="449">
        <v>255</v>
      </c>
      <c r="I35" s="426" t="s">
        <v>27</v>
      </c>
      <c r="K35" s="242">
        <f>H36*256+H35</f>
        <v>65535</v>
      </c>
      <c r="M35" s="204"/>
      <c r="N35" s="242"/>
      <c r="Q35" s="242"/>
      <c r="R35" s="242"/>
      <c r="S35" s="242"/>
    </row>
    <row r="36" spans="1:19">
      <c r="A36" s="241">
        <v>161</v>
      </c>
      <c r="B36" s="248" t="s">
        <v>24</v>
      </c>
      <c r="C36" s="751"/>
      <c r="D36" s="754"/>
      <c r="E36" s="265" t="s">
        <v>26</v>
      </c>
      <c r="F36" s="247"/>
      <c r="G36" s="231" t="str">
        <f t="shared" si="1"/>
        <v>FF</v>
      </c>
      <c r="H36" s="449">
        <v>255</v>
      </c>
      <c r="I36" s="426" t="s">
        <v>27</v>
      </c>
      <c r="K36" s="242"/>
      <c r="M36" s="232"/>
      <c r="N36" s="242"/>
      <c r="Q36" s="242"/>
      <c r="R36" s="242"/>
      <c r="S36" s="242"/>
    </row>
    <row r="37" spans="1:19">
      <c r="A37" s="241">
        <v>162</v>
      </c>
      <c r="B37" s="248" t="s">
        <v>24</v>
      </c>
      <c r="C37" s="828" t="s">
        <v>1444</v>
      </c>
      <c r="D37" s="754"/>
      <c r="E37" s="265" t="s">
        <v>26</v>
      </c>
      <c r="F37" s="247"/>
      <c r="G37" s="231" t="str">
        <f t="shared" si="1"/>
        <v>FF</v>
      </c>
      <c r="H37" s="449">
        <v>255</v>
      </c>
      <c r="I37" s="426" t="s">
        <v>27</v>
      </c>
      <c r="K37" s="242">
        <f>H38*256+H37</f>
        <v>65535</v>
      </c>
      <c r="M37" s="204"/>
      <c r="N37" s="242"/>
      <c r="Q37" s="242"/>
      <c r="R37" s="242"/>
      <c r="S37" s="242"/>
    </row>
    <row r="38" spans="1:19">
      <c r="A38" s="241">
        <v>163</v>
      </c>
      <c r="B38" s="248" t="s">
        <v>24</v>
      </c>
      <c r="C38" s="751"/>
      <c r="D38" s="754"/>
      <c r="E38" s="265" t="s">
        <v>26</v>
      </c>
      <c r="F38" s="247"/>
      <c r="G38" s="231" t="str">
        <f t="shared" si="1"/>
        <v>FF</v>
      </c>
      <c r="H38" s="449">
        <v>255</v>
      </c>
      <c r="I38" s="426" t="s">
        <v>27</v>
      </c>
      <c r="K38" s="242"/>
      <c r="M38" s="232"/>
      <c r="N38" s="242"/>
      <c r="Q38" s="242"/>
      <c r="R38" s="242"/>
      <c r="S38" s="242"/>
    </row>
    <row r="39" spans="1:19">
      <c r="A39" s="241">
        <v>164</v>
      </c>
      <c r="B39" s="248" t="s">
        <v>24</v>
      </c>
      <c r="C39" s="828" t="s">
        <v>1445</v>
      </c>
      <c r="D39" s="754"/>
      <c r="E39" s="265" t="s">
        <v>26</v>
      </c>
      <c r="F39" s="247"/>
      <c r="G39" s="231" t="str">
        <f t="shared" si="1"/>
        <v>FF</v>
      </c>
      <c r="H39" s="449">
        <v>255</v>
      </c>
      <c r="I39" s="426" t="s">
        <v>27</v>
      </c>
      <c r="K39" s="242">
        <f>H40*256+H39</f>
        <v>65535</v>
      </c>
      <c r="M39" s="204"/>
      <c r="N39" s="242"/>
      <c r="Q39" s="242"/>
      <c r="R39" s="242"/>
      <c r="S39" s="242"/>
    </row>
    <row r="40" spans="1:19">
      <c r="A40" s="241">
        <v>165</v>
      </c>
      <c r="B40" s="248" t="s">
        <v>24</v>
      </c>
      <c r="C40" s="751"/>
      <c r="D40" s="754"/>
      <c r="E40" s="265" t="s">
        <v>26</v>
      </c>
      <c r="F40" s="247"/>
      <c r="G40" s="231" t="str">
        <f t="shared" si="1"/>
        <v>FF</v>
      </c>
      <c r="H40" s="449">
        <v>255</v>
      </c>
      <c r="I40" s="426" t="s">
        <v>27</v>
      </c>
      <c r="K40" s="242"/>
      <c r="M40" s="204"/>
      <c r="N40" s="242"/>
      <c r="Q40" s="242"/>
      <c r="R40" s="242"/>
      <c r="S40" s="242"/>
    </row>
    <row r="41" spans="1:19">
      <c r="A41" s="241">
        <v>166</v>
      </c>
      <c r="B41" s="248" t="s">
        <v>24</v>
      </c>
      <c r="C41" s="828" t="s">
        <v>1446</v>
      </c>
      <c r="D41" s="754"/>
      <c r="E41" s="265" t="s">
        <v>26</v>
      </c>
      <c r="F41" s="247"/>
      <c r="G41" s="231" t="str">
        <f t="shared" si="1"/>
        <v>FF</v>
      </c>
      <c r="H41" s="449">
        <v>255</v>
      </c>
      <c r="I41" s="426" t="s">
        <v>27</v>
      </c>
      <c r="K41" s="242">
        <f>H42*256+H41</f>
        <v>65535</v>
      </c>
      <c r="M41" s="204"/>
      <c r="N41" s="242"/>
      <c r="Q41" s="242"/>
      <c r="R41" s="242"/>
      <c r="S41" s="242"/>
    </row>
    <row r="42" spans="1:19">
      <c r="A42" s="241">
        <v>167</v>
      </c>
      <c r="B42" s="248" t="s">
        <v>24</v>
      </c>
      <c r="C42" s="751"/>
      <c r="D42" s="754"/>
      <c r="E42" s="265" t="s">
        <v>26</v>
      </c>
      <c r="F42" s="247"/>
      <c r="G42" s="231" t="str">
        <f t="shared" si="1"/>
        <v>FF</v>
      </c>
      <c r="H42" s="449">
        <v>255</v>
      </c>
      <c r="I42" s="426" t="s">
        <v>27</v>
      </c>
      <c r="M42" s="204"/>
      <c r="N42" s="242"/>
      <c r="Q42" s="242"/>
      <c r="R42" s="242"/>
      <c r="S42" s="242"/>
    </row>
    <row r="43" spans="1:19">
      <c r="A43" s="241">
        <v>168</v>
      </c>
      <c r="B43" s="248" t="s">
        <v>24</v>
      </c>
      <c r="C43" s="828" t="s">
        <v>1447</v>
      </c>
      <c r="D43" s="754"/>
      <c r="E43" s="265" t="s">
        <v>26</v>
      </c>
      <c r="F43" s="247"/>
      <c r="G43" s="231" t="str">
        <f t="shared" si="1"/>
        <v>FF</v>
      </c>
      <c r="H43" s="449">
        <v>255</v>
      </c>
      <c r="I43" s="426" t="s">
        <v>27</v>
      </c>
      <c r="K43" s="242">
        <f>H44*256+H43</f>
        <v>65535</v>
      </c>
      <c r="M43" s="204"/>
      <c r="N43" s="242"/>
      <c r="Q43" s="242"/>
      <c r="R43" s="242"/>
      <c r="S43" s="242"/>
    </row>
    <row r="44" spans="1:19">
      <c r="A44" s="241">
        <v>169</v>
      </c>
      <c r="B44" s="248" t="s">
        <v>24</v>
      </c>
      <c r="C44" s="751"/>
      <c r="D44" s="754"/>
      <c r="E44" s="265" t="s">
        <v>26</v>
      </c>
      <c r="F44" s="247"/>
      <c r="G44" s="231" t="str">
        <f t="shared" si="1"/>
        <v>FF</v>
      </c>
      <c r="H44" s="449">
        <v>255</v>
      </c>
      <c r="I44" s="426" t="s">
        <v>27</v>
      </c>
      <c r="M44" s="204"/>
    </row>
    <row r="45" spans="1:19">
      <c r="A45" s="241">
        <v>170</v>
      </c>
      <c r="B45" s="248" t="s">
        <v>24</v>
      </c>
      <c r="C45" s="828" t="s">
        <v>1448</v>
      </c>
      <c r="D45" s="754"/>
      <c r="E45" s="265" t="s">
        <v>26</v>
      </c>
      <c r="F45" s="247"/>
      <c r="G45" s="231" t="str">
        <f t="shared" si="1"/>
        <v>FF</v>
      </c>
      <c r="H45" s="449">
        <v>255</v>
      </c>
      <c r="I45" s="426" t="s">
        <v>27</v>
      </c>
      <c r="K45" s="242">
        <f>H46*256+H45</f>
        <v>65535</v>
      </c>
      <c r="M45" s="204"/>
      <c r="N45" s="242"/>
      <c r="Q45" s="242"/>
      <c r="R45" s="242"/>
      <c r="S45" s="242"/>
    </row>
    <row r="46" spans="1:19">
      <c r="A46" s="241">
        <v>171</v>
      </c>
      <c r="B46" s="248" t="s">
        <v>24</v>
      </c>
      <c r="C46" s="751"/>
      <c r="D46" s="754"/>
      <c r="E46" s="265" t="s">
        <v>26</v>
      </c>
      <c r="F46" s="247"/>
      <c r="G46" s="231" t="str">
        <f t="shared" si="1"/>
        <v>FF</v>
      </c>
      <c r="H46" s="449">
        <v>255</v>
      </c>
      <c r="I46" s="426" t="s">
        <v>27</v>
      </c>
      <c r="M46" s="204"/>
    </row>
    <row r="47" spans="1:19">
      <c r="A47" s="241">
        <v>172</v>
      </c>
      <c r="B47" s="248" t="s">
        <v>24</v>
      </c>
      <c r="C47" s="828" t="s">
        <v>1449</v>
      </c>
      <c r="D47" s="754"/>
      <c r="E47" s="265" t="s">
        <v>26</v>
      </c>
      <c r="F47" s="247"/>
      <c r="G47" s="231" t="str">
        <f t="shared" si="1"/>
        <v>FF</v>
      </c>
      <c r="H47" s="449">
        <v>255</v>
      </c>
      <c r="I47" s="426" t="s">
        <v>27</v>
      </c>
      <c r="K47" s="242">
        <f>H48*256+H47</f>
        <v>65535</v>
      </c>
      <c r="M47" s="204"/>
      <c r="N47" s="242"/>
      <c r="Q47" s="242"/>
      <c r="R47" s="242"/>
      <c r="S47" s="242"/>
    </row>
    <row r="48" spans="1:19">
      <c r="A48" s="241">
        <v>173</v>
      </c>
      <c r="B48" s="248" t="s">
        <v>24</v>
      </c>
      <c r="C48" s="751"/>
      <c r="D48" s="754"/>
      <c r="E48" s="265" t="s">
        <v>26</v>
      </c>
      <c r="F48" s="247"/>
      <c r="G48" s="231" t="str">
        <f t="shared" si="1"/>
        <v>FF</v>
      </c>
      <c r="H48" s="449">
        <v>255</v>
      </c>
      <c r="I48" s="426" t="s">
        <v>27</v>
      </c>
      <c r="M48" s="204"/>
    </row>
    <row r="49" spans="1:19">
      <c r="A49" s="241">
        <v>174</v>
      </c>
      <c r="B49" s="248" t="s">
        <v>24</v>
      </c>
      <c r="C49" s="828" t="s">
        <v>1450</v>
      </c>
      <c r="D49" s="754"/>
      <c r="E49" s="265" t="s">
        <v>26</v>
      </c>
      <c r="F49" s="247"/>
      <c r="G49" s="231" t="str">
        <f t="shared" si="1"/>
        <v>FF</v>
      </c>
      <c r="H49" s="449">
        <v>255</v>
      </c>
      <c r="I49" s="426" t="s">
        <v>27</v>
      </c>
      <c r="K49" s="242">
        <f>H50*256+H49</f>
        <v>65535</v>
      </c>
      <c r="M49" s="204"/>
      <c r="N49" s="242"/>
      <c r="Q49" s="242"/>
      <c r="R49" s="242"/>
      <c r="S49" s="242"/>
    </row>
    <row r="50" spans="1:19">
      <c r="A50" s="241">
        <v>175</v>
      </c>
      <c r="B50" s="248" t="s">
        <v>24</v>
      </c>
      <c r="C50" s="751"/>
      <c r="D50" s="751"/>
      <c r="E50" s="265" t="s">
        <v>26</v>
      </c>
      <c r="F50" s="247"/>
      <c r="G50" s="231" t="str">
        <f t="shared" si="1"/>
        <v>FF</v>
      </c>
      <c r="H50" s="449">
        <v>255</v>
      </c>
      <c r="I50" s="426" t="s">
        <v>27</v>
      </c>
      <c r="M50" s="204"/>
    </row>
    <row r="51" spans="1:19">
      <c r="A51" s="241">
        <v>176</v>
      </c>
      <c r="B51" s="248" t="s">
        <v>24</v>
      </c>
      <c r="C51" s="828" t="s">
        <v>1451</v>
      </c>
      <c r="D51" s="956" t="s">
        <v>1452</v>
      </c>
      <c r="E51" s="265" t="s">
        <v>26</v>
      </c>
      <c r="F51" s="247"/>
      <c r="G51" s="231" t="str">
        <f t="shared" si="1"/>
        <v>FF</v>
      </c>
      <c r="H51" s="449">
        <v>255</v>
      </c>
      <c r="I51" s="426" t="s">
        <v>27</v>
      </c>
      <c r="K51" s="242">
        <f>H52*256+H51</f>
        <v>65535</v>
      </c>
      <c r="M51" s="204"/>
      <c r="N51" s="242"/>
      <c r="Q51" s="242"/>
      <c r="R51" s="242"/>
      <c r="S51" s="242"/>
    </row>
    <row r="52" spans="1:19">
      <c r="A52" s="241">
        <v>177</v>
      </c>
      <c r="B52" s="248" t="s">
        <v>24</v>
      </c>
      <c r="C52" s="751"/>
      <c r="D52" s="754"/>
      <c r="E52" s="265" t="s">
        <v>26</v>
      </c>
      <c r="F52" s="247"/>
      <c r="G52" s="231" t="str">
        <f t="shared" si="1"/>
        <v>FF</v>
      </c>
      <c r="H52" s="449">
        <v>255</v>
      </c>
      <c r="I52" s="426" t="s">
        <v>27</v>
      </c>
      <c r="K52" s="242"/>
      <c r="M52" s="204"/>
      <c r="N52" s="242"/>
      <c r="Q52" s="242"/>
    </row>
    <row r="53" spans="1:19">
      <c r="A53" s="241">
        <v>178</v>
      </c>
      <c r="B53" s="248" t="s">
        <v>24</v>
      </c>
      <c r="C53" s="828" t="s">
        <v>1453</v>
      </c>
      <c r="D53" s="754"/>
      <c r="E53" s="265" t="s">
        <v>26</v>
      </c>
      <c r="F53" s="247"/>
      <c r="G53" s="231" t="str">
        <f t="shared" si="1"/>
        <v>FF</v>
      </c>
      <c r="H53" s="449">
        <v>255</v>
      </c>
      <c r="I53" s="426" t="s">
        <v>27</v>
      </c>
      <c r="K53" s="242">
        <f>H54*256+H53</f>
        <v>65535</v>
      </c>
      <c r="M53" s="204"/>
      <c r="N53" s="242"/>
      <c r="Q53" s="242"/>
      <c r="R53" s="242"/>
      <c r="S53" s="242"/>
    </row>
    <row r="54" spans="1:19">
      <c r="A54" s="241">
        <v>179</v>
      </c>
      <c r="B54" s="248" t="s">
        <v>24</v>
      </c>
      <c r="C54" s="751"/>
      <c r="D54" s="754"/>
      <c r="E54" s="265" t="s">
        <v>26</v>
      </c>
      <c r="F54" s="247"/>
      <c r="G54" s="231" t="str">
        <f t="shared" si="1"/>
        <v>FF</v>
      </c>
      <c r="H54" s="449">
        <v>255</v>
      </c>
      <c r="I54" s="426" t="s">
        <v>27</v>
      </c>
      <c r="K54" s="242"/>
      <c r="M54" s="204"/>
      <c r="N54" s="242"/>
      <c r="Q54" s="242"/>
    </row>
    <row r="55" spans="1:19">
      <c r="A55" s="241">
        <v>180</v>
      </c>
      <c r="B55" s="248" t="s">
        <v>24</v>
      </c>
      <c r="C55" s="828" t="s">
        <v>1454</v>
      </c>
      <c r="D55" s="754"/>
      <c r="E55" s="265" t="s">
        <v>26</v>
      </c>
      <c r="F55" s="247"/>
      <c r="G55" s="231" t="str">
        <f t="shared" si="1"/>
        <v>FF</v>
      </c>
      <c r="H55" s="449">
        <v>255</v>
      </c>
      <c r="I55" s="426" t="s">
        <v>27</v>
      </c>
      <c r="K55" s="242">
        <f>H56*256+H55</f>
        <v>65535</v>
      </c>
      <c r="M55" s="204"/>
      <c r="N55" s="242"/>
      <c r="Q55" s="242"/>
      <c r="R55" s="242"/>
      <c r="S55" s="242"/>
    </row>
    <row r="56" spans="1:19">
      <c r="A56" s="241">
        <v>181</v>
      </c>
      <c r="B56" s="248" t="s">
        <v>24</v>
      </c>
      <c r="C56" s="751"/>
      <c r="D56" s="754"/>
      <c r="E56" s="265" t="s">
        <v>26</v>
      </c>
      <c r="F56" s="247"/>
      <c r="G56" s="231" t="str">
        <f t="shared" si="1"/>
        <v>FF</v>
      </c>
      <c r="H56" s="449">
        <v>255</v>
      </c>
      <c r="I56" s="426" t="s">
        <v>27</v>
      </c>
      <c r="K56" s="242"/>
      <c r="M56" s="204"/>
      <c r="N56" s="242"/>
      <c r="Q56" s="242"/>
    </row>
    <row r="57" spans="1:19">
      <c r="A57" s="241">
        <v>182</v>
      </c>
      <c r="B57" s="248" t="s">
        <v>24</v>
      </c>
      <c r="C57" s="828" t="s">
        <v>1455</v>
      </c>
      <c r="D57" s="754"/>
      <c r="E57" s="265" t="s">
        <v>26</v>
      </c>
      <c r="F57" s="247"/>
      <c r="G57" s="231" t="str">
        <f t="shared" si="1"/>
        <v>FF</v>
      </c>
      <c r="H57" s="449">
        <v>255</v>
      </c>
      <c r="I57" s="426" t="s">
        <v>27</v>
      </c>
      <c r="K57" s="242">
        <f>H58*256+H57</f>
        <v>65535</v>
      </c>
      <c r="M57" s="204"/>
      <c r="N57" s="242"/>
      <c r="Q57" s="242"/>
      <c r="R57" s="242"/>
      <c r="S57" s="242"/>
    </row>
    <row r="58" spans="1:19">
      <c r="A58" s="241">
        <v>183</v>
      </c>
      <c r="B58" s="248" t="s">
        <v>24</v>
      </c>
      <c r="C58" s="751"/>
      <c r="D58" s="754"/>
      <c r="E58" s="265" t="s">
        <v>26</v>
      </c>
      <c r="F58" s="247"/>
      <c r="G58" s="231" t="str">
        <f t="shared" si="1"/>
        <v>FF</v>
      </c>
      <c r="H58" s="449">
        <v>255</v>
      </c>
      <c r="I58" s="426" t="s">
        <v>27</v>
      </c>
      <c r="M58" s="204"/>
      <c r="N58" s="242"/>
      <c r="Q58" s="242"/>
    </row>
    <row r="59" spans="1:19">
      <c r="A59" s="241">
        <v>184</v>
      </c>
      <c r="B59" s="248" t="s">
        <v>24</v>
      </c>
      <c r="C59" s="828" t="s">
        <v>1456</v>
      </c>
      <c r="D59" s="754"/>
      <c r="E59" s="265" t="s">
        <v>26</v>
      </c>
      <c r="F59" s="247"/>
      <c r="G59" s="231" t="str">
        <f t="shared" si="1"/>
        <v>FF</v>
      </c>
      <c r="H59" s="449">
        <v>255</v>
      </c>
      <c r="I59" s="426" t="s">
        <v>27</v>
      </c>
      <c r="K59" s="242">
        <f>H60*256+H59</f>
        <v>65535</v>
      </c>
      <c r="M59" s="204"/>
      <c r="N59" s="242"/>
      <c r="Q59" s="242"/>
      <c r="R59" s="242"/>
      <c r="S59" s="242"/>
    </row>
    <row r="60" spans="1:19">
      <c r="A60" s="241">
        <v>185</v>
      </c>
      <c r="B60" s="248" t="s">
        <v>24</v>
      </c>
      <c r="C60" s="751"/>
      <c r="D60" s="754"/>
      <c r="E60" s="265" t="s">
        <v>26</v>
      </c>
      <c r="F60" s="247"/>
      <c r="G60" s="231" t="str">
        <f t="shared" si="1"/>
        <v>FF</v>
      </c>
      <c r="H60" s="449">
        <v>255</v>
      </c>
      <c r="I60" s="426" t="s">
        <v>27</v>
      </c>
      <c r="M60" s="204"/>
    </row>
    <row r="61" spans="1:19">
      <c r="A61" s="241">
        <v>186</v>
      </c>
      <c r="B61" s="248" t="s">
        <v>24</v>
      </c>
      <c r="C61" s="828" t="s">
        <v>1457</v>
      </c>
      <c r="D61" s="754"/>
      <c r="E61" s="265" t="s">
        <v>26</v>
      </c>
      <c r="F61" s="247"/>
      <c r="G61" s="231" t="str">
        <f t="shared" si="1"/>
        <v>FF</v>
      </c>
      <c r="H61" s="449">
        <v>255</v>
      </c>
      <c r="I61" s="426" t="s">
        <v>27</v>
      </c>
      <c r="K61" s="242">
        <f>H62*256+H61</f>
        <v>65535</v>
      </c>
      <c r="M61" s="204"/>
      <c r="N61" s="242"/>
      <c r="Q61" s="242"/>
      <c r="R61" s="242"/>
      <c r="S61" s="242"/>
    </row>
    <row r="62" spans="1:19">
      <c r="A62" s="241">
        <v>187</v>
      </c>
      <c r="B62" s="248" t="s">
        <v>24</v>
      </c>
      <c r="C62" s="751"/>
      <c r="D62" s="754"/>
      <c r="E62" s="265" t="s">
        <v>26</v>
      </c>
      <c r="F62" s="247"/>
      <c r="G62" s="231" t="str">
        <f t="shared" si="1"/>
        <v>FF</v>
      </c>
      <c r="H62" s="449">
        <v>255</v>
      </c>
      <c r="I62" s="426" t="s">
        <v>27</v>
      </c>
      <c r="M62" s="204"/>
    </row>
    <row r="63" spans="1:19">
      <c r="A63" s="241">
        <v>188</v>
      </c>
      <c r="B63" s="248" t="s">
        <v>24</v>
      </c>
      <c r="C63" s="828" t="s">
        <v>1458</v>
      </c>
      <c r="D63" s="754"/>
      <c r="E63" s="265" t="s">
        <v>26</v>
      </c>
      <c r="F63" s="247"/>
      <c r="G63" s="231" t="str">
        <f t="shared" si="1"/>
        <v>FF</v>
      </c>
      <c r="H63" s="449">
        <v>255</v>
      </c>
      <c r="I63" s="426" t="s">
        <v>27</v>
      </c>
      <c r="K63" s="242">
        <f>H64*256+H63</f>
        <v>65535</v>
      </c>
      <c r="M63" s="204"/>
      <c r="N63" s="242"/>
      <c r="Q63" s="242"/>
      <c r="R63" s="242"/>
      <c r="S63" s="242"/>
    </row>
    <row r="64" spans="1:19">
      <c r="A64" s="241">
        <v>189</v>
      </c>
      <c r="B64" s="248" t="s">
        <v>24</v>
      </c>
      <c r="C64" s="751"/>
      <c r="D64" s="754"/>
      <c r="E64" s="265" t="s">
        <v>26</v>
      </c>
      <c r="F64" s="247"/>
      <c r="G64" s="231" t="str">
        <f t="shared" si="1"/>
        <v>FF</v>
      </c>
      <c r="H64" s="449">
        <v>255</v>
      </c>
      <c r="I64" s="426" t="s">
        <v>27</v>
      </c>
      <c r="M64" s="204"/>
    </row>
    <row r="65" spans="1:19">
      <c r="A65" s="241">
        <v>190</v>
      </c>
      <c r="B65" s="248" t="s">
        <v>24</v>
      </c>
      <c r="C65" s="828" t="s">
        <v>1459</v>
      </c>
      <c r="D65" s="754"/>
      <c r="E65" s="265" t="s">
        <v>26</v>
      </c>
      <c r="F65" s="247"/>
      <c r="G65" s="231" t="str">
        <f t="shared" si="1"/>
        <v>FF</v>
      </c>
      <c r="H65" s="449">
        <v>255</v>
      </c>
      <c r="I65" s="426" t="s">
        <v>27</v>
      </c>
      <c r="K65" s="242">
        <f>H66*256+H65</f>
        <v>65535</v>
      </c>
      <c r="M65" s="204"/>
      <c r="N65" s="242"/>
      <c r="Q65" s="242"/>
      <c r="R65" s="242"/>
      <c r="S65" s="242"/>
    </row>
    <row r="66" spans="1:19">
      <c r="A66" s="241">
        <v>191</v>
      </c>
      <c r="B66" s="248" t="s">
        <v>24</v>
      </c>
      <c r="C66" s="751"/>
      <c r="D66" s="751"/>
      <c r="E66" s="265" t="s">
        <v>26</v>
      </c>
      <c r="F66" s="247"/>
      <c r="G66" s="231" t="str">
        <f t="shared" si="1"/>
        <v>FF</v>
      </c>
      <c r="H66" s="449">
        <v>255</v>
      </c>
      <c r="I66" s="426" t="s">
        <v>27</v>
      </c>
      <c r="M66" s="204"/>
    </row>
    <row r="67" spans="1:19">
      <c r="A67" s="248">
        <v>192</v>
      </c>
      <c r="B67" s="248" t="s">
        <v>24</v>
      </c>
      <c r="C67" s="828" t="s">
        <v>1460</v>
      </c>
      <c r="D67" s="956" t="s">
        <v>1461</v>
      </c>
      <c r="E67" s="265" t="s">
        <v>26</v>
      </c>
      <c r="F67" s="247"/>
      <c r="G67" s="231" t="str">
        <f t="shared" ref="G67:G98" si="2">DEC2HEX(H67)</f>
        <v>FF</v>
      </c>
      <c r="H67" s="449">
        <v>255</v>
      </c>
      <c r="I67" s="426" t="s">
        <v>27</v>
      </c>
      <c r="K67" s="242">
        <f>H68*256+H67</f>
        <v>65535</v>
      </c>
      <c r="M67" s="204"/>
      <c r="N67" s="242"/>
      <c r="Q67" s="242"/>
      <c r="R67" s="242"/>
      <c r="S67" s="242"/>
    </row>
    <row r="68" spans="1:19">
      <c r="A68" s="248">
        <v>193</v>
      </c>
      <c r="B68" s="248" t="s">
        <v>24</v>
      </c>
      <c r="C68" s="751"/>
      <c r="D68" s="754"/>
      <c r="E68" s="265" t="s">
        <v>26</v>
      </c>
      <c r="F68" s="247"/>
      <c r="G68" s="231" t="str">
        <f t="shared" si="2"/>
        <v>FF</v>
      </c>
      <c r="H68" s="449">
        <v>255</v>
      </c>
      <c r="I68" s="426" t="s">
        <v>27</v>
      </c>
      <c r="K68" s="242"/>
      <c r="M68" s="232"/>
      <c r="N68" s="242"/>
      <c r="Q68" s="242"/>
      <c r="R68" s="242"/>
      <c r="S68" s="242"/>
    </row>
    <row r="69" spans="1:19">
      <c r="A69" s="248">
        <v>194</v>
      </c>
      <c r="B69" s="248" t="s">
        <v>24</v>
      </c>
      <c r="C69" s="828" t="s">
        <v>1462</v>
      </c>
      <c r="D69" s="754"/>
      <c r="E69" s="265" t="s">
        <v>26</v>
      </c>
      <c r="F69" s="247"/>
      <c r="G69" s="231" t="str">
        <f t="shared" si="2"/>
        <v>FF</v>
      </c>
      <c r="H69" s="449">
        <v>255</v>
      </c>
      <c r="I69" s="426" t="s">
        <v>27</v>
      </c>
      <c r="K69" s="242">
        <f>H70*256+H69</f>
        <v>65535</v>
      </c>
      <c r="M69" s="204"/>
      <c r="N69" s="242"/>
      <c r="Q69" s="242"/>
      <c r="R69" s="242"/>
      <c r="S69" s="242"/>
    </row>
    <row r="70" spans="1:19">
      <c r="A70" s="248">
        <v>195</v>
      </c>
      <c r="B70" s="248" t="s">
        <v>24</v>
      </c>
      <c r="C70" s="751"/>
      <c r="D70" s="754"/>
      <c r="E70" s="265" t="s">
        <v>26</v>
      </c>
      <c r="F70" s="247"/>
      <c r="G70" s="231" t="str">
        <f t="shared" si="2"/>
        <v>FF</v>
      </c>
      <c r="H70" s="449">
        <v>255</v>
      </c>
      <c r="I70" s="426" t="s">
        <v>27</v>
      </c>
      <c r="K70" s="242"/>
      <c r="M70" s="204"/>
      <c r="N70" s="242"/>
      <c r="Q70" s="242"/>
      <c r="R70" s="242"/>
      <c r="S70" s="242"/>
    </row>
    <row r="71" spans="1:19">
      <c r="A71" s="248">
        <v>196</v>
      </c>
      <c r="B71" s="248" t="s">
        <v>24</v>
      </c>
      <c r="C71" s="828" t="s">
        <v>1463</v>
      </c>
      <c r="D71" s="754"/>
      <c r="E71" s="265" t="s">
        <v>26</v>
      </c>
      <c r="F71" s="247"/>
      <c r="G71" s="231" t="str">
        <f t="shared" si="2"/>
        <v>FF</v>
      </c>
      <c r="H71" s="449">
        <v>255</v>
      </c>
      <c r="I71" s="426" t="s">
        <v>27</v>
      </c>
      <c r="K71" s="242">
        <f>H72*256+H71</f>
        <v>65535</v>
      </c>
      <c r="M71" s="204"/>
      <c r="N71" s="242"/>
      <c r="Q71" s="242"/>
      <c r="R71" s="242"/>
      <c r="S71" s="242"/>
    </row>
    <row r="72" spans="1:19">
      <c r="A72" s="248">
        <v>197</v>
      </c>
      <c r="B72" s="248" t="s">
        <v>24</v>
      </c>
      <c r="C72" s="751"/>
      <c r="D72" s="754"/>
      <c r="E72" s="265" t="s">
        <v>26</v>
      </c>
      <c r="F72" s="247"/>
      <c r="G72" s="231" t="str">
        <f t="shared" si="2"/>
        <v>FF</v>
      </c>
      <c r="H72" s="449">
        <v>255</v>
      </c>
      <c r="I72" s="426" t="s">
        <v>27</v>
      </c>
      <c r="K72" s="242"/>
      <c r="M72" s="204"/>
      <c r="N72" s="242"/>
      <c r="Q72" s="242"/>
      <c r="R72" s="242"/>
      <c r="S72" s="242"/>
    </row>
    <row r="73" spans="1:19">
      <c r="A73" s="248">
        <v>198</v>
      </c>
      <c r="B73" s="248" t="s">
        <v>24</v>
      </c>
      <c r="C73" s="828" t="s">
        <v>1464</v>
      </c>
      <c r="D73" s="754"/>
      <c r="E73" s="265" t="s">
        <v>26</v>
      </c>
      <c r="F73" s="247"/>
      <c r="G73" s="231" t="str">
        <f t="shared" si="2"/>
        <v>FF</v>
      </c>
      <c r="H73" s="449">
        <v>255</v>
      </c>
      <c r="I73" s="426" t="s">
        <v>27</v>
      </c>
      <c r="K73" s="242">
        <f>H74*256+H73</f>
        <v>65535</v>
      </c>
      <c r="M73" s="204"/>
      <c r="N73" s="242"/>
      <c r="Q73" s="242"/>
      <c r="R73" s="242"/>
      <c r="S73" s="242"/>
    </row>
    <row r="74" spans="1:19">
      <c r="A74" s="248">
        <v>199</v>
      </c>
      <c r="B74" s="248" t="s">
        <v>24</v>
      </c>
      <c r="C74" s="751"/>
      <c r="D74" s="754"/>
      <c r="E74" s="265" t="s">
        <v>26</v>
      </c>
      <c r="F74" s="247"/>
      <c r="G74" s="231" t="str">
        <f t="shared" si="2"/>
        <v>FF</v>
      </c>
      <c r="H74" s="449">
        <v>255</v>
      </c>
      <c r="I74" s="426" t="s">
        <v>27</v>
      </c>
      <c r="M74" s="204"/>
      <c r="N74" s="242"/>
      <c r="Q74" s="242"/>
      <c r="R74" s="242"/>
      <c r="S74" s="242"/>
    </row>
    <row r="75" spans="1:19">
      <c r="A75" s="248">
        <v>200</v>
      </c>
      <c r="B75" s="248" t="s">
        <v>24</v>
      </c>
      <c r="C75" s="828" t="s">
        <v>1465</v>
      </c>
      <c r="D75" s="754"/>
      <c r="E75" s="265" t="s">
        <v>26</v>
      </c>
      <c r="F75" s="247"/>
      <c r="G75" s="231" t="str">
        <f t="shared" si="2"/>
        <v>FF</v>
      </c>
      <c r="H75" s="449">
        <v>255</v>
      </c>
      <c r="I75" s="426" t="s">
        <v>27</v>
      </c>
      <c r="K75" s="242">
        <f>H76*256+H75</f>
        <v>65535</v>
      </c>
      <c r="M75" s="204"/>
      <c r="N75" s="242"/>
      <c r="Q75" s="242"/>
      <c r="R75" s="242"/>
      <c r="S75" s="242"/>
    </row>
    <row r="76" spans="1:19">
      <c r="A76" s="248">
        <v>201</v>
      </c>
      <c r="B76" s="248" t="s">
        <v>24</v>
      </c>
      <c r="C76" s="751"/>
      <c r="D76" s="754"/>
      <c r="E76" s="265" t="s">
        <v>26</v>
      </c>
      <c r="F76" s="247"/>
      <c r="G76" s="231" t="str">
        <f t="shared" si="2"/>
        <v>FF</v>
      </c>
      <c r="H76" s="449">
        <v>255</v>
      </c>
      <c r="I76" s="426" t="s">
        <v>27</v>
      </c>
      <c r="M76" s="204"/>
    </row>
    <row r="77" spans="1:19">
      <c r="A77" s="248">
        <v>202</v>
      </c>
      <c r="B77" s="248" t="s">
        <v>24</v>
      </c>
      <c r="C77" s="828" t="s">
        <v>1466</v>
      </c>
      <c r="D77" s="754"/>
      <c r="E77" s="265" t="s">
        <v>26</v>
      </c>
      <c r="F77" s="247"/>
      <c r="G77" s="231" t="str">
        <f t="shared" si="2"/>
        <v>FF</v>
      </c>
      <c r="H77" s="449">
        <v>255</v>
      </c>
      <c r="I77" s="426" t="s">
        <v>27</v>
      </c>
      <c r="K77" s="242">
        <f>H78*256+H77</f>
        <v>65535</v>
      </c>
      <c r="M77" s="204"/>
      <c r="N77" s="242"/>
      <c r="Q77" s="242"/>
      <c r="R77" s="242"/>
      <c r="S77" s="242"/>
    </row>
    <row r="78" spans="1:19">
      <c r="A78" s="248">
        <v>203</v>
      </c>
      <c r="B78" s="248" t="s">
        <v>24</v>
      </c>
      <c r="C78" s="751"/>
      <c r="D78" s="754"/>
      <c r="E78" s="265" t="s">
        <v>26</v>
      </c>
      <c r="F78" s="247"/>
      <c r="G78" s="231" t="str">
        <f t="shared" si="2"/>
        <v>FF</v>
      </c>
      <c r="H78" s="449">
        <v>255</v>
      </c>
      <c r="I78" s="426" t="s">
        <v>27</v>
      </c>
      <c r="M78" s="204"/>
    </row>
    <row r="79" spans="1:19">
      <c r="A79" s="248">
        <v>204</v>
      </c>
      <c r="B79" s="248" t="s">
        <v>24</v>
      </c>
      <c r="C79" s="828" t="s">
        <v>1467</v>
      </c>
      <c r="D79" s="754"/>
      <c r="E79" s="265" t="s">
        <v>26</v>
      </c>
      <c r="F79" s="247"/>
      <c r="G79" s="231" t="str">
        <f t="shared" si="2"/>
        <v>FF</v>
      </c>
      <c r="H79" s="449">
        <v>255</v>
      </c>
      <c r="I79" s="426" t="s">
        <v>27</v>
      </c>
      <c r="K79" s="242">
        <f>H80*256+H79</f>
        <v>65535</v>
      </c>
      <c r="M79" s="204"/>
      <c r="N79" s="242"/>
      <c r="Q79" s="242"/>
      <c r="R79" s="242"/>
      <c r="S79" s="242"/>
    </row>
    <row r="80" spans="1:19">
      <c r="A80" s="248">
        <v>205</v>
      </c>
      <c r="B80" s="248" t="s">
        <v>24</v>
      </c>
      <c r="C80" s="751"/>
      <c r="D80" s="754"/>
      <c r="E80" s="265" t="s">
        <v>26</v>
      </c>
      <c r="F80" s="247"/>
      <c r="G80" s="231" t="str">
        <f t="shared" si="2"/>
        <v>FF</v>
      </c>
      <c r="H80" s="449">
        <v>255</v>
      </c>
      <c r="I80" s="426" t="s">
        <v>27</v>
      </c>
      <c r="M80" s="204"/>
    </row>
    <row r="81" spans="1:19">
      <c r="A81" s="248">
        <v>206</v>
      </c>
      <c r="B81" s="248" t="s">
        <v>24</v>
      </c>
      <c r="C81" s="828" t="s">
        <v>1468</v>
      </c>
      <c r="D81" s="754"/>
      <c r="E81" s="265" t="s">
        <v>26</v>
      </c>
      <c r="F81" s="247"/>
      <c r="G81" s="231" t="str">
        <f t="shared" si="2"/>
        <v>FF</v>
      </c>
      <c r="H81" s="449">
        <v>255</v>
      </c>
      <c r="I81" s="426" t="s">
        <v>27</v>
      </c>
      <c r="K81" s="242">
        <f>H82*256+H81</f>
        <v>65535</v>
      </c>
      <c r="M81" s="204"/>
      <c r="N81" s="242"/>
      <c r="Q81" s="242"/>
      <c r="R81" s="242"/>
      <c r="S81" s="242"/>
    </row>
    <row r="82" spans="1:19">
      <c r="A82" s="248">
        <v>207</v>
      </c>
      <c r="B82" s="248" t="s">
        <v>24</v>
      </c>
      <c r="C82" s="751"/>
      <c r="D82" s="751"/>
      <c r="E82" s="265" t="s">
        <v>26</v>
      </c>
      <c r="F82" s="247"/>
      <c r="G82" s="231" t="str">
        <f t="shared" si="2"/>
        <v>FF</v>
      </c>
      <c r="H82" s="449">
        <v>255</v>
      </c>
      <c r="I82" s="426" t="s">
        <v>27</v>
      </c>
      <c r="M82" s="204"/>
    </row>
    <row r="83" spans="1:19">
      <c r="A83" s="248">
        <v>208</v>
      </c>
      <c r="B83" s="248" t="s">
        <v>24</v>
      </c>
      <c r="C83" s="828" t="s">
        <v>1469</v>
      </c>
      <c r="D83" s="956" t="s">
        <v>1470</v>
      </c>
      <c r="E83" s="265" t="s">
        <v>26</v>
      </c>
      <c r="F83" s="247"/>
      <c r="G83" s="231" t="str">
        <f t="shared" si="2"/>
        <v>FF</v>
      </c>
      <c r="H83" s="449">
        <v>255</v>
      </c>
      <c r="I83" s="426" t="s">
        <v>27</v>
      </c>
      <c r="K83" s="242">
        <f>H84*256+H83</f>
        <v>65535</v>
      </c>
      <c r="M83" s="204"/>
      <c r="N83" s="242"/>
      <c r="Q83" s="242"/>
      <c r="R83" s="242"/>
      <c r="S83" s="242"/>
    </row>
    <row r="84" spans="1:19">
      <c r="A84" s="248">
        <v>209</v>
      </c>
      <c r="B84" s="248" t="s">
        <v>24</v>
      </c>
      <c r="C84" s="751"/>
      <c r="D84" s="754"/>
      <c r="E84" s="265" t="s">
        <v>26</v>
      </c>
      <c r="F84" s="247"/>
      <c r="G84" s="231" t="str">
        <f t="shared" si="2"/>
        <v>FF</v>
      </c>
      <c r="H84" s="449">
        <v>255</v>
      </c>
      <c r="I84" s="426" t="s">
        <v>27</v>
      </c>
      <c r="K84" s="242"/>
      <c r="M84" s="204"/>
      <c r="N84" s="242"/>
      <c r="Q84" s="242"/>
    </row>
    <row r="85" spans="1:19">
      <c r="A85" s="248">
        <v>210</v>
      </c>
      <c r="B85" s="248" t="s">
        <v>24</v>
      </c>
      <c r="C85" s="828" t="s">
        <v>1471</v>
      </c>
      <c r="D85" s="754"/>
      <c r="E85" s="265" t="s">
        <v>26</v>
      </c>
      <c r="F85" s="247"/>
      <c r="G85" s="231" t="str">
        <f t="shared" si="2"/>
        <v>FF</v>
      </c>
      <c r="H85" s="449">
        <v>255</v>
      </c>
      <c r="I85" s="426" t="s">
        <v>27</v>
      </c>
      <c r="K85" s="242">
        <f>H86*256+H85</f>
        <v>65535</v>
      </c>
      <c r="M85" s="204"/>
      <c r="N85" s="242"/>
      <c r="Q85" s="242"/>
      <c r="R85" s="242"/>
      <c r="S85" s="242"/>
    </row>
    <row r="86" spans="1:19">
      <c r="A86" s="248">
        <v>211</v>
      </c>
      <c r="B86" s="248" t="s">
        <v>24</v>
      </c>
      <c r="C86" s="751"/>
      <c r="D86" s="754"/>
      <c r="E86" s="265" t="s">
        <v>26</v>
      </c>
      <c r="F86" s="247"/>
      <c r="G86" s="231" t="str">
        <f t="shared" si="2"/>
        <v>FF</v>
      </c>
      <c r="H86" s="449">
        <v>255</v>
      </c>
      <c r="I86" s="426" t="s">
        <v>27</v>
      </c>
      <c r="K86" s="242"/>
      <c r="M86" s="204"/>
      <c r="N86" s="242"/>
      <c r="Q86" s="242"/>
    </row>
    <row r="87" spans="1:19">
      <c r="A87" s="248">
        <v>212</v>
      </c>
      <c r="B87" s="248" t="s">
        <v>24</v>
      </c>
      <c r="C87" s="828" t="s">
        <v>1472</v>
      </c>
      <c r="D87" s="754"/>
      <c r="E87" s="265" t="s">
        <v>26</v>
      </c>
      <c r="F87" s="247"/>
      <c r="G87" s="231" t="str">
        <f t="shared" si="2"/>
        <v>FF</v>
      </c>
      <c r="H87" s="449">
        <v>255</v>
      </c>
      <c r="I87" s="426" t="s">
        <v>27</v>
      </c>
      <c r="K87" s="242">
        <f>H88*256+H87</f>
        <v>65535</v>
      </c>
      <c r="M87" s="204"/>
      <c r="N87" s="242"/>
      <c r="Q87" s="242"/>
      <c r="R87" s="242"/>
      <c r="S87" s="242"/>
    </row>
    <row r="88" spans="1:19">
      <c r="A88" s="248">
        <v>213</v>
      </c>
      <c r="B88" s="248" t="s">
        <v>24</v>
      </c>
      <c r="C88" s="751"/>
      <c r="D88" s="754"/>
      <c r="E88" s="265" t="s">
        <v>26</v>
      </c>
      <c r="F88" s="247"/>
      <c r="G88" s="231" t="str">
        <f t="shared" si="2"/>
        <v>FF</v>
      </c>
      <c r="H88" s="449">
        <v>255</v>
      </c>
      <c r="I88" s="426" t="s">
        <v>27</v>
      </c>
      <c r="K88" s="242"/>
      <c r="M88" s="204"/>
      <c r="N88" s="242"/>
      <c r="Q88" s="242"/>
    </row>
    <row r="89" spans="1:19">
      <c r="A89" s="248">
        <v>214</v>
      </c>
      <c r="B89" s="248" t="s">
        <v>24</v>
      </c>
      <c r="C89" s="828" t="s">
        <v>1473</v>
      </c>
      <c r="D89" s="754"/>
      <c r="E89" s="265" t="s">
        <v>26</v>
      </c>
      <c r="F89" s="247"/>
      <c r="G89" s="231" t="str">
        <f t="shared" si="2"/>
        <v>FF</v>
      </c>
      <c r="H89" s="449">
        <v>255</v>
      </c>
      <c r="I89" s="426" t="s">
        <v>27</v>
      </c>
      <c r="K89" s="242">
        <f>H90*256+H89</f>
        <v>65535</v>
      </c>
      <c r="M89" s="204"/>
      <c r="N89" s="242"/>
      <c r="Q89" s="242"/>
      <c r="R89" s="242"/>
      <c r="S89" s="242"/>
    </row>
    <row r="90" spans="1:19">
      <c r="A90" s="248">
        <v>215</v>
      </c>
      <c r="B90" s="248" t="s">
        <v>24</v>
      </c>
      <c r="C90" s="751"/>
      <c r="D90" s="754"/>
      <c r="E90" s="265" t="s">
        <v>26</v>
      </c>
      <c r="F90" s="247"/>
      <c r="G90" s="231" t="str">
        <f t="shared" si="2"/>
        <v>FF</v>
      </c>
      <c r="H90" s="449">
        <v>255</v>
      </c>
      <c r="I90" s="426" t="s">
        <v>27</v>
      </c>
      <c r="M90" s="204"/>
      <c r="N90" s="242"/>
      <c r="Q90" s="242"/>
    </row>
    <row r="91" spans="1:19">
      <c r="A91" s="248">
        <v>216</v>
      </c>
      <c r="B91" s="248" t="s">
        <v>24</v>
      </c>
      <c r="C91" s="828" t="s">
        <v>1474</v>
      </c>
      <c r="D91" s="754"/>
      <c r="E91" s="265" t="s">
        <v>26</v>
      </c>
      <c r="F91" s="247"/>
      <c r="G91" s="231" t="str">
        <f t="shared" si="2"/>
        <v>FF</v>
      </c>
      <c r="H91" s="449">
        <v>255</v>
      </c>
      <c r="I91" s="426" t="s">
        <v>27</v>
      </c>
      <c r="K91" s="242">
        <f>H92*256+H91</f>
        <v>65535</v>
      </c>
      <c r="M91" s="204"/>
      <c r="N91" s="242"/>
      <c r="Q91" s="242"/>
      <c r="R91" s="242"/>
      <c r="S91" s="242"/>
    </row>
    <row r="92" spans="1:19">
      <c r="A92" s="248">
        <v>217</v>
      </c>
      <c r="B92" s="248" t="s">
        <v>24</v>
      </c>
      <c r="C92" s="751"/>
      <c r="D92" s="754"/>
      <c r="E92" s="265" t="s">
        <v>26</v>
      </c>
      <c r="F92" s="247"/>
      <c r="G92" s="231" t="str">
        <f t="shared" si="2"/>
        <v>FF</v>
      </c>
      <c r="H92" s="449">
        <v>255</v>
      </c>
      <c r="I92" s="426" t="s">
        <v>27</v>
      </c>
      <c r="M92" s="204"/>
    </row>
    <row r="93" spans="1:19">
      <c r="A93" s="248">
        <v>218</v>
      </c>
      <c r="B93" s="248" t="s">
        <v>24</v>
      </c>
      <c r="C93" s="828" t="s">
        <v>1475</v>
      </c>
      <c r="D93" s="754"/>
      <c r="E93" s="265" t="s">
        <v>26</v>
      </c>
      <c r="F93" s="247"/>
      <c r="G93" s="231" t="str">
        <f t="shared" si="2"/>
        <v>FF</v>
      </c>
      <c r="H93" s="449">
        <v>255</v>
      </c>
      <c r="I93" s="426" t="s">
        <v>27</v>
      </c>
      <c r="K93" s="242">
        <f>H94*256+H93</f>
        <v>65535</v>
      </c>
      <c r="M93" s="204"/>
      <c r="N93" s="242"/>
      <c r="Q93" s="242"/>
      <c r="R93" s="242"/>
      <c r="S93" s="242"/>
    </row>
    <row r="94" spans="1:19">
      <c r="A94" s="248">
        <v>219</v>
      </c>
      <c r="B94" s="248" t="s">
        <v>24</v>
      </c>
      <c r="C94" s="751"/>
      <c r="D94" s="754"/>
      <c r="E94" s="265" t="s">
        <v>26</v>
      </c>
      <c r="F94" s="247"/>
      <c r="G94" s="231" t="str">
        <f t="shared" si="2"/>
        <v>FF</v>
      </c>
      <c r="H94" s="449">
        <v>255</v>
      </c>
      <c r="I94" s="426" t="s">
        <v>27</v>
      </c>
      <c r="M94" s="204"/>
    </row>
    <row r="95" spans="1:19">
      <c r="A95" s="248">
        <v>220</v>
      </c>
      <c r="B95" s="248" t="s">
        <v>24</v>
      </c>
      <c r="C95" s="828" t="s">
        <v>1476</v>
      </c>
      <c r="D95" s="754"/>
      <c r="E95" s="265" t="s">
        <v>26</v>
      </c>
      <c r="F95" s="247"/>
      <c r="G95" s="231" t="str">
        <f t="shared" si="2"/>
        <v>FF</v>
      </c>
      <c r="H95" s="449">
        <v>255</v>
      </c>
      <c r="I95" s="426" t="s">
        <v>27</v>
      </c>
      <c r="K95" s="242">
        <f>H96*256+H95</f>
        <v>65535</v>
      </c>
      <c r="M95" s="204"/>
      <c r="N95" s="242"/>
      <c r="Q95" s="242"/>
      <c r="R95" s="242"/>
      <c r="S95" s="242"/>
    </row>
    <row r="96" spans="1:19">
      <c r="A96" s="248">
        <v>221</v>
      </c>
      <c r="B96" s="248" t="s">
        <v>24</v>
      </c>
      <c r="C96" s="751"/>
      <c r="D96" s="754"/>
      <c r="E96" s="265" t="s">
        <v>26</v>
      </c>
      <c r="F96" s="247"/>
      <c r="G96" s="231" t="str">
        <f t="shared" si="2"/>
        <v>FF</v>
      </c>
      <c r="H96" s="449">
        <v>255</v>
      </c>
      <c r="I96" s="426" t="s">
        <v>27</v>
      </c>
      <c r="M96" s="204"/>
    </row>
    <row r="97" spans="1:19">
      <c r="A97" s="248">
        <v>222</v>
      </c>
      <c r="B97" s="248" t="s">
        <v>24</v>
      </c>
      <c r="C97" s="828" t="s">
        <v>1477</v>
      </c>
      <c r="D97" s="754"/>
      <c r="E97" s="265" t="s">
        <v>26</v>
      </c>
      <c r="F97" s="247"/>
      <c r="G97" s="231" t="str">
        <f t="shared" si="2"/>
        <v>FF</v>
      </c>
      <c r="H97" s="449">
        <v>255</v>
      </c>
      <c r="I97" s="426" t="s">
        <v>27</v>
      </c>
      <c r="K97" s="242">
        <f>H98*256+H97</f>
        <v>65535</v>
      </c>
      <c r="M97" s="204"/>
      <c r="N97" s="242"/>
      <c r="Q97" s="242"/>
      <c r="R97" s="242"/>
      <c r="S97" s="242"/>
    </row>
    <row r="98" spans="1:19">
      <c r="A98" s="248">
        <v>223</v>
      </c>
      <c r="B98" s="248" t="s">
        <v>24</v>
      </c>
      <c r="C98" s="751"/>
      <c r="D98" s="751"/>
      <c r="E98" s="265" t="s">
        <v>26</v>
      </c>
      <c r="F98" s="247"/>
      <c r="G98" s="231" t="str">
        <f t="shared" si="2"/>
        <v>FF</v>
      </c>
      <c r="H98" s="449">
        <v>255</v>
      </c>
      <c r="I98" s="426" t="s">
        <v>27</v>
      </c>
      <c r="M98" s="204"/>
    </row>
    <row r="99" spans="1:19">
      <c r="A99" s="248">
        <v>224</v>
      </c>
      <c r="B99" s="248" t="s">
        <v>24</v>
      </c>
      <c r="C99" s="828" t="s">
        <v>1478</v>
      </c>
      <c r="D99" s="956" t="s">
        <v>1479</v>
      </c>
      <c r="E99" s="265" t="s">
        <v>26</v>
      </c>
      <c r="F99" s="247"/>
      <c r="G99" s="231" t="str">
        <f t="shared" ref="G99:G130" si="3">DEC2HEX(H99)</f>
        <v>FF</v>
      </c>
      <c r="H99" s="449">
        <v>255</v>
      </c>
      <c r="I99" s="426" t="s">
        <v>27</v>
      </c>
      <c r="K99" s="242">
        <f>H100*256+H99</f>
        <v>65535</v>
      </c>
      <c r="M99" s="204"/>
      <c r="N99" s="242"/>
      <c r="Q99" s="242"/>
      <c r="R99" s="242"/>
      <c r="S99" s="242"/>
    </row>
    <row r="100" spans="1:19">
      <c r="A100" s="248">
        <v>225</v>
      </c>
      <c r="B100" s="248" t="s">
        <v>24</v>
      </c>
      <c r="C100" s="751"/>
      <c r="D100" s="754"/>
      <c r="E100" s="265" t="s">
        <v>26</v>
      </c>
      <c r="F100" s="247"/>
      <c r="G100" s="231" t="str">
        <f t="shared" si="3"/>
        <v>FF</v>
      </c>
      <c r="H100" s="449">
        <v>255</v>
      </c>
      <c r="I100" s="426" t="s">
        <v>27</v>
      </c>
      <c r="K100" s="242"/>
      <c r="M100" s="232"/>
      <c r="N100" s="242"/>
      <c r="Q100" s="242"/>
      <c r="R100" s="242"/>
      <c r="S100" s="242"/>
    </row>
    <row r="101" spans="1:19">
      <c r="A101" s="248">
        <v>226</v>
      </c>
      <c r="B101" s="248" t="s">
        <v>24</v>
      </c>
      <c r="C101" s="828" t="s">
        <v>1480</v>
      </c>
      <c r="D101" s="754"/>
      <c r="E101" s="265" t="s">
        <v>26</v>
      </c>
      <c r="F101" s="247"/>
      <c r="G101" s="231" t="str">
        <f t="shared" si="3"/>
        <v>FF</v>
      </c>
      <c r="H101" s="449">
        <v>255</v>
      </c>
      <c r="I101" s="426" t="s">
        <v>27</v>
      </c>
      <c r="K101" s="242">
        <f>H102*256+H101</f>
        <v>65535</v>
      </c>
      <c r="M101" s="204"/>
      <c r="N101" s="242"/>
      <c r="Q101" s="242"/>
      <c r="R101" s="242"/>
      <c r="S101" s="242"/>
    </row>
    <row r="102" spans="1:19">
      <c r="A102" s="248">
        <v>227</v>
      </c>
      <c r="B102" s="248" t="s">
        <v>24</v>
      </c>
      <c r="C102" s="751"/>
      <c r="D102" s="754"/>
      <c r="E102" s="265" t="s">
        <v>26</v>
      </c>
      <c r="F102" s="247"/>
      <c r="G102" s="231" t="str">
        <f t="shared" si="3"/>
        <v>FF</v>
      </c>
      <c r="H102" s="449">
        <v>255</v>
      </c>
      <c r="I102" s="426" t="s">
        <v>27</v>
      </c>
      <c r="K102" s="242"/>
      <c r="M102" s="232"/>
      <c r="N102" s="242"/>
      <c r="Q102" s="242"/>
      <c r="R102" s="242"/>
      <c r="S102" s="242"/>
    </row>
    <row r="103" spans="1:19">
      <c r="A103" s="248">
        <v>228</v>
      </c>
      <c r="B103" s="248" t="s">
        <v>24</v>
      </c>
      <c r="C103" s="828" t="s">
        <v>1481</v>
      </c>
      <c r="D103" s="754"/>
      <c r="E103" s="265" t="s">
        <v>26</v>
      </c>
      <c r="F103" s="247"/>
      <c r="G103" s="231" t="str">
        <f t="shared" si="3"/>
        <v>FF</v>
      </c>
      <c r="H103" s="449">
        <v>255</v>
      </c>
      <c r="I103" s="426" t="s">
        <v>27</v>
      </c>
      <c r="K103" s="242">
        <f>H104*256+H103</f>
        <v>65535</v>
      </c>
      <c r="M103" s="204"/>
      <c r="N103" s="242"/>
      <c r="Q103" s="242"/>
      <c r="R103" s="242"/>
      <c r="S103" s="242"/>
    </row>
    <row r="104" spans="1:19">
      <c r="A104" s="248">
        <v>229</v>
      </c>
      <c r="B104" s="248" t="s">
        <v>24</v>
      </c>
      <c r="C104" s="751"/>
      <c r="D104" s="754"/>
      <c r="E104" s="265" t="s">
        <v>26</v>
      </c>
      <c r="F104" s="247"/>
      <c r="G104" s="231" t="str">
        <f t="shared" si="3"/>
        <v>FF</v>
      </c>
      <c r="H104" s="449">
        <v>255</v>
      </c>
      <c r="I104" s="426" t="s">
        <v>27</v>
      </c>
      <c r="K104" s="242"/>
      <c r="M104" s="204"/>
      <c r="N104" s="242"/>
      <c r="Q104" s="242"/>
      <c r="R104" s="242"/>
      <c r="S104" s="242"/>
    </row>
    <row r="105" spans="1:19">
      <c r="A105" s="248">
        <v>230</v>
      </c>
      <c r="B105" s="248" t="s">
        <v>24</v>
      </c>
      <c r="C105" s="828" t="s">
        <v>1482</v>
      </c>
      <c r="D105" s="754"/>
      <c r="E105" s="265" t="s">
        <v>26</v>
      </c>
      <c r="F105" s="247"/>
      <c r="G105" s="231" t="str">
        <f t="shared" si="3"/>
        <v>FF</v>
      </c>
      <c r="H105" s="449">
        <v>255</v>
      </c>
      <c r="I105" s="426" t="s">
        <v>27</v>
      </c>
      <c r="K105" s="242">
        <f>H106*256+H105</f>
        <v>65535</v>
      </c>
      <c r="M105" s="204"/>
      <c r="N105" s="242"/>
      <c r="Q105" s="242"/>
      <c r="R105" s="242"/>
      <c r="S105" s="242"/>
    </row>
    <row r="106" spans="1:19">
      <c r="A106" s="248">
        <v>231</v>
      </c>
      <c r="B106" s="248" t="s">
        <v>24</v>
      </c>
      <c r="C106" s="751"/>
      <c r="D106" s="754"/>
      <c r="E106" s="265" t="s">
        <v>26</v>
      </c>
      <c r="F106" s="247"/>
      <c r="G106" s="231" t="str">
        <f t="shared" si="3"/>
        <v>FF</v>
      </c>
      <c r="H106" s="449">
        <v>255</v>
      </c>
      <c r="I106" s="426" t="s">
        <v>27</v>
      </c>
      <c r="M106" s="204"/>
      <c r="N106" s="242"/>
      <c r="Q106" s="242"/>
      <c r="R106" s="242"/>
      <c r="S106" s="242"/>
    </row>
    <row r="107" spans="1:19">
      <c r="A107" s="248">
        <v>232</v>
      </c>
      <c r="B107" s="248" t="s">
        <v>24</v>
      </c>
      <c r="C107" s="828" t="s">
        <v>1483</v>
      </c>
      <c r="D107" s="754"/>
      <c r="E107" s="265" t="s">
        <v>26</v>
      </c>
      <c r="F107" s="247"/>
      <c r="G107" s="231" t="str">
        <f t="shared" si="3"/>
        <v>FF</v>
      </c>
      <c r="H107" s="449">
        <v>255</v>
      </c>
      <c r="I107" s="426" t="s">
        <v>27</v>
      </c>
      <c r="K107" s="242">
        <f>H108*256+H107</f>
        <v>65535</v>
      </c>
      <c r="M107" s="204"/>
      <c r="N107" s="242"/>
      <c r="Q107" s="242"/>
      <c r="R107" s="242"/>
      <c r="S107" s="242"/>
    </row>
    <row r="108" spans="1:19">
      <c r="A108" s="248">
        <v>233</v>
      </c>
      <c r="B108" s="248" t="s">
        <v>24</v>
      </c>
      <c r="C108" s="751"/>
      <c r="D108" s="754"/>
      <c r="E108" s="265" t="s">
        <v>26</v>
      </c>
      <c r="F108" s="247"/>
      <c r="G108" s="231" t="str">
        <f t="shared" si="3"/>
        <v>FF</v>
      </c>
      <c r="H108" s="449">
        <v>255</v>
      </c>
      <c r="I108" s="426" t="s">
        <v>27</v>
      </c>
      <c r="M108" s="204"/>
    </row>
    <row r="109" spans="1:19">
      <c r="A109" s="248">
        <v>234</v>
      </c>
      <c r="B109" s="248" t="s">
        <v>24</v>
      </c>
      <c r="C109" s="828" t="s">
        <v>1484</v>
      </c>
      <c r="D109" s="754"/>
      <c r="E109" s="265" t="s">
        <v>26</v>
      </c>
      <c r="F109" s="247"/>
      <c r="G109" s="231" t="str">
        <f t="shared" si="3"/>
        <v>FF</v>
      </c>
      <c r="H109" s="449">
        <v>255</v>
      </c>
      <c r="I109" s="426" t="s">
        <v>27</v>
      </c>
      <c r="K109" s="242">
        <f>H110*256+H109</f>
        <v>65535</v>
      </c>
      <c r="M109" s="204"/>
      <c r="N109" s="242"/>
      <c r="Q109" s="242"/>
      <c r="R109" s="242"/>
      <c r="S109" s="242"/>
    </row>
    <row r="110" spans="1:19">
      <c r="A110" s="248">
        <v>235</v>
      </c>
      <c r="B110" s="248" t="s">
        <v>24</v>
      </c>
      <c r="C110" s="751"/>
      <c r="D110" s="754"/>
      <c r="E110" s="265" t="s">
        <v>26</v>
      </c>
      <c r="F110" s="247"/>
      <c r="G110" s="231" t="str">
        <f t="shared" si="3"/>
        <v>FF</v>
      </c>
      <c r="H110" s="449">
        <v>255</v>
      </c>
      <c r="I110" s="426" t="s">
        <v>27</v>
      </c>
      <c r="M110" s="204"/>
    </row>
    <row r="111" spans="1:19">
      <c r="A111" s="248">
        <v>236</v>
      </c>
      <c r="B111" s="248" t="s">
        <v>24</v>
      </c>
      <c r="C111" s="828" t="s">
        <v>1485</v>
      </c>
      <c r="D111" s="754"/>
      <c r="E111" s="265" t="s">
        <v>26</v>
      </c>
      <c r="F111" s="247"/>
      <c r="G111" s="231" t="str">
        <f t="shared" si="3"/>
        <v>FF</v>
      </c>
      <c r="H111" s="449">
        <v>255</v>
      </c>
      <c r="I111" s="426" t="s">
        <v>27</v>
      </c>
      <c r="K111" s="242">
        <f>H112*256+H111</f>
        <v>65535</v>
      </c>
      <c r="M111" s="204"/>
      <c r="N111" s="242"/>
      <c r="Q111" s="242"/>
      <c r="R111" s="242"/>
      <c r="S111" s="242"/>
    </row>
    <row r="112" spans="1:19">
      <c r="A112" s="248">
        <v>237</v>
      </c>
      <c r="B112" s="248" t="s">
        <v>24</v>
      </c>
      <c r="C112" s="751"/>
      <c r="D112" s="754"/>
      <c r="E112" s="265" t="s">
        <v>26</v>
      </c>
      <c r="F112" s="247"/>
      <c r="G112" s="231" t="str">
        <f t="shared" si="3"/>
        <v>FF</v>
      </c>
      <c r="H112" s="449">
        <v>255</v>
      </c>
      <c r="I112" s="426" t="s">
        <v>27</v>
      </c>
      <c r="M112" s="204"/>
    </row>
    <row r="113" spans="1:19">
      <c r="A113" s="248">
        <v>238</v>
      </c>
      <c r="B113" s="248" t="s">
        <v>24</v>
      </c>
      <c r="C113" s="828" t="s">
        <v>1486</v>
      </c>
      <c r="D113" s="754"/>
      <c r="E113" s="265" t="s">
        <v>26</v>
      </c>
      <c r="F113" s="247"/>
      <c r="G113" s="231" t="str">
        <f t="shared" si="3"/>
        <v>FF</v>
      </c>
      <c r="H113" s="449">
        <v>255</v>
      </c>
      <c r="I113" s="426" t="s">
        <v>27</v>
      </c>
      <c r="K113" s="242">
        <f>H114*256+H113</f>
        <v>65535</v>
      </c>
      <c r="M113" s="204"/>
      <c r="N113" s="242"/>
      <c r="Q113" s="242"/>
      <c r="R113" s="242"/>
      <c r="S113" s="242"/>
    </row>
    <row r="114" spans="1:19">
      <c r="A114" s="248">
        <v>239</v>
      </c>
      <c r="B114" s="248" t="s">
        <v>24</v>
      </c>
      <c r="C114" s="751"/>
      <c r="D114" s="751"/>
      <c r="E114" s="265" t="s">
        <v>26</v>
      </c>
      <c r="F114" s="247"/>
      <c r="G114" s="231" t="str">
        <f t="shared" si="3"/>
        <v>FF</v>
      </c>
      <c r="H114" s="449">
        <v>255</v>
      </c>
      <c r="I114" s="426" t="s">
        <v>27</v>
      </c>
      <c r="M114" s="204"/>
    </row>
    <row r="115" spans="1:19">
      <c r="A115" s="248">
        <v>240</v>
      </c>
      <c r="B115" s="248" t="s">
        <v>24</v>
      </c>
      <c r="C115" s="828" t="s">
        <v>59</v>
      </c>
      <c r="D115" s="956"/>
      <c r="E115" s="265" t="s">
        <v>26</v>
      </c>
      <c r="F115" s="247"/>
      <c r="G115" s="231" t="str">
        <f t="shared" si="3"/>
        <v>FF</v>
      </c>
      <c r="H115" s="449">
        <v>255</v>
      </c>
      <c r="I115" s="426" t="s">
        <v>27</v>
      </c>
      <c r="K115" s="242">
        <f>H116*256+H115</f>
        <v>65535</v>
      </c>
      <c r="M115" s="204"/>
      <c r="N115" s="242"/>
      <c r="Q115" s="242"/>
      <c r="R115" s="242"/>
      <c r="S115" s="242"/>
    </row>
    <row r="116" spans="1:19">
      <c r="A116" s="248">
        <v>241</v>
      </c>
      <c r="B116" s="248" t="s">
        <v>24</v>
      </c>
      <c r="C116" s="751"/>
      <c r="D116" s="754"/>
      <c r="E116" s="265" t="s">
        <v>26</v>
      </c>
      <c r="F116" s="247"/>
      <c r="G116" s="231" t="str">
        <f t="shared" si="3"/>
        <v>FF</v>
      </c>
      <c r="H116" s="449">
        <v>255</v>
      </c>
      <c r="I116" s="426" t="s">
        <v>27</v>
      </c>
      <c r="K116" s="242"/>
      <c r="M116" s="204"/>
      <c r="N116" s="242"/>
      <c r="Q116" s="242"/>
    </row>
    <row r="117" spans="1:19">
      <c r="A117" s="248">
        <v>242</v>
      </c>
      <c r="B117" s="248" t="s">
        <v>24</v>
      </c>
      <c r="C117" s="828" t="s">
        <v>59</v>
      </c>
      <c r="D117" s="754"/>
      <c r="E117" s="265" t="s">
        <v>26</v>
      </c>
      <c r="F117" s="247"/>
      <c r="G117" s="231" t="str">
        <f t="shared" si="3"/>
        <v>FF</v>
      </c>
      <c r="H117" s="449">
        <v>255</v>
      </c>
      <c r="I117" s="426" t="s">
        <v>27</v>
      </c>
      <c r="K117" s="242">
        <f>H118*256+H117</f>
        <v>65535</v>
      </c>
      <c r="M117" s="204"/>
      <c r="N117" s="242"/>
      <c r="Q117" s="242"/>
      <c r="R117" s="242"/>
      <c r="S117" s="242"/>
    </row>
    <row r="118" spans="1:19">
      <c r="A118" s="248">
        <v>243</v>
      </c>
      <c r="B118" s="248" t="s">
        <v>24</v>
      </c>
      <c r="C118" s="751"/>
      <c r="D118" s="754"/>
      <c r="E118" s="265" t="s">
        <v>26</v>
      </c>
      <c r="F118" s="247"/>
      <c r="G118" s="231" t="str">
        <f t="shared" si="3"/>
        <v>FF</v>
      </c>
      <c r="H118" s="449">
        <v>255</v>
      </c>
      <c r="I118" s="426" t="s">
        <v>27</v>
      </c>
      <c r="K118" s="242"/>
      <c r="M118" s="204"/>
      <c r="N118" s="242"/>
      <c r="Q118" s="242"/>
    </row>
    <row r="119" spans="1:19">
      <c r="A119" s="248">
        <v>244</v>
      </c>
      <c r="B119" s="248" t="s">
        <v>24</v>
      </c>
      <c r="C119" s="828" t="s">
        <v>59</v>
      </c>
      <c r="D119" s="754"/>
      <c r="E119" s="265" t="s">
        <v>26</v>
      </c>
      <c r="F119" s="247"/>
      <c r="G119" s="231" t="str">
        <f t="shared" si="3"/>
        <v>FF</v>
      </c>
      <c r="H119" s="449">
        <v>255</v>
      </c>
      <c r="I119" s="426" t="s">
        <v>27</v>
      </c>
      <c r="K119" s="242">
        <f>H120*256+H119</f>
        <v>65535</v>
      </c>
      <c r="M119" s="204"/>
      <c r="N119" s="242"/>
      <c r="Q119" s="242"/>
      <c r="R119" s="242"/>
      <c r="S119" s="242"/>
    </row>
    <row r="120" spans="1:19">
      <c r="A120" s="248">
        <v>245</v>
      </c>
      <c r="B120" s="248" t="s">
        <v>24</v>
      </c>
      <c r="C120" s="751"/>
      <c r="D120" s="754"/>
      <c r="E120" s="265" t="s">
        <v>26</v>
      </c>
      <c r="F120" s="247"/>
      <c r="G120" s="231" t="str">
        <f t="shared" si="3"/>
        <v>FF</v>
      </c>
      <c r="H120" s="449">
        <v>255</v>
      </c>
      <c r="I120" s="426" t="s">
        <v>27</v>
      </c>
      <c r="K120" s="242"/>
      <c r="M120" s="204"/>
      <c r="N120" s="242"/>
      <c r="Q120" s="242"/>
    </row>
    <row r="121" spans="1:19">
      <c r="A121" s="248">
        <v>246</v>
      </c>
      <c r="B121" s="248" t="s">
        <v>24</v>
      </c>
      <c r="C121" s="828" t="s">
        <v>59</v>
      </c>
      <c r="D121" s="754"/>
      <c r="E121" s="265" t="s">
        <v>26</v>
      </c>
      <c r="F121" s="247"/>
      <c r="G121" s="231" t="str">
        <f t="shared" si="3"/>
        <v>FF</v>
      </c>
      <c r="H121" s="449">
        <v>255</v>
      </c>
      <c r="I121" s="426" t="s">
        <v>27</v>
      </c>
      <c r="K121" s="242">
        <f>H122*256+H121</f>
        <v>65535</v>
      </c>
      <c r="M121" s="204"/>
      <c r="N121" s="242"/>
      <c r="Q121" s="242"/>
      <c r="R121" s="242"/>
      <c r="S121" s="242"/>
    </row>
    <row r="122" spans="1:19">
      <c r="A122" s="248">
        <v>247</v>
      </c>
      <c r="B122" s="248" t="s">
        <v>24</v>
      </c>
      <c r="C122" s="751"/>
      <c r="D122" s="754"/>
      <c r="E122" s="265" t="s">
        <v>26</v>
      </c>
      <c r="F122" s="247"/>
      <c r="G122" s="231" t="str">
        <f t="shared" si="3"/>
        <v>FF</v>
      </c>
      <c r="H122" s="449">
        <v>255</v>
      </c>
      <c r="I122" s="426" t="s">
        <v>27</v>
      </c>
      <c r="M122" s="204"/>
      <c r="N122" s="242"/>
      <c r="Q122" s="242"/>
    </row>
    <row r="123" spans="1:19">
      <c r="A123" s="248">
        <v>248</v>
      </c>
      <c r="B123" s="248" t="s">
        <v>24</v>
      </c>
      <c r="C123" s="828" t="s">
        <v>59</v>
      </c>
      <c r="D123" s="754"/>
      <c r="E123" s="265" t="s">
        <v>26</v>
      </c>
      <c r="F123" s="247"/>
      <c r="G123" s="231" t="str">
        <f t="shared" si="3"/>
        <v>FF</v>
      </c>
      <c r="H123" s="449">
        <v>255</v>
      </c>
      <c r="I123" s="426" t="s">
        <v>27</v>
      </c>
      <c r="K123" s="242">
        <f>H124*256+H123</f>
        <v>65535</v>
      </c>
      <c r="M123" s="204"/>
      <c r="N123" s="242"/>
      <c r="Q123" s="242"/>
      <c r="R123" s="242"/>
      <c r="S123" s="242"/>
    </row>
    <row r="124" spans="1:19">
      <c r="A124" s="248">
        <v>249</v>
      </c>
      <c r="B124" s="248" t="s">
        <v>24</v>
      </c>
      <c r="C124" s="751"/>
      <c r="D124" s="754"/>
      <c r="E124" s="265" t="s">
        <v>26</v>
      </c>
      <c r="F124" s="247"/>
      <c r="G124" s="231" t="str">
        <f t="shared" si="3"/>
        <v>FF</v>
      </c>
      <c r="H124" s="449">
        <v>255</v>
      </c>
      <c r="I124" s="426" t="s">
        <v>27</v>
      </c>
      <c r="M124" s="204"/>
    </row>
    <row r="125" spans="1:19">
      <c r="A125" s="248">
        <v>250</v>
      </c>
      <c r="B125" s="248" t="s">
        <v>24</v>
      </c>
      <c r="C125" s="828" t="s">
        <v>59</v>
      </c>
      <c r="D125" s="754"/>
      <c r="E125" s="265" t="s">
        <v>26</v>
      </c>
      <c r="F125" s="247"/>
      <c r="G125" s="231" t="str">
        <f t="shared" si="3"/>
        <v>FF</v>
      </c>
      <c r="H125" s="449">
        <v>255</v>
      </c>
      <c r="I125" s="426" t="s">
        <v>27</v>
      </c>
      <c r="K125" s="242">
        <f>H126*256+H125</f>
        <v>65535</v>
      </c>
      <c r="M125" s="204"/>
      <c r="N125" s="242"/>
      <c r="Q125" s="242"/>
      <c r="R125" s="242"/>
      <c r="S125" s="242"/>
    </row>
    <row r="126" spans="1:19">
      <c r="A126" s="248">
        <v>251</v>
      </c>
      <c r="B126" s="248" t="s">
        <v>24</v>
      </c>
      <c r="C126" s="751"/>
      <c r="D126" s="754"/>
      <c r="E126" s="265" t="s">
        <v>26</v>
      </c>
      <c r="F126" s="247"/>
      <c r="G126" s="231" t="str">
        <f t="shared" si="3"/>
        <v>FF</v>
      </c>
      <c r="H126" s="449">
        <v>255</v>
      </c>
      <c r="I126" s="426" t="s">
        <v>27</v>
      </c>
      <c r="M126" s="204"/>
    </row>
    <row r="127" spans="1:19">
      <c r="A127" s="248">
        <v>252</v>
      </c>
      <c r="B127" s="248" t="s">
        <v>24</v>
      </c>
      <c r="C127" s="828" t="s">
        <v>59</v>
      </c>
      <c r="D127" s="754"/>
      <c r="E127" s="265" t="s">
        <v>26</v>
      </c>
      <c r="F127" s="247"/>
      <c r="G127" s="231" t="str">
        <f t="shared" si="3"/>
        <v>FF</v>
      </c>
      <c r="H127" s="449">
        <v>255</v>
      </c>
      <c r="I127" s="426" t="s">
        <v>27</v>
      </c>
      <c r="K127" s="242">
        <f>H128*256+H127</f>
        <v>65535</v>
      </c>
      <c r="M127" s="204"/>
      <c r="N127" s="242"/>
      <c r="Q127" s="242"/>
      <c r="R127" s="242"/>
      <c r="S127" s="242"/>
    </row>
    <row r="128" spans="1:19">
      <c r="A128" s="248">
        <v>253</v>
      </c>
      <c r="B128" s="248" t="s">
        <v>24</v>
      </c>
      <c r="C128" s="751"/>
      <c r="D128" s="754"/>
      <c r="E128" s="265" t="s">
        <v>26</v>
      </c>
      <c r="F128" s="247"/>
      <c r="G128" s="231" t="str">
        <f t="shared" si="3"/>
        <v>FF</v>
      </c>
      <c r="H128" s="449">
        <v>255</v>
      </c>
      <c r="I128" s="426" t="s">
        <v>27</v>
      </c>
      <c r="M128" s="204"/>
    </row>
    <row r="129" spans="1:19">
      <c r="A129" s="248">
        <v>254</v>
      </c>
      <c r="B129" s="248" t="s">
        <v>24</v>
      </c>
      <c r="C129" s="828" t="s">
        <v>59</v>
      </c>
      <c r="D129" s="754"/>
      <c r="E129" s="265" t="s">
        <v>26</v>
      </c>
      <c r="F129" s="247"/>
      <c r="G129" s="231" t="str">
        <f t="shared" si="3"/>
        <v>FF</v>
      </c>
      <c r="H129" s="449">
        <v>255</v>
      </c>
      <c r="I129" s="426" t="s">
        <v>27</v>
      </c>
      <c r="K129" s="242">
        <f>H130*256+H129</f>
        <v>65535</v>
      </c>
      <c r="M129" s="204"/>
      <c r="N129" s="242"/>
      <c r="Q129" s="242"/>
      <c r="R129" s="242"/>
      <c r="S129" s="242"/>
    </row>
    <row r="130" spans="1:19">
      <c r="A130" s="248">
        <v>255</v>
      </c>
      <c r="B130" s="248" t="s">
        <v>24</v>
      </c>
      <c r="C130" s="751"/>
      <c r="D130" s="751"/>
      <c r="E130" s="265" t="s">
        <v>26</v>
      </c>
      <c r="F130" s="247"/>
      <c r="G130" s="231" t="str">
        <f t="shared" si="3"/>
        <v>FF</v>
      </c>
      <c r="H130" s="449">
        <v>255</v>
      </c>
      <c r="I130" s="426" t="s">
        <v>27</v>
      </c>
      <c r="M130" s="204"/>
    </row>
  </sheetData>
  <mergeCells count="72">
    <mergeCell ref="C11:C12"/>
    <mergeCell ref="C13:C14"/>
    <mergeCell ref="C15:C16"/>
    <mergeCell ref="C17:C18"/>
    <mergeCell ref="A1:H1"/>
    <mergeCell ref="C3:C4"/>
    <mergeCell ref="C5:C6"/>
    <mergeCell ref="C7:C8"/>
    <mergeCell ref="C9:C10"/>
    <mergeCell ref="C41:C42"/>
    <mergeCell ref="C43:C44"/>
    <mergeCell ref="C45:C46"/>
    <mergeCell ref="C47:C48"/>
    <mergeCell ref="C19:C20"/>
    <mergeCell ref="C21:C22"/>
    <mergeCell ref="C23:C24"/>
    <mergeCell ref="C25:C26"/>
    <mergeCell ref="C27:C28"/>
    <mergeCell ref="C29:C30"/>
    <mergeCell ref="C31:C32"/>
    <mergeCell ref="C33:C34"/>
    <mergeCell ref="C35:C36"/>
    <mergeCell ref="C37:C38"/>
    <mergeCell ref="C39:C40"/>
    <mergeCell ref="C71:C72"/>
    <mergeCell ref="C73:C74"/>
    <mergeCell ref="C75:C76"/>
    <mergeCell ref="C77:C78"/>
    <mergeCell ref="C49:C50"/>
    <mergeCell ref="C51:C52"/>
    <mergeCell ref="C53:C54"/>
    <mergeCell ref="C55:C56"/>
    <mergeCell ref="C57:C58"/>
    <mergeCell ref="C59:C60"/>
    <mergeCell ref="C61:C62"/>
    <mergeCell ref="C63:C64"/>
    <mergeCell ref="C65:C66"/>
    <mergeCell ref="C67:C68"/>
    <mergeCell ref="C69:C70"/>
    <mergeCell ref="C107:C108"/>
    <mergeCell ref="C79:C80"/>
    <mergeCell ref="C81:C82"/>
    <mergeCell ref="C83:C84"/>
    <mergeCell ref="C85:C86"/>
    <mergeCell ref="C87:C88"/>
    <mergeCell ref="C89:C90"/>
    <mergeCell ref="C97:C98"/>
    <mergeCell ref="C99:C100"/>
    <mergeCell ref="C101:C102"/>
    <mergeCell ref="C103:C104"/>
    <mergeCell ref="C105:C106"/>
    <mergeCell ref="D19:D34"/>
    <mergeCell ref="D35:D50"/>
    <mergeCell ref="D51:D66"/>
    <mergeCell ref="D67:D82"/>
    <mergeCell ref="D99:D114"/>
    <mergeCell ref="D115:D130"/>
    <mergeCell ref="D83:D98"/>
    <mergeCell ref="C121:C122"/>
    <mergeCell ref="C123:C124"/>
    <mergeCell ref="C125:C126"/>
    <mergeCell ref="C127:C128"/>
    <mergeCell ref="C129:C130"/>
    <mergeCell ref="C109:C110"/>
    <mergeCell ref="C111:C112"/>
    <mergeCell ref="C113:C114"/>
    <mergeCell ref="C115:C116"/>
    <mergeCell ref="C117:C118"/>
    <mergeCell ref="C119:C120"/>
    <mergeCell ref="C91:C92"/>
    <mergeCell ref="C93:C94"/>
    <mergeCell ref="C95:C96"/>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C8B45-30D8-4BDF-B6F1-D3119DA66995}">
  <sheetPr>
    <tabColor theme="6" tint="0.79998168889431442"/>
  </sheetPr>
  <dimension ref="A1:O144"/>
  <sheetViews>
    <sheetView topLeftCell="A45" zoomScaleNormal="100" workbookViewId="0">
      <selection activeCell="A63" sqref="A63:D66"/>
    </sheetView>
  </sheetViews>
  <sheetFormatPr defaultColWidth="8.88671875" defaultRowHeight="14.4"/>
  <cols>
    <col min="1" max="1" width="15.44140625" style="288" customWidth="1"/>
    <col min="2" max="2" width="5.88671875" style="288" bestFit="1" customWidth="1"/>
    <col min="3" max="3" width="39.33203125" style="288" customWidth="1"/>
    <col min="4" max="4" width="92.44140625" style="288" customWidth="1"/>
    <col min="5" max="5" width="8.88671875" style="256"/>
    <col min="6" max="6" width="12.6640625" style="288" bestFit="1" customWidth="1"/>
    <col min="7" max="7" width="10" style="441" bestFit="1" customWidth="1"/>
    <col min="8" max="8" width="8.88671875" style="288"/>
    <col min="9" max="9" width="17.109375" style="256" customWidth="1"/>
    <col min="10" max="10" width="16.33203125" style="256" customWidth="1"/>
    <col min="11" max="11" width="22.21875" style="256" customWidth="1"/>
    <col min="12" max="12" width="41" style="288" customWidth="1"/>
    <col min="13" max="13" width="27.88671875" style="288" customWidth="1"/>
    <col min="14" max="14" width="17.6640625" style="288" customWidth="1"/>
    <col min="15" max="16384" width="8.88671875" style="288"/>
  </cols>
  <sheetData>
    <row r="1" spans="1:12" ht="15.6">
      <c r="A1" s="962" t="s">
        <v>2062</v>
      </c>
      <c r="B1" s="962"/>
      <c r="C1" s="962"/>
      <c r="D1" s="962"/>
      <c r="E1" s="962"/>
      <c r="F1" s="962"/>
      <c r="G1" s="962"/>
      <c r="H1" s="262"/>
      <c r="I1" s="258"/>
    </row>
    <row r="2" spans="1:12" ht="38.4">
      <c r="A2" s="289" t="s">
        <v>2063</v>
      </c>
      <c r="B2" s="290" t="s">
        <v>2064</v>
      </c>
      <c r="C2" s="289" t="s">
        <v>2065</v>
      </c>
      <c r="D2" s="289" t="s">
        <v>2066</v>
      </c>
      <c r="E2" s="289" t="s">
        <v>2067</v>
      </c>
      <c r="F2" s="289" t="s">
        <v>2068</v>
      </c>
      <c r="G2" s="289" t="s">
        <v>2069</v>
      </c>
      <c r="H2" s="289" t="s">
        <v>20</v>
      </c>
      <c r="I2" s="289" t="s">
        <v>2070</v>
      </c>
      <c r="J2" s="289" t="s">
        <v>2071</v>
      </c>
      <c r="K2" s="289" t="s">
        <v>2072</v>
      </c>
      <c r="L2" s="289" t="s">
        <v>2073</v>
      </c>
    </row>
    <row r="3" spans="1:12">
      <c r="A3" s="291">
        <v>128</v>
      </c>
      <c r="B3" s="292" t="s">
        <v>24</v>
      </c>
      <c r="C3" s="293" t="s">
        <v>49</v>
      </c>
      <c r="D3" s="294" t="s">
        <v>49</v>
      </c>
      <c r="E3" s="295" t="s">
        <v>2074</v>
      </c>
      <c r="F3" s="285">
        <f>H3</f>
        <v>255</v>
      </c>
      <c r="G3" s="321" t="str">
        <f>DEC2HEX(H3)</f>
        <v>FF</v>
      </c>
      <c r="H3" s="296">
        <v>255</v>
      </c>
      <c r="I3" s="297" t="s">
        <v>2075</v>
      </c>
      <c r="J3" s="297" t="s">
        <v>2076</v>
      </c>
      <c r="K3" s="297">
        <f>H3</f>
        <v>255</v>
      </c>
      <c r="L3" s="298"/>
    </row>
    <row r="4" spans="1:12">
      <c r="A4" s="291">
        <v>129</v>
      </c>
      <c r="B4" s="292" t="s">
        <v>24</v>
      </c>
      <c r="C4" s="293" t="s">
        <v>49</v>
      </c>
      <c r="D4" s="533" t="s">
        <v>49</v>
      </c>
      <c r="E4" s="295" t="s">
        <v>2074</v>
      </c>
      <c r="F4" s="285">
        <f>H4</f>
        <v>255</v>
      </c>
      <c r="G4" s="321" t="str">
        <f>DEC2HEX(H4)</f>
        <v>FF</v>
      </c>
      <c r="H4" s="299">
        <v>255</v>
      </c>
      <c r="I4" s="297" t="s">
        <v>2075</v>
      </c>
      <c r="J4" s="297" t="s">
        <v>2076</v>
      </c>
      <c r="K4" s="297">
        <f>H4</f>
        <v>255</v>
      </c>
      <c r="L4" s="298"/>
    </row>
    <row r="5" spans="1:12">
      <c r="A5" s="963">
        <v>130</v>
      </c>
      <c r="B5" s="292">
        <v>0</v>
      </c>
      <c r="C5" s="293" t="s">
        <v>49</v>
      </c>
      <c r="D5" s="293" t="s">
        <v>49</v>
      </c>
      <c r="E5" s="295" t="s">
        <v>26</v>
      </c>
      <c r="F5" s="285">
        <f>_xlfn.BITAND(_xlfn.BITRSHIFT(H5,B5),1)</f>
        <v>1</v>
      </c>
      <c r="G5" s="947" t="str">
        <f>DEC2HEX(H5)</f>
        <v>FF</v>
      </c>
      <c r="H5" s="948">
        <v>255</v>
      </c>
      <c r="I5" s="773" t="s">
        <v>2075</v>
      </c>
      <c r="J5" s="773" t="s">
        <v>2076</v>
      </c>
      <c r="K5" s="773">
        <f>H5</f>
        <v>255</v>
      </c>
      <c r="L5" s="964"/>
    </row>
    <row r="6" spans="1:12">
      <c r="A6" s="963"/>
      <c r="B6" s="292">
        <v>1</v>
      </c>
      <c r="C6" s="293" t="s">
        <v>49</v>
      </c>
      <c r="D6" s="293" t="s">
        <v>49</v>
      </c>
      <c r="E6" s="295" t="s">
        <v>26</v>
      </c>
      <c r="F6" s="285">
        <f>_xlfn.BITAND(_xlfn.BITRSHIFT(H5,B6),1)</f>
        <v>1</v>
      </c>
      <c r="G6" s="947"/>
      <c r="H6" s="754"/>
      <c r="I6" s="773"/>
      <c r="J6" s="773"/>
      <c r="K6" s="773"/>
      <c r="L6" s="965"/>
    </row>
    <row r="7" spans="1:12">
      <c r="A7" s="963"/>
      <c r="B7" s="292">
        <v>2</v>
      </c>
      <c r="C7" s="293" t="s">
        <v>49</v>
      </c>
      <c r="D7" s="293" t="s">
        <v>49</v>
      </c>
      <c r="E7" s="295" t="s">
        <v>26</v>
      </c>
      <c r="F7" s="285">
        <f>_xlfn.BITAND(_xlfn.BITRSHIFT(H5,B7),1)</f>
        <v>1</v>
      </c>
      <c r="G7" s="947"/>
      <c r="H7" s="754"/>
      <c r="I7" s="773"/>
      <c r="J7" s="773"/>
      <c r="K7" s="773"/>
      <c r="L7" s="965"/>
    </row>
    <row r="8" spans="1:12">
      <c r="A8" s="963"/>
      <c r="B8" s="292">
        <v>3</v>
      </c>
      <c r="C8" s="293" t="s">
        <v>49</v>
      </c>
      <c r="D8" s="293" t="s">
        <v>49</v>
      </c>
      <c r="E8" s="295" t="s">
        <v>26</v>
      </c>
      <c r="F8" s="285">
        <f>_xlfn.BITAND(_xlfn.BITRSHIFT(H5,B8),1)</f>
        <v>1</v>
      </c>
      <c r="G8" s="947"/>
      <c r="H8" s="754"/>
      <c r="I8" s="773"/>
      <c r="J8" s="773"/>
      <c r="K8" s="773"/>
      <c r="L8" s="965"/>
    </row>
    <row r="9" spans="1:12">
      <c r="A9" s="963"/>
      <c r="B9" s="292">
        <v>4</v>
      </c>
      <c r="C9" s="293" t="s">
        <v>49</v>
      </c>
      <c r="D9" s="293" t="s">
        <v>49</v>
      </c>
      <c r="E9" s="295" t="s">
        <v>26</v>
      </c>
      <c r="F9" s="285">
        <f>_xlfn.BITAND(_xlfn.BITRSHIFT(H5,B9),1)</f>
        <v>1</v>
      </c>
      <c r="G9" s="947"/>
      <c r="H9" s="754"/>
      <c r="I9" s="773"/>
      <c r="J9" s="773"/>
      <c r="K9" s="773"/>
      <c r="L9" s="965"/>
    </row>
    <row r="10" spans="1:12">
      <c r="A10" s="963"/>
      <c r="B10" s="292">
        <v>5</v>
      </c>
      <c r="C10" s="293" t="s">
        <v>49</v>
      </c>
      <c r="D10" s="293" t="s">
        <v>49</v>
      </c>
      <c r="E10" s="295" t="s">
        <v>26</v>
      </c>
      <c r="F10" s="285">
        <f>_xlfn.BITAND(_xlfn.BITRSHIFT(H5,B10),1)</f>
        <v>1</v>
      </c>
      <c r="G10" s="947"/>
      <c r="H10" s="754"/>
      <c r="I10" s="773"/>
      <c r="J10" s="773"/>
      <c r="K10" s="773"/>
      <c r="L10" s="965"/>
    </row>
    <row r="11" spans="1:12">
      <c r="A11" s="963"/>
      <c r="B11" s="292">
        <v>6</v>
      </c>
      <c r="C11" s="293" t="s">
        <v>49</v>
      </c>
      <c r="D11" s="293" t="s">
        <v>49</v>
      </c>
      <c r="E11" s="295" t="s">
        <v>26</v>
      </c>
      <c r="F11" s="285">
        <f>_xlfn.BITAND(_xlfn.BITRSHIFT(H5,B11),1)</f>
        <v>1</v>
      </c>
      <c r="G11" s="947"/>
      <c r="H11" s="754"/>
      <c r="I11" s="773"/>
      <c r="J11" s="773"/>
      <c r="K11" s="773"/>
      <c r="L11" s="965"/>
    </row>
    <row r="12" spans="1:12">
      <c r="A12" s="963"/>
      <c r="B12" s="292">
        <v>7</v>
      </c>
      <c r="C12" s="293" t="s">
        <v>49</v>
      </c>
      <c r="D12" s="293" t="s">
        <v>49</v>
      </c>
      <c r="E12" s="295" t="s">
        <v>26</v>
      </c>
      <c r="F12" s="285">
        <f>_xlfn.BITAND(_xlfn.BITRSHIFT(H5,B12),1)</f>
        <v>1</v>
      </c>
      <c r="G12" s="947"/>
      <c r="H12" s="751"/>
      <c r="I12" s="773"/>
      <c r="J12" s="773"/>
      <c r="K12" s="773"/>
      <c r="L12" s="966"/>
    </row>
    <row r="13" spans="1:12">
      <c r="A13" s="963">
        <v>131</v>
      </c>
      <c r="B13" s="292">
        <v>0</v>
      </c>
      <c r="C13" s="293" t="s">
        <v>49</v>
      </c>
      <c r="D13" s="293" t="s">
        <v>49</v>
      </c>
      <c r="E13" s="295" t="s">
        <v>26</v>
      </c>
      <c r="F13" s="285">
        <f>_xlfn.BITAND(_xlfn.BITRSHIFT(H13,B13),1)</f>
        <v>1</v>
      </c>
      <c r="G13" s="947" t="str">
        <f>DEC2HEX(H13)</f>
        <v>FF</v>
      </c>
      <c r="H13" s="948">
        <v>255</v>
      </c>
      <c r="I13" s="773" t="s">
        <v>2075</v>
      </c>
      <c r="J13" s="773" t="s">
        <v>2076</v>
      </c>
      <c r="K13" s="773">
        <f>H13</f>
        <v>255</v>
      </c>
      <c r="L13" s="964"/>
    </row>
    <row r="14" spans="1:12">
      <c r="A14" s="963"/>
      <c r="B14" s="292">
        <v>1</v>
      </c>
      <c r="C14" s="293" t="s">
        <v>49</v>
      </c>
      <c r="D14" s="293" t="s">
        <v>49</v>
      </c>
      <c r="E14" s="295" t="s">
        <v>26</v>
      </c>
      <c r="F14" s="285">
        <f>_xlfn.BITAND(_xlfn.BITRSHIFT(H13,B14),1)</f>
        <v>1</v>
      </c>
      <c r="G14" s="947"/>
      <c r="H14" s="754"/>
      <c r="I14" s="773"/>
      <c r="J14" s="773"/>
      <c r="K14" s="773"/>
      <c r="L14" s="965"/>
    </row>
    <row r="15" spans="1:12">
      <c r="A15" s="963"/>
      <c r="B15" s="292">
        <v>2</v>
      </c>
      <c r="C15" s="293" t="s">
        <v>49</v>
      </c>
      <c r="D15" s="293" t="s">
        <v>49</v>
      </c>
      <c r="E15" s="295" t="s">
        <v>26</v>
      </c>
      <c r="F15" s="285">
        <f>_xlfn.BITAND(_xlfn.BITRSHIFT(H13,B15),1)</f>
        <v>1</v>
      </c>
      <c r="G15" s="947"/>
      <c r="H15" s="754"/>
      <c r="I15" s="773"/>
      <c r="J15" s="773"/>
      <c r="K15" s="773"/>
      <c r="L15" s="965"/>
    </row>
    <row r="16" spans="1:12">
      <c r="A16" s="963"/>
      <c r="B16" s="292">
        <v>3</v>
      </c>
      <c r="C16" s="293" t="s">
        <v>49</v>
      </c>
      <c r="D16" s="293" t="s">
        <v>49</v>
      </c>
      <c r="E16" s="295" t="s">
        <v>26</v>
      </c>
      <c r="F16" s="285">
        <f>_xlfn.BITAND(_xlfn.BITRSHIFT(H13,B16),1)</f>
        <v>1</v>
      </c>
      <c r="G16" s="947"/>
      <c r="H16" s="754"/>
      <c r="I16" s="773"/>
      <c r="J16" s="773"/>
      <c r="K16" s="773"/>
      <c r="L16" s="965"/>
    </row>
    <row r="17" spans="1:15">
      <c r="A17" s="963"/>
      <c r="B17" s="292">
        <v>4</v>
      </c>
      <c r="C17" s="293" t="s">
        <v>49</v>
      </c>
      <c r="D17" s="293" t="s">
        <v>49</v>
      </c>
      <c r="E17" s="295" t="s">
        <v>26</v>
      </c>
      <c r="F17" s="285">
        <f>_xlfn.BITAND(_xlfn.BITRSHIFT(H13,B17),1)</f>
        <v>1</v>
      </c>
      <c r="G17" s="947"/>
      <c r="H17" s="754"/>
      <c r="I17" s="773"/>
      <c r="J17" s="773"/>
      <c r="K17" s="773"/>
      <c r="L17" s="965"/>
    </row>
    <row r="18" spans="1:15">
      <c r="A18" s="963"/>
      <c r="B18" s="292">
        <v>5</v>
      </c>
      <c r="C18" s="293" t="s">
        <v>49</v>
      </c>
      <c r="D18" s="293" t="s">
        <v>49</v>
      </c>
      <c r="E18" s="295" t="s">
        <v>26</v>
      </c>
      <c r="F18" s="285">
        <f>_xlfn.BITAND(_xlfn.BITRSHIFT(H13,B18),1)</f>
        <v>1</v>
      </c>
      <c r="G18" s="947"/>
      <c r="H18" s="754"/>
      <c r="I18" s="773"/>
      <c r="J18" s="773"/>
      <c r="K18" s="773"/>
      <c r="L18" s="965"/>
    </row>
    <row r="19" spans="1:15">
      <c r="A19" s="963"/>
      <c r="B19" s="292">
        <v>6</v>
      </c>
      <c r="C19" s="293" t="s">
        <v>49</v>
      </c>
      <c r="D19" s="293" t="s">
        <v>49</v>
      </c>
      <c r="E19" s="295" t="s">
        <v>26</v>
      </c>
      <c r="F19" s="285">
        <f>_xlfn.BITAND(_xlfn.BITRSHIFT(H13,B19),1)</f>
        <v>1</v>
      </c>
      <c r="G19" s="947"/>
      <c r="H19" s="754"/>
      <c r="I19" s="773"/>
      <c r="J19" s="773"/>
      <c r="K19" s="773"/>
      <c r="L19" s="965"/>
    </row>
    <row r="20" spans="1:15">
      <c r="A20" s="963"/>
      <c r="B20" s="292">
        <v>7</v>
      </c>
      <c r="C20" s="293" t="s">
        <v>49</v>
      </c>
      <c r="D20" s="293" t="s">
        <v>49</v>
      </c>
      <c r="E20" s="295" t="s">
        <v>26</v>
      </c>
      <c r="F20" s="285">
        <f>_xlfn.BITAND(_xlfn.BITRSHIFT(H13,B20),1)</f>
        <v>1</v>
      </c>
      <c r="G20" s="947"/>
      <c r="H20" s="751"/>
      <c r="I20" s="773"/>
      <c r="J20" s="773"/>
      <c r="K20" s="773"/>
      <c r="L20" s="966"/>
    </row>
    <row r="21" spans="1:15">
      <c r="A21" s="291">
        <v>132</v>
      </c>
      <c r="B21" s="292" t="s">
        <v>24</v>
      </c>
      <c r="C21" s="293" t="s">
        <v>2077</v>
      </c>
      <c r="D21" s="841" t="s">
        <v>4409</v>
      </c>
      <c r="E21" s="295" t="s">
        <v>26</v>
      </c>
      <c r="F21" s="285">
        <f>H21</f>
        <v>0</v>
      </c>
      <c r="G21" s="321" t="str">
        <f>DEC2HEX(H21)</f>
        <v>0</v>
      </c>
      <c r="H21" s="299">
        <v>0</v>
      </c>
      <c r="I21" s="297" t="s">
        <v>2075</v>
      </c>
      <c r="J21" s="297" t="s">
        <v>2076</v>
      </c>
      <c r="K21" s="803">
        <f>H21+_xlfn.BITLSHIFT(H22,8)+_xlfn.BITLSHIFT(H23,16)+_xlfn.BITLSHIFT(H24,24)</f>
        <v>3758125056</v>
      </c>
      <c r="L21" s="803" t="str">
        <f>DEC2HEX(K21)</f>
        <v>E0007000</v>
      </c>
      <c r="M21" s="334" t="s">
        <v>4408</v>
      </c>
      <c r="N21" s="334">
        <f>HEX2DEC(M21)</f>
        <v>3758159616</v>
      </c>
      <c r="O21" s="334">
        <f>_xlfn.BITAND(_xlfn.BITRSHIFT(N21,0),255)</f>
        <v>0</v>
      </c>
    </row>
    <row r="22" spans="1:15">
      <c r="A22" s="291">
        <v>133</v>
      </c>
      <c r="B22" s="292" t="s">
        <v>24</v>
      </c>
      <c r="C22" s="293" t="s">
        <v>2078</v>
      </c>
      <c r="D22" s="842"/>
      <c r="E22" s="295" t="s">
        <v>26</v>
      </c>
      <c r="F22" s="285">
        <f>H22</f>
        <v>112</v>
      </c>
      <c r="G22" s="321" t="str">
        <f>DEC2HEX(H22)</f>
        <v>70</v>
      </c>
      <c r="H22" s="299">
        <v>112</v>
      </c>
      <c r="I22" s="297" t="s">
        <v>2075</v>
      </c>
      <c r="J22" s="297" t="s">
        <v>2076</v>
      </c>
      <c r="K22" s="764"/>
      <c r="L22" s="764"/>
      <c r="M22" s="334"/>
      <c r="N22" s="334"/>
      <c r="O22" s="334">
        <f>_xlfn.BITAND(_xlfn.BITRSHIFT(N21,8),255)</f>
        <v>247</v>
      </c>
    </row>
    <row r="23" spans="1:15">
      <c r="A23" s="291">
        <v>134</v>
      </c>
      <c r="B23" s="292" t="s">
        <v>24</v>
      </c>
      <c r="C23" s="293" t="s">
        <v>2079</v>
      </c>
      <c r="D23" s="842"/>
      <c r="E23" s="295" t="s">
        <v>26</v>
      </c>
      <c r="F23" s="285">
        <f t="shared" ref="F23:F86" si="0">H23</f>
        <v>0</v>
      </c>
      <c r="G23" s="321" t="str">
        <f t="shared" ref="G23:G86" si="1">DEC2HEX(H23)</f>
        <v>0</v>
      </c>
      <c r="H23" s="299">
        <v>0</v>
      </c>
      <c r="I23" s="297" t="s">
        <v>2075</v>
      </c>
      <c r="J23" s="297" t="s">
        <v>200</v>
      </c>
      <c r="K23" s="764"/>
      <c r="L23" s="764"/>
      <c r="M23" s="334"/>
      <c r="N23" s="334"/>
      <c r="O23" s="334">
        <f>_xlfn.BITAND(_xlfn.BITRSHIFT(N21,16),255)</f>
        <v>0</v>
      </c>
    </row>
    <row r="24" spans="1:15">
      <c r="A24" s="291">
        <v>135</v>
      </c>
      <c r="B24" s="292" t="s">
        <v>24</v>
      </c>
      <c r="C24" s="293" t="s">
        <v>2080</v>
      </c>
      <c r="D24" s="843"/>
      <c r="E24" s="295" t="s">
        <v>26</v>
      </c>
      <c r="F24" s="285">
        <f t="shared" si="0"/>
        <v>224</v>
      </c>
      <c r="G24" s="321" t="str">
        <f t="shared" si="1"/>
        <v>E0</v>
      </c>
      <c r="H24" s="299">
        <v>224</v>
      </c>
      <c r="I24" s="297" t="s">
        <v>2075</v>
      </c>
      <c r="J24" s="297" t="s">
        <v>200</v>
      </c>
      <c r="K24" s="804"/>
      <c r="L24" s="804"/>
      <c r="M24" s="334"/>
      <c r="N24" s="334"/>
      <c r="O24" s="334">
        <f>_xlfn.BITAND(_xlfn.BITRSHIFT(N21,24),255)</f>
        <v>224</v>
      </c>
    </row>
    <row r="25" spans="1:15" ht="108">
      <c r="A25" s="291">
        <v>136</v>
      </c>
      <c r="B25" s="292" t="s">
        <v>24</v>
      </c>
      <c r="C25" s="293" t="s">
        <v>4415</v>
      </c>
      <c r="D25" s="294" t="s">
        <v>4864</v>
      </c>
      <c r="E25" s="295" t="s">
        <v>26</v>
      </c>
      <c r="F25" s="285">
        <f t="shared" si="0"/>
        <v>255</v>
      </c>
      <c r="G25" s="321" t="str">
        <f t="shared" si="1"/>
        <v>FF</v>
      </c>
      <c r="H25" s="299">
        <v>255</v>
      </c>
      <c r="I25" s="297" t="s">
        <v>2075</v>
      </c>
      <c r="J25" s="297" t="s">
        <v>200</v>
      </c>
      <c r="K25" s="297"/>
      <c r="L25" s="298"/>
    </row>
    <row r="26" spans="1:15" ht="36">
      <c r="A26" s="291">
        <v>137</v>
      </c>
      <c r="B26" s="292" t="s">
        <v>24</v>
      </c>
      <c r="C26" s="293" t="s">
        <v>2755</v>
      </c>
      <c r="D26" s="406" t="s">
        <v>2757</v>
      </c>
      <c r="E26" s="295" t="s">
        <v>26</v>
      </c>
      <c r="F26" s="285">
        <f t="shared" si="0"/>
        <v>255</v>
      </c>
      <c r="G26" s="321" t="str">
        <f t="shared" si="1"/>
        <v>FF</v>
      </c>
      <c r="H26" s="299">
        <v>255</v>
      </c>
      <c r="I26" s="297" t="s">
        <v>2075</v>
      </c>
      <c r="J26" s="297" t="s">
        <v>200</v>
      </c>
      <c r="K26" s="297"/>
      <c r="L26" s="298"/>
      <c r="M26" s="420" t="s">
        <v>2756</v>
      </c>
      <c r="N26" s="419">
        <f>_xlfn.BITAND(_xlfn.BITRSHIFT(H26,0),1)</f>
        <v>1</v>
      </c>
    </row>
    <row r="27" spans="1:15" ht="108">
      <c r="A27" s="291">
        <v>138</v>
      </c>
      <c r="B27" s="292" t="s">
        <v>24</v>
      </c>
      <c r="C27" s="293" t="s">
        <v>2082</v>
      </c>
      <c r="D27" s="294" t="s">
        <v>2083</v>
      </c>
      <c r="E27" s="295" t="s">
        <v>26</v>
      </c>
      <c r="F27" s="285">
        <f t="shared" si="0"/>
        <v>255</v>
      </c>
      <c r="G27" s="321" t="str">
        <f t="shared" si="1"/>
        <v>FF</v>
      </c>
      <c r="H27" s="299">
        <v>255</v>
      </c>
      <c r="I27" s="297" t="s">
        <v>2075</v>
      </c>
      <c r="J27" s="297" t="s">
        <v>200</v>
      </c>
      <c r="K27" s="297"/>
      <c r="L27" s="298"/>
    </row>
    <row r="28" spans="1:15" ht="36">
      <c r="A28" s="291">
        <v>139</v>
      </c>
      <c r="B28" s="292" t="s">
        <v>24</v>
      </c>
      <c r="C28" s="293" t="s">
        <v>2084</v>
      </c>
      <c r="D28" s="294" t="s">
        <v>2085</v>
      </c>
      <c r="E28" s="295" t="s">
        <v>26</v>
      </c>
      <c r="F28" s="285">
        <f t="shared" si="0"/>
        <v>255</v>
      </c>
      <c r="G28" s="321" t="str">
        <f t="shared" si="1"/>
        <v>FF</v>
      </c>
      <c r="H28" s="299">
        <v>255</v>
      </c>
      <c r="I28" s="297" t="s">
        <v>2075</v>
      </c>
      <c r="J28" s="297" t="s">
        <v>200</v>
      </c>
      <c r="K28" s="297"/>
      <c r="L28" s="298"/>
    </row>
    <row r="29" spans="1:15" ht="15.6" customHeight="1">
      <c r="A29" s="291">
        <v>140</v>
      </c>
      <c r="B29" s="292" t="s">
        <v>24</v>
      </c>
      <c r="C29" s="293" t="s">
        <v>4335</v>
      </c>
      <c r="D29" s="959" t="s">
        <v>4367</v>
      </c>
      <c r="E29" s="295" t="s">
        <v>2086</v>
      </c>
      <c r="F29" s="285">
        <f t="shared" si="0"/>
        <v>4</v>
      </c>
      <c r="G29" s="321" t="str">
        <f t="shared" si="1"/>
        <v>4</v>
      </c>
      <c r="H29" s="299">
        <v>4</v>
      </c>
      <c r="I29" s="297" t="s">
        <v>2075</v>
      </c>
      <c r="J29" s="297" t="s">
        <v>200</v>
      </c>
      <c r="K29" s="297"/>
      <c r="L29" s="298"/>
    </row>
    <row r="30" spans="1:15">
      <c r="A30" s="291">
        <v>141</v>
      </c>
      <c r="B30" s="292" t="s">
        <v>24</v>
      </c>
      <c r="C30" s="293" t="s">
        <v>4336</v>
      </c>
      <c r="D30" s="960"/>
      <c r="E30" s="295" t="s">
        <v>2086</v>
      </c>
      <c r="F30" s="285">
        <f t="shared" si="0"/>
        <v>5</v>
      </c>
      <c r="G30" s="321" t="str">
        <f t="shared" si="1"/>
        <v>5</v>
      </c>
      <c r="H30" s="299">
        <v>5</v>
      </c>
      <c r="I30" s="297" t="s">
        <v>2075</v>
      </c>
      <c r="J30" s="297" t="s">
        <v>200</v>
      </c>
      <c r="K30" s="297"/>
      <c r="L30" s="298"/>
    </row>
    <row r="31" spans="1:15">
      <c r="A31" s="291">
        <v>142</v>
      </c>
      <c r="B31" s="292" t="s">
        <v>24</v>
      </c>
      <c r="C31" s="293" t="s">
        <v>4366</v>
      </c>
      <c r="D31" s="960"/>
      <c r="E31" s="295" t="s">
        <v>2086</v>
      </c>
      <c r="F31" s="285">
        <f t="shared" si="0"/>
        <v>6</v>
      </c>
      <c r="G31" s="321" t="str">
        <f t="shared" si="1"/>
        <v>6</v>
      </c>
      <c r="H31" s="299">
        <v>6</v>
      </c>
      <c r="I31" s="297" t="s">
        <v>2075</v>
      </c>
      <c r="J31" s="297" t="s">
        <v>200</v>
      </c>
      <c r="K31" s="297"/>
      <c r="L31" s="298"/>
    </row>
    <row r="32" spans="1:15">
      <c r="A32" s="291">
        <v>143</v>
      </c>
      <c r="B32" s="292" t="s">
        <v>24</v>
      </c>
      <c r="C32" s="293" t="s">
        <v>4337</v>
      </c>
      <c r="D32" s="960"/>
      <c r="E32" s="295" t="s">
        <v>2086</v>
      </c>
      <c r="F32" s="285">
        <f t="shared" si="0"/>
        <v>7</v>
      </c>
      <c r="G32" s="321" t="str">
        <f t="shared" si="1"/>
        <v>7</v>
      </c>
      <c r="H32" s="299">
        <v>7</v>
      </c>
      <c r="I32" s="297" t="s">
        <v>2075</v>
      </c>
      <c r="J32" s="297" t="s">
        <v>200</v>
      </c>
      <c r="K32" s="297"/>
      <c r="L32" s="298"/>
    </row>
    <row r="33" spans="1:12" ht="15.6" customHeight="1">
      <c r="A33" s="291">
        <v>144</v>
      </c>
      <c r="B33" s="292" t="s">
        <v>24</v>
      </c>
      <c r="C33" s="293" t="s">
        <v>4338</v>
      </c>
      <c r="D33" s="960"/>
      <c r="E33" s="295" t="s">
        <v>2086</v>
      </c>
      <c r="F33" s="285">
        <f t="shared" si="0"/>
        <v>0</v>
      </c>
      <c r="G33" s="321" t="str">
        <f t="shared" si="1"/>
        <v>0</v>
      </c>
      <c r="H33" s="299">
        <v>0</v>
      </c>
      <c r="I33" s="297" t="s">
        <v>2075</v>
      </c>
      <c r="J33" s="297" t="s">
        <v>200</v>
      </c>
      <c r="K33" s="297"/>
      <c r="L33" s="298"/>
    </row>
    <row r="34" spans="1:12">
      <c r="A34" s="291">
        <v>145</v>
      </c>
      <c r="B34" s="292" t="s">
        <v>24</v>
      </c>
      <c r="C34" s="293" t="s">
        <v>4339</v>
      </c>
      <c r="D34" s="960"/>
      <c r="E34" s="295" t="s">
        <v>2086</v>
      </c>
      <c r="F34" s="285">
        <f t="shared" si="0"/>
        <v>1</v>
      </c>
      <c r="G34" s="321" t="str">
        <f t="shared" si="1"/>
        <v>1</v>
      </c>
      <c r="H34" s="299">
        <v>1</v>
      </c>
      <c r="I34" s="297" t="s">
        <v>2075</v>
      </c>
      <c r="J34" s="297" t="s">
        <v>200</v>
      </c>
      <c r="K34" s="297"/>
      <c r="L34" s="298"/>
    </row>
    <row r="35" spans="1:12">
      <c r="A35" s="291">
        <v>146</v>
      </c>
      <c r="B35" s="292" t="s">
        <v>24</v>
      </c>
      <c r="C35" s="293" t="s">
        <v>4340</v>
      </c>
      <c r="D35" s="960"/>
      <c r="E35" s="295" t="s">
        <v>2086</v>
      </c>
      <c r="F35" s="285">
        <f t="shared" si="0"/>
        <v>2</v>
      </c>
      <c r="G35" s="321" t="str">
        <f t="shared" si="1"/>
        <v>2</v>
      </c>
      <c r="H35" s="299">
        <v>2</v>
      </c>
      <c r="I35" s="297" t="s">
        <v>2075</v>
      </c>
      <c r="J35" s="297" t="s">
        <v>200</v>
      </c>
      <c r="K35" s="297"/>
      <c r="L35" s="298"/>
    </row>
    <row r="36" spans="1:12">
      <c r="A36" s="291">
        <v>147</v>
      </c>
      <c r="B36" s="292" t="s">
        <v>24</v>
      </c>
      <c r="C36" s="293" t="s">
        <v>4341</v>
      </c>
      <c r="D36" s="961"/>
      <c r="E36" s="295" t="s">
        <v>2086</v>
      </c>
      <c r="F36" s="285">
        <f t="shared" si="0"/>
        <v>3</v>
      </c>
      <c r="G36" s="321" t="str">
        <f t="shared" si="1"/>
        <v>3</v>
      </c>
      <c r="H36" s="299">
        <v>3</v>
      </c>
      <c r="I36" s="297" t="s">
        <v>2075</v>
      </c>
      <c r="J36" s="297" t="s">
        <v>200</v>
      </c>
      <c r="K36" s="297"/>
      <c r="L36" s="298"/>
    </row>
    <row r="37" spans="1:12" ht="15.6" customHeight="1">
      <c r="A37" s="291">
        <v>148</v>
      </c>
      <c r="B37" s="292" t="s">
        <v>24</v>
      </c>
      <c r="C37" s="293" t="s">
        <v>4342</v>
      </c>
      <c r="D37" s="959" t="s">
        <v>4368</v>
      </c>
      <c r="E37" s="295" t="s">
        <v>26</v>
      </c>
      <c r="F37" s="285">
        <f t="shared" si="0"/>
        <v>2</v>
      </c>
      <c r="G37" s="321" t="str">
        <f t="shared" si="1"/>
        <v>2</v>
      </c>
      <c r="H37" s="299">
        <v>2</v>
      </c>
      <c r="I37" s="297" t="s">
        <v>2075</v>
      </c>
      <c r="J37" s="297" t="s">
        <v>200</v>
      </c>
      <c r="K37" s="297"/>
      <c r="L37" s="298"/>
    </row>
    <row r="38" spans="1:12">
      <c r="A38" s="291">
        <v>149</v>
      </c>
      <c r="B38" s="292" t="s">
        <v>24</v>
      </c>
      <c r="C38" s="293" t="s">
        <v>4343</v>
      </c>
      <c r="D38" s="960"/>
      <c r="E38" s="295" t="s">
        <v>26</v>
      </c>
      <c r="F38" s="285">
        <f t="shared" si="0"/>
        <v>3</v>
      </c>
      <c r="G38" s="321" t="str">
        <f t="shared" si="1"/>
        <v>3</v>
      </c>
      <c r="H38" s="299">
        <v>3</v>
      </c>
      <c r="I38" s="297" t="s">
        <v>2075</v>
      </c>
      <c r="J38" s="297" t="s">
        <v>200</v>
      </c>
      <c r="K38" s="297"/>
      <c r="L38" s="298"/>
    </row>
    <row r="39" spans="1:12">
      <c r="A39" s="291">
        <v>150</v>
      </c>
      <c r="B39" s="292" t="s">
        <v>24</v>
      </c>
      <c r="C39" s="293" t="s">
        <v>4344</v>
      </c>
      <c r="D39" s="960"/>
      <c r="E39" s="295" t="s">
        <v>26</v>
      </c>
      <c r="F39" s="285">
        <f t="shared" si="0"/>
        <v>0</v>
      </c>
      <c r="G39" s="321" t="str">
        <f t="shared" si="1"/>
        <v>0</v>
      </c>
      <c r="H39" s="299">
        <v>0</v>
      </c>
      <c r="I39" s="297" t="s">
        <v>2075</v>
      </c>
      <c r="J39" s="297" t="s">
        <v>200</v>
      </c>
      <c r="K39" s="297"/>
      <c r="L39" s="298"/>
    </row>
    <row r="40" spans="1:12">
      <c r="A40" s="291">
        <v>151</v>
      </c>
      <c r="B40" s="292" t="s">
        <v>24</v>
      </c>
      <c r="C40" s="293" t="s">
        <v>4345</v>
      </c>
      <c r="D40" s="960"/>
      <c r="E40" s="295" t="s">
        <v>26</v>
      </c>
      <c r="F40" s="285">
        <f t="shared" si="0"/>
        <v>1</v>
      </c>
      <c r="G40" s="321" t="str">
        <f t="shared" si="1"/>
        <v>1</v>
      </c>
      <c r="H40" s="299">
        <v>1</v>
      </c>
      <c r="I40" s="297" t="s">
        <v>2075</v>
      </c>
      <c r="J40" s="297" t="s">
        <v>200</v>
      </c>
      <c r="K40" s="297"/>
      <c r="L40" s="298"/>
    </row>
    <row r="41" spans="1:12" ht="15.6" customHeight="1">
      <c r="A41" s="291">
        <v>152</v>
      </c>
      <c r="B41" s="292" t="s">
        <v>24</v>
      </c>
      <c r="C41" s="293" t="s">
        <v>4346</v>
      </c>
      <c r="D41" s="960"/>
      <c r="E41" s="295" t="s">
        <v>26</v>
      </c>
      <c r="F41" s="285">
        <f t="shared" si="0"/>
        <v>6</v>
      </c>
      <c r="G41" s="321" t="str">
        <f t="shared" si="1"/>
        <v>6</v>
      </c>
      <c r="H41" s="299">
        <v>6</v>
      </c>
      <c r="I41" s="297" t="s">
        <v>2075</v>
      </c>
      <c r="J41" s="297" t="s">
        <v>200</v>
      </c>
      <c r="K41" s="297"/>
      <c r="L41" s="298"/>
    </row>
    <row r="42" spans="1:12">
      <c r="A42" s="291">
        <v>153</v>
      </c>
      <c r="B42" s="292" t="s">
        <v>24</v>
      </c>
      <c r="C42" s="293" t="s">
        <v>4347</v>
      </c>
      <c r="D42" s="960"/>
      <c r="E42" s="295" t="s">
        <v>26</v>
      </c>
      <c r="F42" s="285">
        <f t="shared" si="0"/>
        <v>7</v>
      </c>
      <c r="G42" s="321" t="str">
        <f t="shared" si="1"/>
        <v>7</v>
      </c>
      <c r="H42" s="299">
        <v>7</v>
      </c>
      <c r="I42" s="297" t="s">
        <v>2075</v>
      </c>
      <c r="J42" s="297" t="s">
        <v>200</v>
      </c>
      <c r="K42" s="297"/>
      <c r="L42" s="298"/>
    </row>
    <row r="43" spans="1:12">
      <c r="A43" s="291">
        <v>154</v>
      </c>
      <c r="B43" s="292" t="s">
        <v>24</v>
      </c>
      <c r="C43" s="293" t="s">
        <v>4348</v>
      </c>
      <c r="D43" s="960"/>
      <c r="E43" s="295" t="s">
        <v>26</v>
      </c>
      <c r="F43" s="285">
        <f t="shared" si="0"/>
        <v>4</v>
      </c>
      <c r="G43" s="321" t="str">
        <f t="shared" si="1"/>
        <v>4</v>
      </c>
      <c r="H43" s="299">
        <v>4</v>
      </c>
      <c r="I43" s="297" t="s">
        <v>2075</v>
      </c>
      <c r="J43" s="297" t="s">
        <v>200</v>
      </c>
      <c r="K43" s="297"/>
      <c r="L43" s="298"/>
    </row>
    <row r="44" spans="1:12">
      <c r="A44" s="291">
        <v>155</v>
      </c>
      <c r="B44" s="292" t="s">
        <v>24</v>
      </c>
      <c r="C44" s="293" t="s">
        <v>4349</v>
      </c>
      <c r="D44" s="961"/>
      <c r="E44" s="295" t="s">
        <v>26</v>
      </c>
      <c r="F44" s="285">
        <f t="shared" si="0"/>
        <v>5</v>
      </c>
      <c r="G44" s="321" t="str">
        <f t="shared" si="1"/>
        <v>5</v>
      </c>
      <c r="H44" s="299">
        <v>5</v>
      </c>
      <c r="I44" s="297" t="s">
        <v>2075</v>
      </c>
      <c r="J44" s="297" t="s">
        <v>200</v>
      </c>
      <c r="K44" s="297"/>
      <c r="L44" s="298"/>
    </row>
    <row r="45" spans="1:12" ht="21.6" customHeight="1">
      <c r="A45" s="291">
        <v>156</v>
      </c>
      <c r="B45" s="292" t="s">
        <v>24</v>
      </c>
      <c r="C45" s="293" t="s">
        <v>4350</v>
      </c>
      <c r="D45" s="959" t="s">
        <v>4369</v>
      </c>
      <c r="E45" s="295" t="s">
        <v>26</v>
      </c>
      <c r="F45" s="285">
        <f t="shared" si="0"/>
        <v>4</v>
      </c>
      <c r="G45" s="321" t="str">
        <f t="shared" si="1"/>
        <v>4</v>
      </c>
      <c r="H45" s="299">
        <v>4</v>
      </c>
      <c r="I45" s="297" t="s">
        <v>2075</v>
      </c>
      <c r="J45" s="297" t="s">
        <v>200</v>
      </c>
      <c r="K45" s="297"/>
      <c r="L45" s="298"/>
    </row>
    <row r="46" spans="1:12">
      <c r="A46" s="291">
        <v>157</v>
      </c>
      <c r="B46" s="292" t="s">
        <v>24</v>
      </c>
      <c r="C46" s="293" t="s">
        <v>4351</v>
      </c>
      <c r="D46" s="960"/>
      <c r="E46" s="295" t="s">
        <v>26</v>
      </c>
      <c r="F46" s="285">
        <f t="shared" si="0"/>
        <v>5</v>
      </c>
      <c r="G46" s="321" t="str">
        <f t="shared" si="1"/>
        <v>5</v>
      </c>
      <c r="H46" s="299">
        <v>5</v>
      </c>
      <c r="I46" s="297" t="s">
        <v>2075</v>
      </c>
      <c r="J46" s="297" t="s">
        <v>200</v>
      </c>
      <c r="K46" s="297"/>
      <c r="L46" s="298"/>
    </row>
    <row r="47" spans="1:12">
      <c r="A47" s="291">
        <v>158</v>
      </c>
      <c r="B47" s="292" t="s">
        <v>24</v>
      </c>
      <c r="C47" s="293" t="s">
        <v>4352</v>
      </c>
      <c r="D47" s="960"/>
      <c r="E47" s="295" t="s">
        <v>26</v>
      </c>
      <c r="F47" s="285">
        <f t="shared" si="0"/>
        <v>6</v>
      </c>
      <c r="G47" s="321" t="str">
        <f t="shared" si="1"/>
        <v>6</v>
      </c>
      <c r="H47" s="299">
        <v>6</v>
      </c>
      <c r="I47" s="297" t="s">
        <v>2075</v>
      </c>
      <c r="J47" s="297" t="s">
        <v>200</v>
      </c>
      <c r="K47" s="297"/>
      <c r="L47" s="298"/>
    </row>
    <row r="48" spans="1:12">
      <c r="A48" s="291">
        <v>159</v>
      </c>
      <c r="B48" s="292" t="s">
        <v>24</v>
      </c>
      <c r="C48" s="293" t="s">
        <v>4353</v>
      </c>
      <c r="D48" s="960"/>
      <c r="E48" s="295" t="s">
        <v>26</v>
      </c>
      <c r="F48" s="285">
        <f t="shared" si="0"/>
        <v>7</v>
      </c>
      <c r="G48" s="321" t="str">
        <f t="shared" si="1"/>
        <v>7</v>
      </c>
      <c r="H48" s="299">
        <v>7</v>
      </c>
      <c r="I48" s="297" t="s">
        <v>2075</v>
      </c>
      <c r="J48" s="297" t="s">
        <v>200</v>
      </c>
      <c r="K48" s="297"/>
      <c r="L48" s="298"/>
    </row>
    <row r="49" spans="1:12" ht="15.6" customHeight="1">
      <c r="A49" s="291">
        <v>160</v>
      </c>
      <c r="B49" s="292" t="s">
        <v>24</v>
      </c>
      <c r="C49" s="293" t="s">
        <v>4354</v>
      </c>
      <c r="D49" s="960"/>
      <c r="E49" s="295" t="s">
        <v>26</v>
      </c>
      <c r="F49" s="285">
        <f t="shared" si="0"/>
        <v>0</v>
      </c>
      <c r="G49" s="321" t="str">
        <f t="shared" si="1"/>
        <v>0</v>
      </c>
      <c r="H49" s="299">
        <v>0</v>
      </c>
      <c r="I49" s="297" t="s">
        <v>2075</v>
      </c>
      <c r="J49" s="297" t="s">
        <v>200</v>
      </c>
      <c r="K49" s="297"/>
      <c r="L49" s="298"/>
    </row>
    <row r="50" spans="1:12">
      <c r="A50" s="291">
        <v>161</v>
      </c>
      <c r="B50" s="292" t="s">
        <v>24</v>
      </c>
      <c r="C50" s="293" t="s">
        <v>4355</v>
      </c>
      <c r="D50" s="960"/>
      <c r="E50" s="295" t="s">
        <v>26</v>
      </c>
      <c r="F50" s="285">
        <f t="shared" si="0"/>
        <v>1</v>
      </c>
      <c r="G50" s="321" t="str">
        <f t="shared" si="1"/>
        <v>1</v>
      </c>
      <c r="H50" s="299">
        <v>1</v>
      </c>
      <c r="I50" s="297" t="s">
        <v>2075</v>
      </c>
      <c r="J50" s="297" t="s">
        <v>200</v>
      </c>
      <c r="K50" s="297"/>
      <c r="L50" s="298"/>
    </row>
    <row r="51" spans="1:12">
      <c r="A51" s="291">
        <v>162</v>
      </c>
      <c r="B51" s="292" t="s">
        <v>24</v>
      </c>
      <c r="C51" s="293" t="s">
        <v>4356</v>
      </c>
      <c r="D51" s="960"/>
      <c r="E51" s="295" t="s">
        <v>26</v>
      </c>
      <c r="F51" s="285">
        <f t="shared" si="0"/>
        <v>2</v>
      </c>
      <c r="G51" s="321" t="str">
        <f t="shared" si="1"/>
        <v>2</v>
      </c>
      <c r="H51" s="299">
        <v>2</v>
      </c>
      <c r="I51" s="297" t="s">
        <v>2075</v>
      </c>
      <c r="J51" s="297" t="s">
        <v>200</v>
      </c>
      <c r="K51" s="297"/>
      <c r="L51" s="298"/>
    </row>
    <row r="52" spans="1:12">
      <c r="A52" s="291">
        <v>163</v>
      </c>
      <c r="B52" s="292" t="s">
        <v>24</v>
      </c>
      <c r="C52" s="293" t="s">
        <v>4357</v>
      </c>
      <c r="D52" s="961"/>
      <c r="E52" s="295" t="s">
        <v>26</v>
      </c>
      <c r="F52" s="285">
        <f t="shared" si="0"/>
        <v>3</v>
      </c>
      <c r="G52" s="321" t="str">
        <f t="shared" si="1"/>
        <v>3</v>
      </c>
      <c r="H52" s="299">
        <v>3</v>
      </c>
      <c r="I52" s="297" t="s">
        <v>2075</v>
      </c>
      <c r="J52" s="297" t="s">
        <v>200</v>
      </c>
      <c r="K52" s="297"/>
      <c r="L52" s="298"/>
    </row>
    <row r="53" spans="1:12" ht="15.6" customHeight="1">
      <c r="A53" s="291">
        <v>164</v>
      </c>
      <c r="B53" s="292" t="s">
        <v>24</v>
      </c>
      <c r="C53" s="293" t="s">
        <v>4358</v>
      </c>
      <c r="D53" s="959" t="s">
        <v>4370</v>
      </c>
      <c r="E53" s="295" t="s">
        <v>26</v>
      </c>
      <c r="F53" s="285">
        <f t="shared" si="0"/>
        <v>7</v>
      </c>
      <c r="G53" s="321" t="str">
        <f t="shared" si="1"/>
        <v>7</v>
      </c>
      <c r="H53" s="299">
        <v>7</v>
      </c>
      <c r="I53" s="297" t="s">
        <v>2075</v>
      </c>
      <c r="J53" s="297" t="s">
        <v>200</v>
      </c>
      <c r="K53" s="297"/>
      <c r="L53" s="298"/>
    </row>
    <row r="54" spans="1:12">
      <c r="A54" s="291">
        <v>165</v>
      </c>
      <c r="B54" s="292" t="s">
        <v>24</v>
      </c>
      <c r="C54" s="293" t="s">
        <v>4359</v>
      </c>
      <c r="D54" s="960"/>
      <c r="E54" s="295" t="s">
        <v>26</v>
      </c>
      <c r="F54" s="285">
        <f t="shared" si="0"/>
        <v>6</v>
      </c>
      <c r="G54" s="321" t="str">
        <f t="shared" si="1"/>
        <v>6</v>
      </c>
      <c r="H54" s="299">
        <v>6</v>
      </c>
      <c r="I54" s="297" t="s">
        <v>2075</v>
      </c>
      <c r="J54" s="297" t="s">
        <v>200</v>
      </c>
      <c r="K54" s="297"/>
      <c r="L54" s="298"/>
    </row>
    <row r="55" spans="1:12">
      <c r="A55" s="291">
        <v>166</v>
      </c>
      <c r="B55" s="292" t="s">
        <v>24</v>
      </c>
      <c r="C55" s="293" t="s">
        <v>4360</v>
      </c>
      <c r="D55" s="960"/>
      <c r="E55" s="295" t="s">
        <v>26</v>
      </c>
      <c r="F55" s="285">
        <f t="shared" si="0"/>
        <v>5</v>
      </c>
      <c r="G55" s="321" t="str">
        <f t="shared" si="1"/>
        <v>5</v>
      </c>
      <c r="H55" s="299">
        <v>5</v>
      </c>
      <c r="I55" s="297" t="s">
        <v>2075</v>
      </c>
      <c r="J55" s="297" t="s">
        <v>200</v>
      </c>
      <c r="K55" s="297"/>
      <c r="L55" s="298"/>
    </row>
    <row r="56" spans="1:12">
      <c r="A56" s="291">
        <v>167</v>
      </c>
      <c r="B56" s="292" t="s">
        <v>24</v>
      </c>
      <c r="C56" s="293" t="s">
        <v>4361</v>
      </c>
      <c r="D56" s="960"/>
      <c r="E56" s="295" t="s">
        <v>26</v>
      </c>
      <c r="F56" s="285">
        <f t="shared" si="0"/>
        <v>4</v>
      </c>
      <c r="G56" s="321" t="str">
        <f t="shared" si="1"/>
        <v>4</v>
      </c>
      <c r="H56" s="299">
        <v>4</v>
      </c>
      <c r="I56" s="297" t="s">
        <v>2075</v>
      </c>
      <c r="J56" s="297" t="s">
        <v>200</v>
      </c>
      <c r="K56" s="297"/>
      <c r="L56" s="298"/>
    </row>
    <row r="57" spans="1:12" ht="15.6" customHeight="1">
      <c r="A57" s="291">
        <v>168</v>
      </c>
      <c r="B57" s="292" t="s">
        <v>24</v>
      </c>
      <c r="C57" s="293" t="s">
        <v>4362</v>
      </c>
      <c r="D57" s="960"/>
      <c r="E57" s="295" t="s">
        <v>26</v>
      </c>
      <c r="F57" s="285">
        <f t="shared" si="0"/>
        <v>3</v>
      </c>
      <c r="G57" s="321" t="str">
        <f t="shared" si="1"/>
        <v>3</v>
      </c>
      <c r="H57" s="299">
        <v>3</v>
      </c>
      <c r="I57" s="297" t="s">
        <v>2075</v>
      </c>
      <c r="J57" s="297" t="s">
        <v>200</v>
      </c>
      <c r="K57" s="297"/>
      <c r="L57" s="298"/>
    </row>
    <row r="58" spans="1:12">
      <c r="A58" s="291">
        <v>169</v>
      </c>
      <c r="B58" s="292" t="s">
        <v>24</v>
      </c>
      <c r="C58" s="293" t="s">
        <v>4363</v>
      </c>
      <c r="D58" s="960"/>
      <c r="E58" s="295" t="s">
        <v>26</v>
      </c>
      <c r="F58" s="285">
        <f t="shared" si="0"/>
        <v>2</v>
      </c>
      <c r="G58" s="321" t="str">
        <f t="shared" si="1"/>
        <v>2</v>
      </c>
      <c r="H58" s="299">
        <v>2</v>
      </c>
      <c r="I58" s="297" t="s">
        <v>2075</v>
      </c>
      <c r="J58" s="297" t="s">
        <v>200</v>
      </c>
      <c r="K58" s="297"/>
      <c r="L58" s="298"/>
    </row>
    <row r="59" spans="1:12">
      <c r="A59" s="291">
        <v>170</v>
      </c>
      <c r="B59" s="292" t="s">
        <v>24</v>
      </c>
      <c r="C59" s="293" t="s">
        <v>4364</v>
      </c>
      <c r="D59" s="960"/>
      <c r="E59" s="295" t="s">
        <v>26</v>
      </c>
      <c r="F59" s="285">
        <f t="shared" si="0"/>
        <v>1</v>
      </c>
      <c r="G59" s="321" t="str">
        <f t="shared" si="1"/>
        <v>1</v>
      </c>
      <c r="H59" s="299">
        <v>1</v>
      </c>
      <c r="I59" s="297" t="s">
        <v>2075</v>
      </c>
      <c r="J59" s="297" t="s">
        <v>200</v>
      </c>
      <c r="K59" s="297"/>
      <c r="L59" s="298"/>
    </row>
    <row r="60" spans="1:12">
      <c r="A60" s="291">
        <v>171</v>
      </c>
      <c r="B60" s="292" t="s">
        <v>24</v>
      </c>
      <c r="C60" s="293" t="s">
        <v>4365</v>
      </c>
      <c r="D60" s="961"/>
      <c r="E60" s="295" t="s">
        <v>26</v>
      </c>
      <c r="F60" s="285">
        <f t="shared" si="0"/>
        <v>0</v>
      </c>
      <c r="G60" s="321" t="str">
        <f t="shared" si="1"/>
        <v>0</v>
      </c>
      <c r="H60" s="299">
        <v>0</v>
      </c>
      <c r="I60" s="297" t="s">
        <v>2075</v>
      </c>
      <c r="J60" s="297" t="s">
        <v>200</v>
      </c>
      <c r="K60" s="297"/>
      <c r="L60" s="298"/>
    </row>
    <row r="61" spans="1:12" ht="15.6" customHeight="1">
      <c r="A61" s="291">
        <v>172</v>
      </c>
      <c r="B61" s="292" t="s">
        <v>24</v>
      </c>
      <c r="C61" s="293" t="s">
        <v>4826</v>
      </c>
      <c r="D61" s="293" t="s">
        <v>4827</v>
      </c>
      <c r="E61" s="530" t="s">
        <v>26</v>
      </c>
      <c r="F61" s="552">
        <f t="shared" ref="F61:F72" si="2">H61</f>
        <v>255</v>
      </c>
      <c r="G61" s="553" t="str">
        <f t="shared" ref="G61:G72" si="3">DEC2HEX(H61)</f>
        <v>FF</v>
      </c>
      <c r="H61" s="299">
        <v>255</v>
      </c>
      <c r="I61" s="550" t="s">
        <v>2075</v>
      </c>
      <c r="J61" s="550" t="s">
        <v>200</v>
      </c>
      <c r="K61" s="661"/>
      <c r="L61" s="298"/>
    </row>
    <row r="62" spans="1:12">
      <c r="A62" s="291">
        <v>173</v>
      </c>
      <c r="B62" s="292" t="s">
        <v>24</v>
      </c>
      <c r="C62" s="293" t="s">
        <v>49</v>
      </c>
      <c r="D62" s="293" t="s">
        <v>2081</v>
      </c>
      <c r="E62" s="530" t="s">
        <v>26</v>
      </c>
      <c r="F62" s="552">
        <f t="shared" si="2"/>
        <v>255</v>
      </c>
      <c r="G62" s="553" t="str">
        <f t="shared" si="3"/>
        <v>FF</v>
      </c>
      <c r="H62" s="299">
        <v>255</v>
      </c>
      <c r="I62" s="550" t="s">
        <v>2075</v>
      </c>
      <c r="J62" s="550" t="s">
        <v>200</v>
      </c>
      <c r="K62" s="661"/>
      <c r="L62" s="298"/>
    </row>
    <row r="63" spans="1:12">
      <c r="A63" s="291">
        <v>174</v>
      </c>
      <c r="B63" s="292" t="s">
        <v>24</v>
      </c>
      <c r="C63" s="293" t="s">
        <v>4828</v>
      </c>
      <c r="D63" s="293" t="s">
        <v>4829</v>
      </c>
      <c r="E63" s="530" t="s">
        <v>26</v>
      </c>
      <c r="F63" s="552">
        <f t="shared" si="2"/>
        <v>255</v>
      </c>
      <c r="G63" s="553" t="str">
        <f t="shared" si="3"/>
        <v>FF</v>
      </c>
      <c r="H63" s="299">
        <v>255</v>
      </c>
      <c r="I63" s="550" t="s">
        <v>2075</v>
      </c>
      <c r="J63" s="550" t="s">
        <v>200</v>
      </c>
      <c r="K63" s="661"/>
      <c r="L63" s="298"/>
    </row>
    <row r="64" spans="1:12">
      <c r="A64" s="291">
        <v>175</v>
      </c>
      <c r="B64" s="292" t="s">
        <v>24</v>
      </c>
      <c r="C64" s="293" t="s">
        <v>4833</v>
      </c>
      <c r="D64" s="293" t="s">
        <v>4830</v>
      </c>
      <c r="E64" s="530" t="s">
        <v>26</v>
      </c>
      <c r="F64" s="552">
        <f t="shared" si="2"/>
        <v>255</v>
      </c>
      <c r="G64" s="553" t="str">
        <f t="shared" si="3"/>
        <v>FF</v>
      </c>
      <c r="H64" s="299">
        <v>255</v>
      </c>
      <c r="I64" s="550" t="s">
        <v>2075</v>
      </c>
      <c r="J64" s="550" t="s">
        <v>200</v>
      </c>
      <c r="K64" s="661"/>
      <c r="L64" s="298"/>
    </row>
    <row r="65" spans="1:12">
      <c r="A65" s="291">
        <v>176</v>
      </c>
      <c r="B65" s="292" t="s">
        <v>24</v>
      </c>
      <c r="C65" s="293" t="s">
        <v>4834</v>
      </c>
      <c r="D65" s="293" t="s">
        <v>4831</v>
      </c>
      <c r="E65" s="530" t="s">
        <v>26</v>
      </c>
      <c r="F65" s="552">
        <f t="shared" si="2"/>
        <v>255</v>
      </c>
      <c r="G65" s="553" t="str">
        <f t="shared" si="3"/>
        <v>FF</v>
      </c>
      <c r="H65" s="299">
        <v>255</v>
      </c>
      <c r="I65" s="550" t="s">
        <v>2075</v>
      </c>
      <c r="J65" s="550" t="s">
        <v>200</v>
      </c>
      <c r="K65" s="661"/>
      <c r="L65" s="298"/>
    </row>
    <row r="66" spans="1:12">
      <c r="A66" s="291">
        <v>177</v>
      </c>
      <c r="B66" s="292" t="s">
        <v>24</v>
      </c>
      <c r="C66" s="293" t="s">
        <v>4835</v>
      </c>
      <c r="D66" s="293" t="s">
        <v>4832</v>
      </c>
      <c r="E66" s="530" t="s">
        <v>26</v>
      </c>
      <c r="F66" s="552">
        <f t="shared" si="2"/>
        <v>255</v>
      </c>
      <c r="G66" s="553" t="str">
        <f t="shared" si="3"/>
        <v>FF</v>
      </c>
      <c r="H66" s="299">
        <v>255</v>
      </c>
      <c r="I66" s="550" t="s">
        <v>2075</v>
      </c>
      <c r="J66" s="550" t="s">
        <v>200</v>
      </c>
      <c r="K66" s="661"/>
      <c r="L66" s="298"/>
    </row>
    <row r="67" spans="1:12">
      <c r="A67" s="291">
        <v>178</v>
      </c>
      <c r="B67" s="292" t="s">
        <v>24</v>
      </c>
      <c r="C67" s="293" t="s">
        <v>4856</v>
      </c>
      <c r="D67" s="293" t="s">
        <v>4858</v>
      </c>
      <c r="E67" s="530" t="s">
        <v>26</v>
      </c>
      <c r="F67" s="552">
        <f t="shared" si="2"/>
        <v>255</v>
      </c>
      <c r="G67" s="553" t="str">
        <f t="shared" si="3"/>
        <v>FF</v>
      </c>
      <c r="H67" s="299">
        <v>255</v>
      </c>
      <c r="I67" s="550" t="s">
        <v>2075</v>
      </c>
      <c r="J67" s="550" t="s">
        <v>200</v>
      </c>
      <c r="K67" s="661"/>
      <c r="L67" s="298"/>
    </row>
    <row r="68" spans="1:12">
      <c r="A68" s="291">
        <v>179</v>
      </c>
      <c r="B68" s="292" t="s">
        <v>24</v>
      </c>
      <c r="C68" s="293" t="s">
        <v>4857</v>
      </c>
      <c r="D68" s="293" t="s">
        <v>4859</v>
      </c>
      <c r="E68" s="530" t="s">
        <v>26</v>
      </c>
      <c r="F68" s="552">
        <f t="shared" si="2"/>
        <v>255</v>
      </c>
      <c r="G68" s="553" t="str">
        <f t="shared" si="3"/>
        <v>FF</v>
      </c>
      <c r="H68" s="299">
        <v>255</v>
      </c>
      <c r="I68" s="550" t="s">
        <v>2075</v>
      </c>
      <c r="J68" s="550" t="s">
        <v>200</v>
      </c>
      <c r="K68" s="661"/>
      <c r="L68" s="298"/>
    </row>
    <row r="69" spans="1:12">
      <c r="A69" s="291">
        <v>180</v>
      </c>
      <c r="B69" s="292" t="s">
        <v>24</v>
      </c>
      <c r="C69" s="293" t="s">
        <v>2081</v>
      </c>
      <c r="D69" s="293" t="s">
        <v>2081</v>
      </c>
      <c r="E69" s="530" t="s">
        <v>26</v>
      </c>
      <c r="F69" s="552">
        <f t="shared" si="2"/>
        <v>255</v>
      </c>
      <c r="G69" s="553" t="str">
        <f t="shared" si="3"/>
        <v>FF</v>
      </c>
      <c r="H69" s="299">
        <v>255</v>
      </c>
      <c r="I69" s="550" t="s">
        <v>2075</v>
      </c>
      <c r="J69" s="550" t="s">
        <v>200</v>
      </c>
      <c r="K69" s="661"/>
      <c r="L69" s="298"/>
    </row>
    <row r="70" spans="1:12">
      <c r="A70" s="291">
        <v>181</v>
      </c>
      <c r="B70" s="292" t="s">
        <v>24</v>
      </c>
      <c r="C70" s="293" t="s">
        <v>2081</v>
      </c>
      <c r="D70" s="293" t="s">
        <v>2081</v>
      </c>
      <c r="E70" s="530" t="s">
        <v>26</v>
      </c>
      <c r="F70" s="552">
        <f t="shared" si="2"/>
        <v>255</v>
      </c>
      <c r="G70" s="553" t="str">
        <f t="shared" si="3"/>
        <v>FF</v>
      </c>
      <c r="H70" s="299">
        <v>255</v>
      </c>
      <c r="I70" s="550" t="s">
        <v>2075</v>
      </c>
      <c r="J70" s="550" t="s">
        <v>200</v>
      </c>
      <c r="K70" s="661"/>
      <c r="L70" s="298"/>
    </row>
    <row r="71" spans="1:12">
      <c r="A71" s="291">
        <v>182</v>
      </c>
      <c r="B71" s="292" t="s">
        <v>24</v>
      </c>
      <c r="C71" s="293" t="s">
        <v>2081</v>
      </c>
      <c r="D71" s="293" t="s">
        <v>2081</v>
      </c>
      <c r="E71" s="530" t="s">
        <v>26</v>
      </c>
      <c r="F71" s="552">
        <f t="shared" si="2"/>
        <v>255</v>
      </c>
      <c r="G71" s="553" t="str">
        <f t="shared" si="3"/>
        <v>FF</v>
      </c>
      <c r="H71" s="299">
        <v>255</v>
      </c>
      <c r="I71" s="550" t="s">
        <v>2075</v>
      </c>
      <c r="J71" s="550" t="s">
        <v>200</v>
      </c>
      <c r="K71" s="661"/>
      <c r="L71" s="298"/>
    </row>
    <row r="72" spans="1:12">
      <c r="A72" s="291">
        <v>183</v>
      </c>
      <c r="B72" s="292" t="s">
        <v>24</v>
      </c>
      <c r="C72" s="293" t="s">
        <v>2081</v>
      </c>
      <c r="D72" s="293" t="s">
        <v>2081</v>
      </c>
      <c r="E72" s="530" t="s">
        <v>26</v>
      </c>
      <c r="F72" s="552">
        <f t="shared" si="2"/>
        <v>255</v>
      </c>
      <c r="G72" s="553" t="str">
        <f t="shared" si="3"/>
        <v>FF</v>
      </c>
      <c r="H72" s="299">
        <v>255</v>
      </c>
      <c r="I72" s="550" t="s">
        <v>2075</v>
      </c>
      <c r="J72" s="550" t="s">
        <v>200</v>
      </c>
      <c r="K72" s="661"/>
      <c r="L72" s="298"/>
    </row>
    <row r="73" spans="1:12">
      <c r="A73" s="291">
        <v>184</v>
      </c>
      <c r="B73" s="292" t="s">
        <v>24</v>
      </c>
      <c r="C73" s="293" t="s">
        <v>2081</v>
      </c>
      <c r="D73" s="293" t="s">
        <v>2081</v>
      </c>
      <c r="E73" s="295" t="s">
        <v>26</v>
      </c>
      <c r="F73" s="285">
        <f t="shared" si="0"/>
        <v>255</v>
      </c>
      <c r="G73" s="321" t="str">
        <f t="shared" si="1"/>
        <v>FF</v>
      </c>
      <c r="H73" s="299">
        <v>255</v>
      </c>
      <c r="I73" s="297" t="s">
        <v>2075</v>
      </c>
      <c r="J73" s="297" t="s">
        <v>200</v>
      </c>
      <c r="K73" s="661"/>
      <c r="L73" s="298"/>
    </row>
    <row r="74" spans="1:12">
      <c r="A74" s="291">
        <v>185</v>
      </c>
      <c r="B74" s="292" t="s">
        <v>24</v>
      </c>
      <c r="C74" s="293" t="s">
        <v>2081</v>
      </c>
      <c r="D74" s="293" t="s">
        <v>2081</v>
      </c>
      <c r="E74" s="295" t="s">
        <v>26</v>
      </c>
      <c r="F74" s="285">
        <f t="shared" si="0"/>
        <v>255</v>
      </c>
      <c r="G74" s="321" t="str">
        <f t="shared" si="1"/>
        <v>FF</v>
      </c>
      <c r="H74" s="299">
        <v>255</v>
      </c>
      <c r="I74" s="297" t="s">
        <v>2075</v>
      </c>
      <c r="J74" s="297" t="s">
        <v>200</v>
      </c>
      <c r="K74" s="297"/>
      <c r="L74" s="298"/>
    </row>
    <row r="75" spans="1:12">
      <c r="A75" s="291">
        <v>186</v>
      </c>
      <c r="B75" s="292" t="s">
        <v>24</v>
      </c>
      <c r="C75" s="293" t="s">
        <v>2081</v>
      </c>
      <c r="D75" s="293" t="s">
        <v>2081</v>
      </c>
      <c r="E75" s="295" t="s">
        <v>26</v>
      </c>
      <c r="F75" s="285">
        <f t="shared" si="0"/>
        <v>255</v>
      </c>
      <c r="G75" s="321" t="str">
        <f t="shared" si="1"/>
        <v>FF</v>
      </c>
      <c r="H75" s="299">
        <v>255</v>
      </c>
      <c r="I75" s="297" t="s">
        <v>2075</v>
      </c>
      <c r="J75" s="297" t="s">
        <v>200</v>
      </c>
      <c r="K75" s="297"/>
      <c r="L75" s="298"/>
    </row>
    <row r="76" spans="1:12">
      <c r="A76" s="291">
        <v>187</v>
      </c>
      <c r="B76" s="292" t="s">
        <v>24</v>
      </c>
      <c r="C76" s="293" t="s">
        <v>2081</v>
      </c>
      <c r="D76" s="293" t="s">
        <v>2081</v>
      </c>
      <c r="E76" s="295" t="s">
        <v>26</v>
      </c>
      <c r="F76" s="285">
        <f t="shared" si="0"/>
        <v>255</v>
      </c>
      <c r="G76" s="321" t="str">
        <f t="shared" si="1"/>
        <v>FF</v>
      </c>
      <c r="H76" s="299">
        <v>255</v>
      </c>
      <c r="I76" s="297" t="s">
        <v>2075</v>
      </c>
      <c r="J76" s="297" t="s">
        <v>200</v>
      </c>
      <c r="K76" s="297"/>
      <c r="L76" s="298"/>
    </row>
    <row r="77" spans="1:12">
      <c r="A77" s="291">
        <v>188</v>
      </c>
      <c r="B77" s="292" t="s">
        <v>24</v>
      </c>
      <c r="C77" s="293" t="s">
        <v>2081</v>
      </c>
      <c r="D77" s="293" t="s">
        <v>2081</v>
      </c>
      <c r="E77" s="295" t="s">
        <v>26</v>
      </c>
      <c r="F77" s="285">
        <f t="shared" si="0"/>
        <v>255</v>
      </c>
      <c r="G77" s="321" t="str">
        <f t="shared" si="1"/>
        <v>FF</v>
      </c>
      <c r="H77" s="299">
        <v>255</v>
      </c>
      <c r="I77" s="297" t="s">
        <v>2075</v>
      </c>
      <c r="J77" s="297" t="s">
        <v>200</v>
      </c>
      <c r="K77" s="297"/>
      <c r="L77" s="298"/>
    </row>
    <row r="78" spans="1:12">
      <c r="A78" s="291">
        <v>189</v>
      </c>
      <c r="B78" s="292" t="s">
        <v>24</v>
      </c>
      <c r="C78" s="293" t="s">
        <v>2081</v>
      </c>
      <c r="D78" s="293" t="s">
        <v>2081</v>
      </c>
      <c r="E78" s="295" t="s">
        <v>26</v>
      </c>
      <c r="F78" s="285">
        <f t="shared" si="0"/>
        <v>255</v>
      </c>
      <c r="G78" s="321" t="str">
        <f t="shared" si="1"/>
        <v>FF</v>
      </c>
      <c r="H78" s="299">
        <v>255</v>
      </c>
      <c r="I78" s="297" t="s">
        <v>2075</v>
      </c>
      <c r="J78" s="297" t="s">
        <v>200</v>
      </c>
      <c r="K78" s="297"/>
      <c r="L78" s="298"/>
    </row>
    <row r="79" spans="1:12">
      <c r="A79" s="291">
        <v>190</v>
      </c>
      <c r="B79" s="292" t="s">
        <v>24</v>
      </c>
      <c r="C79" s="293" t="s">
        <v>2081</v>
      </c>
      <c r="D79" s="293" t="s">
        <v>2081</v>
      </c>
      <c r="E79" s="295" t="s">
        <v>26</v>
      </c>
      <c r="F79" s="285">
        <f t="shared" si="0"/>
        <v>255</v>
      </c>
      <c r="G79" s="321" t="str">
        <f t="shared" si="1"/>
        <v>FF</v>
      </c>
      <c r="H79" s="299">
        <v>255</v>
      </c>
      <c r="I79" s="297" t="s">
        <v>2075</v>
      </c>
      <c r="J79" s="297" t="s">
        <v>200</v>
      </c>
      <c r="K79" s="297"/>
      <c r="L79" s="298"/>
    </row>
    <row r="80" spans="1:12">
      <c r="A80" s="291">
        <v>191</v>
      </c>
      <c r="B80" s="292" t="s">
        <v>24</v>
      </c>
      <c r="C80" s="293" t="s">
        <v>2081</v>
      </c>
      <c r="D80" s="293" t="s">
        <v>2081</v>
      </c>
      <c r="E80" s="295" t="s">
        <v>26</v>
      </c>
      <c r="F80" s="285">
        <f t="shared" si="0"/>
        <v>255</v>
      </c>
      <c r="G80" s="321" t="str">
        <f t="shared" si="1"/>
        <v>FF</v>
      </c>
      <c r="H80" s="299">
        <v>255</v>
      </c>
      <c r="I80" s="297" t="s">
        <v>2075</v>
      </c>
      <c r="J80" s="297" t="s">
        <v>200</v>
      </c>
      <c r="K80" s="297"/>
      <c r="L80" s="298"/>
    </row>
    <row r="81" spans="1:12">
      <c r="A81" s="291">
        <v>192</v>
      </c>
      <c r="B81" s="292" t="s">
        <v>24</v>
      </c>
      <c r="C81" s="293" t="s">
        <v>2081</v>
      </c>
      <c r="D81" s="293" t="s">
        <v>2081</v>
      </c>
      <c r="E81" s="295" t="s">
        <v>26</v>
      </c>
      <c r="F81" s="285">
        <f t="shared" si="0"/>
        <v>255</v>
      </c>
      <c r="G81" s="321" t="str">
        <f t="shared" si="1"/>
        <v>FF</v>
      </c>
      <c r="H81" s="299">
        <v>255</v>
      </c>
      <c r="I81" s="297" t="s">
        <v>2075</v>
      </c>
      <c r="J81" s="297" t="s">
        <v>200</v>
      </c>
      <c r="K81" s="297"/>
      <c r="L81" s="298"/>
    </row>
    <row r="82" spans="1:12">
      <c r="A82" s="291">
        <v>193</v>
      </c>
      <c r="B82" s="292" t="s">
        <v>24</v>
      </c>
      <c r="C82" s="293" t="s">
        <v>2081</v>
      </c>
      <c r="D82" s="293" t="s">
        <v>2081</v>
      </c>
      <c r="E82" s="295" t="s">
        <v>26</v>
      </c>
      <c r="F82" s="285">
        <f t="shared" si="0"/>
        <v>255</v>
      </c>
      <c r="G82" s="321" t="str">
        <f t="shared" si="1"/>
        <v>FF</v>
      </c>
      <c r="H82" s="299">
        <v>255</v>
      </c>
      <c r="I82" s="297" t="s">
        <v>2075</v>
      </c>
      <c r="J82" s="297" t="s">
        <v>200</v>
      </c>
      <c r="K82" s="297"/>
      <c r="L82" s="298"/>
    </row>
    <row r="83" spans="1:12">
      <c r="A83" s="291">
        <v>194</v>
      </c>
      <c r="B83" s="292" t="s">
        <v>24</v>
      </c>
      <c r="C83" s="293" t="s">
        <v>2081</v>
      </c>
      <c r="D83" s="293" t="s">
        <v>2081</v>
      </c>
      <c r="E83" s="295" t="s">
        <v>26</v>
      </c>
      <c r="F83" s="285">
        <f t="shared" si="0"/>
        <v>255</v>
      </c>
      <c r="G83" s="321" t="str">
        <f t="shared" si="1"/>
        <v>FF</v>
      </c>
      <c r="H83" s="299">
        <v>255</v>
      </c>
      <c r="I83" s="297" t="s">
        <v>2075</v>
      </c>
      <c r="J83" s="297" t="s">
        <v>200</v>
      </c>
      <c r="K83" s="297"/>
      <c r="L83" s="298"/>
    </row>
    <row r="84" spans="1:12">
      <c r="A84" s="291">
        <v>195</v>
      </c>
      <c r="B84" s="292" t="s">
        <v>24</v>
      </c>
      <c r="C84" s="293" t="s">
        <v>2081</v>
      </c>
      <c r="D84" s="293" t="s">
        <v>2081</v>
      </c>
      <c r="E84" s="295" t="s">
        <v>26</v>
      </c>
      <c r="F84" s="285">
        <f t="shared" si="0"/>
        <v>255</v>
      </c>
      <c r="G84" s="321" t="str">
        <f t="shared" si="1"/>
        <v>FF</v>
      </c>
      <c r="H84" s="299">
        <v>255</v>
      </c>
      <c r="I84" s="297" t="s">
        <v>2075</v>
      </c>
      <c r="J84" s="297" t="s">
        <v>200</v>
      </c>
      <c r="K84" s="297"/>
      <c r="L84" s="298"/>
    </row>
    <row r="85" spans="1:12">
      <c r="A85" s="291">
        <v>196</v>
      </c>
      <c r="B85" s="292" t="s">
        <v>24</v>
      </c>
      <c r="C85" s="293" t="s">
        <v>2081</v>
      </c>
      <c r="D85" s="293" t="s">
        <v>2081</v>
      </c>
      <c r="E85" s="295" t="s">
        <v>26</v>
      </c>
      <c r="F85" s="285">
        <f t="shared" si="0"/>
        <v>255</v>
      </c>
      <c r="G85" s="321" t="str">
        <f t="shared" si="1"/>
        <v>FF</v>
      </c>
      <c r="H85" s="299">
        <v>255</v>
      </c>
      <c r="I85" s="297" t="s">
        <v>2075</v>
      </c>
      <c r="J85" s="297" t="s">
        <v>200</v>
      </c>
      <c r="K85" s="297"/>
      <c r="L85" s="298"/>
    </row>
    <row r="86" spans="1:12">
      <c r="A86" s="291">
        <v>197</v>
      </c>
      <c r="B86" s="292" t="s">
        <v>24</v>
      </c>
      <c r="C86" s="293" t="s">
        <v>2081</v>
      </c>
      <c r="D86" s="293" t="s">
        <v>2081</v>
      </c>
      <c r="E86" s="295" t="s">
        <v>26</v>
      </c>
      <c r="F86" s="285">
        <f t="shared" si="0"/>
        <v>255</v>
      </c>
      <c r="G86" s="321" t="str">
        <f t="shared" si="1"/>
        <v>FF</v>
      </c>
      <c r="H86" s="299">
        <v>255</v>
      </c>
      <c r="I86" s="297" t="s">
        <v>2075</v>
      </c>
      <c r="J86" s="297" t="s">
        <v>200</v>
      </c>
      <c r="K86" s="297"/>
      <c r="L86" s="298"/>
    </row>
    <row r="87" spans="1:12">
      <c r="A87" s="291">
        <v>198</v>
      </c>
      <c r="B87" s="292" t="s">
        <v>24</v>
      </c>
      <c r="C87" s="293" t="s">
        <v>2081</v>
      </c>
      <c r="D87" s="293" t="s">
        <v>2081</v>
      </c>
      <c r="E87" s="295" t="s">
        <v>26</v>
      </c>
      <c r="F87" s="285">
        <f t="shared" ref="F87:F144" si="4">H87</f>
        <v>255</v>
      </c>
      <c r="G87" s="321" t="str">
        <f t="shared" ref="G87:G144" si="5">DEC2HEX(H87)</f>
        <v>FF</v>
      </c>
      <c r="H87" s="299">
        <v>255</v>
      </c>
      <c r="I87" s="297" t="s">
        <v>2075</v>
      </c>
      <c r="J87" s="297" t="s">
        <v>200</v>
      </c>
      <c r="K87" s="297"/>
      <c r="L87" s="298"/>
    </row>
    <row r="88" spans="1:12">
      <c r="A88" s="291">
        <v>199</v>
      </c>
      <c r="B88" s="292" t="s">
        <v>24</v>
      </c>
      <c r="C88" s="293" t="s">
        <v>2081</v>
      </c>
      <c r="D88" s="293" t="s">
        <v>2081</v>
      </c>
      <c r="E88" s="295" t="s">
        <v>26</v>
      </c>
      <c r="F88" s="285">
        <f t="shared" si="4"/>
        <v>255</v>
      </c>
      <c r="G88" s="321" t="str">
        <f t="shared" si="5"/>
        <v>FF</v>
      </c>
      <c r="H88" s="299">
        <v>255</v>
      </c>
      <c r="I88" s="297" t="s">
        <v>2075</v>
      </c>
      <c r="J88" s="297" t="s">
        <v>200</v>
      </c>
      <c r="K88" s="297"/>
      <c r="L88" s="298"/>
    </row>
    <row r="89" spans="1:12">
      <c r="A89" s="291">
        <v>200</v>
      </c>
      <c r="B89" s="292" t="s">
        <v>24</v>
      </c>
      <c r="C89" s="293" t="s">
        <v>2081</v>
      </c>
      <c r="D89" s="293" t="s">
        <v>2081</v>
      </c>
      <c r="E89" s="295" t="s">
        <v>26</v>
      </c>
      <c r="F89" s="285">
        <f t="shared" si="4"/>
        <v>255</v>
      </c>
      <c r="G89" s="321" t="str">
        <f t="shared" si="5"/>
        <v>FF</v>
      </c>
      <c r="H89" s="299">
        <v>255</v>
      </c>
      <c r="I89" s="297" t="s">
        <v>2075</v>
      </c>
      <c r="J89" s="297" t="s">
        <v>200</v>
      </c>
      <c r="K89" s="297"/>
      <c r="L89" s="298"/>
    </row>
    <row r="90" spans="1:12">
      <c r="A90" s="291">
        <v>201</v>
      </c>
      <c r="B90" s="292" t="s">
        <v>24</v>
      </c>
      <c r="C90" s="293" t="s">
        <v>2081</v>
      </c>
      <c r="D90" s="293" t="s">
        <v>2081</v>
      </c>
      <c r="E90" s="295" t="s">
        <v>26</v>
      </c>
      <c r="F90" s="285">
        <f t="shared" si="4"/>
        <v>255</v>
      </c>
      <c r="G90" s="321" t="str">
        <f t="shared" si="5"/>
        <v>FF</v>
      </c>
      <c r="H90" s="299">
        <v>255</v>
      </c>
      <c r="I90" s="297" t="s">
        <v>2075</v>
      </c>
      <c r="J90" s="297" t="s">
        <v>200</v>
      </c>
      <c r="K90" s="297"/>
      <c r="L90" s="298"/>
    </row>
    <row r="91" spans="1:12">
      <c r="A91" s="291">
        <v>202</v>
      </c>
      <c r="B91" s="292" t="s">
        <v>24</v>
      </c>
      <c r="C91" s="293" t="s">
        <v>2081</v>
      </c>
      <c r="D91" s="293" t="s">
        <v>2081</v>
      </c>
      <c r="E91" s="295" t="s">
        <v>26</v>
      </c>
      <c r="F91" s="285">
        <f t="shared" si="4"/>
        <v>255</v>
      </c>
      <c r="G91" s="321" t="str">
        <f t="shared" si="5"/>
        <v>FF</v>
      </c>
      <c r="H91" s="299">
        <v>255</v>
      </c>
      <c r="I91" s="297" t="s">
        <v>2075</v>
      </c>
      <c r="J91" s="297" t="s">
        <v>200</v>
      </c>
      <c r="K91" s="297"/>
      <c r="L91" s="298"/>
    </row>
    <row r="92" spans="1:12">
      <c r="A92" s="291">
        <v>203</v>
      </c>
      <c r="B92" s="292" t="s">
        <v>24</v>
      </c>
      <c r="C92" s="293" t="s">
        <v>2081</v>
      </c>
      <c r="D92" s="293" t="s">
        <v>2081</v>
      </c>
      <c r="E92" s="295" t="s">
        <v>26</v>
      </c>
      <c r="F92" s="285">
        <f t="shared" si="4"/>
        <v>255</v>
      </c>
      <c r="G92" s="321" t="str">
        <f t="shared" si="5"/>
        <v>FF</v>
      </c>
      <c r="H92" s="299">
        <v>255</v>
      </c>
      <c r="I92" s="297" t="s">
        <v>2075</v>
      </c>
      <c r="J92" s="297" t="s">
        <v>200</v>
      </c>
      <c r="K92" s="297"/>
      <c r="L92" s="298"/>
    </row>
    <row r="93" spans="1:12">
      <c r="A93" s="291">
        <v>204</v>
      </c>
      <c r="B93" s="292" t="s">
        <v>24</v>
      </c>
      <c r="C93" s="293" t="s">
        <v>2081</v>
      </c>
      <c r="D93" s="293" t="s">
        <v>2081</v>
      </c>
      <c r="E93" s="295" t="s">
        <v>26</v>
      </c>
      <c r="F93" s="285">
        <f t="shared" si="4"/>
        <v>255</v>
      </c>
      <c r="G93" s="321" t="str">
        <f t="shared" si="5"/>
        <v>FF</v>
      </c>
      <c r="H93" s="299">
        <v>255</v>
      </c>
      <c r="I93" s="297" t="s">
        <v>2075</v>
      </c>
      <c r="J93" s="297" t="s">
        <v>200</v>
      </c>
      <c r="K93" s="297"/>
      <c r="L93" s="298"/>
    </row>
    <row r="94" spans="1:12">
      <c r="A94" s="291">
        <v>205</v>
      </c>
      <c r="B94" s="292" t="s">
        <v>24</v>
      </c>
      <c r="C94" s="293" t="s">
        <v>2081</v>
      </c>
      <c r="D94" s="293" t="s">
        <v>2081</v>
      </c>
      <c r="E94" s="295" t="s">
        <v>26</v>
      </c>
      <c r="F94" s="285">
        <f t="shared" si="4"/>
        <v>255</v>
      </c>
      <c r="G94" s="321" t="str">
        <f t="shared" si="5"/>
        <v>FF</v>
      </c>
      <c r="H94" s="299">
        <v>255</v>
      </c>
      <c r="I94" s="297" t="s">
        <v>2075</v>
      </c>
      <c r="J94" s="297" t="s">
        <v>200</v>
      </c>
      <c r="K94" s="297"/>
      <c r="L94" s="298"/>
    </row>
    <row r="95" spans="1:12">
      <c r="A95" s="291">
        <v>206</v>
      </c>
      <c r="B95" s="292" t="s">
        <v>24</v>
      </c>
      <c r="C95" s="293" t="s">
        <v>2081</v>
      </c>
      <c r="D95" s="293" t="s">
        <v>2081</v>
      </c>
      <c r="E95" s="295" t="s">
        <v>26</v>
      </c>
      <c r="F95" s="285">
        <f t="shared" si="4"/>
        <v>255</v>
      </c>
      <c r="G95" s="321" t="str">
        <f t="shared" si="5"/>
        <v>FF</v>
      </c>
      <c r="H95" s="299">
        <v>255</v>
      </c>
      <c r="I95" s="297" t="s">
        <v>2075</v>
      </c>
      <c r="J95" s="297" t="s">
        <v>200</v>
      </c>
      <c r="K95" s="297"/>
      <c r="L95" s="298"/>
    </row>
    <row r="96" spans="1:12">
      <c r="A96" s="291">
        <v>207</v>
      </c>
      <c r="B96" s="292" t="s">
        <v>24</v>
      </c>
      <c r="C96" s="293" t="s">
        <v>2081</v>
      </c>
      <c r="D96" s="293" t="s">
        <v>2081</v>
      </c>
      <c r="E96" s="295" t="s">
        <v>26</v>
      </c>
      <c r="F96" s="285">
        <f t="shared" si="4"/>
        <v>255</v>
      </c>
      <c r="G96" s="321" t="str">
        <f t="shared" si="5"/>
        <v>FF</v>
      </c>
      <c r="H96" s="299">
        <v>255</v>
      </c>
      <c r="I96" s="297" t="s">
        <v>2075</v>
      </c>
      <c r="J96" s="297" t="s">
        <v>200</v>
      </c>
      <c r="K96" s="297"/>
      <c r="L96" s="298"/>
    </row>
    <row r="97" spans="1:12">
      <c r="A97" s="291">
        <v>208</v>
      </c>
      <c r="B97" s="292" t="s">
        <v>24</v>
      </c>
      <c r="C97" s="293" t="s">
        <v>2081</v>
      </c>
      <c r="D97" s="293" t="s">
        <v>2081</v>
      </c>
      <c r="E97" s="295" t="s">
        <v>26</v>
      </c>
      <c r="F97" s="285">
        <f t="shared" si="4"/>
        <v>255</v>
      </c>
      <c r="G97" s="321" t="str">
        <f t="shared" si="5"/>
        <v>FF</v>
      </c>
      <c r="H97" s="299">
        <v>255</v>
      </c>
      <c r="I97" s="297" t="s">
        <v>2075</v>
      </c>
      <c r="J97" s="297" t="s">
        <v>200</v>
      </c>
      <c r="K97" s="297"/>
      <c r="L97" s="298"/>
    </row>
    <row r="98" spans="1:12">
      <c r="A98" s="291">
        <v>209</v>
      </c>
      <c r="B98" s="292" t="s">
        <v>24</v>
      </c>
      <c r="C98" s="293" t="s">
        <v>2081</v>
      </c>
      <c r="D98" s="293" t="s">
        <v>2081</v>
      </c>
      <c r="E98" s="295" t="s">
        <v>26</v>
      </c>
      <c r="F98" s="285">
        <f t="shared" si="4"/>
        <v>255</v>
      </c>
      <c r="G98" s="321" t="str">
        <f t="shared" si="5"/>
        <v>FF</v>
      </c>
      <c r="H98" s="299">
        <v>255</v>
      </c>
      <c r="I98" s="297" t="s">
        <v>2075</v>
      </c>
      <c r="J98" s="297" t="s">
        <v>200</v>
      </c>
      <c r="K98" s="297"/>
      <c r="L98" s="298"/>
    </row>
    <row r="99" spans="1:12">
      <c r="A99" s="291">
        <v>210</v>
      </c>
      <c r="B99" s="292" t="s">
        <v>24</v>
      </c>
      <c r="C99" s="293" t="s">
        <v>2081</v>
      </c>
      <c r="D99" s="293" t="s">
        <v>2081</v>
      </c>
      <c r="E99" s="295" t="s">
        <v>26</v>
      </c>
      <c r="F99" s="285">
        <f t="shared" si="4"/>
        <v>255</v>
      </c>
      <c r="G99" s="321" t="str">
        <f t="shared" si="5"/>
        <v>FF</v>
      </c>
      <c r="H99" s="299">
        <v>255</v>
      </c>
      <c r="I99" s="297" t="s">
        <v>2075</v>
      </c>
      <c r="J99" s="297" t="s">
        <v>200</v>
      </c>
      <c r="K99" s="297"/>
      <c r="L99" s="298"/>
    </row>
    <row r="100" spans="1:12">
      <c r="A100" s="291">
        <v>211</v>
      </c>
      <c r="B100" s="292" t="s">
        <v>24</v>
      </c>
      <c r="C100" s="293" t="s">
        <v>2081</v>
      </c>
      <c r="D100" s="293" t="s">
        <v>2081</v>
      </c>
      <c r="E100" s="295" t="s">
        <v>26</v>
      </c>
      <c r="F100" s="285">
        <f t="shared" si="4"/>
        <v>255</v>
      </c>
      <c r="G100" s="321" t="str">
        <f t="shared" si="5"/>
        <v>FF</v>
      </c>
      <c r="H100" s="299">
        <v>255</v>
      </c>
      <c r="I100" s="297" t="s">
        <v>2075</v>
      </c>
      <c r="J100" s="297" t="s">
        <v>200</v>
      </c>
      <c r="K100" s="297"/>
      <c r="L100" s="298"/>
    </row>
    <row r="101" spans="1:12">
      <c r="A101" s="291">
        <v>212</v>
      </c>
      <c r="B101" s="292" t="s">
        <v>24</v>
      </c>
      <c r="C101" s="293" t="s">
        <v>2081</v>
      </c>
      <c r="D101" s="293" t="s">
        <v>2081</v>
      </c>
      <c r="E101" s="295" t="s">
        <v>26</v>
      </c>
      <c r="F101" s="285">
        <f t="shared" si="4"/>
        <v>255</v>
      </c>
      <c r="G101" s="321" t="str">
        <f t="shared" si="5"/>
        <v>FF</v>
      </c>
      <c r="H101" s="299">
        <v>255</v>
      </c>
      <c r="I101" s="297" t="s">
        <v>2075</v>
      </c>
      <c r="J101" s="297" t="s">
        <v>200</v>
      </c>
      <c r="K101" s="297"/>
      <c r="L101" s="298"/>
    </row>
    <row r="102" spans="1:12">
      <c r="A102" s="291">
        <v>213</v>
      </c>
      <c r="B102" s="292" t="s">
        <v>24</v>
      </c>
      <c r="C102" s="293" t="s">
        <v>2081</v>
      </c>
      <c r="D102" s="293" t="s">
        <v>2081</v>
      </c>
      <c r="E102" s="295" t="s">
        <v>26</v>
      </c>
      <c r="F102" s="285">
        <f t="shared" si="4"/>
        <v>255</v>
      </c>
      <c r="G102" s="321" t="str">
        <f t="shared" si="5"/>
        <v>FF</v>
      </c>
      <c r="H102" s="299">
        <v>255</v>
      </c>
      <c r="I102" s="297" t="s">
        <v>2075</v>
      </c>
      <c r="J102" s="297" t="s">
        <v>200</v>
      </c>
      <c r="K102" s="297"/>
      <c r="L102" s="298"/>
    </row>
    <row r="103" spans="1:12">
      <c r="A103" s="291">
        <v>214</v>
      </c>
      <c r="B103" s="292" t="s">
        <v>24</v>
      </c>
      <c r="C103" s="293" t="s">
        <v>2081</v>
      </c>
      <c r="D103" s="293" t="s">
        <v>2081</v>
      </c>
      <c r="E103" s="295" t="s">
        <v>26</v>
      </c>
      <c r="F103" s="285">
        <f t="shared" si="4"/>
        <v>255</v>
      </c>
      <c r="G103" s="321" t="str">
        <f t="shared" si="5"/>
        <v>FF</v>
      </c>
      <c r="H103" s="299">
        <v>255</v>
      </c>
      <c r="I103" s="297" t="s">
        <v>2075</v>
      </c>
      <c r="J103" s="297" t="s">
        <v>200</v>
      </c>
      <c r="K103" s="297"/>
      <c r="L103" s="298"/>
    </row>
    <row r="104" spans="1:12">
      <c r="A104" s="291">
        <v>215</v>
      </c>
      <c r="B104" s="292" t="s">
        <v>24</v>
      </c>
      <c r="C104" s="293" t="s">
        <v>2081</v>
      </c>
      <c r="D104" s="293" t="s">
        <v>2081</v>
      </c>
      <c r="E104" s="295" t="s">
        <v>26</v>
      </c>
      <c r="F104" s="285">
        <f t="shared" si="4"/>
        <v>255</v>
      </c>
      <c r="G104" s="321" t="str">
        <f t="shared" si="5"/>
        <v>FF</v>
      </c>
      <c r="H104" s="299">
        <v>255</v>
      </c>
      <c r="I104" s="297" t="s">
        <v>2075</v>
      </c>
      <c r="J104" s="297" t="s">
        <v>200</v>
      </c>
      <c r="K104" s="297"/>
      <c r="L104" s="298"/>
    </row>
    <row r="105" spans="1:12">
      <c r="A105" s="291">
        <v>216</v>
      </c>
      <c r="B105" s="292" t="s">
        <v>24</v>
      </c>
      <c r="C105" s="293" t="s">
        <v>2081</v>
      </c>
      <c r="D105" s="293" t="s">
        <v>2081</v>
      </c>
      <c r="E105" s="295" t="s">
        <v>26</v>
      </c>
      <c r="F105" s="285">
        <f t="shared" si="4"/>
        <v>255</v>
      </c>
      <c r="G105" s="321" t="str">
        <f t="shared" si="5"/>
        <v>FF</v>
      </c>
      <c r="H105" s="299">
        <v>255</v>
      </c>
      <c r="I105" s="297" t="s">
        <v>2075</v>
      </c>
      <c r="J105" s="297" t="s">
        <v>200</v>
      </c>
      <c r="K105" s="297"/>
      <c r="L105" s="298"/>
    </row>
    <row r="106" spans="1:12">
      <c r="A106" s="291">
        <v>217</v>
      </c>
      <c r="B106" s="292" t="s">
        <v>24</v>
      </c>
      <c r="C106" s="293" t="s">
        <v>2081</v>
      </c>
      <c r="D106" s="293" t="s">
        <v>2081</v>
      </c>
      <c r="E106" s="295" t="s">
        <v>26</v>
      </c>
      <c r="F106" s="285">
        <f t="shared" si="4"/>
        <v>255</v>
      </c>
      <c r="G106" s="321" t="str">
        <f t="shared" si="5"/>
        <v>FF</v>
      </c>
      <c r="H106" s="299">
        <v>255</v>
      </c>
      <c r="I106" s="297" t="s">
        <v>2075</v>
      </c>
      <c r="J106" s="297" t="s">
        <v>200</v>
      </c>
      <c r="K106" s="297"/>
      <c r="L106" s="298"/>
    </row>
    <row r="107" spans="1:12">
      <c r="A107" s="291">
        <v>218</v>
      </c>
      <c r="B107" s="292" t="s">
        <v>24</v>
      </c>
      <c r="C107" s="293" t="s">
        <v>2081</v>
      </c>
      <c r="D107" s="293" t="s">
        <v>2081</v>
      </c>
      <c r="E107" s="295" t="s">
        <v>26</v>
      </c>
      <c r="F107" s="285">
        <f t="shared" si="4"/>
        <v>255</v>
      </c>
      <c r="G107" s="321" t="str">
        <f t="shared" si="5"/>
        <v>FF</v>
      </c>
      <c r="H107" s="299">
        <v>255</v>
      </c>
      <c r="I107" s="297" t="s">
        <v>2075</v>
      </c>
      <c r="J107" s="297" t="s">
        <v>200</v>
      </c>
      <c r="K107" s="297"/>
      <c r="L107" s="298"/>
    </row>
    <row r="108" spans="1:12">
      <c r="A108" s="291">
        <v>219</v>
      </c>
      <c r="B108" s="292" t="s">
        <v>24</v>
      </c>
      <c r="C108" s="293" t="s">
        <v>2081</v>
      </c>
      <c r="D108" s="293" t="s">
        <v>2081</v>
      </c>
      <c r="E108" s="295" t="s">
        <v>26</v>
      </c>
      <c r="F108" s="285">
        <f t="shared" si="4"/>
        <v>255</v>
      </c>
      <c r="G108" s="321" t="str">
        <f t="shared" si="5"/>
        <v>FF</v>
      </c>
      <c r="H108" s="299">
        <v>255</v>
      </c>
      <c r="I108" s="297" t="s">
        <v>2075</v>
      </c>
      <c r="J108" s="297" t="s">
        <v>200</v>
      </c>
      <c r="K108" s="297"/>
      <c r="L108" s="298"/>
    </row>
    <row r="109" spans="1:12">
      <c r="A109" s="291">
        <v>220</v>
      </c>
      <c r="B109" s="292" t="s">
        <v>24</v>
      </c>
      <c r="C109" s="293" t="s">
        <v>2081</v>
      </c>
      <c r="D109" s="293" t="s">
        <v>2081</v>
      </c>
      <c r="E109" s="295" t="s">
        <v>26</v>
      </c>
      <c r="F109" s="285">
        <f t="shared" si="4"/>
        <v>255</v>
      </c>
      <c r="G109" s="321" t="str">
        <f t="shared" si="5"/>
        <v>FF</v>
      </c>
      <c r="H109" s="299">
        <v>255</v>
      </c>
      <c r="I109" s="297" t="s">
        <v>2075</v>
      </c>
      <c r="J109" s="297" t="s">
        <v>200</v>
      </c>
      <c r="K109" s="297"/>
      <c r="L109" s="298"/>
    </row>
    <row r="110" spans="1:12">
      <c r="A110" s="291">
        <v>221</v>
      </c>
      <c r="B110" s="292" t="s">
        <v>24</v>
      </c>
      <c r="C110" s="293" t="s">
        <v>2081</v>
      </c>
      <c r="D110" s="293" t="s">
        <v>2081</v>
      </c>
      <c r="E110" s="295" t="s">
        <v>26</v>
      </c>
      <c r="F110" s="285">
        <f t="shared" si="4"/>
        <v>255</v>
      </c>
      <c r="G110" s="321" t="str">
        <f t="shared" si="5"/>
        <v>FF</v>
      </c>
      <c r="H110" s="299">
        <v>255</v>
      </c>
      <c r="I110" s="297" t="s">
        <v>2075</v>
      </c>
      <c r="J110" s="297" t="s">
        <v>200</v>
      </c>
      <c r="K110" s="297"/>
      <c r="L110" s="298"/>
    </row>
    <row r="111" spans="1:12">
      <c r="A111" s="291">
        <v>222</v>
      </c>
      <c r="B111" s="292" t="s">
        <v>24</v>
      </c>
      <c r="C111" s="293" t="s">
        <v>2081</v>
      </c>
      <c r="D111" s="293" t="s">
        <v>2081</v>
      </c>
      <c r="E111" s="295" t="s">
        <v>26</v>
      </c>
      <c r="F111" s="285">
        <f t="shared" si="4"/>
        <v>255</v>
      </c>
      <c r="G111" s="321" t="str">
        <f t="shared" si="5"/>
        <v>FF</v>
      </c>
      <c r="H111" s="299">
        <v>255</v>
      </c>
      <c r="I111" s="297" t="s">
        <v>2075</v>
      </c>
      <c r="J111" s="297" t="s">
        <v>200</v>
      </c>
      <c r="K111" s="297"/>
      <c r="L111" s="298"/>
    </row>
    <row r="112" spans="1:12">
      <c r="A112" s="291">
        <v>223</v>
      </c>
      <c r="B112" s="292" t="s">
        <v>24</v>
      </c>
      <c r="C112" s="293" t="s">
        <v>2081</v>
      </c>
      <c r="D112" s="293" t="s">
        <v>2081</v>
      </c>
      <c r="E112" s="295" t="s">
        <v>26</v>
      </c>
      <c r="F112" s="285">
        <f t="shared" si="4"/>
        <v>255</v>
      </c>
      <c r="G112" s="321" t="str">
        <f t="shared" si="5"/>
        <v>FF</v>
      </c>
      <c r="H112" s="299">
        <v>255</v>
      </c>
      <c r="I112" s="297" t="s">
        <v>2075</v>
      </c>
      <c r="J112" s="297" t="s">
        <v>200</v>
      </c>
      <c r="K112" s="297"/>
      <c r="L112" s="298"/>
    </row>
    <row r="113" spans="1:12">
      <c r="A113" s="291">
        <v>224</v>
      </c>
      <c r="B113" s="292" t="s">
        <v>24</v>
      </c>
      <c r="C113" s="293" t="s">
        <v>2081</v>
      </c>
      <c r="D113" s="293" t="s">
        <v>2081</v>
      </c>
      <c r="E113" s="295" t="s">
        <v>26</v>
      </c>
      <c r="F113" s="285">
        <f t="shared" si="4"/>
        <v>255</v>
      </c>
      <c r="G113" s="321" t="str">
        <f t="shared" si="5"/>
        <v>FF</v>
      </c>
      <c r="H113" s="299">
        <v>255</v>
      </c>
      <c r="I113" s="297" t="s">
        <v>2075</v>
      </c>
      <c r="J113" s="297" t="s">
        <v>200</v>
      </c>
      <c r="K113" s="297"/>
      <c r="L113" s="298"/>
    </row>
    <row r="114" spans="1:12">
      <c r="A114" s="291">
        <v>225</v>
      </c>
      <c r="B114" s="292" t="s">
        <v>24</v>
      </c>
      <c r="C114" s="293" t="s">
        <v>2081</v>
      </c>
      <c r="D114" s="293" t="s">
        <v>2081</v>
      </c>
      <c r="E114" s="295" t="s">
        <v>26</v>
      </c>
      <c r="F114" s="285">
        <f t="shared" si="4"/>
        <v>255</v>
      </c>
      <c r="G114" s="321" t="str">
        <f t="shared" si="5"/>
        <v>FF</v>
      </c>
      <c r="H114" s="299">
        <v>255</v>
      </c>
      <c r="I114" s="297" t="s">
        <v>2075</v>
      </c>
      <c r="J114" s="297" t="s">
        <v>200</v>
      </c>
      <c r="K114" s="297"/>
      <c r="L114" s="298"/>
    </row>
    <row r="115" spans="1:12">
      <c r="A115" s="291">
        <v>226</v>
      </c>
      <c r="B115" s="292" t="s">
        <v>24</v>
      </c>
      <c r="C115" s="293" t="s">
        <v>2081</v>
      </c>
      <c r="D115" s="293" t="s">
        <v>2081</v>
      </c>
      <c r="E115" s="295" t="s">
        <v>26</v>
      </c>
      <c r="F115" s="285">
        <f t="shared" si="4"/>
        <v>255</v>
      </c>
      <c r="G115" s="321" t="str">
        <f t="shared" si="5"/>
        <v>FF</v>
      </c>
      <c r="H115" s="299">
        <v>255</v>
      </c>
      <c r="I115" s="297" t="s">
        <v>2075</v>
      </c>
      <c r="J115" s="297" t="s">
        <v>200</v>
      </c>
      <c r="K115" s="297"/>
      <c r="L115" s="298"/>
    </row>
    <row r="116" spans="1:12">
      <c r="A116" s="291">
        <v>227</v>
      </c>
      <c r="B116" s="292" t="s">
        <v>24</v>
      </c>
      <c r="C116" s="293" t="s">
        <v>2081</v>
      </c>
      <c r="D116" s="293" t="s">
        <v>2081</v>
      </c>
      <c r="E116" s="295" t="s">
        <v>26</v>
      </c>
      <c r="F116" s="285">
        <f t="shared" si="4"/>
        <v>255</v>
      </c>
      <c r="G116" s="321" t="str">
        <f t="shared" si="5"/>
        <v>FF</v>
      </c>
      <c r="H116" s="299">
        <v>255</v>
      </c>
      <c r="I116" s="297" t="s">
        <v>2075</v>
      </c>
      <c r="J116" s="297" t="s">
        <v>200</v>
      </c>
      <c r="K116" s="297"/>
      <c r="L116" s="298"/>
    </row>
    <row r="117" spans="1:12">
      <c r="A117" s="291">
        <v>228</v>
      </c>
      <c r="B117" s="292" t="s">
        <v>24</v>
      </c>
      <c r="C117" s="293" t="s">
        <v>2081</v>
      </c>
      <c r="D117" s="293" t="s">
        <v>2081</v>
      </c>
      <c r="E117" s="295" t="s">
        <v>26</v>
      </c>
      <c r="F117" s="285">
        <f t="shared" si="4"/>
        <v>255</v>
      </c>
      <c r="G117" s="321" t="str">
        <f t="shared" si="5"/>
        <v>FF</v>
      </c>
      <c r="H117" s="299">
        <v>255</v>
      </c>
      <c r="I117" s="297" t="s">
        <v>2075</v>
      </c>
      <c r="J117" s="297" t="s">
        <v>200</v>
      </c>
      <c r="K117" s="297"/>
      <c r="L117" s="298"/>
    </row>
    <row r="118" spans="1:12">
      <c r="A118" s="291">
        <v>229</v>
      </c>
      <c r="B118" s="292" t="s">
        <v>24</v>
      </c>
      <c r="C118" s="293" t="s">
        <v>2081</v>
      </c>
      <c r="D118" s="293" t="s">
        <v>2081</v>
      </c>
      <c r="E118" s="295" t="s">
        <v>26</v>
      </c>
      <c r="F118" s="285">
        <f t="shared" si="4"/>
        <v>255</v>
      </c>
      <c r="G118" s="321" t="str">
        <f t="shared" si="5"/>
        <v>FF</v>
      </c>
      <c r="H118" s="299">
        <v>255</v>
      </c>
      <c r="I118" s="297" t="s">
        <v>2075</v>
      </c>
      <c r="J118" s="297" t="s">
        <v>200</v>
      </c>
      <c r="K118" s="297"/>
      <c r="L118" s="298"/>
    </row>
    <row r="119" spans="1:12">
      <c r="A119" s="291">
        <v>230</v>
      </c>
      <c r="B119" s="292" t="s">
        <v>24</v>
      </c>
      <c r="C119" s="293" t="s">
        <v>2081</v>
      </c>
      <c r="D119" s="293" t="s">
        <v>2081</v>
      </c>
      <c r="E119" s="295" t="s">
        <v>26</v>
      </c>
      <c r="F119" s="285">
        <f t="shared" si="4"/>
        <v>255</v>
      </c>
      <c r="G119" s="321" t="str">
        <f t="shared" si="5"/>
        <v>FF</v>
      </c>
      <c r="H119" s="299">
        <v>255</v>
      </c>
      <c r="I119" s="297" t="s">
        <v>2075</v>
      </c>
      <c r="J119" s="297" t="s">
        <v>200</v>
      </c>
      <c r="K119" s="297"/>
      <c r="L119" s="298"/>
    </row>
    <row r="120" spans="1:12">
      <c r="A120" s="291">
        <v>231</v>
      </c>
      <c r="B120" s="292" t="s">
        <v>24</v>
      </c>
      <c r="C120" s="293" t="s">
        <v>2081</v>
      </c>
      <c r="D120" s="293" t="s">
        <v>2081</v>
      </c>
      <c r="E120" s="295" t="s">
        <v>26</v>
      </c>
      <c r="F120" s="285">
        <f t="shared" si="4"/>
        <v>255</v>
      </c>
      <c r="G120" s="321" t="str">
        <f t="shared" si="5"/>
        <v>FF</v>
      </c>
      <c r="H120" s="299">
        <v>255</v>
      </c>
      <c r="I120" s="297" t="s">
        <v>2075</v>
      </c>
      <c r="J120" s="297" t="s">
        <v>200</v>
      </c>
      <c r="K120" s="297"/>
      <c r="L120" s="298"/>
    </row>
    <row r="121" spans="1:12">
      <c r="A121" s="291">
        <v>232</v>
      </c>
      <c r="B121" s="292" t="s">
        <v>24</v>
      </c>
      <c r="C121" s="293" t="s">
        <v>2081</v>
      </c>
      <c r="D121" s="293" t="s">
        <v>2081</v>
      </c>
      <c r="E121" s="295" t="s">
        <v>26</v>
      </c>
      <c r="F121" s="285">
        <f t="shared" si="4"/>
        <v>255</v>
      </c>
      <c r="G121" s="321" t="str">
        <f t="shared" si="5"/>
        <v>FF</v>
      </c>
      <c r="H121" s="299">
        <v>255</v>
      </c>
      <c r="I121" s="297" t="s">
        <v>2075</v>
      </c>
      <c r="J121" s="297" t="s">
        <v>200</v>
      </c>
      <c r="K121" s="297"/>
      <c r="L121" s="298"/>
    </row>
    <row r="122" spans="1:12">
      <c r="A122" s="291">
        <v>233</v>
      </c>
      <c r="B122" s="292" t="s">
        <v>24</v>
      </c>
      <c r="C122" s="293" t="s">
        <v>2081</v>
      </c>
      <c r="D122" s="293" t="s">
        <v>2081</v>
      </c>
      <c r="E122" s="295" t="s">
        <v>26</v>
      </c>
      <c r="F122" s="285">
        <f t="shared" si="4"/>
        <v>255</v>
      </c>
      <c r="G122" s="321" t="str">
        <f t="shared" si="5"/>
        <v>FF</v>
      </c>
      <c r="H122" s="299">
        <v>255</v>
      </c>
      <c r="I122" s="297" t="s">
        <v>2075</v>
      </c>
      <c r="J122" s="297" t="s">
        <v>200</v>
      </c>
      <c r="K122" s="297"/>
      <c r="L122" s="298"/>
    </row>
    <row r="123" spans="1:12">
      <c r="A123" s="291">
        <v>234</v>
      </c>
      <c r="B123" s="292" t="s">
        <v>24</v>
      </c>
      <c r="C123" s="293" t="s">
        <v>2081</v>
      </c>
      <c r="D123" s="293" t="s">
        <v>2081</v>
      </c>
      <c r="E123" s="295" t="s">
        <v>26</v>
      </c>
      <c r="F123" s="285">
        <f t="shared" si="4"/>
        <v>255</v>
      </c>
      <c r="G123" s="321" t="str">
        <f t="shared" si="5"/>
        <v>FF</v>
      </c>
      <c r="H123" s="299">
        <v>255</v>
      </c>
      <c r="I123" s="297" t="s">
        <v>2075</v>
      </c>
      <c r="J123" s="297" t="s">
        <v>200</v>
      </c>
      <c r="K123" s="297"/>
      <c r="L123" s="298"/>
    </row>
    <row r="124" spans="1:12">
      <c r="A124" s="291">
        <v>235</v>
      </c>
      <c r="B124" s="292" t="s">
        <v>24</v>
      </c>
      <c r="C124" s="293" t="s">
        <v>2081</v>
      </c>
      <c r="D124" s="293" t="s">
        <v>2081</v>
      </c>
      <c r="E124" s="295" t="s">
        <v>26</v>
      </c>
      <c r="F124" s="285">
        <f t="shared" si="4"/>
        <v>255</v>
      </c>
      <c r="G124" s="321" t="str">
        <f t="shared" si="5"/>
        <v>FF</v>
      </c>
      <c r="H124" s="299">
        <v>255</v>
      </c>
      <c r="I124" s="297" t="s">
        <v>2075</v>
      </c>
      <c r="J124" s="297" t="s">
        <v>200</v>
      </c>
      <c r="K124" s="297"/>
      <c r="L124" s="298"/>
    </row>
    <row r="125" spans="1:12">
      <c r="A125" s="291">
        <v>236</v>
      </c>
      <c r="B125" s="292" t="s">
        <v>24</v>
      </c>
      <c r="C125" s="293" t="s">
        <v>2081</v>
      </c>
      <c r="D125" s="293" t="s">
        <v>2081</v>
      </c>
      <c r="E125" s="295" t="s">
        <v>26</v>
      </c>
      <c r="F125" s="285">
        <f t="shared" si="4"/>
        <v>255</v>
      </c>
      <c r="G125" s="321" t="str">
        <f t="shared" si="5"/>
        <v>FF</v>
      </c>
      <c r="H125" s="299">
        <v>255</v>
      </c>
      <c r="I125" s="297" t="s">
        <v>2075</v>
      </c>
      <c r="J125" s="297" t="s">
        <v>200</v>
      </c>
      <c r="K125" s="297"/>
      <c r="L125" s="298"/>
    </row>
    <row r="126" spans="1:12">
      <c r="A126" s="291">
        <v>237</v>
      </c>
      <c r="B126" s="292" t="s">
        <v>24</v>
      </c>
      <c r="C126" s="293" t="s">
        <v>2081</v>
      </c>
      <c r="D126" s="293" t="s">
        <v>2081</v>
      </c>
      <c r="E126" s="295" t="s">
        <v>26</v>
      </c>
      <c r="F126" s="285">
        <f t="shared" si="4"/>
        <v>255</v>
      </c>
      <c r="G126" s="321" t="str">
        <f t="shared" si="5"/>
        <v>FF</v>
      </c>
      <c r="H126" s="299">
        <v>255</v>
      </c>
      <c r="I126" s="297" t="s">
        <v>2075</v>
      </c>
      <c r="J126" s="297" t="s">
        <v>200</v>
      </c>
      <c r="K126" s="297"/>
      <c r="L126" s="298"/>
    </row>
    <row r="127" spans="1:12">
      <c r="A127" s="291">
        <v>238</v>
      </c>
      <c r="B127" s="292" t="s">
        <v>24</v>
      </c>
      <c r="C127" s="293" t="s">
        <v>2081</v>
      </c>
      <c r="D127" s="293" t="s">
        <v>2081</v>
      </c>
      <c r="E127" s="295" t="s">
        <v>26</v>
      </c>
      <c r="F127" s="285">
        <f t="shared" si="4"/>
        <v>255</v>
      </c>
      <c r="G127" s="321" t="str">
        <f t="shared" si="5"/>
        <v>FF</v>
      </c>
      <c r="H127" s="299">
        <v>255</v>
      </c>
      <c r="I127" s="297" t="s">
        <v>2075</v>
      </c>
      <c r="J127" s="297" t="s">
        <v>200</v>
      </c>
      <c r="K127" s="297"/>
      <c r="L127" s="298"/>
    </row>
    <row r="128" spans="1:12">
      <c r="A128" s="291">
        <v>239</v>
      </c>
      <c r="B128" s="292" t="s">
        <v>24</v>
      </c>
      <c r="C128" s="293" t="s">
        <v>2081</v>
      </c>
      <c r="D128" s="293" t="s">
        <v>2081</v>
      </c>
      <c r="E128" s="295" t="s">
        <v>26</v>
      </c>
      <c r="F128" s="285">
        <f t="shared" si="4"/>
        <v>255</v>
      </c>
      <c r="G128" s="321" t="str">
        <f t="shared" si="5"/>
        <v>FF</v>
      </c>
      <c r="H128" s="299">
        <v>255</v>
      </c>
      <c r="I128" s="297" t="s">
        <v>2075</v>
      </c>
      <c r="J128" s="297" t="s">
        <v>200</v>
      </c>
      <c r="K128" s="297"/>
      <c r="L128" s="298"/>
    </row>
    <row r="129" spans="1:12">
      <c r="A129" s="291">
        <v>240</v>
      </c>
      <c r="B129" s="292" t="s">
        <v>24</v>
      </c>
      <c r="C129" s="293" t="s">
        <v>2081</v>
      </c>
      <c r="D129" s="293" t="s">
        <v>2081</v>
      </c>
      <c r="E129" s="295" t="s">
        <v>26</v>
      </c>
      <c r="F129" s="285">
        <f t="shared" si="4"/>
        <v>255</v>
      </c>
      <c r="G129" s="321" t="str">
        <f t="shared" si="5"/>
        <v>FF</v>
      </c>
      <c r="H129" s="299">
        <v>255</v>
      </c>
      <c r="I129" s="297" t="s">
        <v>2075</v>
      </c>
      <c r="J129" s="297" t="s">
        <v>200</v>
      </c>
      <c r="K129" s="297"/>
      <c r="L129" s="298"/>
    </row>
    <row r="130" spans="1:12">
      <c r="A130" s="291">
        <v>241</v>
      </c>
      <c r="B130" s="292" t="s">
        <v>24</v>
      </c>
      <c r="C130" s="293" t="s">
        <v>2081</v>
      </c>
      <c r="D130" s="293" t="s">
        <v>2081</v>
      </c>
      <c r="E130" s="295" t="s">
        <v>26</v>
      </c>
      <c r="F130" s="285">
        <f t="shared" si="4"/>
        <v>255</v>
      </c>
      <c r="G130" s="321" t="str">
        <f t="shared" si="5"/>
        <v>FF</v>
      </c>
      <c r="H130" s="299">
        <v>255</v>
      </c>
      <c r="I130" s="297" t="s">
        <v>2075</v>
      </c>
      <c r="J130" s="297" t="s">
        <v>200</v>
      </c>
      <c r="K130" s="297"/>
      <c r="L130" s="298"/>
    </row>
    <row r="131" spans="1:12">
      <c r="A131" s="291">
        <v>242</v>
      </c>
      <c r="B131" s="292" t="s">
        <v>24</v>
      </c>
      <c r="C131" s="293" t="s">
        <v>2081</v>
      </c>
      <c r="D131" s="293" t="s">
        <v>2081</v>
      </c>
      <c r="E131" s="295" t="s">
        <v>26</v>
      </c>
      <c r="F131" s="285">
        <f t="shared" si="4"/>
        <v>255</v>
      </c>
      <c r="G131" s="321" t="str">
        <f t="shared" si="5"/>
        <v>FF</v>
      </c>
      <c r="H131" s="299">
        <v>255</v>
      </c>
      <c r="I131" s="297" t="s">
        <v>2075</v>
      </c>
      <c r="J131" s="297" t="s">
        <v>200</v>
      </c>
      <c r="K131" s="297"/>
      <c r="L131" s="298"/>
    </row>
    <row r="132" spans="1:12">
      <c r="A132" s="291">
        <v>243</v>
      </c>
      <c r="B132" s="292" t="s">
        <v>24</v>
      </c>
      <c r="C132" s="293" t="s">
        <v>2081</v>
      </c>
      <c r="D132" s="293" t="s">
        <v>2081</v>
      </c>
      <c r="E132" s="295" t="s">
        <v>26</v>
      </c>
      <c r="F132" s="285">
        <f t="shared" si="4"/>
        <v>255</v>
      </c>
      <c r="G132" s="321" t="str">
        <f t="shared" si="5"/>
        <v>FF</v>
      </c>
      <c r="H132" s="299">
        <v>255</v>
      </c>
      <c r="I132" s="297" t="s">
        <v>2075</v>
      </c>
      <c r="J132" s="297" t="s">
        <v>200</v>
      </c>
      <c r="K132" s="297"/>
      <c r="L132" s="298"/>
    </row>
    <row r="133" spans="1:12">
      <c r="A133" s="291">
        <v>244</v>
      </c>
      <c r="B133" s="292" t="s">
        <v>24</v>
      </c>
      <c r="C133" s="293" t="s">
        <v>2081</v>
      </c>
      <c r="D133" s="293" t="s">
        <v>2081</v>
      </c>
      <c r="E133" s="295" t="s">
        <v>26</v>
      </c>
      <c r="F133" s="285">
        <f t="shared" si="4"/>
        <v>255</v>
      </c>
      <c r="G133" s="321" t="str">
        <f t="shared" si="5"/>
        <v>FF</v>
      </c>
      <c r="H133" s="299">
        <v>255</v>
      </c>
      <c r="I133" s="297" t="s">
        <v>2075</v>
      </c>
      <c r="J133" s="297" t="s">
        <v>200</v>
      </c>
      <c r="K133" s="297"/>
      <c r="L133" s="298"/>
    </row>
    <row r="134" spans="1:12">
      <c r="A134" s="291">
        <v>245</v>
      </c>
      <c r="B134" s="292" t="s">
        <v>24</v>
      </c>
      <c r="C134" s="293" t="s">
        <v>2081</v>
      </c>
      <c r="D134" s="293" t="s">
        <v>2081</v>
      </c>
      <c r="E134" s="295" t="s">
        <v>26</v>
      </c>
      <c r="F134" s="285">
        <f t="shared" si="4"/>
        <v>255</v>
      </c>
      <c r="G134" s="321" t="str">
        <f t="shared" si="5"/>
        <v>FF</v>
      </c>
      <c r="H134" s="299">
        <v>255</v>
      </c>
      <c r="I134" s="297" t="s">
        <v>2075</v>
      </c>
      <c r="J134" s="297" t="s">
        <v>200</v>
      </c>
      <c r="K134" s="297"/>
      <c r="L134" s="298"/>
    </row>
    <row r="135" spans="1:12">
      <c r="A135" s="291">
        <v>246</v>
      </c>
      <c r="B135" s="292" t="s">
        <v>24</v>
      </c>
      <c r="C135" s="293" t="s">
        <v>2081</v>
      </c>
      <c r="D135" s="293" t="s">
        <v>2081</v>
      </c>
      <c r="E135" s="295" t="s">
        <v>26</v>
      </c>
      <c r="F135" s="285">
        <f t="shared" si="4"/>
        <v>255</v>
      </c>
      <c r="G135" s="321" t="str">
        <f t="shared" si="5"/>
        <v>FF</v>
      </c>
      <c r="H135" s="299">
        <v>255</v>
      </c>
      <c r="I135" s="297" t="s">
        <v>2075</v>
      </c>
      <c r="J135" s="297" t="s">
        <v>200</v>
      </c>
      <c r="K135" s="297"/>
      <c r="L135" s="298"/>
    </row>
    <row r="136" spans="1:12">
      <c r="A136" s="291">
        <v>247</v>
      </c>
      <c r="B136" s="292" t="s">
        <v>24</v>
      </c>
      <c r="C136" s="293" t="s">
        <v>2081</v>
      </c>
      <c r="D136" s="293" t="s">
        <v>2081</v>
      </c>
      <c r="E136" s="295" t="s">
        <v>26</v>
      </c>
      <c r="F136" s="285">
        <f t="shared" si="4"/>
        <v>255</v>
      </c>
      <c r="G136" s="321" t="str">
        <f t="shared" si="5"/>
        <v>FF</v>
      </c>
      <c r="H136" s="299">
        <v>255</v>
      </c>
      <c r="I136" s="297" t="s">
        <v>2075</v>
      </c>
      <c r="J136" s="297" t="s">
        <v>200</v>
      </c>
      <c r="K136" s="297"/>
      <c r="L136" s="298"/>
    </row>
    <row r="137" spans="1:12">
      <c r="A137" s="291">
        <v>248</v>
      </c>
      <c r="B137" s="292" t="s">
        <v>24</v>
      </c>
      <c r="C137" s="293" t="s">
        <v>2081</v>
      </c>
      <c r="D137" s="293" t="s">
        <v>2081</v>
      </c>
      <c r="E137" s="295" t="s">
        <v>26</v>
      </c>
      <c r="F137" s="285">
        <f t="shared" si="4"/>
        <v>255</v>
      </c>
      <c r="G137" s="321" t="str">
        <f t="shared" si="5"/>
        <v>FF</v>
      </c>
      <c r="H137" s="299">
        <v>255</v>
      </c>
      <c r="I137" s="297" t="s">
        <v>2075</v>
      </c>
      <c r="J137" s="297" t="s">
        <v>200</v>
      </c>
      <c r="K137" s="297"/>
      <c r="L137" s="298"/>
    </row>
    <row r="138" spans="1:12">
      <c r="A138" s="291">
        <v>249</v>
      </c>
      <c r="B138" s="292" t="s">
        <v>24</v>
      </c>
      <c r="C138" s="293" t="s">
        <v>2081</v>
      </c>
      <c r="D138" s="293" t="s">
        <v>2081</v>
      </c>
      <c r="E138" s="295" t="s">
        <v>26</v>
      </c>
      <c r="F138" s="285">
        <f t="shared" si="4"/>
        <v>255</v>
      </c>
      <c r="G138" s="321" t="str">
        <f t="shared" si="5"/>
        <v>FF</v>
      </c>
      <c r="H138" s="299">
        <v>255</v>
      </c>
      <c r="I138" s="297" t="s">
        <v>2075</v>
      </c>
      <c r="J138" s="297" t="s">
        <v>200</v>
      </c>
      <c r="K138" s="297"/>
      <c r="L138" s="298"/>
    </row>
    <row r="139" spans="1:12">
      <c r="A139" s="291">
        <v>250</v>
      </c>
      <c r="B139" s="292" t="s">
        <v>24</v>
      </c>
      <c r="C139" s="293" t="s">
        <v>2081</v>
      </c>
      <c r="D139" s="293" t="s">
        <v>2081</v>
      </c>
      <c r="E139" s="295" t="s">
        <v>26</v>
      </c>
      <c r="F139" s="285">
        <f t="shared" si="4"/>
        <v>255</v>
      </c>
      <c r="G139" s="321" t="str">
        <f t="shared" si="5"/>
        <v>FF</v>
      </c>
      <c r="H139" s="299">
        <v>255</v>
      </c>
      <c r="I139" s="297" t="s">
        <v>2075</v>
      </c>
      <c r="J139" s="297" t="s">
        <v>200</v>
      </c>
      <c r="K139" s="297"/>
      <c r="L139" s="298"/>
    </row>
    <row r="140" spans="1:12">
      <c r="A140" s="291">
        <v>251</v>
      </c>
      <c r="B140" s="292" t="s">
        <v>24</v>
      </c>
      <c r="C140" s="293" t="s">
        <v>2081</v>
      </c>
      <c r="D140" s="293" t="s">
        <v>2081</v>
      </c>
      <c r="E140" s="295" t="s">
        <v>26</v>
      </c>
      <c r="F140" s="285">
        <f t="shared" si="4"/>
        <v>255</v>
      </c>
      <c r="G140" s="321" t="str">
        <f t="shared" si="5"/>
        <v>FF</v>
      </c>
      <c r="H140" s="299">
        <v>255</v>
      </c>
      <c r="I140" s="297" t="s">
        <v>2075</v>
      </c>
      <c r="J140" s="297" t="s">
        <v>200</v>
      </c>
      <c r="K140" s="297"/>
      <c r="L140" s="298"/>
    </row>
    <row r="141" spans="1:12">
      <c r="A141" s="291">
        <v>252</v>
      </c>
      <c r="B141" s="292" t="s">
        <v>24</v>
      </c>
      <c r="C141" s="293" t="s">
        <v>2081</v>
      </c>
      <c r="D141" s="293" t="s">
        <v>2081</v>
      </c>
      <c r="E141" s="295" t="s">
        <v>26</v>
      </c>
      <c r="F141" s="285">
        <f t="shared" si="4"/>
        <v>255</v>
      </c>
      <c r="G141" s="321" t="str">
        <f t="shared" si="5"/>
        <v>FF</v>
      </c>
      <c r="H141" s="299">
        <v>255</v>
      </c>
      <c r="I141" s="297" t="s">
        <v>2075</v>
      </c>
      <c r="J141" s="297" t="s">
        <v>200</v>
      </c>
      <c r="K141" s="297"/>
      <c r="L141" s="298"/>
    </row>
    <row r="142" spans="1:12">
      <c r="A142" s="291">
        <v>253</v>
      </c>
      <c r="B142" s="292" t="s">
        <v>24</v>
      </c>
      <c r="C142" s="293" t="s">
        <v>2081</v>
      </c>
      <c r="D142" s="293" t="s">
        <v>2081</v>
      </c>
      <c r="E142" s="295" t="s">
        <v>26</v>
      </c>
      <c r="F142" s="285">
        <f t="shared" si="4"/>
        <v>255</v>
      </c>
      <c r="G142" s="321" t="str">
        <f t="shared" si="5"/>
        <v>FF</v>
      </c>
      <c r="H142" s="299">
        <v>255</v>
      </c>
      <c r="I142" s="297" t="s">
        <v>2075</v>
      </c>
      <c r="J142" s="297" t="s">
        <v>200</v>
      </c>
      <c r="K142" s="297"/>
      <c r="L142" s="298"/>
    </row>
    <row r="143" spans="1:12">
      <c r="A143" s="291">
        <v>254</v>
      </c>
      <c r="B143" s="292" t="s">
        <v>24</v>
      </c>
      <c r="C143" s="293" t="s">
        <v>2081</v>
      </c>
      <c r="D143" s="293" t="s">
        <v>2081</v>
      </c>
      <c r="E143" s="295" t="s">
        <v>26</v>
      </c>
      <c r="F143" s="285">
        <f t="shared" si="4"/>
        <v>255</v>
      </c>
      <c r="G143" s="321" t="str">
        <f t="shared" si="5"/>
        <v>FF</v>
      </c>
      <c r="H143" s="299">
        <v>255</v>
      </c>
      <c r="I143" s="297" t="s">
        <v>2075</v>
      </c>
      <c r="J143" s="297" t="s">
        <v>200</v>
      </c>
      <c r="K143" s="297"/>
      <c r="L143" s="298"/>
    </row>
    <row r="144" spans="1:12">
      <c r="A144" s="291">
        <v>255</v>
      </c>
      <c r="B144" s="292" t="s">
        <v>24</v>
      </c>
      <c r="C144" s="293" t="s">
        <v>2087</v>
      </c>
      <c r="D144" s="300" t="s">
        <v>2088</v>
      </c>
      <c r="E144" s="295" t="s">
        <v>26</v>
      </c>
      <c r="F144" s="285">
        <f t="shared" si="4"/>
        <v>204</v>
      </c>
      <c r="G144" s="321" t="str">
        <f t="shared" si="5"/>
        <v>CC</v>
      </c>
      <c r="H144" s="299">
        <v>204</v>
      </c>
      <c r="I144" s="297" t="s">
        <v>2075</v>
      </c>
      <c r="J144" s="297" t="s">
        <v>200</v>
      </c>
      <c r="K144" s="297"/>
      <c r="L144" s="298"/>
    </row>
  </sheetData>
  <mergeCells count="22">
    <mergeCell ref="H5:H12"/>
    <mergeCell ref="I5:I12"/>
    <mergeCell ref="K5:K12"/>
    <mergeCell ref="L5:L12"/>
    <mergeCell ref="K13:K20"/>
    <mergeCell ref="L13:L20"/>
    <mergeCell ref="J5:J12"/>
    <mergeCell ref="H13:H20"/>
    <mergeCell ref="I13:I20"/>
    <mergeCell ref="J13:J20"/>
    <mergeCell ref="K21:K24"/>
    <mergeCell ref="L21:L24"/>
    <mergeCell ref="D29:D36"/>
    <mergeCell ref="D37:D44"/>
    <mergeCell ref="D45:D52"/>
    <mergeCell ref="D53:D60"/>
    <mergeCell ref="A1:G1"/>
    <mergeCell ref="A5:A12"/>
    <mergeCell ref="G5:G12"/>
    <mergeCell ref="D21:D24"/>
    <mergeCell ref="A13:A20"/>
    <mergeCell ref="G13:G20"/>
  </mergeCells>
  <phoneticPr fontId="5"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60BB3-3841-417B-9552-2AAA3F5BD18D}">
  <sheetPr>
    <tabColor theme="6" tint="0.79998168889431442"/>
  </sheetPr>
  <dimension ref="A1:L158"/>
  <sheetViews>
    <sheetView topLeftCell="A63" zoomScaleNormal="100" workbookViewId="0">
      <selection activeCell="H67" sqref="H67:H70"/>
    </sheetView>
  </sheetViews>
  <sheetFormatPr defaultColWidth="8.88671875" defaultRowHeight="14.4"/>
  <cols>
    <col min="1" max="1" width="15.44140625" style="263" customWidth="1"/>
    <col min="2" max="2" width="5.88671875" style="263" bestFit="1" customWidth="1"/>
    <col min="3" max="3" width="36.6640625" style="263" customWidth="1"/>
    <col min="4" max="4" width="121.44140625" style="263" customWidth="1"/>
    <col min="5" max="5" width="8.88671875" style="256" customWidth="1"/>
    <col min="6" max="6" width="12.6640625" style="263" bestFit="1" customWidth="1"/>
    <col min="7" max="7" width="10" style="440" bestFit="1" customWidth="1"/>
    <col min="8" max="8" width="8.88671875" style="256" customWidth="1"/>
    <col min="9" max="10" width="17.109375" style="263" customWidth="1"/>
    <col min="11" max="11" width="21" style="263" customWidth="1"/>
    <col min="12" max="12" width="33.109375" style="263" customWidth="1"/>
    <col min="13" max="16384" width="8.88671875" style="288"/>
  </cols>
  <sheetData>
    <row r="1" spans="1:12" ht="16.95" customHeight="1">
      <c r="A1" s="962" t="s">
        <v>1489</v>
      </c>
      <c r="B1" s="742"/>
      <c r="C1" s="742"/>
      <c r="D1" s="742"/>
      <c r="E1" s="812"/>
      <c r="F1" s="742"/>
      <c r="G1" s="742"/>
      <c r="H1" s="262"/>
      <c r="I1" s="284"/>
      <c r="J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652">
        <v>7</v>
      </c>
      <c r="C3" s="293" t="s">
        <v>4379</v>
      </c>
      <c r="D3" s="959" t="s">
        <v>4380</v>
      </c>
      <c r="E3" s="295" t="s">
        <v>26</v>
      </c>
      <c r="F3" s="285">
        <f>_xlfn.BITAND(_xlfn.BITRSHIFT(H3,B3),1)</f>
        <v>0</v>
      </c>
      <c r="G3" s="947" t="str">
        <f>DEC2HEX(H3)</f>
        <v>F</v>
      </c>
      <c r="H3" s="948">
        <v>15</v>
      </c>
      <c r="I3" s="773" t="s">
        <v>27</v>
      </c>
      <c r="J3" s="773" t="s">
        <v>200</v>
      </c>
      <c r="K3" s="773">
        <f>H3</f>
        <v>15</v>
      </c>
      <c r="L3" s="298"/>
    </row>
    <row r="4" spans="1:12" ht="15.6" customHeight="1">
      <c r="A4" s="754"/>
      <c r="B4" s="652">
        <v>6</v>
      </c>
      <c r="C4" s="293" t="s">
        <v>4378</v>
      </c>
      <c r="D4" s="960"/>
      <c r="E4" s="295" t="s">
        <v>26</v>
      </c>
      <c r="F4" s="285">
        <f>_xlfn.BITAND(_xlfn.BITRSHIFT(H3,B4),1)</f>
        <v>0</v>
      </c>
      <c r="G4" s="970"/>
      <c r="H4" s="754"/>
      <c r="I4" s="754"/>
      <c r="J4" s="754"/>
      <c r="K4" s="754"/>
      <c r="L4" s="298"/>
    </row>
    <row r="5" spans="1:12" ht="15.6" customHeight="1">
      <c r="A5" s="754"/>
      <c r="B5" s="652">
        <v>5</v>
      </c>
      <c r="C5" s="293" t="s">
        <v>4377</v>
      </c>
      <c r="D5" s="960"/>
      <c r="E5" s="295" t="s">
        <v>26</v>
      </c>
      <c r="F5" s="285">
        <f>_xlfn.BITAND(_xlfn.BITRSHIFT(H3,B5),1)</f>
        <v>0</v>
      </c>
      <c r="G5" s="970"/>
      <c r="H5" s="754"/>
      <c r="I5" s="754"/>
      <c r="J5" s="754"/>
      <c r="K5" s="754"/>
      <c r="L5" s="298"/>
    </row>
    <row r="6" spans="1:12" ht="15.6" customHeight="1">
      <c r="A6" s="754"/>
      <c r="B6" s="652">
        <v>4</v>
      </c>
      <c r="C6" s="293" t="s">
        <v>4376</v>
      </c>
      <c r="D6" s="960"/>
      <c r="E6" s="295" t="s">
        <v>26</v>
      </c>
      <c r="F6" s="285">
        <f>_xlfn.BITAND(_xlfn.BITRSHIFT(H3,B6),1)</f>
        <v>0</v>
      </c>
      <c r="G6" s="970"/>
      <c r="H6" s="754"/>
      <c r="I6" s="754"/>
      <c r="J6" s="754"/>
      <c r="K6" s="754"/>
      <c r="L6" s="298"/>
    </row>
    <row r="7" spans="1:12" ht="15.6" customHeight="1">
      <c r="A7" s="754"/>
      <c r="B7" s="652">
        <v>3</v>
      </c>
      <c r="C7" s="293" t="s">
        <v>4375</v>
      </c>
      <c r="D7" s="960"/>
      <c r="E7" s="295" t="s">
        <v>26</v>
      </c>
      <c r="F7" s="285">
        <f>_xlfn.BITAND(_xlfn.BITRSHIFT(H3,B7),1)</f>
        <v>1</v>
      </c>
      <c r="G7" s="970"/>
      <c r="H7" s="754"/>
      <c r="I7" s="754"/>
      <c r="J7" s="754"/>
      <c r="K7" s="754"/>
      <c r="L7" s="298"/>
    </row>
    <row r="8" spans="1:12" ht="15.6" customHeight="1">
      <c r="A8" s="754"/>
      <c r="B8" s="652">
        <v>2</v>
      </c>
      <c r="C8" s="293" t="s">
        <v>4374</v>
      </c>
      <c r="D8" s="960"/>
      <c r="E8" s="295" t="s">
        <v>26</v>
      </c>
      <c r="F8" s="285">
        <f>_xlfn.BITAND(_xlfn.BITRSHIFT(H3,B8),1)</f>
        <v>1</v>
      </c>
      <c r="G8" s="970"/>
      <c r="H8" s="754"/>
      <c r="I8" s="754"/>
      <c r="J8" s="754"/>
      <c r="K8" s="754"/>
      <c r="L8" s="298"/>
    </row>
    <row r="9" spans="1:12" ht="15.6" customHeight="1">
      <c r="A9" s="754"/>
      <c r="B9" s="652">
        <v>1</v>
      </c>
      <c r="C9" s="293" t="s">
        <v>4373</v>
      </c>
      <c r="D9" s="960"/>
      <c r="E9" s="295" t="s">
        <v>26</v>
      </c>
      <c r="F9" s="285">
        <f>_xlfn.BITAND(_xlfn.BITRSHIFT(H3,B9),1)</f>
        <v>1</v>
      </c>
      <c r="G9" s="970"/>
      <c r="H9" s="754"/>
      <c r="I9" s="754"/>
      <c r="J9" s="754"/>
      <c r="K9" s="754"/>
      <c r="L9" s="298"/>
    </row>
    <row r="10" spans="1:12" ht="15.6" customHeight="1">
      <c r="A10" s="751"/>
      <c r="B10" s="652">
        <v>0</v>
      </c>
      <c r="C10" s="293" t="s">
        <v>4372</v>
      </c>
      <c r="D10" s="961"/>
      <c r="E10" s="295" t="s">
        <v>26</v>
      </c>
      <c r="F10" s="285">
        <f>_xlfn.BITAND(_xlfn.BITRSHIFT(H3,B10),1)</f>
        <v>1</v>
      </c>
      <c r="G10" s="971"/>
      <c r="H10" s="751"/>
      <c r="I10" s="751"/>
      <c r="J10" s="751"/>
      <c r="K10" s="751"/>
      <c r="L10" s="298"/>
    </row>
    <row r="11" spans="1:12" ht="15.6" customHeight="1">
      <c r="A11" s="963">
        <v>129</v>
      </c>
      <c r="B11" s="652">
        <v>7</v>
      </c>
      <c r="C11" s="293" t="s">
        <v>4391</v>
      </c>
      <c r="D11" s="959" t="s">
        <v>4381</v>
      </c>
      <c r="E11" s="295" t="s">
        <v>26</v>
      </c>
      <c r="F11" s="285">
        <f>_xlfn.BITAND(_xlfn.BITRSHIFT(H11,B11),1)</f>
        <v>0</v>
      </c>
      <c r="G11" s="947" t="str">
        <f>DEC2HEX(H11)</f>
        <v>F</v>
      </c>
      <c r="H11" s="948">
        <v>15</v>
      </c>
      <c r="I11" s="773" t="s">
        <v>27</v>
      </c>
      <c r="J11" s="773" t="s">
        <v>200</v>
      </c>
      <c r="K11" s="773">
        <f>H11</f>
        <v>15</v>
      </c>
      <c r="L11" s="298"/>
    </row>
    <row r="12" spans="1:12" ht="15.6" customHeight="1">
      <c r="A12" s="754"/>
      <c r="B12" s="652">
        <v>6</v>
      </c>
      <c r="C12" s="293" t="s">
        <v>4390</v>
      </c>
      <c r="D12" s="960"/>
      <c r="E12" s="295" t="s">
        <v>26</v>
      </c>
      <c r="F12" s="285">
        <f>_xlfn.BITAND(_xlfn.BITRSHIFT(H11,B12),1)</f>
        <v>0</v>
      </c>
      <c r="G12" s="970"/>
      <c r="H12" s="754"/>
      <c r="I12" s="754"/>
      <c r="J12" s="754"/>
      <c r="K12" s="754"/>
      <c r="L12" s="298"/>
    </row>
    <row r="13" spans="1:12" ht="15.6" customHeight="1">
      <c r="A13" s="754"/>
      <c r="B13" s="652">
        <v>5</v>
      </c>
      <c r="C13" s="293" t="s">
        <v>4389</v>
      </c>
      <c r="D13" s="960"/>
      <c r="E13" s="295" t="s">
        <v>26</v>
      </c>
      <c r="F13" s="285">
        <f>_xlfn.BITAND(_xlfn.BITRSHIFT(H11,B13),1)</f>
        <v>0</v>
      </c>
      <c r="G13" s="970"/>
      <c r="H13" s="754"/>
      <c r="I13" s="754"/>
      <c r="J13" s="754"/>
      <c r="K13" s="754"/>
      <c r="L13" s="298"/>
    </row>
    <row r="14" spans="1:12" ht="15.6" customHeight="1">
      <c r="A14" s="754"/>
      <c r="B14" s="652">
        <v>4</v>
      </c>
      <c r="C14" s="293" t="s">
        <v>4388</v>
      </c>
      <c r="D14" s="960"/>
      <c r="E14" s="295" t="s">
        <v>26</v>
      </c>
      <c r="F14" s="285">
        <f>_xlfn.BITAND(_xlfn.BITRSHIFT(H11,B14),1)</f>
        <v>0</v>
      </c>
      <c r="G14" s="970"/>
      <c r="H14" s="754"/>
      <c r="I14" s="754"/>
      <c r="J14" s="754"/>
      <c r="K14" s="754"/>
      <c r="L14" s="298"/>
    </row>
    <row r="15" spans="1:12" ht="15.6" customHeight="1">
      <c r="A15" s="754"/>
      <c r="B15" s="652">
        <v>3</v>
      </c>
      <c r="C15" s="293" t="s">
        <v>4387</v>
      </c>
      <c r="D15" s="960"/>
      <c r="E15" s="295" t="s">
        <v>26</v>
      </c>
      <c r="F15" s="285">
        <f>_xlfn.BITAND(_xlfn.BITRSHIFT(H11,B15),1)</f>
        <v>1</v>
      </c>
      <c r="G15" s="970"/>
      <c r="H15" s="754"/>
      <c r="I15" s="754"/>
      <c r="J15" s="754"/>
      <c r="K15" s="754"/>
      <c r="L15" s="298"/>
    </row>
    <row r="16" spans="1:12" ht="15.6" customHeight="1">
      <c r="A16" s="754"/>
      <c r="B16" s="652">
        <v>2</v>
      </c>
      <c r="C16" s="293" t="s">
        <v>4386</v>
      </c>
      <c r="D16" s="960"/>
      <c r="E16" s="295" t="s">
        <v>26</v>
      </c>
      <c r="F16" s="285">
        <f>_xlfn.BITAND(_xlfn.BITRSHIFT(H11,B16),1)</f>
        <v>1</v>
      </c>
      <c r="G16" s="970"/>
      <c r="H16" s="754"/>
      <c r="I16" s="754"/>
      <c r="J16" s="754"/>
      <c r="K16" s="754"/>
      <c r="L16" s="298"/>
    </row>
    <row r="17" spans="1:12" ht="15.6" customHeight="1">
      <c r="A17" s="754"/>
      <c r="B17" s="652">
        <v>1</v>
      </c>
      <c r="C17" s="293" t="s">
        <v>4385</v>
      </c>
      <c r="D17" s="960"/>
      <c r="E17" s="295" t="s">
        <v>26</v>
      </c>
      <c r="F17" s="285">
        <f>_xlfn.BITAND(_xlfn.BITRSHIFT(H11,B17),1)</f>
        <v>1</v>
      </c>
      <c r="G17" s="970"/>
      <c r="H17" s="754"/>
      <c r="I17" s="754"/>
      <c r="J17" s="754"/>
      <c r="K17" s="754"/>
      <c r="L17" s="298"/>
    </row>
    <row r="18" spans="1:12" ht="15.6" customHeight="1">
      <c r="A18" s="751"/>
      <c r="B18" s="652">
        <v>0</v>
      </c>
      <c r="C18" s="293" t="s">
        <v>4384</v>
      </c>
      <c r="D18" s="961"/>
      <c r="E18" s="295" t="s">
        <v>26</v>
      </c>
      <c r="F18" s="285">
        <f>_xlfn.BITAND(_xlfn.BITRSHIFT(H11,B18),1)</f>
        <v>1</v>
      </c>
      <c r="G18" s="971"/>
      <c r="H18" s="751"/>
      <c r="I18" s="751"/>
      <c r="J18" s="751"/>
      <c r="K18" s="751"/>
      <c r="L18" s="298"/>
    </row>
    <row r="19" spans="1:12" ht="15.6" customHeight="1">
      <c r="A19" s="963">
        <v>130</v>
      </c>
      <c r="B19" s="652">
        <v>7</v>
      </c>
      <c r="C19" s="293" t="s">
        <v>4399</v>
      </c>
      <c r="D19" s="959" t="s">
        <v>4382</v>
      </c>
      <c r="E19" s="295" t="s">
        <v>26</v>
      </c>
      <c r="F19" s="285">
        <f>_xlfn.BITAND(_xlfn.BITRSHIFT(H19,B19),1)</f>
        <v>1</v>
      </c>
      <c r="G19" s="947" t="str">
        <f>DEC2HEX(H19)</f>
        <v>F0</v>
      </c>
      <c r="H19" s="948">
        <v>240</v>
      </c>
      <c r="I19" s="773" t="s">
        <v>27</v>
      </c>
      <c r="J19" s="773" t="s">
        <v>200</v>
      </c>
      <c r="K19" s="773">
        <f>H19</f>
        <v>240</v>
      </c>
      <c r="L19" s="298"/>
    </row>
    <row r="20" spans="1:12" ht="15.6" customHeight="1">
      <c r="A20" s="754"/>
      <c r="B20" s="652">
        <v>6</v>
      </c>
      <c r="C20" s="293" t="s">
        <v>4398</v>
      </c>
      <c r="D20" s="960"/>
      <c r="E20" s="295" t="s">
        <v>26</v>
      </c>
      <c r="F20" s="285">
        <f>_xlfn.BITAND(_xlfn.BITRSHIFT(H19,B20),1)</f>
        <v>1</v>
      </c>
      <c r="G20" s="970"/>
      <c r="H20" s="754"/>
      <c r="I20" s="754"/>
      <c r="J20" s="754"/>
      <c r="K20" s="754"/>
      <c r="L20" s="298"/>
    </row>
    <row r="21" spans="1:12" ht="15.6" customHeight="1">
      <c r="A21" s="754"/>
      <c r="B21" s="652">
        <v>5</v>
      </c>
      <c r="C21" s="293" t="s">
        <v>4397</v>
      </c>
      <c r="D21" s="960"/>
      <c r="E21" s="295" t="s">
        <v>26</v>
      </c>
      <c r="F21" s="285">
        <f>_xlfn.BITAND(_xlfn.BITRSHIFT(H19,B21),1)</f>
        <v>1</v>
      </c>
      <c r="G21" s="970"/>
      <c r="H21" s="754"/>
      <c r="I21" s="754"/>
      <c r="J21" s="754"/>
      <c r="K21" s="754"/>
      <c r="L21" s="298"/>
    </row>
    <row r="22" spans="1:12" ht="15.6" customHeight="1">
      <c r="A22" s="754"/>
      <c r="B22" s="652">
        <v>4</v>
      </c>
      <c r="C22" s="293" t="s">
        <v>4396</v>
      </c>
      <c r="D22" s="960"/>
      <c r="E22" s="295" t="s">
        <v>26</v>
      </c>
      <c r="F22" s="285">
        <f>_xlfn.BITAND(_xlfn.BITRSHIFT(H19,B22),1)</f>
        <v>1</v>
      </c>
      <c r="G22" s="970"/>
      <c r="H22" s="754"/>
      <c r="I22" s="754"/>
      <c r="J22" s="754"/>
      <c r="K22" s="754"/>
      <c r="L22" s="298"/>
    </row>
    <row r="23" spans="1:12" ht="15.6" customHeight="1">
      <c r="A23" s="754"/>
      <c r="B23" s="652">
        <v>3</v>
      </c>
      <c r="C23" s="293" t="s">
        <v>4395</v>
      </c>
      <c r="D23" s="960"/>
      <c r="E23" s="295" t="s">
        <v>26</v>
      </c>
      <c r="F23" s="285">
        <f>_xlfn.BITAND(_xlfn.BITRSHIFT(H19,B23),1)</f>
        <v>0</v>
      </c>
      <c r="G23" s="970"/>
      <c r="H23" s="754"/>
      <c r="I23" s="754"/>
      <c r="J23" s="754"/>
      <c r="K23" s="754"/>
      <c r="L23" s="298"/>
    </row>
    <row r="24" spans="1:12" ht="15.6" customHeight="1">
      <c r="A24" s="754"/>
      <c r="B24" s="652">
        <v>2</v>
      </c>
      <c r="C24" s="293" t="s">
        <v>4394</v>
      </c>
      <c r="D24" s="960"/>
      <c r="E24" s="295" t="s">
        <v>26</v>
      </c>
      <c r="F24" s="285">
        <f>_xlfn.BITAND(_xlfn.BITRSHIFT(H19,B24),1)</f>
        <v>0</v>
      </c>
      <c r="G24" s="970"/>
      <c r="H24" s="754"/>
      <c r="I24" s="754"/>
      <c r="J24" s="754"/>
      <c r="K24" s="754"/>
      <c r="L24" s="298"/>
    </row>
    <row r="25" spans="1:12" ht="15.6" customHeight="1">
      <c r="A25" s="754"/>
      <c r="B25" s="652">
        <v>1</v>
      </c>
      <c r="C25" s="293" t="s">
        <v>4393</v>
      </c>
      <c r="D25" s="960"/>
      <c r="E25" s="295" t="s">
        <v>26</v>
      </c>
      <c r="F25" s="285">
        <f>_xlfn.BITAND(_xlfn.BITRSHIFT(H19,B25),1)</f>
        <v>0</v>
      </c>
      <c r="G25" s="970"/>
      <c r="H25" s="754"/>
      <c r="I25" s="754"/>
      <c r="J25" s="754"/>
      <c r="K25" s="754"/>
      <c r="L25" s="298"/>
    </row>
    <row r="26" spans="1:12" ht="15.6" customHeight="1">
      <c r="A26" s="751"/>
      <c r="B26" s="652">
        <v>0</v>
      </c>
      <c r="C26" s="293" t="s">
        <v>4392</v>
      </c>
      <c r="D26" s="961"/>
      <c r="E26" s="295" t="s">
        <v>26</v>
      </c>
      <c r="F26" s="285">
        <f>_xlfn.BITAND(_xlfn.BITRSHIFT(H19,B26),1)</f>
        <v>0</v>
      </c>
      <c r="G26" s="971"/>
      <c r="H26" s="751"/>
      <c r="I26" s="751"/>
      <c r="J26" s="751"/>
      <c r="K26" s="751"/>
      <c r="L26" s="298"/>
    </row>
    <row r="27" spans="1:12" ht="15.6" customHeight="1">
      <c r="A27" s="963">
        <v>131</v>
      </c>
      <c r="B27" s="652">
        <v>7</v>
      </c>
      <c r="C27" s="293" t="s">
        <v>4407</v>
      </c>
      <c r="D27" s="959" t="s">
        <v>4383</v>
      </c>
      <c r="E27" s="295" t="s">
        <v>26</v>
      </c>
      <c r="F27" s="285">
        <f>_xlfn.BITAND(_xlfn.BITRSHIFT(H27,B27),1)</f>
        <v>1</v>
      </c>
      <c r="G27" s="947" t="str">
        <f>DEC2HEX(H27)</f>
        <v>F0</v>
      </c>
      <c r="H27" s="948">
        <v>240</v>
      </c>
      <c r="I27" s="773" t="s">
        <v>27</v>
      </c>
      <c r="J27" s="773" t="s">
        <v>200</v>
      </c>
      <c r="K27" s="773">
        <f>H27</f>
        <v>240</v>
      </c>
      <c r="L27" s="298"/>
    </row>
    <row r="28" spans="1:12" ht="15.6" customHeight="1">
      <c r="A28" s="754"/>
      <c r="B28" s="652">
        <v>6</v>
      </c>
      <c r="C28" s="293" t="s">
        <v>4406</v>
      </c>
      <c r="D28" s="960"/>
      <c r="E28" s="295" t="s">
        <v>26</v>
      </c>
      <c r="F28" s="285">
        <f>_xlfn.BITAND(_xlfn.BITRSHIFT(H27,B28),1)</f>
        <v>1</v>
      </c>
      <c r="G28" s="970"/>
      <c r="H28" s="754"/>
      <c r="I28" s="754"/>
      <c r="J28" s="754"/>
      <c r="K28" s="754"/>
      <c r="L28" s="298"/>
    </row>
    <row r="29" spans="1:12" ht="15.6" customHeight="1">
      <c r="A29" s="754"/>
      <c r="B29" s="652">
        <v>5</v>
      </c>
      <c r="C29" s="293" t="s">
        <v>4405</v>
      </c>
      <c r="D29" s="960"/>
      <c r="E29" s="295" t="s">
        <v>26</v>
      </c>
      <c r="F29" s="285">
        <f>_xlfn.BITAND(_xlfn.BITRSHIFT(H27,B29),1)</f>
        <v>1</v>
      </c>
      <c r="G29" s="970"/>
      <c r="H29" s="754"/>
      <c r="I29" s="754"/>
      <c r="J29" s="754"/>
      <c r="K29" s="754"/>
      <c r="L29" s="298"/>
    </row>
    <row r="30" spans="1:12" ht="15.6" customHeight="1">
      <c r="A30" s="754"/>
      <c r="B30" s="652">
        <v>4</v>
      </c>
      <c r="C30" s="293" t="s">
        <v>4404</v>
      </c>
      <c r="D30" s="960"/>
      <c r="E30" s="295" t="s">
        <v>26</v>
      </c>
      <c r="F30" s="285">
        <f>_xlfn.BITAND(_xlfn.BITRSHIFT(H27,B30),1)</f>
        <v>1</v>
      </c>
      <c r="G30" s="970"/>
      <c r="H30" s="754"/>
      <c r="I30" s="754"/>
      <c r="J30" s="754"/>
      <c r="K30" s="754"/>
      <c r="L30" s="298"/>
    </row>
    <row r="31" spans="1:12" ht="15.6" customHeight="1">
      <c r="A31" s="754"/>
      <c r="B31" s="652">
        <v>3</v>
      </c>
      <c r="C31" s="293" t="s">
        <v>4403</v>
      </c>
      <c r="D31" s="960"/>
      <c r="E31" s="295" t="s">
        <v>26</v>
      </c>
      <c r="F31" s="285">
        <f>_xlfn.BITAND(_xlfn.BITRSHIFT(H27,B31),1)</f>
        <v>0</v>
      </c>
      <c r="G31" s="970"/>
      <c r="H31" s="754"/>
      <c r="I31" s="754"/>
      <c r="J31" s="754"/>
      <c r="K31" s="754"/>
      <c r="L31" s="298"/>
    </row>
    <row r="32" spans="1:12" ht="15.6" customHeight="1">
      <c r="A32" s="754"/>
      <c r="B32" s="652">
        <v>2</v>
      </c>
      <c r="C32" s="293" t="s">
        <v>4402</v>
      </c>
      <c r="D32" s="960"/>
      <c r="E32" s="295" t="s">
        <v>26</v>
      </c>
      <c r="F32" s="285">
        <f>_xlfn.BITAND(_xlfn.BITRSHIFT(H27,B32),1)</f>
        <v>0</v>
      </c>
      <c r="G32" s="970"/>
      <c r="H32" s="754"/>
      <c r="I32" s="754"/>
      <c r="J32" s="754"/>
      <c r="K32" s="754"/>
      <c r="L32" s="298"/>
    </row>
    <row r="33" spans="1:12" ht="15.6" customHeight="1">
      <c r="A33" s="754"/>
      <c r="B33" s="652">
        <v>1</v>
      </c>
      <c r="C33" s="293" t="s">
        <v>4401</v>
      </c>
      <c r="D33" s="960"/>
      <c r="E33" s="295" t="s">
        <v>26</v>
      </c>
      <c r="F33" s="285">
        <f>_xlfn.BITAND(_xlfn.BITRSHIFT(H27,B33),1)</f>
        <v>0</v>
      </c>
      <c r="G33" s="970"/>
      <c r="H33" s="754"/>
      <c r="I33" s="754"/>
      <c r="J33" s="754"/>
      <c r="K33" s="754"/>
      <c r="L33" s="298"/>
    </row>
    <row r="34" spans="1:12" ht="15.6" customHeight="1">
      <c r="A34" s="751"/>
      <c r="B34" s="652">
        <v>0</v>
      </c>
      <c r="C34" s="293" t="s">
        <v>4400</v>
      </c>
      <c r="D34" s="961"/>
      <c r="E34" s="295" t="s">
        <v>26</v>
      </c>
      <c r="F34" s="285">
        <f>_xlfn.BITAND(_xlfn.BITRSHIFT(H27,B34),1)</f>
        <v>0</v>
      </c>
      <c r="G34" s="971"/>
      <c r="H34" s="751"/>
      <c r="I34" s="751"/>
      <c r="J34" s="751"/>
      <c r="K34" s="751"/>
      <c r="L34" s="298"/>
    </row>
    <row r="35" spans="1:12" ht="15.6" customHeight="1">
      <c r="A35" s="291">
        <v>132</v>
      </c>
      <c r="B35" s="292" t="s">
        <v>24</v>
      </c>
      <c r="C35" s="293" t="s">
        <v>4299</v>
      </c>
      <c r="D35" s="959" t="s">
        <v>4307</v>
      </c>
      <c r="E35" s="295" t="s">
        <v>26</v>
      </c>
      <c r="F35" s="285">
        <f t="shared" ref="F35:F74" si="0">H35</f>
        <v>4</v>
      </c>
      <c r="G35" s="321" t="str">
        <f t="shared" ref="G35:G74" si="1">DEC2HEX(H35)</f>
        <v>4</v>
      </c>
      <c r="H35" s="433">
        <v>4</v>
      </c>
      <c r="I35" s="297" t="s">
        <v>27</v>
      </c>
      <c r="J35" s="298" t="s">
        <v>200</v>
      </c>
      <c r="K35" s="298"/>
      <c r="L35" s="298"/>
    </row>
    <row r="36" spans="1:12" ht="15.6" customHeight="1">
      <c r="A36" s="291">
        <v>133</v>
      </c>
      <c r="B36" s="292" t="s">
        <v>24</v>
      </c>
      <c r="C36" s="293" t="s">
        <v>4300</v>
      </c>
      <c r="D36" s="960"/>
      <c r="E36" s="295" t="s">
        <v>26</v>
      </c>
      <c r="F36" s="285">
        <f t="shared" si="0"/>
        <v>5</v>
      </c>
      <c r="G36" s="321" t="str">
        <f t="shared" si="1"/>
        <v>5</v>
      </c>
      <c r="H36" s="433">
        <v>5</v>
      </c>
      <c r="I36" s="297" t="s">
        <v>27</v>
      </c>
      <c r="J36" s="298" t="s">
        <v>200</v>
      </c>
      <c r="K36" s="298"/>
      <c r="L36" s="298"/>
    </row>
    <row r="37" spans="1:12" ht="15.6" customHeight="1">
      <c r="A37" s="291">
        <v>134</v>
      </c>
      <c r="B37" s="292" t="s">
        <v>24</v>
      </c>
      <c r="C37" s="293" t="s">
        <v>4301</v>
      </c>
      <c r="D37" s="960"/>
      <c r="E37" s="295" t="s">
        <v>26</v>
      </c>
      <c r="F37" s="285">
        <f t="shared" si="0"/>
        <v>6</v>
      </c>
      <c r="G37" s="321" t="str">
        <f t="shared" si="1"/>
        <v>6</v>
      </c>
      <c r="H37" s="433">
        <v>6</v>
      </c>
      <c r="I37" s="297" t="s">
        <v>27</v>
      </c>
      <c r="J37" s="298" t="s">
        <v>200</v>
      </c>
      <c r="K37" s="298"/>
      <c r="L37" s="298"/>
    </row>
    <row r="38" spans="1:12" ht="15.6" customHeight="1">
      <c r="A38" s="291">
        <v>135</v>
      </c>
      <c r="B38" s="292" t="s">
        <v>24</v>
      </c>
      <c r="C38" s="293" t="s">
        <v>4302</v>
      </c>
      <c r="D38" s="960"/>
      <c r="E38" s="295" t="s">
        <v>26</v>
      </c>
      <c r="F38" s="285">
        <f t="shared" si="0"/>
        <v>7</v>
      </c>
      <c r="G38" s="321" t="str">
        <f t="shared" si="1"/>
        <v>7</v>
      </c>
      <c r="H38" s="433">
        <v>7</v>
      </c>
      <c r="I38" s="297" t="s">
        <v>27</v>
      </c>
      <c r="J38" s="298" t="s">
        <v>200</v>
      </c>
      <c r="K38" s="298"/>
      <c r="L38" s="298"/>
    </row>
    <row r="39" spans="1:12" ht="15.6" customHeight="1">
      <c r="A39" s="291">
        <v>136</v>
      </c>
      <c r="B39" s="292" t="s">
        <v>24</v>
      </c>
      <c r="C39" s="293" t="s">
        <v>4303</v>
      </c>
      <c r="D39" s="960"/>
      <c r="E39" s="295" t="s">
        <v>26</v>
      </c>
      <c r="F39" s="285">
        <f t="shared" si="0"/>
        <v>0</v>
      </c>
      <c r="G39" s="321" t="str">
        <f t="shared" si="1"/>
        <v>0</v>
      </c>
      <c r="H39" s="433">
        <v>0</v>
      </c>
      <c r="I39" s="297" t="s">
        <v>27</v>
      </c>
      <c r="J39" s="298" t="s">
        <v>200</v>
      </c>
      <c r="K39" s="298"/>
      <c r="L39" s="298"/>
    </row>
    <row r="40" spans="1:12" ht="15.6" customHeight="1">
      <c r="A40" s="291">
        <v>137</v>
      </c>
      <c r="B40" s="292" t="s">
        <v>24</v>
      </c>
      <c r="C40" s="293" t="s">
        <v>4304</v>
      </c>
      <c r="D40" s="960"/>
      <c r="E40" s="295" t="s">
        <v>26</v>
      </c>
      <c r="F40" s="285">
        <f t="shared" si="0"/>
        <v>1</v>
      </c>
      <c r="G40" s="321" t="str">
        <f t="shared" si="1"/>
        <v>1</v>
      </c>
      <c r="H40" s="433">
        <v>1</v>
      </c>
      <c r="I40" s="297" t="s">
        <v>27</v>
      </c>
      <c r="J40" s="298" t="s">
        <v>200</v>
      </c>
      <c r="K40" s="298"/>
      <c r="L40" s="298"/>
    </row>
    <row r="41" spans="1:12" ht="15.6" customHeight="1">
      <c r="A41" s="291">
        <v>138</v>
      </c>
      <c r="B41" s="292" t="s">
        <v>24</v>
      </c>
      <c r="C41" s="293" t="s">
        <v>4305</v>
      </c>
      <c r="D41" s="960"/>
      <c r="E41" s="295" t="s">
        <v>26</v>
      </c>
      <c r="F41" s="285">
        <f t="shared" si="0"/>
        <v>2</v>
      </c>
      <c r="G41" s="321" t="str">
        <f t="shared" si="1"/>
        <v>2</v>
      </c>
      <c r="H41" s="433">
        <v>2</v>
      </c>
      <c r="I41" s="297" t="s">
        <v>27</v>
      </c>
      <c r="J41" s="298" t="s">
        <v>200</v>
      </c>
      <c r="K41" s="298"/>
      <c r="L41" s="298"/>
    </row>
    <row r="42" spans="1:12" ht="15.6" customHeight="1">
      <c r="A42" s="291">
        <v>139</v>
      </c>
      <c r="B42" s="292" t="s">
        <v>24</v>
      </c>
      <c r="C42" s="293" t="s">
        <v>4306</v>
      </c>
      <c r="D42" s="961"/>
      <c r="E42" s="295" t="s">
        <v>26</v>
      </c>
      <c r="F42" s="285">
        <f t="shared" si="0"/>
        <v>3</v>
      </c>
      <c r="G42" s="321" t="str">
        <f t="shared" si="1"/>
        <v>3</v>
      </c>
      <c r="H42" s="433">
        <v>3</v>
      </c>
      <c r="I42" s="297" t="s">
        <v>27</v>
      </c>
      <c r="J42" s="298" t="s">
        <v>200</v>
      </c>
      <c r="K42" s="298"/>
      <c r="L42" s="298"/>
    </row>
    <row r="43" spans="1:12" ht="15.6" customHeight="1">
      <c r="A43" s="291">
        <v>140</v>
      </c>
      <c r="B43" s="292" t="s">
        <v>24</v>
      </c>
      <c r="C43" s="293" t="s">
        <v>4308</v>
      </c>
      <c r="D43" s="959" t="s">
        <v>4316</v>
      </c>
      <c r="E43" s="295" t="s">
        <v>26</v>
      </c>
      <c r="F43" s="285">
        <f t="shared" si="0"/>
        <v>2</v>
      </c>
      <c r="G43" s="321" t="str">
        <f t="shared" si="1"/>
        <v>2</v>
      </c>
      <c r="H43" s="554">
        <v>2</v>
      </c>
      <c r="I43" s="297" t="s">
        <v>27</v>
      </c>
      <c r="J43" s="298" t="s">
        <v>200</v>
      </c>
      <c r="K43" s="298"/>
      <c r="L43" s="298"/>
    </row>
    <row r="44" spans="1:12" ht="15.6" customHeight="1">
      <c r="A44" s="291">
        <v>141</v>
      </c>
      <c r="B44" s="292" t="s">
        <v>24</v>
      </c>
      <c r="C44" s="293" t="s">
        <v>4309</v>
      </c>
      <c r="D44" s="960"/>
      <c r="E44" s="295" t="s">
        <v>26</v>
      </c>
      <c r="F44" s="285">
        <f t="shared" si="0"/>
        <v>3</v>
      </c>
      <c r="G44" s="321" t="str">
        <f t="shared" si="1"/>
        <v>3</v>
      </c>
      <c r="H44" s="554">
        <v>3</v>
      </c>
      <c r="I44" s="297" t="s">
        <v>27</v>
      </c>
      <c r="J44" s="298" t="s">
        <v>200</v>
      </c>
      <c r="K44" s="298"/>
      <c r="L44" s="298"/>
    </row>
    <row r="45" spans="1:12" ht="15.6" customHeight="1">
      <c r="A45" s="291">
        <v>142</v>
      </c>
      <c r="B45" s="292" t="s">
        <v>24</v>
      </c>
      <c r="C45" s="293" t="s">
        <v>4310</v>
      </c>
      <c r="D45" s="960"/>
      <c r="E45" s="295" t="s">
        <v>26</v>
      </c>
      <c r="F45" s="285">
        <f t="shared" si="0"/>
        <v>0</v>
      </c>
      <c r="G45" s="321" t="str">
        <f t="shared" si="1"/>
        <v>0</v>
      </c>
      <c r="H45" s="554">
        <v>0</v>
      </c>
      <c r="I45" s="297" t="s">
        <v>27</v>
      </c>
      <c r="J45" s="298" t="s">
        <v>200</v>
      </c>
      <c r="K45" s="298"/>
      <c r="L45" s="298"/>
    </row>
    <row r="46" spans="1:12" ht="15.6" customHeight="1">
      <c r="A46" s="291">
        <v>143</v>
      </c>
      <c r="B46" s="292" t="s">
        <v>24</v>
      </c>
      <c r="C46" s="293" t="s">
        <v>4311</v>
      </c>
      <c r="D46" s="960"/>
      <c r="E46" s="295" t="s">
        <v>26</v>
      </c>
      <c r="F46" s="285">
        <f t="shared" si="0"/>
        <v>1</v>
      </c>
      <c r="G46" s="321" t="str">
        <f t="shared" si="1"/>
        <v>1</v>
      </c>
      <c r="H46" s="554">
        <v>1</v>
      </c>
      <c r="I46" s="297" t="s">
        <v>27</v>
      </c>
      <c r="J46" s="298" t="s">
        <v>200</v>
      </c>
      <c r="K46" s="298"/>
      <c r="L46" s="298"/>
    </row>
    <row r="47" spans="1:12" ht="15.6" customHeight="1">
      <c r="A47" s="291">
        <v>144</v>
      </c>
      <c r="B47" s="292" t="s">
        <v>24</v>
      </c>
      <c r="C47" s="293" t="s">
        <v>4312</v>
      </c>
      <c r="D47" s="960"/>
      <c r="E47" s="295" t="s">
        <v>26</v>
      </c>
      <c r="F47" s="285">
        <f t="shared" si="0"/>
        <v>6</v>
      </c>
      <c r="G47" s="321" t="str">
        <f t="shared" si="1"/>
        <v>6</v>
      </c>
      <c r="H47" s="554">
        <v>6</v>
      </c>
      <c r="I47" s="297" t="s">
        <v>27</v>
      </c>
      <c r="J47" s="298" t="s">
        <v>200</v>
      </c>
      <c r="K47" s="298"/>
      <c r="L47" s="298"/>
    </row>
    <row r="48" spans="1:12" ht="15.6" customHeight="1">
      <c r="A48" s="291">
        <v>145</v>
      </c>
      <c r="B48" s="292" t="s">
        <v>24</v>
      </c>
      <c r="C48" s="293" t="s">
        <v>4313</v>
      </c>
      <c r="D48" s="960"/>
      <c r="E48" s="295" t="s">
        <v>26</v>
      </c>
      <c r="F48" s="285">
        <f t="shared" si="0"/>
        <v>7</v>
      </c>
      <c r="G48" s="321" t="str">
        <f t="shared" si="1"/>
        <v>7</v>
      </c>
      <c r="H48" s="554">
        <v>7</v>
      </c>
      <c r="I48" s="297" t="s">
        <v>27</v>
      </c>
      <c r="J48" s="298" t="s">
        <v>200</v>
      </c>
      <c r="K48" s="298"/>
      <c r="L48" s="298"/>
    </row>
    <row r="49" spans="1:12" ht="15.6" customHeight="1">
      <c r="A49" s="291">
        <v>146</v>
      </c>
      <c r="B49" s="292" t="s">
        <v>24</v>
      </c>
      <c r="C49" s="293" t="s">
        <v>4314</v>
      </c>
      <c r="D49" s="960"/>
      <c r="E49" s="295" t="s">
        <v>26</v>
      </c>
      <c r="F49" s="285">
        <f t="shared" si="0"/>
        <v>4</v>
      </c>
      <c r="G49" s="321" t="str">
        <f t="shared" si="1"/>
        <v>4</v>
      </c>
      <c r="H49" s="554">
        <v>4</v>
      </c>
      <c r="I49" s="297" t="s">
        <v>27</v>
      </c>
      <c r="J49" s="298" t="s">
        <v>200</v>
      </c>
      <c r="K49" s="298"/>
      <c r="L49" s="298"/>
    </row>
    <row r="50" spans="1:12" ht="15.6" customHeight="1">
      <c r="A50" s="291">
        <v>147</v>
      </c>
      <c r="B50" s="292" t="s">
        <v>24</v>
      </c>
      <c r="C50" s="293" t="s">
        <v>4315</v>
      </c>
      <c r="D50" s="961"/>
      <c r="E50" s="295" t="s">
        <v>26</v>
      </c>
      <c r="F50" s="285">
        <f t="shared" si="0"/>
        <v>5</v>
      </c>
      <c r="G50" s="321" t="str">
        <f t="shared" si="1"/>
        <v>5</v>
      </c>
      <c r="H50" s="554">
        <v>5</v>
      </c>
      <c r="I50" s="297" t="s">
        <v>27</v>
      </c>
      <c r="J50" s="298" t="s">
        <v>200</v>
      </c>
      <c r="K50" s="298"/>
      <c r="L50" s="298"/>
    </row>
    <row r="51" spans="1:12" ht="15.6" customHeight="1">
      <c r="A51" s="291">
        <v>148</v>
      </c>
      <c r="B51" s="292" t="s">
        <v>24</v>
      </c>
      <c r="C51" s="293" t="s">
        <v>4317</v>
      </c>
      <c r="D51" s="959" t="s">
        <v>4325</v>
      </c>
      <c r="E51" s="295" t="s">
        <v>26</v>
      </c>
      <c r="F51" s="285">
        <f t="shared" si="0"/>
        <v>4</v>
      </c>
      <c r="G51" s="321" t="str">
        <f t="shared" si="1"/>
        <v>4</v>
      </c>
      <c r="H51" s="433">
        <v>4</v>
      </c>
      <c r="I51" s="297" t="s">
        <v>27</v>
      </c>
      <c r="J51" s="298" t="s">
        <v>200</v>
      </c>
      <c r="K51" s="298"/>
      <c r="L51" s="298"/>
    </row>
    <row r="52" spans="1:12" ht="15.6" customHeight="1">
      <c r="A52" s="291">
        <v>149</v>
      </c>
      <c r="B52" s="292" t="s">
        <v>24</v>
      </c>
      <c r="C52" s="293" t="s">
        <v>4318</v>
      </c>
      <c r="D52" s="960"/>
      <c r="E52" s="295" t="s">
        <v>26</v>
      </c>
      <c r="F52" s="285">
        <f t="shared" si="0"/>
        <v>5</v>
      </c>
      <c r="G52" s="321" t="str">
        <f t="shared" si="1"/>
        <v>5</v>
      </c>
      <c r="H52" s="433">
        <v>5</v>
      </c>
      <c r="I52" s="297" t="s">
        <v>27</v>
      </c>
      <c r="J52" s="298" t="s">
        <v>200</v>
      </c>
      <c r="K52" s="298"/>
      <c r="L52" s="298"/>
    </row>
    <row r="53" spans="1:12" ht="15.6" customHeight="1">
      <c r="A53" s="291">
        <v>150</v>
      </c>
      <c r="B53" s="292" t="s">
        <v>24</v>
      </c>
      <c r="C53" s="293" t="s">
        <v>4319</v>
      </c>
      <c r="D53" s="960"/>
      <c r="E53" s="295" t="s">
        <v>26</v>
      </c>
      <c r="F53" s="285">
        <f t="shared" si="0"/>
        <v>6</v>
      </c>
      <c r="G53" s="321" t="str">
        <f t="shared" si="1"/>
        <v>6</v>
      </c>
      <c r="H53" s="433">
        <v>6</v>
      </c>
      <c r="I53" s="297" t="s">
        <v>27</v>
      </c>
      <c r="J53" s="298" t="s">
        <v>200</v>
      </c>
      <c r="K53" s="298"/>
      <c r="L53" s="298"/>
    </row>
    <row r="54" spans="1:12" ht="15.6" customHeight="1">
      <c r="A54" s="291">
        <v>151</v>
      </c>
      <c r="B54" s="292" t="s">
        <v>24</v>
      </c>
      <c r="C54" s="293" t="s">
        <v>4320</v>
      </c>
      <c r="D54" s="960"/>
      <c r="E54" s="295" t="s">
        <v>26</v>
      </c>
      <c r="F54" s="285">
        <f t="shared" si="0"/>
        <v>7</v>
      </c>
      <c r="G54" s="321" t="str">
        <f t="shared" si="1"/>
        <v>7</v>
      </c>
      <c r="H54" s="433">
        <v>7</v>
      </c>
      <c r="I54" s="297" t="s">
        <v>27</v>
      </c>
      <c r="J54" s="298" t="s">
        <v>200</v>
      </c>
      <c r="K54" s="298"/>
      <c r="L54" s="298"/>
    </row>
    <row r="55" spans="1:12" ht="15.6" customHeight="1">
      <c r="A55" s="291">
        <v>152</v>
      </c>
      <c r="B55" s="292" t="s">
        <v>24</v>
      </c>
      <c r="C55" s="293" t="s">
        <v>4321</v>
      </c>
      <c r="D55" s="960"/>
      <c r="E55" s="295" t="s">
        <v>26</v>
      </c>
      <c r="F55" s="285">
        <f t="shared" si="0"/>
        <v>0</v>
      </c>
      <c r="G55" s="321" t="str">
        <f t="shared" si="1"/>
        <v>0</v>
      </c>
      <c r="H55" s="433">
        <v>0</v>
      </c>
      <c r="I55" s="297" t="s">
        <v>27</v>
      </c>
      <c r="J55" s="298" t="s">
        <v>200</v>
      </c>
      <c r="K55" s="298"/>
      <c r="L55" s="298"/>
    </row>
    <row r="56" spans="1:12" ht="15.6" customHeight="1">
      <c r="A56" s="291">
        <v>153</v>
      </c>
      <c r="B56" s="292" t="s">
        <v>24</v>
      </c>
      <c r="C56" s="293" t="s">
        <v>4322</v>
      </c>
      <c r="D56" s="960"/>
      <c r="E56" s="295" t="s">
        <v>26</v>
      </c>
      <c r="F56" s="285">
        <f t="shared" si="0"/>
        <v>1</v>
      </c>
      <c r="G56" s="321" t="str">
        <f t="shared" si="1"/>
        <v>1</v>
      </c>
      <c r="H56" s="433">
        <v>1</v>
      </c>
      <c r="I56" s="297" t="s">
        <v>27</v>
      </c>
      <c r="J56" s="298" t="s">
        <v>200</v>
      </c>
      <c r="K56" s="298"/>
      <c r="L56" s="298"/>
    </row>
    <row r="57" spans="1:12" ht="15.6" customHeight="1">
      <c r="A57" s="291">
        <v>154</v>
      </c>
      <c r="B57" s="292" t="s">
        <v>24</v>
      </c>
      <c r="C57" s="293" t="s">
        <v>4323</v>
      </c>
      <c r="D57" s="960"/>
      <c r="E57" s="295" t="s">
        <v>26</v>
      </c>
      <c r="F57" s="285">
        <f t="shared" si="0"/>
        <v>2</v>
      </c>
      <c r="G57" s="321" t="str">
        <f t="shared" si="1"/>
        <v>2</v>
      </c>
      <c r="H57" s="433">
        <v>2</v>
      </c>
      <c r="I57" s="297" t="s">
        <v>27</v>
      </c>
      <c r="J57" s="298" t="s">
        <v>200</v>
      </c>
      <c r="K57" s="298"/>
      <c r="L57" s="298"/>
    </row>
    <row r="58" spans="1:12" ht="15.6" customHeight="1">
      <c r="A58" s="291">
        <v>155</v>
      </c>
      <c r="B58" s="292" t="s">
        <v>24</v>
      </c>
      <c r="C58" s="293" t="s">
        <v>4324</v>
      </c>
      <c r="D58" s="961"/>
      <c r="E58" s="295" t="s">
        <v>26</v>
      </c>
      <c r="F58" s="285">
        <f t="shared" si="0"/>
        <v>3</v>
      </c>
      <c r="G58" s="321" t="str">
        <f t="shared" si="1"/>
        <v>3</v>
      </c>
      <c r="H58" s="433">
        <v>3</v>
      </c>
      <c r="I58" s="297" t="s">
        <v>27</v>
      </c>
      <c r="J58" s="298" t="s">
        <v>200</v>
      </c>
      <c r="K58" s="298"/>
      <c r="L58" s="298"/>
    </row>
    <row r="59" spans="1:12" ht="15.6" customHeight="1">
      <c r="A59" s="291">
        <v>156</v>
      </c>
      <c r="B59" s="292" t="s">
        <v>24</v>
      </c>
      <c r="C59" s="293" t="s">
        <v>4326</v>
      </c>
      <c r="D59" s="959" t="s">
        <v>4334</v>
      </c>
      <c r="E59" s="295" t="s">
        <v>26</v>
      </c>
      <c r="F59" s="285">
        <f t="shared" si="0"/>
        <v>7</v>
      </c>
      <c r="G59" s="321" t="str">
        <f t="shared" si="1"/>
        <v>7</v>
      </c>
      <c r="H59" s="433">
        <v>7</v>
      </c>
      <c r="I59" s="297" t="s">
        <v>27</v>
      </c>
      <c r="J59" s="298" t="s">
        <v>200</v>
      </c>
      <c r="K59" s="298"/>
      <c r="L59" s="298"/>
    </row>
    <row r="60" spans="1:12" ht="15.6" customHeight="1">
      <c r="A60" s="291">
        <v>157</v>
      </c>
      <c r="B60" s="292" t="s">
        <v>24</v>
      </c>
      <c r="C60" s="293" t="s">
        <v>4327</v>
      </c>
      <c r="D60" s="960"/>
      <c r="E60" s="295" t="s">
        <v>26</v>
      </c>
      <c r="F60" s="285">
        <f t="shared" si="0"/>
        <v>6</v>
      </c>
      <c r="G60" s="321" t="str">
        <f t="shared" si="1"/>
        <v>6</v>
      </c>
      <c r="H60" s="433">
        <v>6</v>
      </c>
      <c r="I60" s="297" t="s">
        <v>27</v>
      </c>
      <c r="J60" s="298" t="s">
        <v>200</v>
      </c>
      <c r="K60" s="298"/>
      <c r="L60" s="298"/>
    </row>
    <row r="61" spans="1:12" ht="15.6" customHeight="1">
      <c r="A61" s="291">
        <v>158</v>
      </c>
      <c r="B61" s="292" t="s">
        <v>24</v>
      </c>
      <c r="C61" s="293" t="s">
        <v>4328</v>
      </c>
      <c r="D61" s="960"/>
      <c r="E61" s="295" t="s">
        <v>26</v>
      </c>
      <c r="F61" s="285">
        <f t="shared" si="0"/>
        <v>5</v>
      </c>
      <c r="G61" s="321" t="str">
        <f t="shared" si="1"/>
        <v>5</v>
      </c>
      <c r="H61" s="433">
        <v>5</v>
      </c>
      <c r="I61" s="297" t="s">
        <v>27</v>
      </c>
      <c r="J61" s="298" t="s">
        <v>200</v>
      </c>
      <c r="K61" s="298"/>
      <c r="L61" s="298"/>
    </row>
    <row r="62" spans="1:12" ht="15.6" customHeight="1">
      <c r="A62" s="291">
        <v>159</v>
      </c>
      <c r="B62" s="292" t="s">
        <v>24</v>
      </c>
      <c r="C62" s="293" t="s">
        <v>4329</v>
      </c>
      <c r="D62" s="960"/>
      <c r="E62" s="295" t="s">
        <v>26</v>
      </c>
      <c r="F62" s="285">
        <f t="shared" si="0"/>
        <v>4</v>
      </c>
      <c r="G62" s="321" t="str">
        <f t="shared" si="1"/>
        <v>4</v>
      </c>
      <c r="H62" s="433">
        <v>4</v>
      </c>
      <c r="I62" s="297" t="s">
        <v>27</v>
      </c>
      <c r="J62" s="298" t="s">
        <v>200</v>
      </c>
      <c r="K62" s="298"/>
      <c r="L62" s="298"/>
    </row>
    <row r="63" spans="1:12" ht="15.6" customHeight="1">
      <c r="A63" s="291">
        <v>160</v>
      </c>
      <c r="B63" s="292" t="s">
        <v>24</v>
      </c>
      <c r="C63" s="293" t="s">
        <v>4330</v>
      </c>
      <c r="D63" s="960"/>
      <c r="E63" s="295" t="s">
        <v>26</v>
      </c>
      <c r="F63" s="285">
        <f t="shared" si="0"/>
        <v>3</v>
      </c>
      <c r="G63" s="321" t="str">
        <f t="shared" si="1"/>
        <v>3</v>
      </c>
      <c r="H63" s="433">
        <v>3</v>
      </c>
      <c r="I63" s="297" t="s">
        <v>27</v>
      </c>
      <c r="J63" s="298" t="s">
        <v>200</v>
      </c>
      <c r="K63" s="298"/>
      <c r="L63" s="298"/>
    </row>
    <row r="64" spans="1:12" ht="15.6" customHeight="1">
      <c r="A64" s="291">
        <v>161</v>
      </c>
      <c r="B64" s="292" t="s">
        <v>24</v>
      </c>
      <c r="C64" s="293" t="s">
        <v>4331</v>
      </c>
      <c r="D64" s="960"/>
      <c r="E64" s="295" t="s">
        <v>26</v>
      </c>
      <c r="F64" s="285">
        <f t="shared" si="0"/>
        <v>2</v>
      </c>
      <c r="G64" s="321" t="str">
        <f t="shared" si="1"/>
        <v>2</v>
      </c>
      <c r="H64" s="433">
        <v>2</v>
      </c>
      <c r="I64" s="297" t="s">
        <v>27</v>
      </c>
      <c r="J64" s="298" t="s">
        <v>200</v>
      </c>
      <c r="K64" s="298"/>
      <c r="L64" s="298"/>
    </row>
    <row r="65" spans="1:12" ht="15.6" customHeight="1">
      <c r="A65" s="291">
        <v>162</v>
      </c>
      <c r="B65" s="292" t="s">
        <v>24</v>
      </c>
      <c r="C65" s="293" t="s">
        <v>4332</v>
      </c>
      <c r="D65" s="960"/>
      <c r="E65" s="295" t="s">
        <v>26</v>
      </c>
      <c r="F65" s="285">
        <f t="shared" si="0"/>
        <v>1</v>
      </c>
      <c r="G65" s="321" t="str">
        <f t="shared" si="1"/>
        <v>1</v>
      </c>
      <c r="H65" s="433">
        <v>1</v>
      </c>
      <c r="I65" s="297" t="s">
        <v>27</v>
      </c>
      <c r="J65" s="298" t="s">
        <v>200</v>
      </c>
      <c r="K65" s="298"/>
      <c r="L65" s="298"/>
    </row>
    <row r="66" spans="1:12" ht="15.6" customHeight="1">
      <c r="A66" s="291">
        <v>163</v>
      </c>
      <c r="B66" s="292" t="s">
        <v>24</v>
      </c>
      <c r="C66" s="293" t="s">
        <v>4333</v>
      </c>
      <c r="D66" s="961"/>
      <c r="E66" s="295" t="s">
        <v>26</v>
      </c>
      <c r="F66" s="285">
        <f t="shared" si="0"/>
        <v>0</v>
      </c>
      <c r="G66" s="321" t="str">
        <f t="shared" si="1"/>
        <v>0</v>
      </c>
      <c r="H66" s="433">
        <v>0</v>
      </c>
      <c r="I66" s="297" t="s">
        <v>27</v>
      </c>
      <c r="J66" s="298" t="s">
        <v>200</v>
      </c>
      <c r="K66" s="298"/>
      <c r="L66" s="298"/>
    </row>
    <row r="67" spans="1:12" ht="15.6" customHeight="1">
      <c r="A67" s="291">
        <v>164</v>
      </c>
      <c r="B67" s="292" t="s">
        <v>24</v>
      </c>
      <c r="C67" s="293" t="s">
        <v>4550</v>
      </c>
      <c r="D67" s="841" t="s">
        <v>4539</v>
      </c>
      <c r="E67" s="551" t="s">
        <v>26</v>
      </c>
      <c r="F67" s="552">
        <f t="shared" si="0"/>
        <v>255</v>
      </c>
      <c r="G67" s="553" t="str">
        <f t="shared" si="1"/>
        <v>FF</v>
      </c>
      <c r="H67" s="554">
        <v>255</v>
      </c>
      <c r="I67" s="550" t="s">
        <v>27</v>
      </c>
      <c r="J67" s="967" t="s">
        <v>1490</v>
      </c>
      <c r="K67" s="803">
        <f>_xlfn.BITLSHIFT(H70,24) +_xlfn.BITLSHIFT(H69,16) +_xlfn.BITLSHIFT(H68,8) +H67</f>
        <v>4294967295</v>
      </c>
      <c r="L67" s="298"/>
    </row>
    <row r="68" spans="1:12" ht="15.6" customHeight="1">
      <c r="A68" s="291">
        <v>165</v>
      </c>
      <c r="B68" s="292" t="s">
        <v>24</v>
      </c>
      <c r="C68" s="293" t="s">
        <v>4551</v>
      </c>
      <c r="D68" s="842"/>
      <c r="E68" s="551" t="s">
        <v>26</v>
      </c>
      <c r="F68" s="552">
        <f t="shared" si="0"/>
        <v>255</v>
      </c>
      <c r="G68" s="553" t="str">
        <f t="shared" si="1"/>
        <v>FF</v>
      </c>
      <c r="H68" s="554">
        <v>255</v>
      </c>
      <c r="I68" s="550" t="s">
        <v>27</v>
      </c>
      <c r="J68" s="968"/>
      <c r="K68" s="764"/>
      <c r="L68" s="298"/>
    </row>
    <row r="69" spans="1:12" ht="15.6" customHeight="1">
      <c r="A69" s="291">
        <v>166</v>
      </c>
      <c r="B69" s="292" t="s">
        <v>24</v>
      </c>
      <c r="C69" s="293" t="s">
        <v>4552</v>
      </c>
      <c r="D69" s="842"/>
      <c r="E69" s="551" t="s">
        <v>26</v>
      </c>
      <c r="F69" s="552">
        <f t="shared" si="0"/>
        <v>255</v>
      </c>
      <c r="G69" s="553" t="str">
        <f t="shared" si="1"/>
        <v>FF</v>
      </c>
      <c r="H69" s="554">
        <v>255</v>
      </c>
      <c r="I69" s="550" t="s">
        <v>27</v>
      </c>
      <c r="J69" s="968"/>
      <c r="K69" s="764"/>
      <c r="L69" s="298"/>
    </row>
    <row r="70" spans="1:12" ht="15.6" customHeight="1">
      <c r="A70" s="291">
        <v>167</v>
      </c>
      <c r="B70" s="292" t="s">
        <v>24</v>
      </c>
      <c r="C70" s="293" t="s">
        <v>4553</v>
      </c>
      <c r="D70" s="843"/>
      <c r="E70" s="551" t="s">
        <v>26</v>
      </c>
      <c r="F70" s="552">
        <f t="shared" si="0"/>
        <v>255</v>
      </c>
      <c r="G70" s="553" t="str">
        <f t="shared" si="1"/>
        <v>FF</v>
      </c>
      <c r="H70" s="554">
        <v>255</v>
      </c>
      <c r="I70" s="550" t="s">
        <v>27</v>
      </c>
      <c r="J70" s="969"/>
      <c r="K70" s="804"/>
      <c r="L70" s="298"/>
    </row>
    <row r="71" spans="1:12" ht="15.6" customHeight="1">
      <c r="A71" s="291">
        <v>168</v>
      </c>
      <c r="B71" s="292" t="s">
        <v>24</v>
      </c>
      <c r="C71" s="293" t="s">
        <v>4554</v>
      </c>
      <c r="D71" s="841" t="s">
        <v>4540</v>
      </c>
      <c r="E71" s="551" t="s">
        <v>26</v>
      </c>
      <c r="F71" s="552">
        <f t="shared" si="0"/>
        <v>255</v>
      </c>
      <c r="G71" s="553" t="str">
        <f t="shared" si="1"/>
        <v>FF</v>
      </c>
      <c r="H71" s="554">
        <v>255</v>
      </c>
      <c r="I71" s="550" t="s">
        <v>27</v>
      </c>
      <c r="J71" s="967" t="s">
        <v>1490</v>
      </c>
      <c r="K71" s="803">
        <f>_xlfn.BITLSHIFT(H74,24) +_xlfn.BITLSHIFT(H73,16) +_xlfn.BITLSHIFT(H72,8) +H71</f>
        <v>4294967295</v>
      </c>
      <c r="L71" s="298"/>
    </row>
    <row r="72" spans="1:12" ht="15.6" customHeight="1">
      <c r="A72" s="291">
        <v>169</v>
      </c>
      <c r="B72" s="292" t="s">
        <v>24</v>
      </c>
      <c r="C72" s="293" t="s">
        <v>4555</v>
      </c>
      <c r="D72" s="842"/>
      <c r="E72" s="551" t="s">
        <v>26</v>
      </c>
      <c r="F72" s="552">
        <f t="shared" si="0"/>
        <v>255</v>
      </c>
      <c r="G72" s="553" t="str">
        <f t="shared" si="1"/>
        <v>FF</v>
      </c>
      <c r="H72" s="554">
        <v>255</v>
      </c>
      <c r="I72" s="550" t="s">
        <v>27</v>
      </c>
      <c r="J72" s="968"/>
      <c r="K72" s="764"/>
      <c r="L72" s="298"/>
    </row>
    <row r="73" spans="1:12" ht="15.6" customHeight="1">
      <c r="A73" s="291">
        <v>170</v>
      </c>
      <c r="B73" s="292" t="s">
        <v>24</v>
      </c>
      <c r="C73" s="293" t="s">
        <v>4556</v>
      </c>
      <c r="D73" s="842"/>
      <c r="E73" s="551" t="s">
        <v>26</v>
      </c>
      <c r="F73" s="552">
        <f t="shared" si="0"/>
        <v>255</v>
      </c>
      <c r="G73" s="553" t="str">
        <f t="shared" si="1"/>
        <v>FF</v>
      </c>
      <c r="H73" s="554">
        <v>255</v>
      </c>
      <c r="I73" s="550" t="s">
        <v>27</v>
      </c>
      <c r="J73" s="968"/>
      <c r="K73" s="764"/>
      <c r="L73" s="298"/>
    </row>
    <row r="74" spans="1:12" ht="15.6" customHeight="1">
      <c r="A74" s="291">
        <v>171</v>
      </c>
      <c r="B74" s="292" t="s">
        <v>24</v>
      </c>
      <c r="C74" s="293" t="s">
        <v>4557</v>
      </c>
      <c r="D74" s="843"/>
      <c r="E74" s="551" t="s">
        <v>26</v>
      </c>
      <c r="F74" s="552">
        <f t="shared" si="0"/>
        <v>255</v>
      </c>
      <c r="G74" s="553" t="str">
        <f t="shared" si="1"/>
        <v>FF</v>
      </c>
      <c r="H74" s="554">
        <v>255</v>
      </c>
      <c r="I74" s="550" t="s">
        <v>27</v>
      </c>
      <c r="J74" s="969"/>
      <c r="K74" s="804"/>
      <c r="L74" s="298"/>
    </row>
    <row r="75" spans="1:12" ht="15.6" customHeight="1">
      <c r="A75" s="291">
        <v>172</v>
      </c>
      <c r="B75" s="292" t="s">
        <v>24</v>
      </c>
      <c r="C75" s="293" t="s">
        <v>4558</v>
      </c>
      <c r="D75" s="841" t="s">
        <v>4541</v>
      </c>
      <c r="E75" s="599" t="s">
        <v>26</v>
      </c>
      <c r="F75" s="600">
        <f t="shared" ref="F75:F118" si="2">H75</f>
        <v>255</v>
      </c>
      <c r="G75" s="601" t="str">
        <f t="shared" ref="G75:G118" si="3">DEC2HEX(H75)</f>
        <v>FF</v>
      </c>
      <c r="H75" s="602">
        <v>255</v>
      </c>
      <c r="I75" s="598" t="s">
        <v>27</v>
      </c>
      <c r="J75" s="967" t="s">
        <v>1490</v>
      </c>
      <c r="K75" s="803">
        <f>_xlfn.BITLSHIFT(H78,24) +_xlfn.BITLSHIFT(H77,16) +_xlfn.BITLSHIFT(H76,8) +H75</f>
        <v>4294967295</v>
      </c>
      <c r="L75" s="298"/>
    </row>
    <row r="76" spans="1:12" ht="15.6" customHeight="1">
      <c r="A76" s="291">
        <v>173</v>
      </c>
      <c r="B76" s="292" t="s">
        <v>24</v>
      </c>
      <c r="C76" s="293" t="s">
        <v>4559</v>
      </c>
      <c r="D76" s="842"/>
      <c r="E76" s="599" t="s">
        <v>26</v>
      </c>
      <c r="F76" s="600">
        <f t="shared" si="2"/>
        <v>255</v>
      </c>
      <c r="G76" s="601" t="str">
        <f t="shared" si="3"/>
        <v>FF</v>
      </c>
      <c r="H76" s="602">
        <v>255</v>
      </c>
      <c r="I76" s="598" t="s">
        <v>27</v>
      </c>
      <c r="J76" s="968"/>
      <c r="K76" s="764"/>
      <c r="L76" s="298"/>
    </row>
    <row r="77" spans="1:12" ht="15.6" customHeight="1">
      <c r="A77" s="291">
        <v>174</v>
      </c>
      <c r="B77" s="292" t="s">
        <v>24</v>
      </c>
      <c r="C77" s="293" t="s">
        <v>4560</v>
      </c>
      <c r="D77" s="842"/>
      <c r="E77" s="599" t="s">
        <v>26</v>
      </c>
      <c r="F77" s="600">
        <f t="shared" si="2"/>
        <v>255</v>
      </c>
      <c r="G77" s="601" t="str">
        <f t="shared" si="3"/>
        <v>FF</v>
      </c>
      <c r="H77" s="602">
        <v>255</v>
      </c>
      <c r="I77" s="598" t="s">
        <v>27</v>
      </c>
      <c r="J77" s="968"/>
      <c r="K77" s="764"/>
      <c r="L77" s="298"/>
    </row>
    <row r="78" spans="1:12" ht="15.6" customHeight="1">
      <c r="A78" s="291">
        <v>175</v>
      </c>
      <c r="B78" s="292" t="s">
        <v>24</v>
      </c>
      <c r="C78" s="293" t="s">
        <v>4561</v>
      </c>
      <c r="D78" s="843"/>
      <c r="E78" s="599" t="s">
        <v>26</v>
      </c>
      <c r="F78" s="600">
        <f t="shared" si="2"/>
        <v>255</v>
      </c>
      <c r="G78" s="601" t="str">
        <f t="shared" si="3"/>
        <v>FF</v>
      </c>
      <c r="H78" s="602">
        <v>255</v>
      </c>
      <c r="I78" s="598" t="s">
        <v>27</v>
      </c>
      <c r="J78" s="969"/>
      <c r="K78" s="804"/>
      <c r="L78" s="298"/>
    </row>
    <row r="79" spans="1:12" ht="15.6" customHeight="1">
      <c r="A79" s="291">
        <v>176</v>
      </c>
      <c r="B79" s="292" t="s">
        <v>24</v>
      </c>
      <c r="C79" s="293" t="s">
        <v>4562</v>
      </c>
      <c r="D79" s="841" t="s">
        <v>4542</v>
      </c>
      <c r="E79" s="599" t="s">
        <v>26</v>
      </c>
      <c r="F79" s="600">
        <f t="shared" si="2"/>
        <v>255</v>
      </c>
      <c r="G79" s="601" t="str">
        <f t="shared" si="3"/>
        <v>FF</v>
      </c>
      <c r="H79" s="602">
        <v>255</v>
      </c>
      <c r="I79" s="598" t="s">
        <v>27</v>
      </c>
      <c r="J79" s="967" t="s">
        <v>1490</v>
      </c>
      <c r="K79" s="803">
        <f>_xlfn.BITLSHIFT(H82,24) +_xlfn.BITLSHIFT(H81,16) +_xlfn.BITLSHIFT(H80,8) +H79</f>
        <v>4294967295</v>
      </c>
      <c r="L79" s="298"/>
    </row>
    <row r="80" spans="1:12" ht="15.6" customHeight="1">
      <c r="A80" s="291">
        <v>177</v>
      </c>
      <c r="B80" s="292" t="s">
        <v>24</v>
      </c>
      <c r="C80" s="293" t="s">
        <v>4563</v>
      </c>
      <c r="D80" s="842"/>
      <c r="E80" s="599" t="s">
        <v>26</v>
      </c>
      <c r="F80" s="600">
        <f t="shared" si="2"/>
        <v>255</v>
      </c>
      <c r="G80" s="601" t="str">
        <f t="shared" si="3"/>
        <v>FF</v>
      </c>
      <c r="H80" s="602">
        <v>255</v>
      </c>
      <c r="I80" s="598" t="s">
        <v>27</v>
      </c>
      <c r="J80" s="968"/>
      <c r="K80" s="764"/>
      <c r="L80" s="298"/>
    </row>
    <row r="81" spans="1:12" ht="15.6" customHeight="1">
      <c r="A81" s="291">
        <v>178</v>
      </c>
      <c r="B81" s="292" t="s">
        <v>24</v>
      </c>
      <c r="C81" s="293" t="s">
        <v>4564</v>
      </c>
      <c r="D81" s="842"/>
      <c r="E81" s="599" t="s">
        <v>26</v>
      </c>
      <c r="F81" s="600">
        <f t="shared" si="2"/>
        <v>255</v>
      </c>
      <c r="G81" s="601" t="str">
        <f t="shared" si="3"/>
        <v>FF</v>
      </c>
      <c r="H81" s="602">
        <v>255</v>
      </c>
      <c r="I81" s="598" t="s">
        <v>27</v>
      </c>
      <c r="J81" s="968"/>
      <c r="K81" s="764"/>
      <c r="L81" s="298"/>
    </row>
    <row r="82" spans="1:12" ht="15.6" customHeight="1">
      <c r="A82" s="291">
        <v>179</v>
      </c>
      <c r="B82" s="292" t="s">
        <v>24</v>
      </c>
      <c r="C82" s="293" t="s">
        <v>4565</v>
      </c>
      <c r="D82" s="843"/>
      <c r="E82" s="599" t="s">
        <v>26</v>
      </c>
      <c r="F82" s="600">
        <f t="shared" si="2"/>
        <v>255</v>
      </c>
      <c r="G82" s="601" t="str">
        <f t="shared" si="3"/>
        <v>FF</v>
      </c>
      <c r="H82" s="602">
        <v>255</v>
      </c>
      <c r="I82" s="598" t="s">
        <v>27</v>
      </c>
      <c r="J82" s="969"/>
      <c r="K82" s="804"/>
      <c r="L82" s="298"/>
    </row>
    <row r="83" spans="1:12" ht="15.6" customHeight="1">
      <c r="A83" s="291">
        <v>180</v>
      </c>
      <c r="B83" s="292" t="s">
        <v>24</v>
      </c>
      <c r="C83" s="293" t="s">
        <v>4566</v>
      </c>
      <c r="D83" s="841" t="s">
        <v>4543</v>
      </c>
      <c r="E83" s="599" t="s">
        <v>26</v>
      </c>
      <c r="F83" s="600">
        <f t="shared" si="2"/>
        <v>255</v>
      </c>
      <c r="G83" s="601" t="str">
        <f t="shared" si="3"/>
        <v>FF</v>
      </c>
      <c r="H83" s="602">
        <v>255</v>
      </c>
      <c r="I83" s="598" t="s">
        <v>27</v>
      </c>
      <c r="J83" s="967" t="s">
        <v>1490</v>
      </c>
      <c r="K83" s="803">
        <f>_xlfn.BITLSHIFT(H86,24) +_xlfn.BITLSHIFT(H85,16) +_xlfn.BITLSHIFT(H84,8) +H83</f>
        <v>4294967295</v>
      </c>
      <c r="L83" s="298"/>
    </row>
    <row r="84" spans="1:12" ht="15.6" customHeight="1">
      <c r="A84" s="291">
        <v>181</v>
      </c>
      <c r="B84" s="292" t="s">
        <v>24</v>
      </c>
      <c r="C84" s="293" t="s">
        <v>4567</v>
      </c>
      <c r="D84" s="842"/>
      <c r="E84" s="599" t="s">
        <v>26</v>
      </c>
      <c r="F84" s="600">
        <f t="shared" si="2"/>
        <v>255</v>
      </c>
      <c r="G84" s="601" t="str">
        <f t="shared" si="3"/>
        <v>FF</v>
      </c>
      <c r="H84" s="602">
        <v>255</v>
      </c>
      <c r="I84" s="598" t="s">
        <v>27</v>
      </c>
      <c r="J84" s="968"/>
      <c r="K84" s="764"/>
      <c r="L84" s="298"/>
    </row>
    <row r="85" spans="1:12" ht="15.6" customHeight="1">
      <c r="A85" s="291">
        <v>182</v>
      </c>
      <c r="B85" s="292" t="s">
        <v>24</v>
      </c>
      <c r="C85" s="293" t="s">
        <v>4568</v>
      </c>
      <c r="D85" s="842"/>
      <c r="E85" s="599" t="s">
        <v>26</v>
      </c>
      <c r="F85" s="600">
        <f t="shared" si="2"/>
        <v>255</v>
      </c>
      <c r="G85" s="601" t="str">
        <f t="shared" si="3"/>
        <v>FF</v>
      </c>
      <c r="H85" s="602">
        <v>255</v>
      </c>
      <c r="I85" s="598" t="s">
        <v>27</v>
      </c>
      <c r="J85" s="968"/>
      <c r="K85" s="764"/>
      <c r="L85" s="298"/>
    </row>
    <row r="86" spans="1:12" ht="15.6" customHeight="1">
      <c r="A86" s="291">
        <v>183</v>
      </c>
      <c r="B86" s="292" t="s">
        <v>24</v>
      </c>
      <c r="C86" s="293" t="s">
        <v>4569</v>
      </c>
      <c r="D86" s="843"/>
      <c r="E86" s="599" t="s">
        <v>26</v>
      </c>
      <c r="F86" s="600">
        <f t="shared" si="2"/>
        <v>255</v>
      </c>
      <c r="G86" s="601" t="str">
        <f t="shared" si="3"/>
        <v>FF</v>
      </c>
      <c r="H86" s="602">
        <v>255</v>
      </c>
      <c r="I86" s="598" t="s">
        <v>27</v>
      </c>
      <c r="J86" s="969"/>
      <c r="K86" s="804"/>
      <c r="L86" s="298"/>
    </row>
    <row r="87" spans="1:12" ht="15.6" customHeight="1">
      <c r="A87" s="291">
        <v>184</v>
      </c>
      <c r="B87" s="292" t="s">
        <v>24</v>
      </c>
      <c r="C87" s="293" t="s">
        <v>4570</v>
      </c>
      <c r="D87" s="841" t="s">
        <v>4544</v>
      </c>
      <c r="E87" s="599" t="s">
        <v>26</v>
      </c>
      <c r="F87" s="600">
        <f t="shared" si="2"/>
        <v>255</v>
      </c>
      <c r="G87" s="601" t="str">
        <f t="shared" si="3"/>
        <v>FF</v>
      </c>
      <c r="H87" s="602">
        <v>255</v>
      </c>
      <c r="I87" s="598" t="s">
        <v>27</v>
      </c>
      <c r="J87" s="967" t="s">
        <v>1490</v>
      </c>
      <c r="K87" s="803">
        <f>_xlfn.BITLSHIFT(H90,24) +_xlfn.BITLSHIFT(H89,16) +_xlfn.BITLSHIFT(H88,8) +H87</f>
        <v>4294967295</v>
      </c>
      <c r="L87" s="298"/>
    </row>
    <row r="88" spans="1:12" ht="15.6" customHeight="1">
      <c r="A88" s="291">
        <v>185</v>
      </c>
      <c r="B88" s="292" t="s">
        <v>24</v>
      </c>
      <c r="C88" s="293" t="s">
        <v>4571</v>
      </c>
      <c r="D88" s="842"/>
      <c r="E88" s="599" t="s">
        <v>26</v>
      </c>
      <c r="F88" s="600">
        <f t="shared" si="2"/>
        <v>255</v>
      </c>
      <c r="G88" s="601" t="str">
        <f t="shared" si="3"/>
        <v>FF</v>
      </c>
      <c r="H88" s="602">
        <v>255</v>
      </c>
      <c r="I88" s="598" t="s">
        <v>27</v>
      </c>
      <c r="J88" s="968"/>
      <c r="K88" s="764"/>
      <c r="L88" s="298"/>
    </row>
    <row r="89" spans="1:12" ht="15.6" customHeight="1">
      <c r="A89" s="291">
        <v>186</v>
      </c>
      <c r="B89" s="292" t="s">
        <v>24</v>
      </c>
      <c r="C89" s="293" t="s">
        <v>4572</v>
      </c>
      <c r="D89" s="842"/>
      <c r="E89" s="599" t="s">
        <v>26</v>
      </c>
      <c r="F89" s="600">
        <f t="shared" si="2"/>
        <v>255</v>
      </c>
      <c r="G89" s="601" t="str">
        <f t="shared" si="3"/>
        <v>FF</v>
      </c>
      <c r="H89" s="602">
        <v>255</v>
      </c>
      <c r="I89" s="598" t="s">
        <v>27</v>
      </c>
      <c r="J89" s="968"/>
      <c r="K89" s="764"/>
      <c r="L89" s="298"/>
    </row>
    <row r="90" spans="1:12" ht="15.6" customHeight="1">
      <c r="A90" s="291">
        <v>187</v>
      </c>
      <c r="B90" s="292" t="s">
        <v>24</v>
      </c>
      <c r="C90" s="293" t="s">
        <v>4573</v>
      </c>
      <c r="D90" s="843"/>
      <c r="E90" s="599" t="s">
        <v>26</v>
      </c>
      <c r="F90" s="600">
        <f t="shared" si="2"/>
        <v>255</v>
      </c>
      <c r="G90" s="601" t="str">
        <f t="shared" si="3"/>
        <v>FF</v>
      </c>
      <c r="H90" s="602">
        <v>255</v>
      </c>
      <c r="I90" s="598" t="s">
        <v>27</v>
      </c>
      <c r="J90" s="969"/>
      <c r="K90" s="804"/>
      <c r="L90" s="298"/>
    </row>
    <row r="91" spans="1:12" ht="15.6" customHeight="1">
      <c r="A91" s="291">
        <v>188</v>
      </c>
      <c r="B91" s="292" t="s">
        <v>24</v>
      </c>
      <c r="C91" s="293" t="s">
        <v>4574</v>
      </c>
      <c r="D91" s="841" t="s">
        <v>4545</v>
      </c>
      <c r="E91" s="599" t="s">
        <v>26</v>
      </c>
      <c r="F91" s="600">
        <f t="shared" si="2"/>
        <v>255</v>
      </c>
      <c r="G91" s="601" t="str">
        <f t="shared" si="3"/>
        <v>FF</v>
      </c>
      <c r="H91" s="602">
        <v>255</v>
      </c>
      <c r="I91" s="598" t="s">
        <v>27</v>
      </c>
      <c r="J91" s="967" t="s">
        <v>1490</v>
      </c>
      <c r="K91" s="803">
        <f>_xlfn.BITLSHIFT(H94,24) +_xlfn.BITLSHIFT(H93,16) +_xlfn.BITLSHIFT(H92,8) +H91</f>
        <v>4294967295</v>
      </c>
      <c r="L91" s="298"/>
    </row>
    <row r="92" spans="1:12" ht="15.6" customHeight="1">
      <c r="A92" s="291">
        <v>189</v>
      </c>
      <c r="B92" s="292" t="s">
        <v>24</v>
      </c>
      <c r="C92" s="293" t="s">
        <v>4575</v>
      </c>
      <c r="D92" s="842"/>
      <c r="E92" s="599" t="s">
        <v>26</v>
      </c>
      <c r="F92" s="600">
        <f t="shared" si="2"/>
        <v>255</v>
      </c>
      <c r="G92" s="601" t="str">
        <f t="shared" si="3"/>
        <v>FF</v>
      </c>
      <c r="H92" s="602">
        <v>255</v>
      </c>
      <c r="I92" s="598" t="s">
        <v>27</v>
      </c>
      <c r="J92" s="968"/>
      <c r="K92" s="764"/>
      <c r="L92" s="298"/>
    </row>
    <row r="93" spans="1:12" ht="15.6" customHeight="1">
      <c r="A93" s="291">
        <v>190</v>
      </c>
      <c r="B93" s="292" t="s">
        <v>24</v>
      </c>
      <c r="C93" s="293" t="s">
        <v>4576</v>
      </c>
      <c r="D93" s="842"/>
      <c r="E93" s="599" t="s">
        <v>26</v>
      </c>
      <c r="F93" s="600">
        <f t="shared" si="2"/>
        <v>255</v>
      </c>
      <c r="G93" s="601" t="str">
        <f t="shared" si="3"/>
        <v>FF</v>
      </c>
      <c r="H93" s="602">
        <v>255</v>
      </c>
      <c r="I93" s="598" t="s">
        <v>27</v>
      </c>
      <c r="J93" s="968"/>
      <c r="K93" s="764"/>
      <c r="L93" s="298"/>
    </row>
    <row r="94" spans="1:12" ht="15.6" customHeight="1">
      <c r="A94" s="291">
        <v>191</v>
      </c>
      <c r="B94" s="292" t="s">
        <v>24</v>
      </c>
      <c r="C94" s="293" t="s">
        <v>4577</v>
      </c>
      <c r="D94" s="843"/>
      <c r="E94" s="599" t="s">
        <v>26</v>
      </c>
      <c r="F94" s="600">
        <f t="shared" si="2"/>
        <v>255</v>
      </c>
      <c r="G94" s="601" t="str">
        <f t="shared" si="3"/>
        <v>FF</v>
      </c>
      <c r="H94" s="602">
        <v>255</v>
      </c>
      <c r="I94" s="598" t="s">
        <v>27</v>
      </c>
      <c r="J94" s="969"/>
      <c r="K94" s="804"/>
      <c r="L94" s="298"/>
    </row>
    <row r="95" spans="1:12" ht="15.6" customHeight="1">
      <c r="A95" s="291">
        <v>192</v>
      </c>
      <c r="B95" s="292" t="s">
        <v>24</v>
      </c>
      <c r="C95" s="293" t="s">
        <v>4578</v>
      </c>
      <c r="D95" s="841" t="s">
        <v>4546</v>
      </c>
      <c r="E95" s="599" t="s">
        <v>26</v>
      </c>
      <c r="F95" s="600">
        <f t="shared" si="2"/>
        <v>255</v>
      </c>
      <c r="G95" s="601" t="str">
        <f t="shared" si="3"/>
        <v>FF</v>
      </c>
      <c r="H95" s="602">
        <v>255</v>
      </c>
      <c r="I95" s="598" t="s">
        <v>27</v>
      </c>
      <c r="J95" s="967" t="s">
        <v>1490</v>
      </c>
      <c r="K95" s="803">
        <f>_xlfn.BITLSHIFT(H98,24) +_xlfn.BITLSHIFT(H97,16) +_xlfn.BITLSHIFT(H96,8) +H95</f>
        <v>4294967295</v>
      </c>
      <c r="L95" s="298"/>
    </row>
    <row r="96" spans="1:12" ht="15.6" customHeight="1">
      <c r="A96" s="291">
        <v>193</v>
      </c>
      <c r="B96" s="292" t="s">
        <v>24</v>
      </c>
      <c r="C96" s="293" t="s">
        <v>4579</v>
      </c>
      <c r="D96" s="842"/>
      <c r="E96" s="599" t="s">
        <v>26</v>
      </c>
      <c r="F96" s="600">
        <f t="shared" si="2"/>
        <v>255</v>
      </c>
      <c r="G96" s="601" t="str">
        <f t="shared" si="3"/>
        <v>FF</v>
      </c>
      <c r="H96" s="602">
        <v>255</v>
      </c>
      <c r="I96" s="598" t="s">
        <v>27</v>
      </c>
      <c r="J96" s="968"/>
      <c r="K96" s="764"/>
      <c r="L96" s="298"/>
    </row>
    <row r="97" spans="1:12" ht="15.6" customHeight="1">
      <c r="A97" s="291">
        <v>194</v>
      </c>
      <c r="B97" s="292" t="s">
        <v>24</v>
      </c>
      <c r="C97" s="293" t="s">
        <v>4580</v>
      </c>
      <c r="D97" s="842"/>
      <c r="E97" s="599" t="s">
        <v>26</v>
      </c>
      <c r="F97" s="600">
        <f t="shared" si="2"/>
        <v>255</v>
      </c>
      <c r="G97" s="601" t="str">
        <f t="shared" si="3"/>
        <v>FF</v>
      </c>
      <c r="H97" s="602">
        <v>255</v>
      </c>
      <c r="I97" s="598" t="s">
        <v>27</v>
      </c>
      <c r="J97" s="968"/>
      <c r="K97" s="764"/>
      <c r="L97" s="298"/>
    </row>
    <row r="98" spans="1:12" ht="15.6" customHeight="1">
      <c r="A98" s="291">
        <v>195</v>
      </c>
      <c r="B98" s="292" t="s">
        <v>24</v>
      </c>
      <c r="C98" s="293" t="s">
        <v>4581</v>
      </c>
      <c r="D98" s="843"/>
      <c r="E98" s="599" t="s">
        <v>26</v>
      </c>
      <c r="F98" s="600">
        <f t="shared" si="2"/>
        <v>255</v>
      </c>
      <c r="G98" s="601" t="str">
        <f t="shared" si="3"/>
        <v>FF</v>
      </c>
      <c r="H98" s="602">
        <v>255</v>
      </c>
      <c r="I98" s="598" t="s">
        <v>27</v>
      </c>
      <c r="J98" s="969"/>
      <c r="K98" s="804"/>
      <c r="L98" s="298"/>
    </row>
    <row r="99" spans="1:12" ht="15.6" customHeight="1">
      <c r="A99" s="291">
        <v>196</v>
      </c>
      <c r="B99" s="292" t="s">
        <v>24</v>
      </c>
      <c r="C99" s="293" t="s">
        <v>4582</v>
      </c>
      <c r="D99" s="841" t="s">
        <v>4547</v>
      </c>
      <c r="E99" s="599" t="s">
        <v>26</v>
      </c>
      <c r="F99" s="600">
        <f t="shared" si="2"/>
        <v>255</v>
      </c>
      <c r="G99" s="601" t="str">
        <f t="shared" si="3"/>
        <v>FF</v>
      </c>
      <c r="H99" s="602">
        <v>255</v>
      </c>
      <c r="I99" s="598" t="s">
        <v>27</v>
      </c>
      <c r="J99" s="967" t="s">
        <v>1490</v>
      </c>
      <c r="K99" s="803">
        <f>_xlfn.BITLSHIFT(H102,24) +_xlfn.BITLSHIFT(H101,16) +_xlfn.BITLSHIFT(H100,8) +H99</f>
        <v>4294967295</v>
      </c>
      <c r="L99" s="298"/>
    </row>
    <row r="100" spans="1:12" ht="15.6" customHeight="1">
      <c r="A100" s="291">
        <v>197</v>
      </c>
      <c r="B100" s="292" t="s">
        <v>24</v>
      </c>
      <c r="C100" s="293" t="s">
        <v>4583</v>
      </c>
      <c r="D100" s="842"/>
      <c r="E100" s="599" t="s">
        <v>26</v>
      </c>
      <c r="F100" s="600">
        <f t="shared" si="2"/>
        <v>255</v>
      </c>
      <c r="G100" s="601" t="str">
        <f t="shared" si="3"/>
        <v>FF</v>
      </c>
      <c r="H100" s="602">
        <v>255</v>
      </c>
      <c r="I100" s="598" t="s">
        <v>27</v>
      </c>
      <c r="J100" s="968"/>
      <c r="K100" s="764"/>
      <c r="L100" s="298"/>
    </row>
    <row r="101" spans="1:12" ht="15.6" customHeight="1">
      <c r="A101" s="291">
        <v>198</v>
      </c>
      <c r="B101" s="292" t="s">
        <v>24</v>
      </c>
      <c r="C101" s="293" t="s">
        <v>4584</v>
      </c>
      <c r="D101" s="842"/>
      <c r="E101" s="599" t="s">
        <v>26</v>
      </c>
      <c r="F101" s="600">
        <f t="shared" si="2"/>
        <v>255</v>
      </c>
      <c r="G101" s="601" t="str">
        <f t="shared" si="3"/>
        <v>FF</v>
      </c>
      <c r="H101" s="602">
        <v>255</v>
      </c>
      <c r="I101" s="598" t="s">
        <v>27</v>
      </c>
      <c r="J101" s="968"/>
      <c r="K101" s="764"/>
      <c r="L101" s="298"/>
    </row>
    <row r="102" spans="1:12" ht="15.6" customHeight="1">
      <c r="A102" s="291">
        <v>199</v>
      </c>
      <c r="B102" s="292" t="s">
        <v>24</v>
      </c>
      <c r="C102" s="293" t="s">
        <v>4585</v>
      </c>
      <c r="D102" s="843"/>
      <c r="E102" s="599" t="s">
        <v>26</v>
      </c>
      <c r="F102" s="600">
        <f t="shared" si="2"/>
        <v>255</v>
      </c>
      <c r="G102" s="601" t="str">
        <f t="shared" si="3"/>
        <v>FF</v>
      </c>
      <c r="H102" s="602">
        <v>255</v>
      </c>
      <c r="I102" s="598" t="s">
        <v>27</v>
      </c>
      <c r="J102" s="969"/>
      <c r="K102" s="804"/>
      <c r="L102" s="298"/>
    </row>
    <row r="103" spans="1:12" ht="15.6" customHeight="1">
      <c r="A103" s="291">
        <v>200</v>
      </c>
      <c r="B103" s="292" t="s">
        <v>24</v>
      </c>
      <c r="C103" s="293" t="s">
        <v>4586</v>
      </c>
      <c r="D103" s="841" t="s">
        <v>4548</v>
      </c>
      <c r="E103" s="599" t="s">
        <v>26</v>
      </c>
      <c r="F103" s="600">
        <f t="shared" si="2"/>
        <v>255</v>
      </c>
      <c r="G103" s="601" t="str">
        <f t="shared" si="3"/>
        <v>FF</v>
      </c>
      <c r="H103" s="602">
        <v>255</v>
      </c>
      <c r="I103" s="598" t="s">
        <v>27</v>
      </c>
      <c r="J103" s="967" t="s">
        <v>1490</v>
      </c>
      <c r="K103" s="803">
        <f>_xlfn.BITLSHIFT(H106,24) +_xlfn.BITLSHIFT(H105,16) +_xlfn.BITLSHIFT(H104,8) +H103</f>
        <v>4294967295</v>
      </c>
      <c r="L103" s="298"/>
    </row>
    <row r="104" spans="1:12" ht="15.6" customHeight="1">
      <c r="A104" s="291">
        <v>201</v>
      </c>
      <c r="B104" s="292" t="s">
        <v>24</v>
      </c>
      <c r="C104" s="293" t="s">
        <v>4587</v>
      </c>
      <c r="D104" s="842"/>
      <c r="E104" s="599" t="s">
        <v>26</v>
      </c>
      <c r="F104" s="600">
        <f t="shared" si="2"/>
        <v>255</v>
      </c>
      <c r="G104" s="601" t="str">
        <f t="shared" si="3"/>
        <v>FF</v>
      </c>
      <c r="H104" s="602">
        <v>255</v>
      </c>
      <c r="I104" s="598" t="s">
        <v>27</v>
      </c>
      <c r="J104" s="968"/>
      <c r="K104" s="764"/>
      <c r="L104" s="298"/>
    </row>
    <row r="105" spans="1:12" ht="15.6" customHeight="1">
      <c r="A105" s="291">
        <v>202</v>
      </c>
      <c r="B105" s="292" t="s">
        <v>24</v>
      </c>
      <c r="C105" s="293" t="s">
        <v>4588</v>
      </c>
      <c r="D105" s="842"/>
      <c r="E105" s="599" t="s">
        <v>26</v>
      </c>
      <c r="F105" s="600">
        <f t="shared" si="2"/>
        <v>255</v>
      </c>
      <c r="G105" s="601" t="str">
        <f t="shared" si="3"/>
        <v>FF</v>
      </c>
      <c r="H105" s="602">
        <v>255</v>
      </c>
      <c r="I105" s="598" t="s">
        <v>27</v>
      </c>
      <c r="J105" s="968"/>
      <c r="K105" s="764"/>
      <c r="L105" s="298"/>
    </row>
    <row r="106" spans="1:12" ht="15.6" customHeight="1">
      <c r="A106" s="291">
        <v>203</v>
      </c>
      <c r="B106" s="292" t="s">
        <v>24</v>
      </c>
      <c r="C106" s="293" t="s">
        <v>4589</v>
      </c>
      <c r="D106" s="843"/>
      <c r="E106" s="599" t="s">
        <v>26</v>
      </c>
      <c r="F106" s="600">
        <f t="shared" si="2"/>
        <v>255</v>
      </c>
      <c r="G106" s="601" t="str">
        <f t="shared" si="3"/>
        <v>FF</v>
      </c>
      <c r="H106" s="602">
        <v>255</v>
      </c>
      <c r="I106" s="598" t="s">
        <v>27</v>
      </c>
      <c r="J106" s="969"/>
      <c r="K106" s="804"/>
      <c r="L106" s="298"/>
    </row>
    <row r="107" spans="1:12" ht="15.6" customHeight="1">
      <c r="A107" s="291">
        <v>204</v>
      </c>
      <c r="B107" s="292" t="s">
        <v>24</v>
      </c>
      <c r="C107" s="293" t="s">
        <v>4590</v>
      </c>
      <c r="D107" s="841" t="s">
        <v>4549</v>
      </c>
      <c r="E107" s="599" t="s">
        <v>26</v>
      </c>
      <c r="F107" s="600">
        <f t="shared" si="2"/>
        <v>255</v>
      </c>
      <c r="G107" s="601" t="str">
        <f t="shared" si="3"/>
        <v>FF</v>
      </c>
      <c r="H107" s="602">
        <v>255</v>
      </c>
      <c r="I107" s="598" t="s">
        <v>27</v>
      </c>
      <c r="J107" s="967" t="s">
        <v>1490</v>
      </c>
      <c r="K107" s="803">
        <f>_xlfn.BITLSHIFT(H110,24) +_xlfn.BITLSHIFT(H109,16) +_xlfn.BITLSHIFT(H108,8) +H107</f>
        <v>4294967295</v>
      </c>
      <c r="L107" s="298"/>
    </row>
    <row r="108" spans="1:12" ht="15.6" customHeight="1">
      <c r="A108" s="291">
        <v>205</v>
      </c>
      <c r="B108" s="292" t="s">
        <v>24</v>
      </c>
      <c r="C108" s="293" t="s">
        <v>4591</v>
      </c>
      <c r="D108" s="842"/>
      <c r="E108" s="599" t="s">
        <v>26</v>
      </c>
      <c r="F108" s="600">
        <f t="shared" si="2"/>
        <v>255</v>
      </c>
      <c r="G108" s="601" t="str">
        <f t="shared" si="3"/>
        <v>FF</v>
      </c>
      <c r="H108" s="602">
        <v>255</v>
      </c>
      <c r="I108" s="598" t="s">
        <v>27</v>
      </c>
      <c r="J108" s="968"/>
      <c r="K108" s="764"/>
      <c r="L108" s="298"/>
    </row>
    <row r="109" spans="1:12" ht="15.6" customHeight="1">
      <c r="A109" s="291">
        <v>206</v>
      </c>
      <c r="B109" s="292" t="s">
        <v>24</v>
      </c>
      <c r="C109" s="293" t="s">
        <v>4592</v>
      </c>
      <c r="D109" s="842"/>
      <c r="E109" s="599" t="s">
        <v>26</v>
      </c>
      <c r="F109" s="600">
        <f t="shared" si="2"/>
        <v>255</v>
      </c>
      <c r="G109" s="601" t="str">
        <f t="shared" si="3"/>
        <v>FF</v>
      </c>
      <c r="H109" s="602">
        <v>255</v>
      </c>
      <c r="I109" s="598" t="s">
        <v>27</v>
      </c>
      <c r="J109" s="968"/>
      <c r="K109" s="764"/>
      <c r="L109" s="298"/>
    </row>
    <row r="110" spans="1:12" ht="15.6" customHeight="1">
      <c r="A110" s="291">
        <v>207</v>
      </c>
      <c r="B110" s="292" t="s">
        <v>24</v>
      </c>
      <c r="C110" s="293" t="s">
        <v>4593</v>
      </c>
      <c r="D110" s="843"/>
      <c r="E110" s="599" t="s">
        <v>26</v>
      </c>
      <c r="F110" s="600">
        <f t="shared" si="2"/>
        <v>255</v>
      </c>
      <c r="G110" s="601" t="str">
        <f t="shared" si="3"/>
        <v>FF</v>
      </c>
      <c r="H110" s="602">
        <v>255</v>
      </c>
      <c r="I110" s="598" t="s">
        <v>27</v>
      </c>
      <c r="J110" s="969"/>
      <c r="K110" s="804"/>
      <c r="L110" s="298"/>
    </row>
    <row r="111" spans="1:12" ht="15.6" customHeight="1">
      <c r="A111" s="291">
        <v>208</v>
      </c>
      <c r="B111" s="292" t="s">
        <v>24</v>
      </c>
      <c r="C111" s="293" t="s">
        <v>4594</v>
      </c>
      <c r="D111" s="841" t="s">
        <v>4595</v>
      </c>
      <c r="E111" s="599" t="s">
        <v>26</v>
      </c>
      <c r="F111" s="600">
        <f t="shared" si="2"/>
        <v>255</v>
      </c>
      <c r="G111" s="601" t="str">
        <f t="shared" si="3"/>
        <v>FF</v>
      </c>
      <c r="H111" s="602">
        <v>255</v>
      </c>
      <c r="I111" s="598" t="s">
        <v>27</v>
      </c>
      <c r="J111" s="967" t="s">
        <v>1490</v>
      </c>
      <c r="K111" s="803">
        <f>_xlfn.BITLSHIFT(H114,24) +_xlfn.BITLSHIFT(H113,16) +_xlfn.BITLSHIFT(H112,8) +H111</f>
        <v>4294967295</v>
      </c>
      <c r="L111" s="298"/>
    </row>
    <row r="112" spans="1:12" ht="15.6" customHeight="1">
      <c r="A112" s="291">
        <v>209</v>
      </c>
      <c r="B112" s="292" t="s">
        <v>24</v>
      </c>
      <c r="C112" s="293" t="s">
        <v>4596</v>
      </c>
      <c r="D112" s="842"/>
      <c r="E112" s="599" t="s">
        <v>26</v>
      </c>
      <c r="F112" s="600">
        <f t="shared" si="2"/>
        <v>255</v>
      </c>
      <c r="G112" s="601" t="str">
        <f t="shared" si="3"/>
        <v>FF</v>
      </c>
      <c r="H112" s="602">
        <v>255</v>
      </c>
      <c r="I112" s="598" t="s">
        <v>27</v>
      </c>
      <c r="J112" s="968"/>
      <c r="K112" s="764"/>
      <c r="L112" s="298"/>
    </row>
    <row r="113" spans="1:12" ht="15.6" customHeight="1">
      <c r="A113" s="291">
        <v>210</v>
      </c>
      <c r="B113" s="292" t="s">
        <v>24</v>
      </c>
      <c r="C113" s="293" t="s">
        <v>4597</v>
      </c>
      <c r="D113" s="842"/>
      <c r="E113" s="599" t="s">
        <v>26</v>
      </c>
      <c r="F113" s="600">
        <f t="shared" si="2"/>
        <v>255</v>
      </c>
      <c r="G113" s="601" t="str">
        <f t="shared" si="3"/>
        <v>FF</v>
      </c>
      <c r="H113" s="602">
        <v>255</v>
      </c>
      <c r="I113" s="598" t="s">
        <v>27</v>
      </c>
      <c r="J113" s="968"/>
      <c r="K113" s="764"/>
      <c r="L113" s="298"/>
    </row>
    <row r="114" spans="1:12" ht="15.6" customHeight="1">
      <c r="A114" s="291">
        <v>211</v>
      </c>
      <c r="B114" s="292" t="s">
        <v>24</v>
      </c>
      <c r="C114" s="293" t="s">
        <v>4598</v>
      </c>
      <c r="D114" s="843"/>
      <c r="E114" s="599" t="s">
        <v>26</v>
      </c>
      <c r="F114" s="600">
        <f t="shared" si="2"/>
        <v>255</v>
      </c>
      <c r="G114" s="601" t="str">
        <f t="shared" si="3"/>
        <v>FF</v>
      </c>
      <c r="H114" s="602">
        <v>255</v>
      </c>
      <c r="I114" s="598" t="s">
        <v>27</v>
      </c>
      <c r="J114" s="969"/>
      <c r="K114" s="804"/>
      <c r="L114" s="298"/>
    </row>
    <row r="115" spans="1:12" ht="15.6" customHeight="1">
      <c r="A115" s="291">
        <v>212</v>
      </c>
      <c r="B115" s="292" t="s">
        <v>24</v>
      </c>
      <c r="C115" s="293" t="s">
        <v>4599</v>
      </c>
      <c r="D115" s="841" t="s">
        <v>4600</v>
      </c>
      <c r="E115" s="599" t="s">
        <v>26</v>
      </c>
      <c r="F115" s="600">
        <f t="shared" si="2"/>
        <v>255</v>
      </c>
      <c r="G115" s="601" t="str">
        <f t="shared" si="3"/>
        <v>FF</v>
      </c>
      <c r="H115" s="602">
        <v>255</v>
      </c>
      <c r="I115" s="598" t="s">
        <v>27</v>
      </c>
      <c r="J115" s="967" t="s">
        <v>1490</v>
      </c>
      <c r="K115" s="803">
        <f>_xlfn.BITLSHIFT(H118,24) +_xlfn.BITLSHIFT(H117,16) +_xlfn.BITLSHIFT(H116,8) +H115</f>
        <v>4294967295</v>
      </c>
      <c r="L115" s="298"/>
    </row>
    <row r="116" spans="1:12" ht="15.6" customHeight="1">
      <c r="A116" s="291">
        <v>213</v>
      </c>
      <c r="B116" s="292" t="s">
        <v>24</v>
      </c>
      <c r="C116" s="293" t="s">
        <v>4601</v>
      </c>
      <c r="D116" s="842"/>
      <c r="E116" s="599" t="s">
        <v>26</v>
      </c>
      <c r="F116" s="600">
        <f t="shared" si="2"/>
        <v>255</v>
      </c>
      <c r="G116" s="601" t="str">
        <f t="shared" si="3"/>
        <v>FF</v>
      </c>
      <c r="H116" s="602">
        <v>255</v>
      </c>
      <c r="I116" s="598" t="s">
        <v>27</v>
      </c>
      <c r="J116" s="968"/>
      <c r="K116" s="764"/>
      <c r="L116" s="298"/>
    </row>
    <row r="117" spans="1:12" ht="15.6" customHeight="1">
      <c r="A117" s="291">
        <v>214</v>
      </c>
      <c r="B117" s="292" t="s">
        <v>24</v>
      </c>
      <c r="C117" s="293" t="s">
        <v>4602</v>
      </c>
      <c r="D117" s="842"/>
      <c r="E117" s="599" t="s">
        <v>26</v>
      </c>
      <c r="F117" s="600">
        <f t="shared" si="2"/>
        <v>255</v>
      </c>
      <c r="G117" s="601" t="str">
        <f t="shared" si="3"/>
        <v>FF</v>
      </c>
      <c r="H117" s="602">
        <v>255</v>
      </c>
      <c r="I117" s="598" t="s">
        <v>27</v>
      </c>
      <c r="J117" s="968"/>
      <c r="K117" s="764"/>
      <c r="L117" s="298"/>
    </row>
    <row r="118" spans="1:12" ht="15.6" customHeight="1">
      <c r="A118" s="291">
        <v>215</v>
      </c>
      <c r="B118" s="292" t="s">
        <v>24</v>
      </c>
      <c r="C118" s="293" t="s">
        <v>4603</v>
      </c>
      <c r="D118" s="843"/>
      <c r="E118" s="599" t="s">
        <v>26</v>
      </c>
      <c r="F118" s="600">
        <f t="shared" si="2"/>
        <v>255</v>
      </c>
      <c r="G118" s="601" t="str">
        <f t="shared" si="3"/>
        <v>FF</v>
      </c>
      <c r="H118" s="602">
        <v>255</v>
      </c>
      <c r="I118" s="598" t="s">
        <v>27</v>
      </c>
      <c r="J118" s="969"/>
      <c r="K118" s="804"/>
      <c r="L118" s="298"/>
    </row>
    <row r="119" spans="1:12" ht="15.6" customHeight="1">
      <c r="A119" s="291">
        <v>216</v>
      </c>
      <c r="B119" s="292" t="s">
        <v>24</v>
      </c>
      <c r="C119" s="293" t="s">
        <v>4604</v>
      </c>
      <c r="D119" s="841" t="s">
        <v>4605</v>
      </c>
      <c r="E119" s="599" t="s">
        <v>26</v>
      </c>
      <c r="F119" s="600">
        <f t="shared" ref="F119:F154" si="4">H119</f>
        <v>255</v>
      </c>
      <c r="G119" s="601" t="str">
        <f t="shared" ref="G119:G154" si="5">DEC2HEX(H119)</f>
        <v>FF</v>
      </c>
      <c r="H119" s="602">
        <v>255</v>
      </c>
      <c r="I119" s="598" t="s">
        <v>27</v>
      </c>
      <c r="J119" s="967" t="s">
        <v>1490</v>
      </c>
      <c r="K119" s="803">
        <f>_xlfn.BITLSHIFT(H122,24) +_xlfn.BITLSHIFT(H121,16) +_xlfn.BITLSHIFT(H120,8) +H119</f>
        <v>4294967295</v>
      </c>
      <c r="L119" s="298"/>
    </row>
    <row r="120" spans="1:12" ht="15.6" customHeight="1">
      <c r="A120" s="291">
        <v>217</v>
      </c>
      <c r="B120" s="292" t="s">
        <v>24</v>
      </c>
      <c r="C120" s="293" t="s">
        <v>4606</v>
      </c>
      <c r="D120" s="842"/>
      <c r="E120" s="599" t="s">
        <v>26</v>
      </c>
      <c r="F120" s="600">
        <f t="shared" si="4"/>
        <v>255</v>
      </c>
      <c r="G120" s="601" t="str">
        <f t="shared" si="5"/>
        <v>FF</v>
      </c>
      <c r="H120" s="602">
        <v>255</v>
      </c>
      <c r="I120" s="598" t="s">
        <v>27</v>
      </c>
      <c r="J120" s="968"/>
      <c r="K120" s="764"/>
      <c r="L120" s="298"/>
    </row>
    <row r="121" spans="1:12" ht="15.6" customHeight="1">
      <c r="A121" s="291">
        <v>218</v>
      </c>
      <c r="B121" s="292" t="s">
        <v>24</v>
      </c>
      <c r="C121" s="293" t="s">
        <v>4607</v>
      </c>
      <c r="D121" s="842"/>
      <c r="E121" s="599" t="s">
        <v>26</v>
      </c>
      <c r="F121" s="600">
        <f t="shared" si="4"/>
        <v>255</v>
      </c>
      <c r="G121" s="601" t="str">
        <f t="shared" si="5"/>
        <v>FF</v>
      </c>
      <c r="H121" s="602">
        <v>255</v>
      </c>
      <c r="I121" s="598" t="s">
        <v>27</v>
      </c>
      <c r="J121" s="968"/>
      <c r="K121" s="764"/>
      <c r="L121" s="298"/>
    </row>
    <row r="122" spans="1:12" ht="15.6" customHeight="1">
      <c r="A122" s="291">
        <v>219</v>
      </c>
      <c r="B122" s="292" t="s">
        <v>24</v>
      </c>
      <c r="C122" s="293" t="s">
        <v>4608</v>
      </c>
      <c r="D122" s="843"/>
      <c r="E122" s="599" t="s">
        <v>26</v>
      </c>
      <c r="F122" s="600">
        <f t="shared" si="4"/>
        <v>255</v>
      </c>
      <c r="G122" s="601" t="str">
        <f t="shared" si="5"/>
        <v>FF</v>
      </c>
      <c r="H122" s="602">
        <v>255</v>
      </c>
      <c r="I122" s="598" t="s">
        <v>27</v>
      </c>
      <c r="J122" s="969"/>
      <c r="K122" s="804"/>
      <c r="L122" s="298"/>
    </row>
    <row r="123" spans="1:12" ht="15.6" customHeight="1">
      <c r="A123" s="291">
        <v>220</v>
      </c>
      <c r="B123" s="292" t="s">
        <v>24</v>
      </c>
      <c r="C123" s="293" t="s">
        <v>4609</v>
      </c>
      <c r="D123" s="841" t="s">
        <v>4610</v>
      </c>
      <c r="E123" s="599" t="s">
        <v>26</v>
      </c>
      <c r="F123" s="600">
        <f t="shared" si="4"/>
        <v>255</v>
      </c>
      <c r="G123" s="601" t="str">
        <f t="shared" si="5"/>
        <v>FF</v>
      </c>
      <c r="H123" s="602">
        <v>255</v>
      </c>
      <c r="I123" s="598" t="s">
        <v>27</v>
      </c>
      <c r="J123" s="967" t="s">
        <v>1490</v>
      </c>
      <c r="K123" s="803">
        <f>_xlfn.BITLSHIFT(H126,24) +_xlfn.BITLSHIFT(H125,16) +_xlfn.BITLSHIFT(H124,8) +H123</f>
        <v>4294967295</v>
      </c>
      <c r="L123" s="298"/>
    </row>
    <row r="124" spans="1:12" ht="15.6" customHeight="1">
      <c r="A124" s="291">
        <v>221</v>
      </c>
      <c r="B124" s="292" t="s">
        <v>24</v>
      </c>
      <c r="C124" s="293" t="s">
        <v>4611</v>
      </c>
      <c r="D124" s="842"/>
      <c r="E124" s="599" t="s">
        <v>26</v>
      </c>
      <c r="F124" s="600">
        <f t="shared" si="4"/>
        <v>255</v>
      </c>
      <c r="G124" s="601" t="str">
        <f t="shared" si="5"/>
        <v>FF</v>
      </c>
      <c r="H124" s="602">
        <v>255</v>
      </c>
      <c r="I124" s="598" t="s">
        <v>27</v>
      </c>
      <c r="J124" s="968"/>
      <c r="K124" s="764"/>
      <c r="L124" s="298"/>
    </row>
    <row r="125" spans="1:12" ht="15.6" customHeight="1">
      <c r="A125" s="291">
        <v>222</v>
      </c>
      <c r="B125" s="292" t="s">
        <v>24</v>
      </c>
      <c r="C125" s="293" t="s">
        <v>4612</v>
      </c>
      <c r="D125" s="842"/>
      <c r="E125" s="599" t="s">
        <v>26</v>
      </c>
      <c r="F125" s="600">
        <f t="shared" si="4"/>
        <v>255</v>
      </c>
      <c r="G125" s="601" t="str">
        <f t="shared" si="5"/>
        <v>FF</v>
      </c>
      <c r="H125" s="602">
        <v>255</v>
      </c>
      <c r="I125" s="598" t="s">
        <v>27</v>
      </c>
      <c r="J125" s="968"/>
      <c r="K125" s="764"/>
      <c r="L125" s="298"/>
    </row>
    <row r="126" spans="1:12" ht="15.6" customHeight="1">
      <c r="A126" s="291">
        <v>223</v>
      </c>
      <c r="B126" s="292" t="s">
        <v>24</v>
      </c>
      <c r="C126" s="293" t="s">
        <v>4613</v>
      </c>
      <c r="D126" s="843"/>
      <c r="E126" s="599" t="s">
        <v>26</v>
      </c>
      <c r="F126" s="600">
        <f t="shared" si="4"/>
        <v>255</v>
      </c>
      <c r="G126" s="601" t="str">
        <f t="shared" si="5"/>
        <v>FF</v>
      </c>
      <c r="H126" s="602">
        <v>255</v>
      </c>
      <c r="I126" s="598" t="s">
        <v>27</v>
      </c>
      <c r="J126" s="969"/>
      <c r="K126" s="804"/>
      <c r="L126" s="298"/>
    </row>
    <row r="127" spans="1:12" ht="15.6" customHeight="1">
      <c r="A127" s="291">
        <v>224</v>
      </c>
      <c r="B127" s="292" t="s">
        <v>24</v>
      </c>
      <c r="C127" s="293" t="s">
        <v>4614</v>
      </c>
      <c r="D127" s="841" t="s">
        <v>4615</v>
      </c>
      <c r="E127" s="599" t="s">
        <v>26</v>
      </c>
      <c r="F127" s="600">
        <f t="shared" si="4"/>
        <v>255</v>
      </c>
      <c r="G127" s="601" t="str">
        <f t="shared" si="5"/>
        <v>FF</v>
      </c>
      <c r="H127" s="602">
        <v>255</v>
      </c>
      <c r="I127" s="598" t="s">
        <v>27</v>
      </c>
      <c r="J127" s="967" t="s">
        <v>1490</v>
      </c>
      <c r="K127" s="803">
        <f>_xlfn.BITLSHIFT(H130,24) +_xlfn.BITLSHIFT(H129,16) +_xlfn.BITLSHIFT(H128,8) +H127</f>
        <v>4294967295</v>
      </c>
      <c r="L127" s="298"/>
    </row>
    <row r="128" spans="1:12" ht="15.6" customHeight="1">
      <c r="A128" s="291">
        <v>225</v>
      </c>
      <c r="B128" s="292" t="s">
        <v>24</v>
      </c>
      <c r="C128" s="293" t="s">
        <v>4616</v>
      </c>
      <c r="D128" s="842"/>
      <c r="E128" s="599" t="s">
        <v>26</v>
      </c>
      <c r="F128" s="600">
        <f t="shared" si="4"/>
        <v>255</v>
      </c>
      <c r="G128" s="601" t="str">
        <f t="shared" si="5"/>
        <v>FF</v>
      </c>
      <c r="H128" s="602">
        <v>255</v>
      </c>
      <c r="I128" s="598" t="s">
        <v>27</v>
      </c>
      <c r="J128" s="968"/>
      <c r="K128" s="764"/>
      <c r="L128" s="298"/>
    </row>
    <row r="129" spans="1:12" ht="15.6" customHeight="1">
      <c r="A129" s="291">
        <v>226</v>
      </c>
      <c r="B129" s="292" t="s">
        <v>24</v>
      </c>
      <c r="C129" s="293" t="s">
        <v>4617</v>
      </c>
      <c r="D129" s="842"/>
      <c r="E129" s="599" t="s">
        <v>26</v>
      </c>
      <c r="F129" s="600">
        <f t="shared" si="4"/>
        <v>255</v>
      </c>
      <c r="G129" s="601" t="str">
        <f t="shared" si="5"/>
        <v>FF</v>
      </c>
      <c r="H129" s="602">
        <v>255</v>
      </c>
      <c r="I129" s="598" t="s">
        <v>27</v>
      </c>
      <c r="J129" s="968"/>
      <c r="K129" s="764"/>
      <c r="L129" s="298"/>
    </row>
    <row r="130" spans="1:12" ht="15.6" customHeight="1">
      <c r="A130" s="291">
        <v>227</v>
      </c>
      <c r="B130" s="292" t="s">
        <v>24</v>
      </c>
      <c r="C130" s="293" t="s">
        <v>4618</v>
      </c>
      <c r="D130" s="843"/>
      <c r="E130" s="599" t="s">
        <v>26</v>
      </c>
      <c r="F130" s="600">
        <f t="shared" si="4"/>
        <v>255</v>
      </c>
      <c r="G130" s="601" t="str">
        <f t="shared" si="5"/>
        <v>FF</v>
      </c>
      <c r="H130" s="602">
        <v>255</v>
      </c>
      <c r="I130" s="598" t="s">
        <v>27</v>
      </c>
      <c r="J130" s="969"/>
      <c r="K130" s="804"/>
      <c r="L130" s="298"/>
    </row>
    <row r="131" spans="1:12" ht="15.6" customHeight="1">
      <c r="A131" s="291">
        <v>228</v>
      </c>
      <c r="B131" s="292" t="s">
        <v>24</v>
      </c>
      <c r="C131" s="293" t="s">
        <v>4619</v>
      </c>
      <c r="D131" s="841" t="s">
        <v>4620</v>
      </c>
      <c r="E131" s="599" t="s">
        <v>26</v>
      </c>
      <c r="F131" s="600">
        <f t="shared" si="4"/>
        <v>255</v>
      </c>
      <c r="G131" s="601" t="str">
        <f t="shared" si="5"/>
        <v>FF</v>
      </c>
      <c r="H131" s="602">
        <v>255</v>
      </c>
      <c r="I131" s="598" t="s">
        <v>27</v>
      </c>
      <c r="J131" s="967" t="s">
        <v>1490</v>
      </c>
      <c r="K131" s="803">
        <f>_xlfn.BITLSHIFT(H134,24) +_xlfn.BITLSHIFT(H133,16) +_xlfn.BITLSHIFT(H132,8) +H131</f>
        <v>4294967295</v>
      </c>
      <c r="L131" s="298"/>
    </row>
    <row r="132" spans="1:12" ht="15.6" customHeight="1">
      <c r="A132" s="291">
        <v>229</v>
      </c>
      <c r="B132" s="292" t="s">
        <v>24</v>
      </c>
      <c r="C132" s="293" t="s">
        <v>4621</v>
      </c>
      <c r="D132" s="842"/>
      <c r="E132" s="599" t="s">
        <v>26</v>
      </c>
      <c r="F132" s="600">
        <f t="shared" si="4"/>
        <v>255</v>
      </c>
      <c r="G132" s="601" t="str">
        <f t="shared" si="5"/>
        <v>FF</v>
      </c>
      <c r="H132" s="602">
        <v>255</v>
      </c>
      <c r="I132" s="598" t="s">
        <v>27</v>
      </c>
      <c r="J132" s="968"/>
      <c r="K132" s="764"/>
      <c r="L132" s="298"/>
    </row>
    <row r="133" spans="1:12" ht="15.6" customHeight="1">
      <c r="A133" s="291">
        <v>230</v>
      </c>
      <c r="B133" s="292" t="s">
        <v>24</v>
      </c>
      <c r="C133" s="293" t="s">
        <v>4622</v>
      </c>
      <c r="D133" s="842"/>
      <c r="E133" s="599" t="s">
        <v>26</v>
      </c>
      <c r="F133" s="600">
        <f t="shared" si="4"/>
        <v>255</v>
      </c>
      <c r="G133" s="601" t="str">
        <f t="shared" si="5"/>
        <v>FF</v>
      </c>
      <c r="H133" s="602">
        <v>255</v>
      </c>
      <c r="I133" s="598" t="s">
        <v>27</v>
      </c>
      <c r="J133" s="968"/>
      <c r="K133" s="764"/>
      <c r="L133" s="298"/>
    </row>
    <row r="134" spans="1:12" ht="15.6" customHeight="1">
      <c r="A134" s="291">
        <v>231</v>
      </c>
      <c r="B134" s="292" t="s">
        <v>24</v>
      </c>
      <c r="C134" s="293" t="s">
        <v>4623</v>
      </c>
      <c r="D134" s="843"/>
      <c r="E134" s="599" t="s">
        <v>26</v>
      </c>
      <c r="F134" s="600">
        <f t="shared" si="4"/>
        <v>255</v>
      </c>
      <c r="G134" s="601" t="str">
        <f t="shared" si="5"/>
        <v>FF</v>
      </c>
      <c r="H134" s="602">
        <v>255</v>
      </c>
      <c r="I134" s="598" t="s">
        <v>27</v>
      </c>
      <c r="J134" s="969"/>
      <c r="K134" s="804"/>
      <c r="L134" s="298"/>
    </row>
    <row r="135" spans="1:12" ht="15.6" customHeight="1">
      <c r="A135" s="291">
        <v>232</v>
      </c>
      <c r="B135" s="292" t="s">
        <v>24</v>
      </c>
      <c r="C135" s="293" t="s">
        <v>4624</v>
      </c>
      <c r="D135" s="841" t="s">
        <v>4625</v>
      </c>
      <c r="E135" s="599" t="s">
        <v>26</v>
      </c>
      <c r="F135" s="600">
        <f t="shared" si="4"/>
        <v>255</v>
      </c>
      <c r="G135" s="601" t="str">
        <f t="shared" si="5"/>
        <v>FF</v>
      </c>
      <c r="H135" s="602">
        <v>255</v>
      </c>
      <c r="I135" s="598" t="s">
        <v>27</v>
      </c>
      <c r="J135" s="967" t="s">
        <v>1490</v>
      </c>
      <c r="K135" s="803">
        <f>_xlfn.BITLSHIFT(H138,24) +_xlfn.BITLSHIFT(H137,16) +_xlfn.BITLSHIFT(H136,8) +H135</f>
        <v>4294967295</v>
      </c>
      <c r="L135" s="298"/>
    </row>
    <row r="136" spans="1:12" ht="15.6" customHeight="1">
      <c r="A136" s="291">
        <v>233</v>
      </c>
      <c r="B136" s="292" t="s">
        <v>24</v>
      </c>
      <c r="C136" s="293" t="s">
        <v>4626</v>
      </c>
      <c r="D136" s="842"/>
      <c r="E136" s="599" t="s">
        <v>26</v>
      </c>
      <c r="F136" s="600">
        <f t="shared" si="4"/>
        <v>255</v>
      </c>
      <c r="G136" s="601" t="str">
        <f t="shared" si="5"/>
        <v>FF</v>
      </c>
      <c r="H136" s="602">
        <v>255</v>
      </c>
      <c r="I136" s="598" t="s">
        <v>27</v>
      </c>
      <c r="J136" s="968"/>
      <c r="K136" s="764"/>
      <c r="L136" s="298"/>
    </row>
    <row r="137" spans="1:12" ht="15.6" customHeight="1">
      <c r="A137" s="291">
        <v>234</v>
      </c>
      <c r="B137" s="292" t="s">
        <v>24</v>
      </c>
      <c r="C137" s="293" t="s">
        <v>4627</v>
      </c>
      <c r="D137" s="842"/>
      <c r="E137" s="599" t="s">
        <v>26</v>
      </c>
      <c r="F137" s="600">
        <f t="shared" si="4"/>
        <v>255</v>
      </c>
      <c r="G137" s="601" t="str">
        <f t="shared" si="5"/>
        <v>FF</v>
      </c>
      <c r="H137" s="602">
        <v>255</v>
      </c>
      <c r="I137" s="598" t="s">
        <v>27</v>
      </c>
      <c r="J137" s="968"/>
      <c r="K137" s="764"/>
      <c r="L137" s="298"/>
    </row>
    <row r="138" spans="1:12" ht="15.6" customHeight="1">
      <c r="A138" s="291">
        <v>235</v>
      </c>
      <c r="B138" s="292" t="s">
        <v>24</v>
      </c>
      <c r="C138" s="293" t="s">
        <v>4628</v>
      </c>
      <c r="D138" s="843"/>
      <c r="E138" s="599" t="s">
        <v>26</v>
      </c>
      <c r="F138" s="600">
        <f t="shared" si="4"/>
        <v>255</v>
      </c>
      <c r="G138" s="601" t="str">
        <f t="shared" si="5"/>
        <v>FF</v>
      </c>
      <c r="H138" s="602">
        <v>255</v>
      </c>
      <c r="I138" s="598" t="s">
        <v>27</v>
      </c>
      <c r="J138" s="969"/>
      <c r="K138" s="804"/>
      <c r="L138" s="298"/>
    </row>
    <row r="139" spans="1:12" ht="15.6" customHeight="1">
      <c r="A139" s="291">
        <v>236</v>
      </c>
      <c r="B139" s="292" t="s">
        <v>24</v>
      </c>
      <c r="C139" s="293" t="s">
        <v>4629</v>
      </c>
      <c r="D139" s="841" t="s">
        <v>4630</v>
      </c>
      <c r="E139" s="599" t="s">
        <v>26</v>
      </c>
      <c r="F139" s="600">
        <f t="shared" si="4"/>
        <v>255</v>
      </c>
      <c r="G139" s="601" t="str">
        <f t="shared" si="5"/>
        <v>FF</v>
      </c>
      <c r="H139" s="602">
        <v>255</v>
      </c>
      <c r="I139" s="598" t="s">
        <v>27</v>
      </c>
      <c r="J139" s="967" t="s">
        <v>1490</v>
      </c>
      <c r="K139" s="803">
        <f>_xlfn.BITLSHIFT(H142,24) +_xlfn.BITLSHIFT(H141,16) +_xlfn.BITLSHIFT(H140,8) +H139</f>
        <v>4294967295</v>
      </c>
      <c r="L139" s="298"/>
    </row>
    <row r="140" spans="1:12" ht="15.6" customHeight="1">
      <c r="A140" s="291">
        <v>237</v>
      </c>
      <c r="B140" s="292" t="s">
        <v>24</v>
      </c>
      <c r="C140" s="293" t="s">
        <v>4631</v>
      </c>
      <c r="D140" s="842"/>
      <c r="E140" s="599" t="s">
        <v>26</v>
      </c>
      <c r="F140" s="600">
        <f t="shared" si="4"/>
        <v>255</v>
      </c>
      <c r="G140" s="601" t="str">
        <f t="shared" si="5"/>
        <v>FF</v>
      </c>
      <c r="H140" s="602">
        <v>255</v>
      </c>
      <c r="I140" s="598" t="s">
        <v>27</v>
      </c>
      <c r="J140" s="968"/>
      <c r="K140" s="764"/>
      <c r="L140" s="298"/>
    </row>
    <row r="141" spans="1:12" ht="15.6" customHeight="1">
      <c r="A141" s="291">
        <v>238</v>
      </c>
      <c r="B141" s="292" t="s">
        <v>24</v>
      </c>
      <c r="C141" s="293" t="s">
        <v>4632</v>
      </c>
      <c r="D141" s="842"/>
      <c r="E141" s="599" t="s">
        <v>26</v>
      </c>
      <c r="F141" s="600">
        <f t="shared" si="4"/>
        <v>255</v>
      </c>
      <c r="G141" s="601" t="str">
        <f t="shared" si="5"/>
        <v>FF</v>
      </c>
      <c r="H141" s="602">
        <v>255</v>
      </c>
      <c r="I141" s="598" t="s">
        <v>27</v>
      </c>
      <c r="J141" s="968"/>
      <c r="K141" s="764"/>
      <c r="L141" s="298"/>
    </row>
    <row r="142" spans="1:12" ht="15.6" customHeight="1">
      <c r="A142" s="291">
        <v>239</v>
      </c>
      <c r="B142" s="292" t="s">
        <v>24</v>
      </c>
      <c r="C142" s="293" t="s">
        <v>4633</v>
      </c>
      <c r="D142" s="843"/>
      <c r="E142" s="599" t="s">
        <v>26</v>
      </c>
      <c r="F142" s="600">
        <f t="shared" si="4"/>
        <v>255</v>
      </c>
      <c r="G142" s="601" t="str">
        <f t="shared" si="5"/>
        <v>FF</v>
      </c>
      <c r="H142" s="602">
        <v>255</v>
      </c>
      <c r="I142" s="598" t="s">
        <v>27</v>
      </c>
      <c r="J142" s="969"/>
      <c r="K142" s="804"/>
      <c r="L142" s="298"/>
    </row>
    <row r="143" spans="1:12" ht="15.6" customHeight="1">
      <c r="A143" s="291">
        <v>240</v>
      </c>
      <c r="B143" s="292" t="s">
        <v>24</v>
      </c>
      <c r="C143" s="293" t="s">
        <v>4634</v>
      </c>
      <c r="D143" s="841" t="s">
        <v>4635</v>
      </c>
      <c r="E143" s="599" t="s">
        <v>26</v>
      </c>
      <c r="F143" s="600">
        <f t="shared" si="4"/>
        <v>255</v>
      </c>
      <c r="G143" s="601" t="str">
        <f t="shared" si="5"/>
        <v>FF</v>
      </c>
      <c r="H143" s="602">
        <v>255</v>
      </c>
      <c r="I143" s="598" t="s">
        <v>27</v>
      </c>
      <c r="J143" s="967" t="s">
        <v>1490</v>
      </c>
      <c r="K143" s="803">
        <f>_xlfn.BITLSHIFT(H146,24) +_xlfn.BITLSHIFT(H145,16) +_xlfn.BITLSHIFT(H144,8) +H143</f>
        <v>4294967295</v>
      </c>
      <c r="L143" s="298"/>
    </row>
    <row r="144" spans="1:12" ht="15.6" customHeight="1">
      <c r="A144" s="291">
        <v>241</v>
      </c>
      <c r="B144" s="292" t="s">
        <v>24</v>
      </c>
      <c r="C144" s="293" t="s">
        <v>4636</v>
      </c>
      <c r="D144" s="842"/>
      <c r="E144" s="599" t="s">
        <v>26</v>
      </c>
      <c r="F144" s="600">
        <f t="shared" si="4"/>
        <v>255</v>
      </c>
      <c r="G144" s="601" t="str">
        <f t="shared" si="5"/>
        <v>FF</v>
      </c>
      <c r="H144" s="602">
        <v>255</v>
      </c>
      <c r="I144" s="598" t="s">
        <v>27</v>
      </c>
      <c r="J144" s="968"/>
      <c r="K144" s="764"/>
      <c r="L144" s="298"/>
    </row>
    <row r="145" spans="1:12" ht="15.6" customHeight="1">
      <c r="A145" s="291">
        <v>242</v>
      </c>
      <c r="B145" s="292" t="s">
        <v>24</v>
      </c>
      <c r="C145" s="293" t="s">
        <v>4637</v>
      </c>
      <c r="D145" s="842"/>
      <c r="E145" s="599" t="s">
        <v>26</v>
      </c>
      <c r="F145" s="600">
        <f t="shared" si="4"/>
        <v>255</v>
      </c>
      <c r="G145" s="601" t="str">
        <f t="shared" si="5"/>
        <v>FF</v>
      </c>
      <c r="H145" s="602">
        <v>255</v>
      </c>
      <c r="I145" s="598" t="s">
        <v>27</v>
      </c>
      <c r="J145" s="968"/>
      <c r="K145" s="764"/>
      <c r="L145" s="298"/>
    </row>
    <row r="146" spans="1:12" ht="15.6" customHeight="1">
      <c r="A146" s="291">
        <v>243</v>
      </c>
      <c r="B146" s="292" t="s">
        <v>24</v>
      </c>
      <c r="C146" s="293" t="s">
        <v>4638</v>
      </c>
      <c r="D146" s="843"/>
      <c r="E146" s="599" t="s">
        <v>26</v>
      </c>
      <c r="F146" s="600">
        <f t="shared" si="4"/>
        <v>255</v>
      </c>
      <c r="G146" s="601" t="str">
        <f t="shared" si="5"/>
        <v>FF</v>
      </c>
      <c r="H146" s="602">
        <v>255</v>
      </c>
      <c r="I146" s="598" t="s">
        <v>27</v>
      </c>
      <c r="J146" s="969"/>
      <c r="K146" s="804"/>
      <c r="L146" s="298"/>
    </row>
    <row r="147" spans="1:12" ht="15.6" customHeight="1">
      <c r="A147" s="291">
        <v>244</v>
      </c>
      <c r="B147" s="292" t="s">
        <v>24</v>
      </c>
      <c r="C147" s="293" t="s">
        <v>4639</v>
      </c>
      <c r="D147" s="841" t="s">
        <v>4640</v>
      </c>
      <c r="E147" s="599" t="s">
        <v>26</v>
      </c>
      <c r="F147" s="600">
        <f t="shared" si="4"/>
        <v>255</v>
      </c>
      <c r="G147" s="601" t="str">
        <f t="shared" si="5"/>
        <v>FF</v>
      </c>
      <c r="H147" s="602">
        <v>255</v>
      </c>
      <c r="I147" s="598" t="s">
        <v>27</v>
      </c>
      <c r="J147" s="967" t="s">
        <v>1490</v>
      </c>
      <c r="K147" s="803">
        <f>_xlfn.BITLSHIFT(H150,24) +_xlfn.BITLSHIFT(H149,16) +_xlfn.BITLSHIFT(H148,8) +H147</f>
        <v>4294967295</v>
      </c>
      <c r="L147" s="298"/>
    </row>
    <row r="148" spans="1:12" ht="15.6" customHeight="1">
      <c r="A148" s="291">
        <v>245</v>
      </c>
      <c r="B148" s="292" t="s">
        <v>24</v>
      </c>
      <c r="C148" s="293" t="s">
        <v>4641</v>
      </c>
      <c r="D148" s="842"/>
      <c r="E148" s="599" t="s">
        <v>26</v>
      </c>
      <c r="F148" s="600">
        <f t="shared" si="4"/>
        <v>255</v>
      </c>
      <c r="G148" s="601" t="str">
        <f t="shared" si="5"/>
        <v>FF</v>
      </c>
      <c r="H148" s="602">
        <v>255</v>
      </c>
      <c r="I148" s="598" t="s">
        <v>27</v>
      </c>
      <c r="J148" s="968"/>
      <c r="K148" s="764"/>
      <c r="L148" s="298"/>
    </row>
    <row r="149" spans="1:12" ht="15.6" customHeight="1">
      <c r="A149" s="291">
        <v>246</v>
      </c>
      <c r="B149" s="292" t="s">
        <v>24</v>
      </c>
      <c r="C149" s="293" t="s">
        <v>4642</v>
      </c>
      <c r="D149" s="842"/>
      <c r="E149" s="599" t="s">
        <v>26</v>
      </c>
      <c r="F149" s="600">
        <f t="shared" si="4"/>
        <v>255</v>
      </c>
      <c r="G149" s="601" t="str">
        <f t="shared" si="5"/>
        <v>FF</v>
      </c>
      <c r="H149" s="602">
        <v>255</v>
      </c>
      <c r="I149" s="598" t="s">
        <v>27</v>
      </c>
      <c r="J149" s="968"/>
      <c r="K149" s="764"/>
      <c r="L149" s="298"/>
    </row>
    <row r="150" spans="1:12" ht="15.6" customHeight="1">
      <c r="A150" s="291">
        <v>247</v>
      </c>
      <c r="B150" s="292" t="s">
        <v>24</v>
      </c>
      <c r="C150" s="293" t="s">
        <v>4643</v>
      </c>
      <c r="D150" s="843"/>
      <c r="E150" s="599" t="s">
        <v>26</v>
      </c>
      <c r="F150" s="600">
        <f t="shared" si="4"/>
        <v>255</v>
      </c>
      <c r="G150" s="601" t="str">
        <f t="shared" si="5"/>
        <v>FF</v>
      </c>
      <c r="H150" s="602">
        <v>255</v>
      </c>
      <c r="I150" s="598" t="s">
        <v>27</v>
      </c>
      <c r="J150" s="969"/>
      <c r="K150" s="804"/>
      <c r="L150" s="298"/>
    </row>
    <row r="151" spans="1:12" ht="15.6" customHeight="1">
      <c r="A151" s="291">
        <v>248</v>
      </c>
      <c r="B151" s="292" t="s">
        <v>24</v>
      </c>
      <c r="C151" s="293" t="s">
        <v>4644</v>
      </c>
      <c r="D151" s="841" t="s">
        <v>4645</v>
      </c>
      <c r="E151" s="599" t="s">
        <v>26</v>
      </c>
      <c r="F151" s="600">
        <f t="shared" si="4"/>
        <v>255</v>
      </c>
      <c r="G151" s="601" t="str">
        <f t="shared" si="5"/>
        <v>FF</v>
      </c>
      <c r="H151" s="602">
        <v>255</v>
      </c>
      <c r="I151" s="598" t="s">
        <v>27</v>
      </c>
      <c r="J151" s="967" t="s">
        <v>1490</v>
      </c>
      <c r="K151" s="803">
        <f>_xlfn.BITLSHIFT(H154,24) +_xlfn.BITLSHIFT(H153,16) +_xlfn.BITLSHIFT(H152,8) +H151</f>
        <v>4294967295</v>
      </c>
      <c r="L151" s="298"/>
    </row>
    <row r="152" spans="1:12" ht="15.6" customHeight="1">
      <c r="A152" s="291">
        <v>249</v>
      </c>
      <c r="B152" s="292" t="s">
        <v>24</v>
      </c>
      <c r="C152" s="293" t="s">
        <v>4646</v>
      </c>
      <c r="D152" s="842"/>
      <c r="E152" s="599" t="s">
        <v>26</v>
      </c>
      <c r="F152" s="600">
        <f t="shared" si="4"/>
        <v>255</v>
      </c>
      <c r="G152" s="601" t="str">
        <f t="shared" si="5"/>
        <v>FF</v>
      </c>
      <c r="H152" s="602">
        <v>255</v>
      </c>
      <c r="I152" s="598" t="s">
        <v>27</v>
      </c>
      <c r="J152" s="968"/>
      <c r="K152" s="764"/>
      <c r="L152" s="298"/>
    </row>
    <row r="153" spans="1:12" ht="15.6" customHeight="1">
      <c r="A153" s="291">
        <v>250</v>
      </c>
      <c r="B153" s="292" t="s">
        <v>24</v>
      </c>
      <c r="C153" s="293" t="s">
        <v>4647</v>
      </c>
      <c r="D153" s="842"/>
      <c r="E153" s="599" t="s">
        <v>26</v>
      </c>
      <c r="F153" s="600">
        <f t="shared" si="4"/>
        <v>255</v>
      </c>
      <c r="G153" s="601" t="str">
        <f t="shared" si="5"/>
        <v>FF</v>
      </c>
      <c r="H153" s="602">
        <v>255</v>
      </c>
      <c r="I153" s="598" t="s">
        <v>27</v>
      </c>
      <c r="J153" s="968"/>
      <c r="K153" s="764"/>
      <c r="L153" s="298"/>
    </row>
    <row r="154" spans="1:12" ht="15.6" customHeight="1">
      <c r="A154" s="291">
        <v>251</v>
      </c>
      <c r="B154" s="292" t="s">
        <v>24</v>
      </c>
      <c r="C154" s="293" t="s">
        <v>4648</v>
      </c>
      <c r="D154" s="843"/>
      <c r="E154" s="599" t="s">
        <v>26</v>
      </c>
      <c r="F154" s="600">
        <f t="shared" si="4"/>
        <v>255</v>
      </c>
      <c r="G154" s="601" t="str">
        <f t="shared" si="5"/>
        <v>FF</v>
      </c>
      <c r="H154" s="602">
        <v>255</v>
      </c>
      <c r="I154" s="598" t="s">
        <v>27</v>
      </c>
      <c r="J154" s="969"/>
      <c r="K154" s="804"/>
      <c r="L154" s="298"/>
    </row>
    <row r="155" spans="1:12" ht="15.6" customHeight="1">
      <c r="A155" s="291">
        <v>252</v>
      </c>
      <c r="B155" s="292" t="s">
        <v>24</v>
      </c>
      <c r="C155" s="293" t="s">
        <v>49</v>
      </c>
      <c r="D155" s="293" t="s">
        <v>49</v>
      </c>
      <c r="E155" s="295" t="s">
        <v>26</v>
      </c>
      <c r="F155" s="285">
        <f t="shared" ref="F155:F158" si="6">H155</f>
        <v>255</v>
      </c>
      <c r="G155" s="321" t="str">
        <f t="shared" ref="G155:G158" si="7">DEC2HEX(H155)</f>
        <v>FF</v>
      </c>
      <c r="H155" s="296">
        <v>255</v>
      </c>
      <c r="I155" s="297" t="s">
        <v>27</v>
      </c>
      <c r="J155" s="298" t="s">
        <v>200</v>
      </c>
      <c r="K155" s="298"/>
      <c r="L155" s="298"/>
    </row>
    <row r="156" spans="1:12" ht="15.6" customHeight="1">
      <c r="A156" s="291">
        <v>253</v>
      </c>
      <c r="B156" s="292" t="s">
        <v>24</v>
      </c>
      <c r="C156" s="293" t="s">
        <v>49</v>
      </c>
      <c r="D156" s="293" t="s">
        <v>49</v>
      </c>
      <c r="E156" s="295" t="s">
        <v>26</v>
      </c>
      <c r="F156" s="285">
        <f t="shared" si="6"/>
        <v>255</v>
      </c>
      <c r="G156" s="321" t="str">
        <f t="shared" si="7"/>
        <v>FF</v>
      </c>
      <c r="H156" s="296">
        <v>255</v>
      </c>
      <c r="I156" s="297" t="s">
        <v>27</v>
      </c>
      <c r="J156" s="298" t="s">
        <v>200</v>
      </c>
      <c r="K156" s="298"/>
      <c r="L156" s="298"/>
    </row>
    <row r="157" spans="1:12" ht="15.6" customHeight="1">
      <c r="A157" s="291">
        <v>254</v>
      </c>
      <c r="B157" s="292" t="s">
        <v>24</v>
      </c>
      <c r="C157" s="293" t="s">
        <v>49</v>
      </c>
      <c r="D157" s="293" t="s">
        <v>49</v>
      </c>
      <c r="E157" s="295" t="s">
        <v>26</v>
      </c>
      <c r="F157" s="285">
        <f t="shared" si="6"/>
        <v>255</v>
      </c>
      <c r="G157" s="321" t="str">
        <f t="shared" si="7"/>
        <v>FF</v>
      </c>
      <c r="H157" s="296">
        <v>255</v>
      </c>
      <c r="I157" s="297" t="s">
        <v>27</v>
      </c>
      <c r="J157" s="298" t="s">
        <v>200</v>
      </c>
      <c r="K157" s="298"/>
      <c r="L157" s="298"/>
    </row>
    <row r="158" spans="1:12" ht="15.6" customHeight="1">
      <c r="A158" s="291">
        <v>255</v>
      </c>
      <c r="B158" s="292" t="s">
        <v>24</v>
      </c>
      <c r="C158" s="293" t="s">
        <v>1487</v>
      </c>
      <c r="D158" s="300" t="s">
        <v>1488</v>
      </c>
      <c r="E158" s="295" t="s">
        <v>26</v>
      </c>
      <c r="F158" s="285">
        <f t="shared" si="6"/>
        <v>204</v>
      </c>
      <c r="G158" s="321" t="str">
        <f t="shared" si="7"/>
        <v>CC</v>
      </c>
      <c r="H158" s="296">
        <v>204</v>
      </c>
      <c r="I158" s="297" t="s">
        <v>27</v>
      </c>
      <c r="J158" s="298" t="s">
        <v>200</v>
      </c>
      <c r="K158" s="298"/>
      <c r="L158" s="298"/>
    </row>
  </sheetData>
  <mergeCells count="99">
    <mergeCell ref="D35:D42"/>
    <mergeCell ref="D43:D50"/>
    <mergeCell ref="D51:D58"/>
    <mergeCell ref="D59:D66"/>
    <mergeCell ref="J27:J34"/>
    <mergeCell ref="K27:K34"/>
    <mergeCell ref="A19:A26"/>
    <mergeCell ref="G19:G26"/>
    <mergeCell ref="H19:H26"/>
    <mergeCell ref="I19:I26"/>
    <mergeCell ref="J19:J26"/>
    <mergeCell ref="K19:K26"/>
    <mergeCell ref="A27:A34"/>
    <mergeCell ref="G27:G34"/>
    <mergeCell ref="H27:H34"/>
    <mergeCell ref="I27:I34"/>
    <mergeCell ref="D19:D26"/>
    <mergeCell ref="D27:D34"/>
    <mergeCell ref="K3:K10"/>
    <mergeCell ref="A11:A18"/>
    <mergeCell ref="G11:G18"/>
    <mergeCell ref="H11:H18"/>
    <mergeCell ref="I11:I18"/>
    <mergeCell ref="J11:J18"/>
    <mergeCell ref="K11:K18"/>
    <mergeCell ref="J3:J10"/>
    <mergeCell ref="D11:D18"/>
    <mergeCell ref="A1:G1"/>
    <mergeCell ref="A3:A10"/>
    <mergeCell ref="G3:G10"/>
    <mergeCell ref="H3:H10"/>
    <mergeCell ref="I3:I10"/>
    <mergeCell ref="D3:D10"/>
    <mergeCell ref="D67:D70"/>
    <mergeCell ref="D71:D74"/>
    <mergeCell ref="J67:J70"/>
    <mergeCell ref="K67:K70"/>
    <mergeCell ref="J71:J74"/>
    <mergeCell ref="K71:K74"/>
    <mergeCell ref="D75:D78"/>
    <mergeCell ref="J75:J78"/>
    <mergeCell ref="K75:K78"/>
    <mergeCell ref="D79:D82"/>
    <mergeCell ref="J79:J82"/>
    <mergeCell ref="K79:K82"/>
    <mergeCell ref="D83:D86"/>
    <mergeCell ref="J83:J86"/>
    <mergeCell ref="K83:K86"/>
    <mergeCell ref="D87:D90"/>
    <mergeCell ref="J87:J90"/>
    <mergeCell ref="K87:K90"/>
    <mergeCell ref="D91:D94"/>
    <mergeCell ref="J91:J94"/>
    <mergeCell ref="K91:K94"/>
    <mergeCell ref="D95:D98"/>
    <mergeCell ref="J95:J98"/>
    <mergeCell ref="K95:K98"/>
    <mergeCell ref="D99:D102"/>
    <mergeCell ref="J99:J102"/>
    <mergeCell ref="K99:K102"/>
    <mergeCell ref="D103:D106"/>
    <mergeCell ref="J103:J106"/>
    <mergeCell ref="K103:K106"/>
    <mergeCell ref="D107:D110"/>
    <mergeCell ref="J107:J110"/>
    <mergeCell ref="K107:K110"/>
    <mergeCell ref="D111:D114"/>
    <mergeCell ref="J111:J114"/>
    <mergeCell ref="K111:K114"/>
    <mergeCell ref="D115:D118"/>
    <mergeCell ref="J115:J118"/>
    <mergeCell ref="K115:K118"/>
    <mergeCell ref="D119:D122"/>
    <mergeCell ref="J119:J122"/>
    <mergeCell ref="K119:K122"/>
    <mergeCell ref="D123:D126"/>
    <mergeCell ref="J123:J126"/>
    <mergeCell ref="K123:K126"/>
    <mergeCell ref="D127:D130"/>
    <mergeCell ref="J127:J130"/>
    <mergeCell ref="K127:K130"/>
    <mergeCell ref="D131:D134"/>
    <mergeCell ref="J131:J134"/>
    <mergeCell ref="K131:K134"/>
    <mergeCell ref="D135:D138"/>
    <mergeCell ref="J135:J138"/>
    <mergeCell ref="K135:K138"/>
    <mergeCell ref="D139:D142"/>
    <mergeCell ref="J139:J142"/>
    <mergeCell ref="K139:K142"/>
    <mergeCell ref="D143:D146"/>
    <mergeCell ref="J143:J146"/>
    <mergeCell ref="K143:K146"/>
    <mergeCell ref="D147:D150"/>
    <mergeCell ref="J147:J150"/>
    <mergeCell ref="K147:K150"/>
    <mergeCell ref="D151:D154"/>
    <mergeCell ref="J151:J154"/>
    <mergeCell ref="K151:K154"/>
  </mergeCells>
  <phoneticPr fontId="5"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1207-0E35-4B57-9DD4-23FE30FFEDA7}">
  <sheetPr>
    <tabColor theme="6" tint="0.79998168889431442"/>
  </sheetPr>
  <dimension ref="A1:M147"/>
  <sheetViews>
    <sheetView topLeftCell="A15" zoomScaleNormal="100" workbookViewId="0">
      <selection activeCell="C47" sqref="C47"/>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8.88671875" style="256" customWidth="1"/>
    <col min="6" max="6" width="12.6640625" style="263" bestFit="1" customWidth="1"/>
    <col min="7" max="7" width="10" style="440" bestFit="1" customWidth="1"/>
    <col min="8" max="8" width="8.88671875" style="256" customWidth="1"/>
    <col min="9" max="9" width="17.109375" style="297" customWidth="1"/>
    <col min="10" max="10" width="17.109375" style="256" customWidth="1"/>
    <col min="11" max="11" width="22.44140625" style="256" customWidth="1"/>
    <col min="12" max="12" width="42.33203125" style="263" customWidth="1"/>
    <col min="13" max="13" width="25.88671875" style="263" customWidth="1"/>
    <col min="14" max="16384" width="8.88671875" style="288"/>
  </cols>
  <sheetData>
    <row r="1" spans="1:13" ht="16.95" customHeight="1">
      <c r="A1" s="756" t="s">
        <v>1491</v>
      </c>
      <c r="B1" s="757"/>
      <c r="C1" s="757"/>
      <c r="D1" s="757"/>
      <c r="E1" s="757"/>
      <c r="F1" s="757"/>
      <c r="G1" s="757"/>
      <c r="H1" s="262"/>
      <c r="I1" s="260"/>
      <c r="J1" s="258"/>
    </row>
    <row r="2" spans="1:13" ht="44.4" customHeight="1">
      <c r="A2" s="177" t="s">
        <v>13</v>
      </c>
      <c r="B2" s="178" t="s">
        <v>14</v>
      </c>
      <c r="C2" s="179" t="s">
        <v>15</v>
      </c>
      <c r="D2" s="179" t="s">
        <v>16</v>
      </c>
      <c r="E2" s="179" t="s">
        <v>17</v>
      </c>
      <c r="F2" s="179" t="s">
        <v>18</v>
      </c>
      <c r="G2" s="179" t="s">
        <v>19</v>
      </c>
      <c r="H2" s="177" t="s">
        <v>20</v>
      </c>
      <c r="I2" s="289" t="s">
        <v>21</v>
      </c>
      <c r="J2" s="289" t="s">
        <v>194</v>
      </c>
      <c r="K2" s="289" t="s">
        <v>195</v>
      </c>
      <c r="L2" s="289" t="s">
        <v>196</v>
      </c>
    </row>
    <row r="3" spans="1:13" ht="15.6" customHeight="1">
      <c r="A3" s="963">
        <v>128</v>
      </c>
      <c r="B3" s="291">
        <v>0</v>
      </c>
      <c r="C3" s="293" t="s">
        <v>1492</v>
      </c>
      <c r="D3" s="294" t="s">
        <v>1493</v>
      </c>
      <c r="E3" s="295" t="s">
        <v>26</v>
      </c>
      <c r="F3" s="285">
        <f>_xlfn.BITAND(_xlfn.BITRSHIFT(H3,B3),1)</f>
        <v>0</v>
      </c>
      <c r="G3" s="972" t="str">
        <f>DEC2HEX(H3)</f>
        <v>40</v>
      </c>
      <c r="H3" s="973">
        <v>64</v>
      </c>
      <c r="I3" s="773" t="s">
        <v>27</v>
      </c>
      <c r="J3" s="773" t="s">
        <v>1490</v>
      </c>
      <c r="K3" s="773">
        <f>_xlfn.BITLSHIFT(H14,24) +_xlfn.BITLSHIFT(H13,16) +_xlfn.BITLSHIFT(H11,8) +H3</f>
        <v>64</v>
      </c>
      <c r="L3" s="976" t="s">
        <v>1494</v>
      </c>
    </row>
    <row r="4" spans="1:13" ht="15.6" customHeight="1">
      <c r="A4" s="754"/>
      <c r="B4" s="291">
        <v>1</v>
      </c>
      <c r="C4" s="535" t="s">
        <v>4275</v>
      </c>
      <c r="D4" s="536" t="s">
        <v>4277</v>
      </c>
      <c r="E4" s="295" t="s">
        <v>26</v>
      </c>
      <c r="F4" s="285">
        <f>_xlfn.BITAND(_xlfn.BITRSHIFT(H3,B4),1)</f>
        <v>0</v>
      </c>
      <c r="G4" s="970"/>
      <c r="H4" s="974"/>
      <c r="I4" s="754"/>
      <c r="J4" s="754"/>
      <c r="K4" s="754"/>
      <c r="L4" s="754"/>
    </row>
    <row r="5" spans="1:13" ht="15.6" customHeight="1">
      <c r="A5" s="754"/>
      <c r="B5" s="291">
        <v>2</v>
      </c>
      <c r="C5" s="293" t="s">
        <v>1497</v>
      </c>
      <c r="D5" s="294" t="s">
        <v>1498</v>
      </c>
      <c r="E5" s="295" t="s">
        <v>26</v>
      </c>
      <c r="F5" s="285">
        <f>_xlfn.BITAND(_xlfn.BITRSHIFT(H3,B5),1)</f>
        <v>0</v>
      </c>
      <c r="G5" s="970"/>
      <c r="H5" s="974"/>
      <c r="I5" s="754"/>
      <c r="J5" s="754"/>
      <c r="K5" s="754"/>
      <c r="L5" s="754"/>
    </row>
    <row r="6" spans="1:13" ht="15.6" customHeight="1">
      <c r="A6" s="754"/>
      <c r="B6" s="291">
        <v>3</v>
      </c>
      <c r="C6" s="293" t="s">
        <v>1499</v>
      </c>
      <c r="D6" s="294" t="s">
        <v>1500</v>
      </c>
      <c r="E6" s="295" t="s">
        <v>26</v>
      </c>
      <c r="F6" s="285">
        <f>_xlfn.BITAND(_xlfn.BITRSHIFT(H3,B6),1)</f>
        <v>0</v>
      </c>
      <c r="G6" s="970"/>
      <c r="H6" s="974"/>
      <c r="I6" s="754"/>
      <c r="J6" s="754"/>
      <c r="K6" s="754"/>
      <c r="L6" s="754"/>
      <c r="M6" s="288"/>
    </row>
    <row r="7" spans="1:13" ht="15.6" customHeight="1">
      <c r="A7" s="754"/>
      <c r="B7" s="291">
        <v>4</v>
      </c>
      <c r="C7" s="293" t="s">
        <v>1501</v>
      </c>
      <c r="D7" s="294" t="s">
        <v>1502</v>
      </c>
      <c r="E7" s="295" t="s">
        <v>26</v>
      </c>
      <c r="F7" s="285">
        <f>_xlfn.BITAND(_xlfn.BITRSHIFT(H3,B7),1)</f>
        <v>0</v>
      </c>
      <c r="G7" s="970"/>
      <c r="H7" s="974"/>
      <c r="I7" s="754"/>
      <c r="J7" s="754"/>
      <c r="K7" s="754"/>
      <c r="L7" s="754"/>
      <c r="M7" s="288"/>
    </row>
    <row r="8" spans="1:13" ht="15.6" customHeight="1">
      <c r="A8" s="754"/>
      <c r="B8" s="291">
        <v>5</v>
      </c>
      <c r="C8" s="293" t="s">
        <v>1503</v>
      </c>
      <c r="D8" s="294" t="s">
        <v>1504</v>
      </c>
      <c r="E8" s="295" t="s">
        <v>26</v>
      </c>
      <c r="F8" s="285">
        <f>_xlfn.BITAND(_xlfn.BITRSHIFT(H3,B8),1)</f>
        <v>0</v>
      </c>
      <c r="G8" s="970"/>
      <c r="H8" s="974"/>
      <c r="I8" s="754"/>
      <c r="J8" s="754"/>
      <c r="K8" s="754"/>
      <c r="L8" s="754"/>
      <c r="M8" s="288"/>
    </row>
    <row r="9" spans="1:13" ht="15.6" customHeight="1">
      <c r="A9" s="754"/>
      <c r="B9" s="291">
        <v>6</v>
      </c>
      <c r="C9" s="293" t="s">
        <v>1505</v>
      </c>
      <c r="D9" s="294" t="s">
        <v>1506</v>
      </c>
      <c r="E9" s="295" t="s">
        <v>26</v>
      </c>
      <c r="F9" s="285">
        <f>_xlfn.BITAND(_xlfn.BITRSHIFT(H3,B9),1)</f>
        <v>1</v>
      </c>
      <c r="G9" s="970"/>
      <c r="H9" s="974"/>
      <c r="I9" s="754"/>
      <c r="J9" s="754"/>
      <c r="K9" s="754"/>
      <c r="L9" s="754"/>
      <c r="M9" s="288"/>
    </row>
    <row r="10" spans="1:13" ht="15.6" customHeight="1">
      <c r="A10" s="751"/>
      <c r="B10" s="291">
        <v>7</v>
      </c>
      <c r="C10" s="293" t="s">
        <v>1507</v>
      </c>
      <c r="D10" s="294" t="s">
        <v>1508</v>
      </c>
      <c r="E10" s="295" t="s">
        <v>26</v>
      </c>
      <c r="F10" s="285">
        <f>_xlfn.BITAND(_xlfn.BITRSHIFT(H3,B10),1)</f>
        <v>0</v>
      </c>
      <c r="G10" s="970"/>
      <c r="H10" s="975"/>
      <c r="I10" s="751"/>
      <c r="J10" s="754"/>
      <c r="K10" s="754"/>
      <c r="L10" s="754"/>
      <c r="M10" s="288"/>
    </row>
    <row r="11" spans="1:13" ht="15.6" customHeight="1">
      <c r="A11" s="977">
        <v>129</v>
      </c>
      <c r="B11" s="291">
        <v>0</v>
      </c>
      <c r="C11" s="293" t="s">
        <v>4276</v>
      </c>
      <c r="D11" s="294" t="s">
        <v>1510</v>
      </c>
      <c r="E11" s="295" t="s">
        <v>26</v>
      </c>
      <c r="F11" s="285">
        <f>_xlfn.BITAND(_xlfn.BITRSHIFT(H11,0),1)</f>
        <v>0</v>
      </c>
      <c r="G11" s="947" t="str">
        <f>DEC2HEX(H11)</f>
        <v>0</v>
      </c>
      <c r="H11" s="973">
        <v>0</v>
      </c>
      <c r="I11" s="773" t="s">
        <v>27</v>
      </c>
      <c r="J11" s="754"/>
      <c r="K11" s="754"/>
      <c r="L11" s="754"/>
      <c r="M11" s="288"/>
    </row>
    <row r="12" spans="1:13" ht="66" customHeight="1">
      <c r="A12" s="751"/>
      <c r="B12" s="301" t="s">
        <v>129</v>
      </c>
      <c r="C12" s="536" t="s">
        <v>4278</v>
      </c>
      <c r="D12" s="536" t="s">
        <v>4279</v>
      </c>
      <c r="E12" s="295" t="s">
        <v>26</v>
      </c>
      <c r="F12" s="285">
        <f>_xlfn.BITAND(_xlfn.BITRSHIFT(H11,1),127)</f>
        <v>0</v>
      </c>
      <c r="G12" s="971"/>
      <c r="H12" s="975"/>
      <c r="I12" s="751"/>
      <c r="J12" s="754"/>
      <c r="K12" s="754"/>
      <c r="L12" s="754"/>
      <c r="M12" s="288"/>
    </row>
    <row r="13" spans="1:13" ht="15.6" customHeight="1">
      <c r="A13" s="291">
        <v>130</v>
      </c>
      <c r="B13" s="291" t="s">
        <v>24</v>
      </c>
      <c r="C13" s="293" t="s">
        <v>1511</v>
      </c>
      <c r="D13" s="533" t="s">
        <v>49</v>
      </c>
      <c r="E13" s="295" t="s">
        <v>26</v>
      </c>
      <c r="F13" s="285">
        <f t="shared" ref="F13:F62" si="0">H13</f>
        <v>0</v>
      </c>
      <c r="G13" s="321" t="str">
        <f t="shared" ref="G13:G63" si="1">DEC2HEX(H13)</f>
        <v>0</v>
      </c>
      <c r="H13" s="264">
        <v>0</v>
      </c>
      <c r="I13" s="297" t="s">
        <v>27</v>
      </c>
      <c r="J13" s="754"/>
      <c r="K13" s="754"/>
      <c r="L13" s="754"/>
      <c r="M13" s="288"/>
    </row>
    <row r="14" spans="1:13" ht="15.6" customHeight="1">
      <c r="A14" s="291">
        <v>131</v>
      </c>
      <c r="B14" s="291" t="s">
        <v>24</v>
      </c>
      <c r="C14" s="293" t="s">
        <v>1511</v>
      </c>
      <c r="D14" s="533" t="s">
        <v>49</v>
      </c>
      <c r="E14" s="295" t="s">
        <v>26</v>
      </c>
      <c r="F14" s="285">
        <f t="shared" si="0"/>
        <v>0</v>
      </c>
      <c r="G14" s="321" t="str">
        <f t="shared" si="1"/>
        <v>0</v>
      </c>
      <c r="H14" s="302">
        <v>0</v>
      </c>
      <c r="I14" s="297" t="s">
        <v>27</v>
      </c>
      <c r="J14" s="751"/>
      <c r="K14" s="751"/>
      <c r="L14" s="754"/>
      <c r="M14" s="288"/>
    </row>
    <row r="15" spans="1:13" ht="150" customHeight="1">
      <c r="A15" s="291">
        <v>132</v>
      </c>
      <c r="B15" s="291" t="s">
        <v>24</v>
      </c>
      <c r="C15" s="293" t="s">
        <v>1512</v>
      </c>
      <c r="D15" s="294" t="s">
        <v>1513</v>
      </c>
      <c r="E15" s="295" t="s">
        <v>26</v>
      </c>
      <c r="F15" s="285">
        <f t="shared" si="0"/>
        <v>3</v>
      </c>
      <c r="G15" s="321" t="str">
        <f t="shared" si="1"/>
        <v>3</v>
      </c>
      <c r="H15" s="302">
        <v>3</v>
      </c>
      <c r="I15" s="297" t="s">
        <v>27</v>
      </c>
      <c r="J15" s="297" t="s">
        <v>200</v>
      </c>
      <c r="K15" s="297">
        <f>H15</f>
        <v>3</v>
      </c>
      <c r="L15" s="754"/>
      <c r="M15" s="288"/>
    </row>
    <row r="16" spans="1:13" ht="15.6" customHeight="1">
      <c r="A16" s="291">
        <v>133</v>
      </c>
      <c r="B16" s="291" t="s">
        <v>24</v>
      </c>
      <c r="C16" s="293" t="s">
        <v>49</v>
      </c>
      <c r="D16" s="294" t="s">
        <v>1514</v>
      </c>
      <c r="E16" s="295" t="s">
        <v>26</v>
      </c>
      <c r="F16" s="285">
        <f t="shared" si="0"/>
        <v>0</v>
      </c>
      <c r="G16" s="321" t="str">
        <f t="shared" si="1"/>
        <v>0</v>
      </c>
      <c r="H16" s="302">
        <v>0</v>
      </c>
      <c r="I16" s="297">
        <v>0</v>
      </c>
      <c r="J16" s="297" t="s">
        <v>200</v>
      </c>
      <c r="K16" s="297">
        <f>H16</f>
        <v>0</v>
      </c>
      <c r="L16" s="754"/>
      <c r="M16" s="288"/>
    </row>
    <row r="17" spans="1:13" ht="15.6" customHeight="1">
      <c r="A17" s="291">
        <v>134</v>
      </c>
      <c r="B17" s="291" t="s">
        <v>24</v>
      </c>
      <c r="C17" s="293" t="s">
        <v>1515</v>
      </c>
      <c r="D17" s="954" t="s">
        <v>1516</v>
      </c>
      <c r="E17" s="295" t="s">
        <v>26</v>
      </c>
      <c r="F17" s="285">
        <f t="shared" si="0"/>
        <v>0</v>
      </c>
      <c r="G17" s="321" t="str">
        <f t="shared" si="1"/>
        <v>0</v>
      </c>
      <c r="H17" s="264">
        <v>0</v>
      </c>
      <c r="I17" s="297" t="s">
        <v>27</v>
      </c>
      <c r="J17" s="773" t="s">
        <v>198</v>
      </c>
      <c r="K17" s="773">
        <f>IF((H17+_xlfn.BITLSHIFT(H18,8))&gt;32767,H17+_xlfn.BITLSHIFT(H18,8)-65536,H17+_xlfn.BITLSHIFT(H18,8))</f>
        <v>0</v>
      </c>
      <c r="L17" s="754"/>
      <c r="M17" s="288"/>
    </row>
    <row r="18" spans="1:13" ht="15.6" customHeight="1">
      <c r="A18" s="291">
        <v>135</v>
      </c>
      <c r="B18" s="291" t="s">
        <v>24</v>
      </c>
      <c r="C18" s="293" t="s">
        <v>1517</v>
      </c>
      <c r="D18" s="751"/>
      <c r="E18" s="295" t="s">
        <v>26</v>
      </c>
      <c r="F18" s="285">
        <f t="shared" si="0"/>
        <v>0</v>
      </c>
      <c r="G18" s="321" t="str">
        <f t="shared" si="1"/>
        <v>0</v>
      </c>
      <c r="H18" s="302">
        <v>0</v>
      </c>
      <c r="I18" s="297" t="s">
        <v>27</v>
      </c>
      <c r="J18" s="751"/>
      <c r="K18" s="751"/>
      <c r="L18" s="754"/>
    </row>
    <row r="19" spans="1:13" ht="15.6" customHeight="1">
      <c r="A19" s="291">
        <v>136</v>
      </c>
      <c r="B19" s="291" t="s">
        <v>24</v>
      </c>
      <c r="C19" s="293" t="s">
        <v>1518</v>
      </c>
      <c r="D19" s="954" t="s">
        <v>1519</v>
      </c>
      <c r="E19" s="295" t="s">
        <v>26</v>
      </c>
      <c r="F19" s="285">
        <f t="shared" si="0"/>
        <v>0</v>
      </c>
      <c r="G19" s="321" t="str">
        <f t="shared" si="1"/>
        <v>0</v>
      </c>
      <c r="H19" s="264">
        <v>0</v>
      </c>
      <c r="I19" s="297" t="s">
        <v>27</v>
      </c>
      <c r="J19" s="773" t="s">
        <v>198</v>
      </c>
      <c r="K19" s="773">
        <f>IF((H19+_xlfn.BITLSHIFT(H20,8))&gt;32767,H19+_xlfn.BITLSHIFT(H20,8)-65536,H19+_xlfn.BITLSHIFT(H20,8))</f>
        <v>0</v>
      </c>
      <c r="L19" s="754"/>
    </row>
    <row r="20" spans="1:13" ht="15.6" customHeight="1">
      <c r="A20" s="291">
        <v>137</v>
      </c>
      <c r="B20" s="291" t="s">
        <v>24</v>
      </c>
      <c r="C20" s="293" t="s">
        <v>1520</v>
      </c>
      <c r="D20" s="751"/>
      <c r="E20" s="295" t="s">
        <v>26</v>
      </c>
      <c r="F20" s="285">
        <f t="shared" si="0"/>
        <v>0</v>
      </c>
      <c r="G20" s="321" t="str">
        <f t="shared" si="1"/>
        <v>0</v>
      </c>
      <c r="H20" s="302">
        <v>0</v>
      </c>
      <c r="I20" s="297" t="s">
        <v>27</v>
      </c>
      <c r="J20" s="751"/>
      <c r="K20" s="751"/>
      <c r="L20" s="754"/>
    </row>
    <row r="21" spans="1:13" ht="15.6" customHeight="1">
      <c r="A21" s="291">
        <v>138</v>
      </c>
      <c r="B21" s="291" t="s">
        <v>24</v>
      </c>
      <c r="C21" s="293" t="s">
        <v>1521</v>
      </c>
      <c r="D21" s="954" t="s">
        <v>1522</v>
      </c>
      <c r="E21" s="295" t="s">
        <v>26</v>
      </c>
      <c r="F21" s="285">
        <f t="shared" si="0"/>
        <v>0</v>
      </c>
      <c r="G21" s="321" t="str">
        <f t="shared" si="1"/>
        <v>0</v>
      </c>
      <c r="H21" s="264">
        <v>0</v>
      </c>
      <c r="I21" s="297" t="s">
        <v>27</v>
      </c>
      <c r="J21" s="773" t="s">
        <v>198</v>
      </c>
      <c r="K21" s="773">
        <f>IF((H21+_xlfn.BITLSHIFT(H22,8))&gt;32767,H21+_xlfn.BITLSHIFT(H22,8)-65536,H21+_xlfn.BITLSHIFT(H22,8))</f>
        <v>0</v>
      </c>
      <c r="L21" s="754"/>
    </row>
    <row r="22" spans="1:13" ht="15.6" customHeight="1">
      <c r="A22" s="291">
        <v>139</v>
      </c>
      <c r="B22" s="291" t="s">
        <v>24</v>
      </c>
      <c r="C22" s="293" t="s">
        <v>1523</v>
      </c>
      <c r="D22" s="751"/>
      <c r="E22" s="295" t="s">
        <v>26</v>
      </c>
      <c r="F22" s="285">
        <f t="shared" si="0"/>
        <v>0</v>
      </c>
      <c r="G22" s="321" t="str">
        <f t="shared" si="1"/>
        <v>0</v>
      </c>
      <c r="H22" s="302">
        <v>0</v>
      </c>
      <c r="I22" s="297" t="s">
        <v>27</v>
      </c>
      <c r="J22" s="751"/>
      <c r="K22" s="751"/>
      <c r="L22" s="754"/>
    </row>
    <row r="23" spans="1:13" ht="15.6" customHeight="1">
      <c r="A23" s="291">
        <v>140</v>
      </c>
      <c r="B23" s="291" t="s">
        <v>24</v>
      </c>
      <c r="C23" s="293" t="s">
        <v>1524</v>
      </c>
      <c r="D23" s="954" t="s">
        <v>1525</v>
      </c>
      <c r="E23" s="295" t="s">
        <v>26</v>
      </c>
      <c r="F23" s="285">
        <f t="shared" si="0"/>
        <v>128</v>
      </c>
      <c r="G23" s="321" t="str">
        <f t="shared" si="1"/>
        <v>80</v>
      </c>
      <c r="H23" s="264">
        <v>128</v>
      </c>
      <c r="I23" s="297" t="s">
        <v>27</v>
      </c>
      <c r="J23" s="773" t="s">
        <v>198</v>
      </c>
      <c r="K23" s="773">
        <f>IF((H23+_xlfn.BITLSHIFT(H24,8))&gt;32767,H23+_xlfn.BITLSHIFT(H24,8)-65536,H23+_xlfn.BITLSHIFT(H24,8))</f>
        <v>128</v>
      </c>
      <c r="L23" s="754"/>
    </row>
    <row r="24" spans="1:13" ht="15.6" customHeight="1">
      <c r="A24" s="291">
        <v>141</v>
      </c>
      <c r="B24" s="291" t="s">
        <v>24</v>
      </c>
      <c r="C24" s="293" t="s">
        <v>1526</v>
      </c>
      <c r="D24" s="751"/>
      <c r="E24" s="295" t="s">
        <v>26</v>
      </c>
      <c r="F24" s="285">
        <f t="shared" si="0"/>
        <v>0</v>
      </c>
      <c r="G24" s="321" t="str">
        <f t="shared" si="1"/>
        <v>0</v>
      </c>
      <c r="H24" s="302">
        <v>0</v>
      </c>
      <c r="I24" s="297" t="s">
        <v>27</v>
      </c>
      <c r="J24" s="751"/>
      <c r="K24" s="751"/>
      <c r="L24" s="754"/>
    </row>
    <row r="25" spans="1:13" ht="15.6" customHeight="1">
      <c r="A25" s="291">
        <v>142</v>
      </c>
      <c r="B25" s="291" t="s">
        <v>24</v>
      </c>
      <c r="C25" s="293" t="s">
        <v>1527</v>
      </c>
      <c r="D25" s="954" t="s">
        <v>1528</v>
      </c>
      <c r="E25" s="295" t="s">
        <v>26</v>
      </c>
      <c r="F25" s="285">
        <f t="shared" si="0"/>
        <v>0</v>
      </c>
      <c r="G25" s="321" t="str">
        <f t="shared" si="1"/>
        <v>0</v>
      </c>
      <c r="H25" s="264">
        <v>0</v>
      </c>
      <c r="I25" s="297" t="s">
        <v>27</v>
      </c>
      <c r="J25" s="773" t="s">
        <v>198</v>
      </c>
      <c r="K25" s="773">
        <f>IF((H25+_xlfn.BITLSHIFT(H26,8))&gt;32767,H25+_xlfn.BITLSHIFT(H26,8)-65536,H25+_xlfn.BITLSHIFT(H26,8))</f>
        <v>0</v>
      </c>
      <c r="L25" s="754"/>
    </row>
    <row r="26" spans="1:13" ht="15.6" customHeight="1">
      <c r="A26" s="291">
        <v>143</v>
      </c>
      <c r="B26" s="291" t="s">
        <v>24</v>
      </c>
      <c r="C26" s="293" t="s">
        <v>1529</v>
      </c>
      <c r="D26" s="751"/>
      <c r="E26" s="295" t="s">
        <v>26</v>
      </c>
      <c r="F26" s="285">
        <f t="shared" si="0"/>
        <v>0</v>
      </c>
      <c r="G26" s="321" t="str">
        <f t="shared" si="1"/>
        <v>0</v>
      </c>
      <c r="H26" s="302">
        <v>0</v>
      </c>
      <c r="I26" s="297" t="s">
        <v>27</v>
      </c>
      <c r="J26" s="751"/>
      <c r="K26" s="751"/>
      <c r="L26" s="754"/>
    </row>
    <row r="27" spans="1:13" ht="15.6" customHeight="1">
      <c r="A27" s="291">
        <v>144</v>
      </c>
      <c r="B27" s="291" t="s">
        <v>24</v>
      </c>
      <c r="C27" s="293" t="s">
        <v>1530</v>
      </c>
      <c r="D27" s="954" t="s">
        <v>1531</v>
      </c>
      <c r="E27" s="295" t="s">
        <v>26</v>
      </c>
      <c r="F27" s="285">
        <f t="shared" si="0"/>
        <v>0</v>
      </c>
      <c r="G27" s="321" t="str">
        <f t="shared" si="1"/>
        <v>0</v>
      </c>
      <c r="H27" s="264">
        <v>0</v>
      </c>
      <c r="I27" s="297" t="s">
        <v>27</v>
      </c>
      <c r="J27" s="773" t="s">
        <v>198</v>
      </c>
      <c r="K27" s="773">
        <f>IF((H27+_xlfn.BITLSHIFT(H28,8))&gt;32767,H27+_xlfn.BITLSHIFT(H28,8)-65536,H27+_xlfn.BITLSHIFT(H28,8))</f>
        <v>0</v>
      </c>
      <c r="L27" s="754"/>
    </row>
    <row r="28" spans="1:13" ht="15.6" customHeight="1">
      <c r="A28" s="291">
        <v>145</v>
      </c>
      <c r="B28" s="291" t="s">
        <v>24</v>
      </c>
      <c r="C28" s="293" t="s">
        <v>1532</v>
      </c>
      <c r="D28" s="751"/>
      <c r="E28" s="295" t="s">
        <v>26</v>
      </c>
      <c r="F28" s="285">
        <f t="shared" si="0"/>
        <v>0</v>
      </c>
      <c r="G28" s="321" t="str">
        <f t="shared" si="1"/>
        <v>0</v>
      </c>
      <c r="H28" s="302">
        <v>0</v>
      </c>
      <c r="I28" s="297" t="s">
        <v>27</v>
      </c>
      <c r="J28" s="751"/>
      <c r="K28" s="751"/>
      <c r="L28" s="754"/>
    </row>
    <row r="29" spans="1:13" ht="15.6" customHeight="1">
      <c r="A29" s="291">
        <v>146</v>
      </c>
      <c r="B29" s="291" t="s">
        <v>24</v>
      </c>
      <c r="C29" s="293" t="s">
        <v>1533</v>
      </c>
      <c r="D29" s="954" t="s">
        <v>1534</v>
      </c>
      <c r="E29" s="295" t="s">
        <v>26</v>
      </c>
      <c r="F29" s="285">
        <f t="shared" si="0"/>
        <v>0</v>
      </c>
      <c r="G29" s="321" t="str">
        <f t="shared" si="1"/>
        <v>0</v>
      </c>
      <c r="H29" s="264">
        <v>0</v>
      </c>
      <c r="I29" s="297" t="s">
        <v>27</v>
      </c>
      <c r="J29" s="773" t="s">
        <v>198</v>
      </c>
      <c r="K29" s="773">
        <f>IF((H29+_xlfn.BITLSHIFT(H30,8))&gt;32767,H29+_xlfn.BITLSHIFT(H30,8)-65536,H29+_xlfn.BITLSHIFT(H30,8))</f>
        <v>0</v>
      </c>
      <c r="L29" s="754"/>
    </row>
    <row r="30" spans="1:13" ht="15.6" customHeight="1">
      <c r="A30" s="291">
        <v>147</v>
      </c>
      <c r="B30" s="291" t="s">
        <v>24</v>
      </c>
      <c r="C30" s="293" t="s">
        <v>1535</v>
      </c>
      <c r="D30" s="751"/>
      <c r="E30" s="295" t="s">
        <v>26</v>
      </c>
      <c r="F30" s="285">
        <f t="shared" si="0"/>
        <v>0</v>
      </c>
      <c r="G30" s="321" t="str">
        <f t="shared" si="1"/>
        <v>0</v>
      </c>
      <c r="H30" s="302">
        <v>0</v>
      </c>
      <c r="I30" s="297" t="s">
        <v>27</v>
      </c>
      <c r="J30" s="751"/>
      <c r="K30" s="751"/>
      <c r="L30" s="754"/>
    </row>
    <row r="31" spans="1:13" ht="15.6" customHeight="1">
      <c r="A31" s="291">
        <v>148</v>
      </c>
      <c r="B31" s="291" t="s">
        <v>24</v>
      </c>
      <c r="C31" s="293" t="s">
        <v>1536</v>
      </c>
      <c r="D31" s="954" t="s">
        <v>1537</v>
      </c>
      <c r="E31" s="295" t="s">
        <v>26</v>
      </c>
      <c r="F31" s="285">
        <f t="shared" si="0"/>
        <v>0</v>
      </c>
      <c r="G31" s="321" t="str">
        <f t="shared" si="1"/>
        <v>0</v>
      </c>
      <c r="H31" s="264">
        <v>0</v>
      </c>
      <c r="I31" s="297" t="s">
        <v>27</v>
      </c>
      <c r="J31" s="773" t="s">
        <v>198</v>
      </c>
      <c r="K31" s="773">
        <f>IF((H31+_xlfn.BITLSHIFT(H32,8))&gt;32767,H31+_xlfn.BITLSHIFT(H32,8)-65536,H31+_xlfn.BITLSHIFT(H32,8))</f>
        <v>0</v>
      </c>
      <c r="L31" s="754"/>
    </row>
    <row r="32" spans="1:13" ht="15.6" customHeight="1">
      <c r="A32" s="291">
        <v>149</v>
      </c>
      <c r="B32" s="291" t="s">
        <v>24</v>
      </c>
      <c r="C32" s="293" t="s">
        <v>1538</v>
      </c>
      <c r="D32" s="751"/>
      <c r="E32" s="295" t="s">
        <v>26</v>
      </c>
      <c r="F32" s="285">
        <f t="shared" si="0"/>
        <v>0</v>
      </c>
      <c r="G32" s="321" t="str">
        <f t="shared" si="1"/>
        <v>0</v>
      </c>
      <c r="H32" s="302">
        <v>0</v>
      </c>
      <c r="I32" s="297" t="s">
        <v>27</v>
      </c>
      <c r="J32" s="751"/>
      <c r="K32" s="751"/>
      <c r="L32" s="754"/>
    </row>
    <row r="33" spans="1:12" ht="15.6" customHeight="1">
      <c r="A33" s="291">
        <v>150</v>
      </c>
      <c r="B33" s="291" t="s">
        <v>24</v>
      </c>
      <c r="C33" s="293" t="s">
        <v>1539</v>
      </c>
      <c r="D33" s="954" t="s">
        <v>1540</v>
      </c>
      <c r="E33" s="295" t="s">
        <v>26</v>
      </c>
      <c r="F33" s="285">
        <f t="shared" si="0"/>
        <v>0</v>
      </c>
      <c r="G33" s="321" t="str">
        <f t="shared" si="1"/>
        <v>0</v>
      </c>
      <c r="H33" s="264">
        <v>0</v>
      </c>
      <c r="I33" s="297" t="s">
        <v>27</v>
      </c>
      <c r="J33" s="773" t="s">
        <v>198</v>
      </c>
      <c r="K33" s="773">
        <f>IF((H33+_xlfn.BITLSHIFT(H34,8))&gt;32767,H33+_xlfn.BITLSHIFT(H34,8)-65536,H33+_xlfn.BITLSHIFT(H34,8))</f>
        <v>0</v>
      </c>
      <c r="L33" s="754"/>
    </row>
    <row r="34" spans="1:12" ht="15.6" customHeight="1">
      <c r="A34" s="291">
        <v>151</v>
      </c>
      <c r="B34" s="291" t="s">
        <v>24</v>
      </c>
      <c r="C34" s="293" t="s">
        <v>1541</v>
      </c>
      <c r="D34" s="751"/>
      <c r="E34" s="295" t="s">
        <v>26</v>
      </c>
      <c r="F34" s="285">
        <f t="shared" si="0"/>
        <v>0</v>
      </c>
      <c r="G34" s="321" t="str">
        <f t="shared" si="1"/>
        <v>0</v>
      </c>
      <c r="H34" s="302">
        <v>0</v>
      </c>
      <c r="I34" s="297" t="s">
        <v>27</v>
      </c>
      <c r="J34" s="751"/>
      <c r="K34" s="751"/>
      <c r="L34" s="754"/>
    </row>
    <row r="35" spans="1:12" ht="15.6" customHeight="1">
      <c r="A35" s="291">
        <v>152</v>
      </c>
      <c r="B35" s="291" t="s">
        <v>24</v>
      </c>
      <c r="C35" s="293" t="s">
        <v>1542</v>
      </c>
      <c r="D35" s="954" t="s">
        <v>1543</v>
      </c>
      <c r="E35" s="295" t="s">
        <v>26</v>
      </c>
      <c r="F35" s="285">
        <f t="shared" si="0"/>
        <v>0</v>
      </c>
      <c r="G35" s="321" t="str">
        <f t="shared" si="1"/>
        <v>0</v>
      </c>
      <c r="H35" s="264">
        <v>0</v>
      </c>
      <c r="I35" s="297" t="s">
        <v>27</v>
      </c>
      <c r="J35" s="773" t="s">
        <v>198</v>
      </c>
      <c r="K35" s="773">
        <f>IF((H35+_xlfn.BITLSHIFT(H36,8))&gt;32767,H35+_xlfn.BITLSHIFT(H36,8)-65536,H35+_xlfn.BITLSHIFT(H36,8))</f>
        <v>0</v>
      </c>
      <c r="L35" s="754"/>
    </row>
    <row r="36" spans="1:12" ht="15.6" customHeight="1">
      <c r="A36" s="291">
        <v>153</v>
      </c>
      <c r="B36" s="291" t="s">
        <v>24</v>
      </c>
      <c r="C36" s="293" t="s">
        <v>1544</v>
      </c>
      <c r="D36" s="751"/>
      <c r="E36" s="295" t="s">
        <v>26</v>
      </c>
      <c r="F36" s="285">
        <f t="shared" si="0"/>
        <v>0</v>
      </c>
      <c r="G36" s="321" t="str">
        <f t="shared" si="1"/>
        <v>0</v>
      </c>
      <c r="H36" s="302">
        <v>0</v>
      </c>
      <c r="I36" s="297" t="s">
        <v>27</v>
      </c>
      <c r="J36" s="751"/>
      <c r="K36" s="751"/>
      <c r="L36" s="754"/>
    </row>
    <row r="37" spans="1:12" ht="15.6" customHeight="1">
      <c r="A37" s="291">
        <v>154</v>
      </c>
      <c r="B37" s="291" t="s">
        <v>24</v>
      </c>
      <c r="C37" s="293" t="s">
        <v>1545</v>
      </c>
      <c r="D37" s="954" t="s">
        <v>1546</v>
      </c>
      <c r="E37" s="295" t="s">
        <v>26</v>
      </c>
      <c r="F37" s="285">
        <f t="shared" si="0"/>
        <v>0</v>
      </c>
      <c r="G37" s="321" t="str">
        <f t="shared" si="1"/>
        <v>0</v>
      </c>
      <c r="H37" s="264">
        <v>0</v>
      </c>
      <c r="I37" s="297" t="s">
        <v>27</v>
      </c>
      <c r="J37" s="773" t="s">
        <v>198</v>
      </c>
      <c r="K37" s="773">
        <f>IF((H37+_xlfn.BITLSHIFT(H38,8))&gt;32767,H37+_xlfn.BITLSHIFT(H38,8)-65536,H37+_xlfn.BITLSHIFT(H38,8))</f>
        <v>0</v>
      </c>
      <c r="L37" s="754"/>
    </row>
    <row r="38" spans="1:12" ht="15.6" customHeight="1">
      <c r="A38" s="291">
        <v>155</v>
      </c>
      <c r="B38" s="291" t="s">
        <v>24</v>
      </c>
      <c r="C38" s="293" t="s">
        <v>1547</v>
      </c>
      <c r="D38" s="751"/>
      <c r="E38" s="295" t="s">
        <v>26</v>
      </c>
      <c r="F38" s="285">
        <f t="shared" si="0"/>
        <v>0</v>
      </c>
      <c r="G38" s="321" t="str">
        <f t="shared" si="1"/>
        <v>0</v>
      </c>
      <c r="H38" s="302">
        <v>0</v>
      </c>
      <c r="I38" s="297" t="s">
        <v>27</v>
      </c>
      <c r="J38" s="751"/>
      <c r="K38" s="751"/>
      <c r="L38" s="754"/>
    </row>
    <row r="39" spans="1:12" ht="15.6" customHeight="1">
      <c r="A39" s="291">
        <v>156</v>
      </c>
      <c r="B39" s="291" t="s">
        <v>24</v>
      </c>
      <c r="C39" s="293" t="s">
        <v>1548</v>
      </c>
      <c r="D39" s="954" t="s">
        <v>1549</v>
      </c>
      <c r="E39" s="295" t="s">
        <v>26</v>
      </c>
      <c r="F39" s="285">
        <f t="shared" si="0"/>
        <v>0</v>
      </c>
      <c r="G39" s="321" t="str">
        <f t="shared" si="1"/>
        <v>0</v>
      </c>
      <c r="H39" s="264">
        <v>0</v>
      </c>
      <c r="I39" s="297" t="s">
        <v>27</v>
      </c>
      <c r="J39" s="773" t="s">
        <v>198</v>
      </c>
      <c r="K39" s="773">
        <f>IF((H39+_xlfn.BITLSHIFT(H40,8))&gt;32767,H39+_xlfn.BITLSHIFT(H40,8)-65536,H39+_xlfn.BITLSHIFT(H40,8))</f>
        <v>0</v>
      </c>
      <c r="L39" s="754"/>
    </row>
    <row r="40" spans="1:12" ht="15.6" customHeight="1">
      <c r="A40" s="291">
        <v>157</v>
      </c>
      <c r="B40" s="291" t="s">
        <v>24</v>
      </c>
      <c r="C40" s="293" t="s">
        <v>1550</v>
      </c>
      <c r="D40" s="751"/>
      <c r="E40" s="295" t="s">
        <v>26</v>
      </c>
      <c r="F40" s="285">
        <f t="shared" si="0"/>
        <v>0</v>
      </c>
      <c r="G40" s="321" t="str">
        <f t="shared" si="1"/>
        <v>0</v>
      </c>
      <c r="H40" s="302">
        <v>0</v>
      </c>
      <c r="I40" s="297" t="s">
        <v>27</v>
      </c>
      <c r="J40" s="751"/>
      <c r="K40" s="751"/>
      <c r="L40" s="754"/>
    </row>
    <row r="41" spans="1:12" ht="15.6" customHeight="1">
      <c r="A41" s="291">
        <v>158</v>
      </c>
      <c r="B41" s="291" t="s">
        <v>24</v>
      </c>
      <c r="C41" s="293" t="s">
        <v>1551</v>
      </c>
      <c r="D41" s="954" t="s">
        <v>1552</v>
      </c>
      <c r="E41" s="295" t="s">
        <v>26</v>
      </c>
      <c r="F41" s="285">
        <f t="shared" si="0"/>
        <v>0</v>
      </c>
      <c r="G41" s="321" t="str">
        <f t="shared" si="1"/>
        <v>0</v>
      </c>
      <c r="H41" s="264">
        <v>0</v>
      </c>
      <c r="I41" s="297" t="s">
        <v>27</v>
      </c>
      <c r="J41" s="773" t="s">
        <v>198</v>
      </c>
      <c r="K41" s="773">
        <f>IF((H41+_xlfn.BITLSHIFT(H42,8))&gt;32767,H41+_xlfn.BITLSHIFT(H42,8)-65536,H41+_xlfn.BITLSHIFT(H42,8))</f>
        <v>0</v>
      </c>
      <c r="L41" s="754"/>
    </row>
    <row r="42" spans="1:12" ht="15.6" customHeight="1">
      <c r="A42" s="291">
        <v>159</v>
      </c>
      <c r="B42" s="291" t="s">
        <v>24</v>
      </c>
      <c r="C42" s="293" t="s">
        <v>1553</v>
      </c>
      <c r="D42" s="751"/>
      <c r="E42" s="295" t="s">
        <v>26</v>
      </c>
      <c r="F42" s="285">
        <f t="shared" si="0"/>
        <v>0</v>
      </c>
      <c r="G42" s="321" t="str">
        <f t="shared" si="1"/>
        <v>0</v>
      </c>
      <c r="H42" s="302">
        <v>0</v>
      </c>
      <c r="I42" s="297" t="s">
        <v>27</v>
      </c>
      <c r="J42" s="751"/>
      <c r="K42" s="751"/>
      <c r="L42" s="754"/>
    </row>
    <row r="43" spans="1:12" ht="15.6" customHeight="1">
      <c r="A43" s="291">
        <v>160</v>
      </c>
      <c r="B43" s="291" t="s">
        <v>24</v>
      </c>
      <c r="C43" s="293" t="s">
        <v>1554</v>
      </c>
      <c r="D43" s="294" t="s">
        <v>1555</v>
      </c>
      <c r="E43" s="295" t="s">
        <v>26</v>
      </c>
      <c r="F43" s="285">
        <f t="shared" si="0"/>
        <v>0</v>
      </c>
      <c r="G43" s="321" t="str">
        <f t="shared" si="1"/>
        <v>0</v>
      </c>
      <c r="H43" s="302">
        <v>0</v>
      </c>
      <c r="I43" s="297" t="s">
        <v>27</v>
      </c>
      <c r="J43" s="297" t="s">
        <v>200</v>
      </c>
      <c r="K43" s="297">
        <f>H43</f>
        <v>0</v>
      </c>
      <c r="L43" s="754"/>
    </row>
    <row r="44" spans="1:12" ht="15.6" customHeight="1">
      <c r="A44" s="291">
        <v>161</v>
      </c>
      <c r="B44" s="291" t="s">
        <v>24</v>
      </c>
      <c r="C44" s="293" t="s">
        <v>49</v>
      </c>
      <c r="D44" s="294" t="s">
        <v>1514</v>
      </c>
      <c r="E44" s="295" t="s">
        <v>26</v>
      </c>
      <c r="F44" s="285">
        <f t="shared" si="0"/>
        <v>0</v>
      </c>
      <c r="G44" s="321" t="str">
        <f t="shared" si="1"/>
        <v>0</v>
      </c>
      <c r="H44" s="302">
        <v>0</v>
      </c>
      <c r="I44" s="297" t="s">
        <v>27</v>
      </c>
      <c r="J44" s="297" t="s">
        <v>200</v>
      </c>
      <c r="K44" s="297">
        <f>H44</f>
        <v>0</v>
      </c>
      <c r="L44" s="754"/>
    </row>
    <row r="45" spans="1:12" ht="15.6" customHeight="1">
      <c r="A45" s="291">
        <v>162</v>
      </c>
      <c r="B45" s="291" t="s">
        <v>24</v>
      </c>
      <c r="C45" s="293" t="s">
        <v>1556</v>
      </c>
      <c r="D45" s="294" t="s">
        <v>1557</v>
      </c>
      <c r="E45" s="295" t="s">
        <v>26</v>
      </c>
      <c r="F45" s="285">
        <f t="shared" si="0"/>
        <v>0</v>
      </c>
      <c r="G45" s="321" t="str">
        <f t="shared" si="1"/>
        <v>0</v>
      </c>
      <c r="H45" s="302">
        <v>0</v>
      </c>
      <c r="I45" s="297" t="s">
        <v>27</v>
      </c>
      <c r="J45" s="297" t="s">
        <v>200</v>
      </c>
      <c r="K45" s="297">
        <f>H45</f>
        <v>0</v>
      </c>
      <c r="L45" s="754"/>
    </row>
    <row r="46" spans="1:12" ht="15.6" customHeight="1">
      <c r="A46" s="291">
        <v>163</v>
      </c>
      <c r="B46" s="291" t="s">
        <v>24</v>
      </c>
      <c r="C46" s="293" t="s">
        <v>1558</v>
      </c>
      <c r="D46" s="294" t="s">
        <v>1559</v>
      </c>
      <c r="E46" s="295" t="s">
        <v>26</v>
      </c>
      <c r="F46" s="285">
        <f t="shared" si="0"/>
        <v>0</v>
      </c>
      <c r="G46" s="321" t="str">
        <f t="shared" si="1"/>
        <v>0</v>
      </c>
      <c r="H46" s="302">
        <v>0</v>
      </c>
      <c r="I46" s="297" t="s">
        <v>27</v>
      </c>
      <c r="J46" s="297" t="s">
        <v>1560</v>
      </c>
      <c r="K46" s="297">
        <f>IF(H46&gt;127,H46-256,H46)</f>
        <v>0</v>
      </c>
      <c r="L46" s="754"/>
    </row>
    <row r="47" spans="1:12" ht="15.6" customHeight="1">
      <c r="A47" s="291">
        <v>164</v>
      </c>
      <c r="B47" s="291" t="s">
        <v>24</v>
      </c>
      <c r="C47" s="293" t="s">
        <v>1561</v>
      </c>
      <c r="D47" s="294" t="s">
        <v>1559</v>
      </c>
      <c r="E47" s="295" t="s">
        <v>26</v>
      </c>
      <c r="F47" s="285">
        <f t="shared" si="0"/>
        <v>0</v>
      </c>
      <c r="G47" s="321" t="str">
        <f t="shared" si="1"/>
        <v>0</v>
      </c>
      <c r="H47" s="302">
        <v>0</v>
      </c>
      <c r="I47" s="297" t="s">
        <v>27</v>
      </c>
      <c r="J47" s="297" t="s">
        <v>1560</v>
      </c>
      <c r="K47" s="297">
        <f>IF(H47&gt;127,H47-256,H47)</f>
        <v>0</v>
      </c>
      <c r="L47" s="754"/>
    </row>
    <row r="48" spans="1:12" ht="15.6" customHeight="1">
      <c r="A48" s="291">
        <v>165</v>
      </c>
      <c r="B48" s="291" t="s">
        <v>24</v>
      </c>
      <c r="C48" s="293" t="s">
        <v>1562</v>
      </c>
      <c r="D48" s="294" t="s">
        <v>1559</v>
      </c>
      <c r="E48" s="295" t="s">
        <v>26</v>
      </c>
      <c r="F48" s="285">
        <f t="shared" si="0"/>
        <v>0</v>
      </c>
      <c r="G48" s="321" t="str">
        <f t="shared" si="1"/>
        <v>0</v>
      </c>
      <c r="H48" s="302">
        <v>0</v>
      </c>
      <c r="I48" s="297" t="s">
        <v>27</v>
      </c>
      <c r="J48" s="297" t="s">
        <v>1560</v>
      </c>
      <c r="K48" s="297">
        <f>IF(H48&gt;127,H48-256,H48)</f>
        <v>0</v>
      </c>
      <c r="L48" s="754"/>
    </row>
    <row r="49" spans="1:12" ht="15.6" customHeight="1">
      <c r="A49" s="291">
        <v>166</v>
      </c>
      <c r="B49" s="291" t="s">
        <v>24</v>
      </c>
      <c r="C49" s="293" t="s">
        <v>1563</v>
      </c>
      <c r="D49" s="294" t="s">
        <v>1559</v>
      </c>
      <c r="E49" s="295" t="s">
        <v>26</v>
      </c>
      <c r="F49" s="285">
        <f t="shared" si="0"/>
        <v>0</v>
      </c>
      <c r="G49" s="321" t="str">
        <f t="shared" si="1"/>
        <v>0</v>
      </c>
      <c r="H49" s="302">
        <v>0</v>
      </c>
      <c r="I49" s="297" t="s">
        <v>27</v>
      </c>
      <c r="J49" s="297" t="s">
        <v>1560</v>
      </c>
      <c r="K49" s="297">
        <f>IF(H49&gt;127,H49-256,H49)</f>
        <v>0</v>
      </c>
      <c r="L49" s="754"/>
    </row>
    <row r="50" spans="1:12" ht="15.6" customHeight="1">
      <c r="A50" s="291">
        <v>167</v>
      </c>
      <c r="B50" s="291" t="s">
        <v>24</v>
      </c>
      <c r="C50" s="293" t="s">
        <v>1564</v>
      </c>
      <c r="D50" s="294" t="s">
        <v>1565</v>
      </c>
      <c r="E50" s="295" t="s">
        <v>26</v>
      </c>
      <c r="F50" s="285">
        <f t="shared" si="0"/>
        <v>0</v>
      </c>
      <c r="G50" s="321" t="str">
        <f t="shared" si="1"/>
        <v>0</v>
      </c>
      <c r="H50" s="302">
        <v>0</v>
      </c>
      <c r="I50" s="297" t="s">
        <v>27</v>
      </c>
      <c r="J50" s="297" t="s">
        <v>200</v>
      </c>
      <c r="K50" s="297">
        <f t="shared" ref="K50:K62" si="2">H50</f>
        <v>0</v>
      </c>
      <c r="L50" s="754"/>
    </row>
    <row r="51" spans="1:12" ht="15.6" customHeight="1">
      <c r="A51" s="291">
        <v>168</v>
      </c>
      <c r="B51" s="291" t="s">
        <v>24</v>
      </c>
      <c r="C51" s="293" t="s">
        <v>1566</v>
      </c>
      <c r="D51" s="294" t="s">
        <v>1567</v>
      </c>
      <c r="E51" s="295" t="s">
        <v>26</v>
      </c>
      <c r="F51" s="285">
        <f t="shared" si="0"/>
        <v>0</v>
      </c>
      <c r="G51" s="321" t="str">
        <f t="shared" si="1"/>
        <v>0</v>
      </c>
      <c r="H51" s="302">
        <v>0</v>
      </c>
      <c r="I51" s="297" t="s">
        <v>27</v>
      </c>
      <c r="J51" s="297" t="s">
        <v>200</v>
      </c>
      <c r="K51" s="297">
        <f t="shared" si="2"/>
        <v>0</v>
      </c>
      <c r="L51" s="754"/>
    </row>
    <row r="52" spans="1:12" ht="15.6" customHeight="1">
      <c r="A52" s="291">
        <v>169</v>
      </c>
      <c r="B52" s="291" t="s">
        <v>24</v>
      </c>
      <c r="C52" s="293" t="s">
        <v>1568</v>
      </c>
      <c r="D52" s="294" t="s">
        <v>1569</v>
      </c>
      <c r="E52" s="295" t="s">
        <v>26</v>
      </c>
      <c r="F52" s="285">
        <f t="shared" si="0"/>
        <v>0</v>
      </c>
      <c r="G52" s="321" t="str">
        <f t="shared" si="1"/>
        <v>0</v>
      </c>
      <c r="H52" s="302">
        <v>0</v>
      </c>
      <c r="I52" s="297" t="s">
        <v>27</v>
      </c>
      <c r="J52" s="297" t="s">
        <v>200</v>
      </c>
      <c r="K52" s="297">
        <f t="shared" si="2"/>
        <v>0</v>
      </c>
      <c r="L52" s="754"/>
    </row>
    <row r="53" spans="1:12" ht="15.6" customHeight="1">
      <c r="A53" s="291">
        <v>170</v>
      </c>
      <c r="B53" s="291" t="s">
        <v>24</v>
      </c>
      <c r="C53" s="293" t="s">
        <v>1570</v>
      </c>
      <c r="D53" s="294" t="s">
        <v>1571</v>
      </c>
      <c r="E53" s="295" t="s">
        <v>26</v>
      </c>
      <c r="F53" s="285">
        <f t="shared" si="0"/>
        <v>0</v>
      </c>
      <c r="G53" s="321" t="str">
        <f t="shared" si="1"/>
        <v>0</v>
      </c>
      <c r="H53" s="302">
        <v>0</v>
      </c>
      <c r="I53" s="297" t="s">
        <v>27</v>
      </c>
      <c r="J53" s="297" t="s">
        <v>200</v>
      </c>
      <c r="K53" s="297">
        <f t="shared" si="2"/>
        <v>0</v>
      </c>
      <c r="L53" s="754"/>
    </row>
    <row r="54" spans="1:12" ht="15.6" customHeight="1">
      <c r="A54" s="291">
        <v>171</v>
      </c>
      <c r="B54" s="291" t="s">
        <v>24</v>
      </c>
      <c r="C54" s="293" t="s">
        <v>1572</v>
      </c>
      <c r="D54" s="294" t="s">
        <v>1573</v>
      </c>
      <c r="E54" s="295" t="s">
        <v>26</v>
      </c>
      <c r="F54" s="285">
        <f t="shared" si="0"/>
        <v>0</v>
      </c>
      <c r="G54" s="321" t="str">
        <f t="shared" si="1"/>
        <v>0</v>
      </c>
      <c r="H54" s="302">
        <v>0</v>
      </c>
      <c r="I54" s="297" t="s">
        <v>27</v>
      </c>
      <c r="J54" s="297" t="s">
        <v>200</v>
      </c>
      <c r="K54" s="297">
        <f t="shared" si="2"/>
        <v>0</v>
      </c>
      <c r="L54" s="754"/>
    </row>
    <row r="55" spans="1:12" ht="15.6" customHeight="1">
      <c r="A55" s="291">
        <v>172</v>
      </c>
      <c r="B55" s="291" t="s">
        <v>24</v>
      </c>
      <c r="C55" s="293" t="s">
        <v>1574</v>
      </c>
      <c r="D55" s="210" t="s">
        <v>1575</v>
      </c>
      <c r="E55" s="295" t="s">
        <v>26</v>
      </c>
      <c r="F55" s="285">
        <f t="shared" si="0"/>
        <v>0</v>
      </c>
      <c r="G55" s="321" t="str">
        <f t="shared" si="1"/>
        <v>0</v>
      </c>
      <c r="H55" s="302">
        <v>0</v>
      </c>
      <c r="I55" s="297" t="s">
        <v>27</v>
      </c>
      <c r="J55" s="297" t="s">
        <v>200</v>
      </c>
      <c r="K55" s="297">
        <f t="shared" si="2"/>
        <v>0</v>
      </c>
      <c r="L55" s="754"/>
    </row>
    <row r="56" spans="1:12" ht="15.6" customHeight="1">
      <c r="A56" s="291">
        <v>173</v>
      </c>
      <c r="B56" s="291" t="s">
        <v>24</v>
      </c>
      <c r="C56" s="293" t="s">
        <v>1576</v>
      </c>
      <c r="D56" s="210" t="s">
        <v>1577</v>
      </c>
      <c r="E56" s="295" t="s">
        <v>26</v>
      </c>
      <c r="F56" s="285">
        <f t="shared" si="0"/>
        <v>0</v>
      </c>
      <c r="G56" s="321" t="str">
        <f t="shared" si="1"/>
        <v>0</v>
      </c>
      <c r="H56" s="302">
        <v>0</v>
      </c>
      <c r="I56" s="297" t="s">
        <v>27</v>
      </c>
      <c r="J56" s="297" t="s">
        <v>200</v>
      </c>
      <c r="K56" s="297">
        <f t="shared" si="2"/>
        <v>0</v>
      </c>
      <c r="L56" s="754"/>
    </row>
    <row r="57" spans="1:12" ht="15.6" customHeight="1">
      <c r="A57" s="291">
        <v>174</v>
      </c>
      <c r="B57" s="291" t="s">
        <v>24</v>
      </c>
      <c r="C57" s="293" t="s">
        <v>1578</v>
      </c>
      <c r="D57" s="210" t="s">
        <v>1579</v>
      </c>
      <c r="E57" s="295" t="s">
        <v>26</v>
      </c>
      <c r="F57" s="285">
        <f t="shared" si="0"/>
        <v>0</v>
      </c>
      <c r="G57" s="321" t="str">
        <f t="shared" si="1"/>
        <v>0</v>
      </c>
      <c r="H57" s="302">
        <v>0</v>
      </c>
      <c r="I57" s="297" t="s">
        <v>27</v>
      </c>
      <c r="J57" s="297" t="s">
        <v>200</v>
      </c>
      <c r="K57" s="297">
        <f t="shared" si="2"/>
        <v>0</v>
      </c>
      <c r="L57" s="754"/>
    </row>
    <row r="58" spans="1:12" ht="15.6" customHeight="1">
      <c r="A58" s="291">
        <v>175</v>
      </c>
      <c r="B58" s="291" t="s">
        <v>24</v>
      </c>
      <c r="C58" s="293" t="s">
        <v>1580</v>
      </c>
      <c r="D58" s="210" t="s">
        <v>1581</v>
      </c>
      <c r="E58" s="295" t="s">
        <v>26</v>
      </c>
      <c r="F58" s="285">
        <f t="shared" si="0"/>
        <v>0</v>
      </c>
      <c r="G58" s="321" t="str">
        <f t="shared" si="1"/>
        <v>0</v>
      </c>
      <c r="H58" s="302">
        <v>0</v>
      </c>
      <c r="I58" s="297" t="s">
        <v>27</v>
      </c>
      <c r="J58" s="297" t="s">
        <v>200</v>
      </c>
      <c r="K58" s="297">
        <f t="shared" si="2"/>
        <v>0</v>
      </c>
      <c r="L58" s="754"/>
    </row>
    <row r="59" spans="1:12" ht="15.6" customHeight="1">
      <c r="A59" s="291">
        <v>176</v>
      </c>
      <c r="B59" s="291" t="s">
        <v>24</v>
      </c>
      <c r="C59" s="293" t="s">
        <v>1582</v>
      </c>
      <c r="D59" s="210" t="s">
        <v>1583</v>
      </c>
      <c r="E59" s="295" t="s">
        <v>26</v>
      </c>
      <c r="F59" s="285">
        <f t="shared" si="0"/>
        <v>0</v>
      </c>
      <c r="G59" s="321" t="str">
        <f t="shared" si="1"/>
        <v>0</v>
      </c>
      <c r="H59" s="302">
        <v>0</v>
      </c>
      <c r="I59" s="297" t="s">
        <v>27</v>
      </c>
      <c r="J59" s="297" t="s">
        <v>200</v>
      </c>
      <c r="K59" s="297">
        <f t="shared" si="2"/>
        <v>0</v>
      </c>
      <c r="L59" s="754"/>
    </row>
    <row r="60" spans="1:12" ht="15.6" customHeight="1">
      <c r="A60" s="291">
        <v>177</v>
      </c>
      <c r="B60" s="291" t="s">
        <v>24</v>
      </c>
      <c r="C60" s="293" t="s">
        <v>1584</v>
      </c>
      <c r="D60" s="210" t="s">
        <v>1585</v>
      </c>
      <c r="E60" s="295" t="s">
        <v>26</v>
      </c>
      <c r="F60" s="285">
        <f t="shared" si="0"/>
        <v>0</v>
      </c>
      <c r="G60" s="321" t="str">
        <f t="shared" si="1"/>
        <v>0</v>
      </c>
      <c r="H60" s="302">
        <v>0</v>
      </c>
      <c r="I60" s="297" t="s">
        <v>27</v>
      </c>
      <c r="J60" s="297" t="s">
        <v>200</v>
      </c>
      <c r="K60" s="297">
        <f t="shared" si="2"/>
        <v>0</v>
      </c>
      <c r="L60" s="754"/>
    </row>
    <row r="61" spans="1:12" ht="15.6" customHeight="1">
      <c r="A61" s="291">
        <v>178</v>
      </c>
      <c r="B61" s="291" t="s">
        <v>24</v>
      </c>
      <c r="C61" s="535" t="s">
        <v>4280</v>
      </c>
      <c r="D61" s="536" t="s">
        <v>4281</v>
      </c>
      <c r="E61" s="295" t="s">
        <v>26</v>
      </c>
      <c r="F61" s="285">
        <f t="shared" si="0"/>
        <v>0</v>
      </c>
      <c r="G61" s="321" t="str">
        <f t="shared" si="1"/>
        <v>0</v>
      </c>
      <c r="H61" s="302">
        <v>0</v>
      </c>
      <c r="I61" s="297" t="s">
        <v>27</v>
      </c>
      <c r="J61" s="297" t="s">
        <v>200</v>
      </c>
      <c r="K61" s="297">
        <f t="shared" si="2"/>
        <v>0</v>
      </c>
      <c r="L61" s="754"/>
    </row>
    <row r="62" spans="1:12" ht="15.6" customHeight="1">
      <c r="A62" s="291">
        <v>179</v>
      </c>
      <c r="B62" s="291" t="s">
        <v>24</v>
      </c>
      <c r="C62" s="535" t="s">
        <v>1694</v>
      </c>
      <c r="D62" s="536" t="s">
        <v>4282</v>
      </c>
      <c r="E62" s="295" t="s">
        <v>26</v>
      </c>
      <c r="F62" s="285">
        <f t="shared" si="0"/>
        <v>0</v>
      </c>
      <c r="G62" s="321" t="str">
        <f t="shared" si="1"/>
        <v>0</v>
      </c>
      <c r="H62" s="302">
        <v>0</v>
      </c>
      <c r="I62" s="297" t="s">
        <v>27</v>
      </c>
      <c r="J62" s="297" t="s">
        <v>200</v>
      </c>
      <c r="K62" s="297">
        <f t="shared" si="2"/>
        <v>0</v>
      </c>
      <c r="L62" s="751"/>
    </row>
    <row r="63" spans="1:12" ht="15.6" customHeight="1">
      <c r="A63" s="963">
        <v>180</v>
      </c>
      <c r="B63" s="291">
        <v>0</v>
      </c>
      <c r="C63" s="293" t="s">
        <v>1492</v>
      </c>
      <c r="D63" s="294" t="s">
        <v>1493</v>
      </c>
      <c r="E63" s="295" t="s">
        <v>26</v>
      </c>
      <c r="F63" s="531">
        <f>_xlfn.BITAND(_xlfn.BITRSHIFT(H63,B63),1)</f>
        <v>0</v>
      </c>
      <c r="G63" s="972" t="str">
        <f t="shared" si="1"/>
        <v>40</v>
      </c>
      <c r="H63" s="973">
        <v>64</v>
      </c>
      <c r="I63" s="773" t="s">
        <v>27</v>
      </c>
      <c r="J63" s="773" t="s">
        <v>1490</v>
      </c>
      <c r="K63" s="773">
        <f>_xlfn.BITLSHIFT(H74,24) +_xlfn.BITLSHIFT(H73,16) +_xlfn.BITLSHIFT(H71,8) +H63</f>
        <v>64</v>
      </c>
      <c r="L63" s="978" t="s">
        <v>1586</v>
      </c>
    </row>
    <row r="64" spans="1:12" ht="15.6" customHeight="1">
      <c r="A64" s="754"/>
      <c r="B64" s="291">
        <v>1</v>
      </c>
      <c r="C64" s="535" t="s">
        <v>4275</v>
      </c>
      <c r="D64" s="536" t="s">
        <v>4277</v>
      </c>
      <c r="E64" s="295" t="s">
        <v>26</v>
      </c>
      <c r="F64" s="531">
        <f>_xlfn.BITAND(_xlfn.BITRSHIFT(H63,B64),1)</f>
        <v>0</v>
      </c>
      <c r="G64" s="970"/>
      <c r="H64" s="974"/>
      <c r="I64" s="754"/>
      <c r="J64" s="754"/>
      <c r="K64" s="754"/>
      <c r="L64" s="754"/>
    </row>
    <row r="65" spans="1:12" ht="15.6" customHeight="1">
      <c r="A65" s="754"/>
      <c r="B65" s="291">
        <v>2</v>
      </c>
      <c r="C65" s="293" t="s">
        <v>1497</v>
      </c>
      <c r="D65" s="294" t="s">
        <v>1498</v>
      </c>
      <c r="E65" s="295" t="s">
        <v>26</v>
      </c>
      <c r="F65" s="531">
        <f>_xlfn.BITAND(_xlfn.BITRSHIFT(H63,B65),1)</f>
        <v>0</v>
      </c>
      <c r="G65" s="970"/>
      <c r="H65" s="974"/>
      <c r="I65" s="754"/>
      <c r="J65" s="754"/>
      <c r="K65" s="754"/>
      <c r="L65" s="754"/>
    </row>
    <row r="66" spans="1:12" ht="15.6" customHeight="1">
      <c r="A66" s="754"/>
      <c r="B66" s="291">
        <v>3</v>
      </c>
      <c r="C66" s="293" t="s">
        <v>1499</v>
      </c>
      <c r="D66" s="294" t="s">
        <v>1500</v>
      </c>
      <c r="E66" s="295" t="s">
        <v>26</v>
      </c>
      <c r="F66" s="531">
        <f>_xlfn.BITAND(_xlfn.BITRSHIFT(H63,B66),1)</f>
        <v>0</v>
      </c>
      <c r="G66" s="970"/>
      <c r="H66" s="974"/>
      <c r="I66" s="754"/>
      <c r="J66" s="754"/>
      <c r="K66" s="754"/>
      <c r="L66" s="754"/>
    </row>
    <row r="67" spans="1:12" ht="15.6" customHeight="1">
      <c r="A67" s="754"/>
      <c r="B67" s="291">
        <v>4</v>
      </c>
      <c r="C67" s="293" t="s">
        <v>1501</v>
      </c>
      <c r="D67" s="294" t="s">
        <v>1502</v>
      </c>
      <c r="E67" s="295" t="s">
        <v>26</v>
      </c>
      <c r="F67" s="531">
        <f>_xlfn.BITAND(_xlfn.BITRSHIFT(H63,B67),1)</f>
        <v>0</v>
      </c>
      <c r="G67" s="970"/>
      <c r="H67" s="974"/>
      <c r="I67" s="754"/>
      <c r="J67" s="754"/>
      <c r="K67" s="754"/>
      <c r="L67" s="754"/>
    </row>
    <row r="68" spans="1:12" ht="15.6" customHeight="1">
      <c r="A68" s="754"/>
      <c r="B68" s="291">
        <v>5</v>
      </c>
      <c r="C68" s="293" t="s">
        <v>1503</v>
      </c>
      <c r="D68" s="294" t="s">
        <v>1504</v>
      </c>
      <c r="E68" s="295" t="s">
        <v>26</v>
      </c>
      <c r="F68" s="531">
        <f>_xlfn.BITAND(_xlfn.BITRSHIFT(H63,B68),1)</f>
        <v>0</v>
      </c>
      <c r="G68" s="970"/>
      <c r="H68" s="974"/>
      <c r="I68" s="754"/>
      <c r="J68" s="754"/>
      <c r="K68" s="754"/>
      <c r="L68" s="754"/>
    </row>
    <row r="69" spans="1:12" ht="15.6" customHeight="1">
      <c r="A69" s="754"/>
      <c r="B69" s="291">
        <v>6</v>
      </c>
      <c r="C69" s="293" t="s">
        <v>1505</v>
      </c>
      <c r="D69" s="294" t="s">
        <v>1506</v>
      </c>
      <c r="E69" s="295" t="s">
        <v>26</v>
      </c>
      <c r="F69" s="531">
        <f>_xlfn.BITAND(_xlfn.BITRSHIFT(H63,B69),1)</f>
        <v>1</v>
      </c>
      <c r="G69" s="970"/>
      <c r="H69" s="974"/>
      <c r="I69" s="754"/>
      <c r="J69" s="754"/>
      <c r="K69" s="754"/>
      <c r="L69" s="754"/>
    </row>
    <row r="70" spans="1:12" ht="15.6" customHeight="1">
      <c r="A70" s="751"/>
      <c r="B70" s="291">
        <v>7</v>
      </c>
      <c r="C70" s="293" t="s">
        <v>1507</v>
      </c>
      <c r="D70" s="294" t="s">
        <v>1508</v>
      </c>
      <c r="E70" s="295" t="s">
        <v>26</v>
      </c>
      <c r="F70" s="531">
        <f>_xlfn.BITAND(_xlfn.BITRSHIFT(H63,B70),1)</f>
        <v>0</v>
      </c>
      <c r="G70" s="970"/>
      <c r="H70" s="975"/>
      <c r="I70" s="751"/>
      <c r="J70" s="754"/>
      <c r="K70" s="754"/>
      <c r="L70" s="754"/>
    </row>
    <row r="71" spans="1:12" ht="15.6" customHeight="1">
      <c r="A71" s="977">
        <v>181</v>
      </c>
      <c r="B71" s="532">
        <v>0</v>
      </c>
      <c r="C71" s="293" t="s">
        <v>4276</v>
      </c>
      <c r="D71" s="533" t="s">
        <v>1510</v>
      </c>
      <c r="E71" s="295" t="s">
        <v>26</v>
      </c>
      <c r="F71" s="531">
        <f>_xlfn.BITAND(_xlfn.BITRSHIFT(H71,0),1)</f>
        <v>0</v>
      </c>
      <c r="G71" s="947" t="str">
        <f>DEC2HEX(H71)</f>
        <v>0</v>
      </c>
      <c r="H71" s="973">
        <v>0</v>
      </c>
      <c r="I71" s="773" t="s">
        <v>27</v>
      </c>
      <c r="J71" s="754"/>
      <c r="K71" s="754"/>
      <c r="L71" s="754"/>
    </row>
    <row r="72" spans="1:12" ht="58.2" customHeight="1">
      <c r="A72" s="751"/>
      <c r="B72" s="301" t="s">
        <v>129</v>
      </c>
      <c r="C72" s="536" t="s">
        <v>4278</v>
      </c>
      <c r="D72" s="536" t="s">
        <v>4279</v>
      </c>
      <c r="E72" s="295" t="s">
        <v>26</v>
      </c>
      <c r="F72" s="531">
        <f>_xlfn.BITAND(_xlfn.BITRSHIFT(H71,1),127)</f>
        <v>0</v>
      </c>
      <c r="G72" s="971"/>
      <c r="H72" s="975"/>
      <c r="I72" s="751"/>
      <c r="J72" s="754"/>
      <c r="K72" s="754"/>
      <c r="L72" s="754"/>
    </row>
    <row r="73" spans="1:12" ht="15.6" customHeight="1">
      <c r="A73" s="291">
        <v>182</v>
      </c>
      <c r="B73" s="532" t="s">
        <v>24</v>
      </c>
      <c r="C73" s="293" t="s">
        <v>1511</v>
      </c>
      <c r="D73" s="533" t="s">
        <v>49</v>
      </c>
      <c r="E73" s="295" t="s">
        <v>26</v>
      </c>
      <c r="F73" s="531">
        <f t="shared" ref="F73:F74" si="3">H73</f>
        <v>0</v>
      </c>
      <c r="G73" s="321" t="str">
        <f t="shared" ref="G73:G136" si="4">DEC2HEX(H73)</f>
        <v>0</v>
      </c>
      <c r="H73" s="549">
        <v>0</v>
      </c>
      <c r="I73" s="297" t="s">
        <v>27</v>
      </c>
      <c r="J73" s="754"/>
      <c r="K73" s="754"/>
      <c r="L73" s="754"/>
    </row>
    <row r="74" spans="1:12" ht="15.6" customHeight="1">
      <c r="A74" s="291">
        <v>183</v>
      </c>
      <c r="B74" s="532" t="s">
        <v>24</v>
      </c>
      <c r="C74" s="293" t="s">
        <v>1511</v>
      </c>
      <c r="D74" s="533" t="s">
        <v>49</v>
      </c>
      <c r="E74" s="295" t="s">
        <v>26</v>
      </c>
      <c r="F74" s="531">
        <f t="shared" si="3"/>
        <v>0</v>
      </c>
      <c r="G74" s="321" t="str">
        <f t="shared" si="4"/>
        <v>0</v>
      </c>
      <c r="H74" s="302">
        <v>0</v>
      </c>
      <c r="I74" s="297" t="s">
        <v>27</v>
      </c>
      <c r="J74" s="751"/>
      <c r="K74" s="751"/>
      <c r="L74" s="754"/>
    </row>
    <row r="75" spans="1:12" ht="135" customHeight="1">
      <c r="A75" s="291">
        <v>184</v>
      </c>
      <c r="B75" s="291" t="s">
        <v>24</v>
      </c>
      <c r="C75" s="293" t="s">
        <v>1512</v>
      </c>
      <c r="D75" s="294" t="s">
        <v>1590</v>
      </c>
      <c r="E75" s="295" t="s">
        <v>26</v>
      </c>
      <c r="F75" s="285">
        <f t="shared" ref="F75:F134" si="5">H75</f>
        <v>3</v>
      </c>
      <c r="G75" s="321" t="str">
        <f t="shared" si="4"/>
        <v>3</v>
      </c>
      <c r="H75" s="302">
        <v>3</v>
      </c>
      <c r="I75" s="297" t="s">
        <v>27</v>
      </c>
      <c r="J75" s="297" t="s">
        <v>200</v>
      </c>
      <c r="K75" s="297">
        <f>H75</f>
        <v>3</v>
      </c>
      <c r="L75" s="754"/>
    </row>
    <row r="76" spans="1:12" ht="15.6" customHeight="1">
      <c r="A76" s="291">
        <v>185</v>
      </c>
      <c r="B76" s="291" t="s">
        <v>24</v>
      </c>
      <c r="C76" s="293" t="s">
        <v>49</v>
      </c>
      <c r="D76" s="294" t="s">
        <v>1514</v>
      </c>
      <c r="E76" s="295" t="s">
        <v>26</v>
      </c>
      <c r="F76" s="285">
        <f t="shared" si="5"/>
        <v>0</v>
      </c>
      <c r="G76" s="321" t="str">
        <f t="shared" si="4"/>
        <v>0</v>
      </c>
      <c r="H76" s="302">
        <v>0</v>
      </c>
      <c r="I76" s="297">
        <v>0</v>
      </c>
      <c r="J76" s="297" t="s">
        <v>200</v>
      </c>
      <c r="K76" s="297">
        <f>H76</f>
        <v>0</v>
      </c>
      <c r="L76" s="754"/>
    </row>
    <row r="77" spans="1:12" ht="15.6" customHeight="1">
      <c r="A77" s="291">
        <v>186</v>
      </c>
      <c r="B77" s="291" t="s">
        <v>24</v>
      </c>
      <c r="C77" s="293" t="s">
        <v>1515</v>
      </c>
      <c r="D77" s="954" t="s">
        <v>1516</v>
      </c>
      <c r="E77" s="295" t="s">
        <v>26</v>
      </c>
      <c r="F77" s="285">
        <f t="shared" si="5"/>
        <v>0</v>
      </c>
      <c r="G77" s="321" t="str">
        <f t="shared" si="4"/>
        <v>0</v>
      </c>
      <c r="H77" s="549">
        <v>0</v>
      </c>
      <c r="I77" s="297" t="s">
        <v>27</v>
      </c>
      <c r="J77" s="773" t="s">
        <v>198</v>
      </c>
      <c r="K77" s="773">
        <f>IF((H77+_xlfn.BITLSHIFT(H78,8))&gt;32767,H77+_xlfn.BITLSHIFT(H78,8)-65536,H77+_xlfn.BITLSHIFT(H78,8))</f>
        <v>0</v>
      </c>
      <c r="L77" s="754"/>
    </row>
    <row r="78" spans="1:12" ht="15.6" customHeight="1">
      <c r="A78" s="291">
        <v>187</v>
      </c>
      <c r="B78" s="291" t="s">
        <v>24</v>
      </c>
      <c r="C78" s="293" t="s">
        <v>1517</v>
      </c>
      <c r="D78" s="751"/>
      <c r="E78" s="295" t="s">
        <v>26</v>
      </c>
      <c r="F78" s="285">
        <f t="shared" si="5"/>
        <v>0</v>
      </c>
      <c r="G78" s="321" t="str">
        <f t="shared" si="4"/>
        <v>0</v>
      </c>
      <c r="H78" s="302">
        <v>0</v>
      </c>
      <c r="I78" s="297" t="s">
        <v>27</v>
      </c>
      <c r="J78" s="751"/>
      <c r="K78" s="751"/>
      <c r="L78" s="754"/>
    </row>
    <row r="79" spans="1:12" ht="15.6" customHeight="1">
      <c r="A79" s="291">
        <v>188</v>
      </c>
      <c r="B79" s="291" t="s">
        <v>24</v>
      </c>
      <c r="C79" s="293" t="s">
        <v>1518</v>
      </c>
      <c r="D79" s="954" t="s">
        <v>1519</v>
      </c>
      <c r="E79" s="295" t="s">
        <v>26</v>
      </c>
      <c r="F79" s="285">
        <f t="shared" si="5"/>
        <v>0</v>
      </c>
      <c r="G79" s="321" t="str">
        <f t="shared" si="4"/>
        <v>0</v>
      </c>
      <c r="H79" s="549">
        <v>0</v>
      </c>
      <c r="I79" s="297" t="s">
        <v>27</v>
      </c>
      <c r="J79" s="773" t="s">
        <v>198</v>
      </c>
      <c r="K79" s="773">
        <f>IF((H79+_xlfn.BITLSHIFT(H80,8))&gt;32767,H79+_xlfn.BITLSHIFT(H80,8)-65536,H79+_xlfn.BITLSHIFT(H80,8))</f>
        <v>0</v>
      </c>
      <c r="L79" s="754"/>
    </row>
    <row r="80" spans="1:12" ht="15.6" customHeight="1">
      <c r="A80" s="291">
        <v>189</v>
      </c>
      <c r="B80" s="291" t="s">
        <v>24</v>
      </c>
      <c r="C80" s="293" t="s">
        <v>1520</v>
      </c>
      <c r="D80" s="751"/>
      <c r="E80" s="295" t="s">
        <v>26</v>
      </c>
      <c r="F80" s="285">
        <f t="shared" si="5"/>
        <v>0</v>
      </c>
      <c r="G80" s="321" t="str">
        <f t="shared" si="4"/>
        <v>0</v>
      </c>
      <c r="H80" s="302">
        <v>0</v>
      </c>
      <c r="I80" s="297" t="s">
        <v>27</v>
      </c>
      <c r="J80" s="751"/>
      <c r="K80" s="751"/>
      <c r="L80" s="754"/>
    </row>
    <row r="81" spans="1:12" ht="15.6" customHeight="1">
      <c r="A81" s="291">
        <v>190</v>
      </c>
      <c r="B81" s="291" t="s">
        <v>24</v>
      </c>
      <c r="C81" s="293" t="s">
        <v>1521</v>
      </c>
      <c r="D81" s="954" t="s">
        <v>1522</v>
      </c>
      <c r="E81" s="295" t="s">
        <v>26</v>
      </c>
      <c r="F81" s="285">
        <f t="shared" si="5"/>
        <v>0</v>
      </c>
      <c r="G81" s="321" t="str">
        <f t="shared" si="4"/>
        <v>0</v>
      </c>
      <c r="H81" s="549">
        <v>0</v>
      </c>
      <c r="I81" s="297" t="s">
        <v>27</v>
      </c>
      <c r="J81" s="773" t="s">
        <v>198</v>
      </c>
      <c r="K81" s="773">
        <f>IF((H81+_xlfn.BITLSHIFT(H82,8))&gt;32767,H81+_xlfn.BITLSHIFT(H82,8)-65536,H81+_xlfn.BITLSHIFT(H82,8))</f>
        <v>0</v>
      </c>
      <c r="L81" s="754"/>
    </row>
    <row r="82" spans="1:12" ht="15.6" customHeight="1">
      <c r="A82" s="291">
        <v>191</v>
      </c>
      <c r="B82" s="291" t="s">
        <v>24</v>
      </c>
      <c r="C82" s="293" t="s">
        <v>1523</v>
      </c>
      <c r="D82" s="751"/>
      <c r="E82" s="295" t="s">
        <v>26</v>
      </c>
      <c r="F82" s="285">
        <f t="shared" si="5"/>
        <v>0</v>
      </c>
      <c r="G82" s="321" t="str">
        <f t="shared" si="4"/>
        <v>0</v>
      </c>
      <c r="H82" s="302">
        <v>0</v>
      </c>
      <c r="I82" s="297" t="s">
        <v>27</v>
      </c>
      <c r="J82" s="751"/>
      <c r="K82" s="751"/>
      <c r="L82" s="754"/>
    </row>
    <row r="83" spans="1:12" ht="15.6" customHeight="1">
      <c r="A83" s="291">
        <v>192</v>
      </c>
      <c r="B83" s="291" t="s">
        <v>24</v>
      </c>
      <c r="C83" s="293" t="s">
        <v>1524</v>
      </c>
      <c r="D83" s="954" t="s">
        <v>1525</v>
      </c>
      <c r="E83" s="295" t="s">
        <v>26</v>
      </c>
      <c r="F83" s="285">
        <f t="shared" si="5"/>
        <v>128</v>
      </c>
      <c r="G83" s="321" t="str">
        <f t="shared" si="4"/>
        <v>80</v>
      </c>
      <c r="H83" s="549">
        <v>128</v>
      </c>
      <c r="I83" s="297" t="s">
        <v>27</v>
      </c>
      <c r="J83" s="773" t="s">
        <v>198</v>
      </c>
      <c r="K83" s="773">
        <f>IF((H83+_xlfn.BITLSHIFT(H84,8))&gt;32767,H83+_xlfn.BITLSHIFT(H84,8)-65536,H83+_xlfn.BITLSHIFT(H84,8))</f>
        <v>128</v>
      </c>
      <c r="L83" s="754"/>
    </row>
    <row r="84" spans="1:12" ht="15.6" customHeight="1">
      <c r="A84" s="291">
        <v>193</v>
      </c>
      <c r="B84" s="291" t="s">
        <v>24</v>
      </c>
      <c r="C84" s="293" t="s">
        <v>1526</v>
      </c>
      <c r="D84" s="751"/>
      <c r="E84" s="295" t="s">
        <v>26</v>
      </c>
      <c r="F84" s="285">
        <f t="shared" si="5"/>
        <v>0</v>
      </c>
      <c r="G84" s="321" t="str">
        <f t="shared" si="4"/>
        <v>0</v>
      </c>
      <c r="H84" s="302">
        <v>0</v>
      </c>
      <c r="I84" s="297" t="s">
        <v>27</v>
      </c>
      <c r="J84" s="751"/>
      <c r="K84" s="751"/>
      <c r="L84" s="754"/>
    </row>
    <row r="85" spans="1:12" ht="15.6" customHeight="1">
      <c r="A85" s="291">
        <v>194</v>
      </c>
      <c r="B85" s="291" t="s">
        <v>24</v>
      </c>
      <c r="C85" s="293" t="s">
        <v>1527</v>
      </c>
      <c r="D85" s="954" t="s">
        <v>1591</v>
      </c>
      <c r="E85" s="295" t="s">
        <v>26</v>
      </c>
      <c r="F85" s="285">
        <f t="shared" si="5"/>
        <v>0</v>
      </c>
      <c r="G85" s="321" t="str">
        <f t="shared" si="4"/>
        <v>0</v>
      </c>
      <c r="H85" s="549">
        <v>0</v>
      </c>
      <c r="I85" s="297" t="s">
        <v>27</v>
      </c>
      <c r="J85" s="773" t="s">
        <v>198</v>
      </c>
      <c r="K85" s="773">
        <f>IF((H85+_xlfn.BITLSHIFT(H86,8))&gt;32767,H85+_xlfn.BITLSHIFT(H86,8)-65536,H85+_xlfn.BITLSHIFT(H86,8))</f>
        <v>0</v>
      </c>
      <c r="L85" s="754"/>
    </row>
    <row r="86" spans="1:12" ht="15.6" customHeight="1">
      <c r="A86" s="291">
        <v>195</v>
      </c>
      <c r="B86" s="291" t="s">
        <v>24</v>
      </c>
      <c r="C86" s="293" t="s">
        <v>1529</v>
      </c>
      <c r="D86" s="751"/>
      <c r="E86" s="295" t="s">
        <v>26</v>
      </c>
      <c r="F86" s="285">
        <f t="shared" si="5"/>
        <v>0</v>
      </c>
      <c r="G86" s="321" t="str">
        <f t="shared" si="4"/>
        <v>0</v>
      </c>
      <c r="H86" s="302">
        <v>0</v>
      </c>
      <c r="I86" s="297" t="s">
        <v>27</v>
      </c>
      <c r="J86" s="751"/>
      <c r="K86" s="751"/>
      <c r="L86" s="754"/>
    </row>
    <row r="87" spans="1:12" ht="15.6" customHeight="1">
      <c r="A87" s="291">
        <v>196</v>
      </c>
      <c r="B87" s="291" t="s">
        <v>24</v>
      </c>
      <c r="C87" s="293" t="s">
        <v>1530</v>
      </c>
      <c r="D87" s="954" t="s">
        <v>1592</v>
      </c>
      <c r="E87" s="295" t="s">
        <v>26</v>
      </c>
      <c r="F87" s="285">
        <f t="shared" si="5"/>
        <v>0</v>
      </c>
      <c r="G87" s="321" t="str">
        <f t="shared" si="4"/>
        <v>0</v>
      </c>
      <c r="H87" s="549">
        <v>0</v>
      </c>
      <c r="I87" s="297" t="s">
        <v>27</v>
      </c>
      <c r="J87" s="773" t="s">
        <v>198</v>
      </c>
      <c r="K87" s="773">
        <f>IF((H87+_xlfn.BITLSHIFT(H88,8))&gt;32767,H87+_xlfn.BITLSHIFT(H88,8)-65536,H87+_xlfn.BITLSHIFT(H88,8))</f>
        <v>0</v>
      </c>
      <c r="L87" s="754"/>
    </row>
    <row r="88" spans="1:12" ht="15.6" customHeight="1">
      <c r="A88" s="291">
        <v>197</v>
      </c>
      <c r="B88" s="291" t="s">
        <v>24</v>
      </c>
      <c r="C88" s="293" t="s">
        <v>1532</v>
      </c>
      <c r="D88" s="751"/>
      <c r="E88" s="295" t="s">
        <v>26</v>
      </c>
      <c r="F88" s="285">
        <f t="shared" si="5"/>
        <v>0</v>
      </c>
      <c r="G88" s="321" t="str">
        <f t="shared" si="4"/>
        <v>0</v>
      </c>
      <c r="H88" s="302">
        <v>0</v>
      </c>
      <c r="I88" s="297" t="s">
        <v>27</v>
      </c>
      <c r="J88" s="751"/>
      <c r="K88" s="751"/>
      <c r="L88" s="754"/>
    </row>
    <row r="89" spans="1:12" ht="15.6" customHeight="1">
      <c r="A89" s="291">
        <v>198</v>
      </c>
      <c r="B89" s="291" t="s">
        <v>24</v>
      </c>
      <c r="C89" s="293" t="s">
        <v>1533</v>
      </c>
      <c r="D89" s="954" t="s">
        <v>1534</v>
      </c>
      <c r="E89" s="295" t="s">
        <v>26</v>
      </c>
      <c r="F89" s="285">
        <f t="shared" si="5"/>
        <v>0</v>
      </c>
      <c r="G89" s="321" t="str">
        <f t="shared" si="4"/>
        <v>0</v>
      </c>
      <c r="H89" s="549">
        <v>0</v>
      </c>
      <c r="I89" s="297" t="s">
        <v>27</v>
      </c>
      <c r="J89" s="773" t="s">
        <v>198</v>
      </c>
      <c r="K89" s="773">
        <f>IF((H89+_xlfn.BITLSHIFT(H90,8))&gt;32767,H89+_xlfn.BITLSHIFT(H90,8)-65536,H89+_xlfn.BITLSHIFT(H90,8))</f>
        <v>0</v>
      </c>
      <c r="L89" s="754"/>
    </row>
    <row r="90" spans="1:12" ht="15.6" customHeight="1">
      <c r="A90" s="291">
        <v>199</v>
      </c>
      <c r="B90" s="291" t="s">
        <v>24</v>
      </c>
      <c r="C90" s="293" t="s">
        <v>1535</v>
      </c>
      <c r="D90" s="751"/>
      <c r="E90" s="295" t="s">
        <v>26</v>
      </c>
      <c r="F90" s="285">
        <f t="shared" si="5"/>
        <v>0</v>
      </c>
      <c r="G90" s="321" t="str">
        <f t="shared" si="4"/>
        <v>0</v>
      </c>
      <c r="H90" s="302">
        <v>0</v>
      </c>
      <c r="I90" s="297" t="s">
        <v>27</v>
      </c>
      <c r="J90" s="751"/>
      <c r="K90" s="751"/>
      <c r="L90" s="754"/>
    </row>
    <row r="91" spans="1:12" ht="15.6" customHeight="1">
      <c r="A91" s="291">
        <v>200</v>
      </c>
      <c r="B91" s="291" t="s">
        <v>24</v>
      </c>
      <c r="C91" s="293" t="s">
        <v>1536</v>
      </c>
      <c r="D91" s="954" t="s">
        <v>1537</v>
      </c>
      <c r="E91" s="295" t="s">
        <v>26</v>
      </c>
      <c r="F91" s="285">
        <f t="shared" si="5"/>
        <v>0</v>
      </c>
      <c r="G91" s="321" t="str">
        <f t="shared" si="4"/>
        <v>0</v>
      </c>
      <c r="H91" s="549">
        <v>0</v>
      </c>
      <c r="I91" s="297" t="s">
        <v>27</v>
      </c>
      <c r="J91" s="773" t="s">
        <v>198</v>
      </c>
      <c r="K91" s="773">
        <f>IF((H91+_xlfn.BITLSHIFT(H92,8))&gt;32767,H91+_xlfn.BITLSHIFT(H92,8)-65536,H91+_xlfn.BITLSHIFT(H92,8))</f>
        <v>0</v>
      </c>
      <c r="L91" s="754"/>
    </row>
    <row r="92" spans="1:12" ht="15.6" customHeight="1">
      <c r="A92" s="291">
        <v>201</v>
      </c>
      <c r="B92" s="291" t="s">
        <v>24</v>
      </c>
      <c r="C92" s="293" t="s">
        <v>1538</v>
      </c>
      <c r="D92" s="751"/>
      <c r="E92" s="295" t="s">
        <v>26</v>
      </c>
      <c r="F92" s="285">
        <f t="shared" si="5"/>
        <v>0</v>
      </c>
      <c r="G92" s="321" t="str">
        <f t="shared" si="4"/>
        <v>0</v>
      </c>
      <c r="H92" s="302">
        <v>0</v>
      </c>
      <c r="I92" s="297" t="s">
        <v>27</v>
      </c>
      <c r="J92" s="751"/>
      <c r="K92" s="751"/>
      <c r="L92" s="754"/>
    </row>
    <row r="93" spans="1:12" ht="15.6" customHeight="1">
      <c r="A93" s="291">
        <v>202</v>
      </c>
      <c r="B93" s="291" t="s">
        <v>24</v>
      </c>
      <c r="C93" s="293" t="s">
        <v>1539</v>
      </c>
      <c r="D93" s="954" t="s">
        <v>1593</v>
      </c>
      <c r="E93" s="295" t="s">
        <v>26</v>
      </c>
      <c r="F93" s="285">
        <f t="shared" si="5"/>
        <v>0</v>
      </c>
      <c r="G93" s="321" t="str">
        <f t="shared" si="4"/>
        <v>0</v>
      </c>
      <c r="H93" s="549">
        <v>0</v>
      </c>
      <c r="I93" s="297" t="s">
        <v>27</v>
      </c>
      <c r="J93" s="773" t="s">
        <v>198</v>
      </c>
      <c r="K93" s="773">
        <f>IF((H93+_xlfn.BITLSHIFT(H94,8))&gt;32767,H93+_xlfn.BITLSHIFT(H94,8)-65536,H93+_xlfn.BITLSHIFT(H94,8))</f>
        <v>0</v>
      </c>
      <c r="L93" s="754"/>
    </row>
    <row r="94" spans="1:12" ht="15.6" customHeight="1">
      <c r="A94" s="291">
        <v>203</v>
      </c>
      <c r="B94" s="291" t="s">
        <v>24</v>
      </c>
      <c r="C94" s="293" t="s">
        <v>1541</v>
      </c>
      <c r="D94" s="751"/>
      <c r="E94" s="295" t="s">
        <v>26</v>
      </c>
      <c r="F94" s="285">
        <f t="shared" si="5"/>
        <v>0</v>
      </c>
      <c r="G94" s="321" t="str">
        <f t="shared" si="4"/>
        <v>0</v>
      </c>
      <c r="H94" s="302">
        <v>0</v>
      </c>
      <c r="I94" s="297" t="s">
        <v>27</v>
      </c>
      <c r="J94" s="751"/>
      <c r="K94" s="751"/>
      <c r="L94" s="754"/>
    </row>
    <row r="95" spans="1:12" ht="15.6" customHeight="1">
      <c r="A95" s="291">
        <v>204</v>
      </c>
      <c r="B95" s="291" t="s">
        <v>24</v>
      </c>
      <c r="C95" s="293" t="s">
        <v>1542</v>
      </c>
      <c r="D95" s="954" t="s">
        <v>1543</v>
      </c>
      <c r="E95" s="295" t="s">
        <v>26</v>
      </c>
      <c r="F95" s="285">
        <f t="shared" si="5"/>
        <v>0</v>
      </c>
      <c r="G95" s="321" t="str">
        <f t="shared" si="4"/>
        <v>0</v>
      </c>
      <c r="H95" s="549">
        <v>0</v>
      </c>
      <c r="I95" s="297" t="s">
        <v>27</v>
      </c>
      <c r="J95" s="773" t="s">
        <v>198</v>
      </c>
      <c r="K95" s="773">
        <f>IF((H95+_xlfn.BITLSHIFT(H96,8))&gt;32767,H95+_xlfn.BITLSHIFT(H96,8)-65536,H95+_xlfn.BITLSHIFT(H96,8))</f>
        <v>0</v>
      </c>
      <c r="L95" s="754"/>
    </row>
    <row r="96" spans="1:12" ht="15.6" customHeight="1">
      <c r="A96" s="291">
        <v>205</v>
      </c>
      <c r="B96" s="291" t="s">
        <v>24</v>
      </c>
      <c r="C96" s="293" t="s">
        <v>1544</v>
      </c>
      <c r="D96" s="751"/>
      <c r="E96" s="295" t="s">
        <v>26</v>
      </c>
      <c r="F96" s="285">
        <f t="shared" si="5"/>
        <v>0</v>
      </c>
      <c r="G96" s="321" t="str">
        <f t="shared" si="4"/>
        <v>0</v>
      </c>
      <c r="H96" s="302">
        <v>0</v>
      </c>
      <c r="I96" s="297" t="s">
        <v>27</v>
      </c>
      <c r="J96" s="751"/>
      <c r="K96" s="751"/>
      <c r="L96" s="754"/>
    </row>
    <row r="97" spans="1:12" ht="15.6" customHeight="1">
      <c r="A97" s="291">
        <v>206</v>
      </c>
      <c r="B97" s="291" t="s">
        <v>24</v>
      </c>
      <c r="C97" s="293" t="s">
        <v>1545</v>
      </c>
      <c r="D97" s="954" t="s">
        <v>1594</v>
      </c>
      <c r="E97" s="295" t="s">
        <v>26</v>
      </c>
      <c r="F97" s="285">
        <f t="shared" si="5"/>
        <v>0</v>
      </c>
      <c r="G97" s="321" t="str">
        <f t="shared" si="4"/>
        <v>0</v>
      </c>
      <c r="H97" s="549">
        <v>0</v>
      </c>
      <c r="I97" s="297" t="s">
        <v>27</v>
      </c>
      <c r="J97" s="773" t="s">
        <v>198</v>
      </c>
      <c r="K97" s="773">
        <f>IF((H97+_xlfn.BITLSHIFT(H98,8))&gt;32767,H97+_xlfn.BITLSHIFT(H98,8)-65536,H97+_xlfn.BITLSHIFT(H98,8))</f>
        <v>0</v>
      </c>
      <c r="L97" s="754"/>
    </row>
    <row r="98" spans="1:12" ht="15.6" customHeight="1">
      <c r="A98" s="291">
        <v>207</v>
      </c>
      <c r="B98" s="291" t="s">
        <v>24</v>
      </c>
      <c r="C98" s="293" t="s">
        <v>1547</v>
      </c>
      <c r="D98" s="751"/>
      <c r="E98" s="295" t="s">
        <v>26</v>
      </c>
      <c r="F98" s="285">
        <f t="shared" si="5"/>
        <v>0</v>
      </c>
      <c r="G98" s="321" t="str">
        <f t="shared" si="4"/>
        <v>0</v>
      </c>
      <c r="H98" s="302">
        <v>0</v>
      </c>
      <c r="I98" s="297" t="s">
        <v>27</v>
      </c>
      <c r="J98" s="751"/>
      <c r="K98" s="751"/>
      <c r="L98" s="754"/>
    </row>
    <row r="99" spans="1:12" ht="15.6" customHeight="1">
      <c r="A99" s="291">
        <v>208</v>
      </c>
      <c r="B99" s="291" t="s">
        <v>24</v>
      </c>
      <c r="C99" s="293" t="s">
        <v>1548</v>
      </c>
      <c r="D99" s="954" t="s">
        <v>1549</v>
      </c>
      <c r="E99" s="295" t="s">
        <v>26</v>
      </c>
      <c r="F99" s="285">
        <f t="shared" si="5"/>
        <v>0</v>
      </c>
      <c r="G99" s="321" t="str">
        <f t="shared" si="4"/>
        <v>0</v>
      </c>
      <c r="H99" s="549">
        <v>0</v>
      </c>
      <c r="I99" s="297" t="s">
        <v>27</v>
      </c>
      <c r="J99" s="773" t="s">
        <v>198</v>
      </c>
      <c r="K99" s="773">
        <f>IF((H99+_xlfn.BITLSHIFT(H100,8))&gt;32767,H99+_xlfn.BITLSHIFT(H100,8)-65536,H99+_xlfn.BITLSHIFT(H100,8))</f>
        <v>0</v>
      </c>
      <c r="L99" s="754"/>
    </row>
    <row r="100" spans="1:12" ht="15.6" customHeight="1">
      <c r="A100" s="291">
        <v>209</v>
      </c>
      <c r="B100" s="291" t="s">
        <v>24</v>
      </c>
      <c r="C100" s="293" t="s">
        <v>1550</v>
      </c>
      <c r="D100" s="751"/>
      <c r="E100" s="295" t="s">
        <v>26</v>
      </c>
      <c r="F100" s="285">
        <f t="shared" si="5"/>
        <v>0</v>
      </c>
      <c r="G100" s="321" t="str">
        <f t="shared" si="4"/>
        <v>0</v>
      </c>
      <c r="H100" s="302">
        <v>0</v>
      </c>
      <c r="I100" s="297" t="s">
        <v>27</v>
      </c>
      <c r="J100" s="751"/>
      <c r="K100" s="751"/>
      <c r="L100" s="754"/>
    </row>
    <row r="101" spans="1:12" ht="15.6" customHeight="1">
      <c r="A101" s="291">
        <v>210</v>
      </c>
      <c r="B101" s="291" t="s">
        <v>24</v>
      </c>
      <c r="C101" s="293" t="s">
        <v>1551</v>
      </c>
      <c r="D101" s="954" t="s">
        <v>1552</v>
      </c>
      <c r="E101" s="295" t="s">
        <v>26</v>
      </c>
      <c r="F101" s="285">
        <f t="shared" si="5"/>
        <v>0</v>
      </c>
      <c r="G101" s="321" t="str">
        <f t="shared" si="4"/>
        <v>0</v>
      </c>
      <c r="H101" s="549">
        <v>0</v>
      </c>
      <c r="I101" s="297" t="s">
        <v>27</v>
      </c>
      <c r="J101" s="773" t="s">
        <v>198</v>
      </c>
      <c r="K101" s="773">
        <f>IF((H101+_xlfn.BITLSHIFT(H102,8))&gt;32767,H101+_xlfn.BITLSHIFT(H102,8)-65536,H101+_xlfn.BITLSHIFT(H102,8))</f>
        <v>0</v>
      </c>
      <c r="L101" s="754"/>
    </row>
    <row r="102" spans="1:12" ht="15.6" customHeight="1">
      <c r="A102" s="291">
        <v>211</v>
      </c>
      <c r="B102" s="291" t="s">
        <v>24</v>
      </c>
      <c r="C102" s="293" t="s">
        <v>1553</v>
      </c>
      <c r="D102" s="751"/>
      <c r="E102" s="295" t="s">
        <v>26</v>
      </c>
      <c r="F102" s="285">
        <f t="shared" si="5"/>
        <v>0</v>
      </c>
      <c r="G102" s="321" t="str">
        <f t="shared" si="4"/>
        <v>0</v>
      </c>
      <c r="H102" s="302">
        <v>0</v>
      </c>
      <c r="I102" s="297" t="s">
        <v>27</v>
      </c>
      <c r="J102" s="751"/>
      <c r="K102" s="751"/>
      <c r="L102" s="754"/>
    </row>
    <row r="103" spans="1:12" ht="15.6" customHeight="1">
      <c r="A103" s="291">
        <v>212</v>
      </c>
      <c r="B103" s="291" t="s">
        <v>24</v>
      </c>
      <c r="C103" s="293" t="s">
        <v>1554</v>
      </c>
      <c r="D103" s="294" t="s">
        <v>1555</v>
      </c>
      <c r="E103" s="295" t="s">
        <v>26</v>
      </c>
      <c r="F103" s="285">
        <f t="shared" si="5"/>
        <v>0</v>
      </c>
      <c r="G103" s="321" t="str">
        <f t="shared" si="4"/>
        <v>0</v>
      </c>
      <c r="H103" s="302">
        <v>0</v>
      </c>
      <c r="I103" s="297" t="s">
        <v>27</v>
      </c>
      <c r="J103" s="297" t="s">
        <v>200</v>
      </c>
      <c r="K103" s="297">
        <f>H103</f>
        <v>0</v>
      </c>
      <c r="L103" s="754"/>
    </row>
    <row r="104" spans="1:12" ht="15.6" customHeight="1">
      <c r="A104" s="291">
        <v>213</v>
      </c>
      <c r="B104" s="291" t="s">
        <v>24</v>
      </c>
      <c r="C104" s="293" t="s">
        <v>49</v>
      </c>
      <c r="D104" s="294" t="s">
        <v>1514</v>
      </c>
      <c r="E104" s="295" t="s">
        <v>26</v>
      </c>
      <c r="F104" s="285">
        <f t="shared" si="5"/>
        <v>0</v>
      </c>
      <c r="G104" s="321" t="str">
        <f t="shared" si="4"/>
        <v>0</v>
      </c>
      <c r="H104" s="302">
        <v>0</v>
      </c>
      <c r="I104" s="297" t="s">
        <v>27</v>
      </c>
      <c r="J104" s="297" t="s">
        <v>200</v>
      </c>
      <c r="K104" s="297">
        <f>H104</f>
        <v>0</v>
      </c>
      <c r="L104" s="754"/>
    </row>
    <row r="105" spans="1:12" ht="15.6" customHeight="1">
      <c r="A105" s="291">
        <v>214</v>
      </c>
      <c r="B105" s="291" t="s">
        <v>24</v>
      </c>
      <c r="C105" s="293" t="s">
        <v>1556</v>
      </c>
      <c r="D105" s="294" t="s">
        <v>1557</v>
      </c>
      <c r="E105" s="295" t="s">
        <v>26</v>
      </c>
      <c r="F105" s="285">
        <f t="shared" si="5"/>
        <v>0</v>
      </c>
      <c r="G105" s="321" t="str">
        <f t="shared" si="4"/>
        <v>0</v>
      </c>
      <c r="H105" s="302">
        <v>0</v>
      </c>
      <c r="I105" s="297" t="s">
        <v>27</v>
      </c>
      <c r="J105" s="297" t="s">
        <v>200</v>
      </c>
      <c r="K105" s="297">
        <f>H105</f>
        <v>0</v>
      </c>
      <c r="L105" s="754"/>
    </row>
    <row r="106" spans="1:12" ht="15.6" customHeight="1">
      <c r="A106" s="291">
        <v>215</v>
      </c>
      <c r="B106" s="291" t="s">
        <v>24</v>
      </c>
      <c r="C106" s="293" t="s">
        <v>1558</v>
      </c>
      <c r="D106" s="294" t="s">
        <v>1559</v>
      </c>
      <c r="E106" s="295" t="s">
        <v>26</v>
      </c>
      <c r="F106" s="285">
        <f t="shared" si="5"/>
        <v>0</v>
      </c>
      <c r="G106" s="321" t="str">
        <f t="shared" si="4"/>
        <v>0</v>
      </c>
      <c r="H106" s="302">
        <v>0</v>
      </c>
      <c r="I106" s="297" t="s">
        <v>27</v>
      </c>
      <c r="J106" s="297" t="s">
        <v>1560</v>
      </c>
      <c r="K106" s="297">
        <f>IF(H106,H106-256,H106)</f>
        <v>0</v>
      </c>
      <c r="L106" s="754"/>
    </row>
    <row r="107" spans="1:12" ht="15.6" customHeight="1">
      <c r="A107" s="291">
        <v>216</v>
      </c>
      <c r="B107" s="291" t="s">
        <v>24</v>
      </c>
      <c r="C107" s="293" t="s">
        <v>1561</v>
      </c>
      <c r="D107" s="294" t="s">
        <v>1559</v>
      </c>
      <c r="E107" s="295" t="s">
        <v>26</v>
      </c>
      <c r="F107" s="285">
        <f t="shared" si="5"/>
        <v>0</v>
      </c>
      <c r="G107" s="321" t="str">
        <f t="shared" si="4"/>
        <v>0</v>
      </c>
      <c r="H107" s="302">
        <v>0</v>
      </c>
      <c r="I107" s="297" t="s">
        <v>27</v>
      </c>
      <c r="J107" s="297" t="s">
        <v>1560</v>
      </c>
      <c r="K107" s="297">
        <f>IF(H107&gt;127,H107-256,H107)</f>
        <v>0</v>
      </c>
      <c r="L107" s="754"/>
    </row>
    <row r="108" spans="1:12" ht="15.6" customHeight="1">
      <c r="A108" s="291">
        <v>217</v>
      </c>
      <c r="B108" s="291" t="s">
        <v>24</v>
      </c>
      <c r="C108" s="293" t="s">
        <v>1562</v>
      </c>
      <c r="D108" s="294" t="s">
        <v>1559</v>
      </c>
      <c r="E108" s="295" t="s">
        <v>26</v>
      </c>
      <c r="F108" s="285">
        <f t="shared" si="5"/>
        <v>0</v>
      </c>
      <c r="G108" s="321" t="str">
        <f t="shared" si="4"/>
        <v>0</v>
      </c>
      <c r="H108" s="302">
        <v>0</v>
      </c>
      <c r="I108" s="297" t="s">
        <v>27</v>
      </c>
      <c r="J108" s="297" t="s">
        <v>1560</v>
      </c>
      <c r="K108" s="297">
        <f>IF(H108&gt;127,H108-256,H108)</f>
        <v>0</v>
      </c>
      <c r="L108" s="754"/>
    </row>
    <row r="109" spans="1:12" ht="15.6" customHeight="1">
      <c r="A109" s="291">
        <v>218</v>
      </c>
      <c r="B109" s="291" t="s">
        <v>24</v>
      </c>
      <c r="C109" s="293" t="s">
        <v>1563</v>
      </c>
      <c r="D109" s="294" t="s">
        <v>1559</v>
      </c>
      <c r="E109" s="295" t="s">
        <v>26</v>
      </c>
      <c r="F109" s="285">
        <f t="shared" si="5"/>
        <v>0</v>
      </c>
      <c r="G109" s="321" t="str">
        <f t="shared" si="4"/>
        <v>0</v>
      </c>
      <c r="H109" s="302">
        <v>0</v>
      </c>
      <c r="I109" s="297" t="s">
        <v>27</v>
      </c>
      <c r="J109" s="297" t="s">
        <v>1560</v>
      </c>
      <c r="K109" s="297">
        <f>IF(H109&gt;127,H109-256,H109)</f>
        <v>0</v>
      </c>
      <c r="L109" s="754"/>
    </row>
    <row r="110" spans="1:12" ht="15.6" customHeight="1">
      <c r="A110" s="291">
        <v>219</v>
      </c>
      <c r="B110" s="291" t="s">
        <v>24</v>
      </c>
      <c r="C110" s="293" t="s">
        <v>1564</v>
      </c>
      <c r="D110" s="294" t="s">
        <v>1565</v>
      </c>
      <c r="E110" s="295" t="s">
        <v>26</v>
      </c>
      <c r="F110" s="285">
        <f t="shared" si="5"/>
        <v>0</v>
      </c>
      <c r="G110" s="321" t="str">
        <f t="shared" si="4"/>
        <v>0</v>
      </c>
      <c r="H110" s="302">
        <v>0</v>
      </c>
      <c r="I110" s="297" t="s">
        <v>27</v>
      </c>
      <c r="J110" s="297" t="s">
        <v>200</v>
      </c>
      <c r="K110" s="297">
        <f>IF(H110&gt;127,H110-256,H110)</f>
        <v>0</v>
      </c>
      <c r="L110" s="754"/>
    </row>
    <row r="111" spans="1:12" ht="15.6" customHeight="1">
      <c r="A111" s="291">
        <v>220</v>
      </c>
      <c r="B111" s="291" t="s">
        <v>24</v>
      </c>
      <c r="C111" s="293" t="s">
        <v>1566</v>
      </c>
      <c r="D111" s="294" t="s">
        <v>1567</v>
      </c>
      <c r="E111" s="295" t="s">
        <v>26</v>
      </c>
      <c r="F111" s="285">
        <f t="shared" si="5"/>
        <v>0</v>
      </c>
      <c r="G111" s="321" t="str">
        <f t="shared" si="4"/>
        <v>0</v>
      </c>
      <c r="H111" s="302">
        <v>0</v>
      </c>
      <c r="I111" s="297" t="s">
        <v>27</v>
      </c>
      <c r="J111" s="297" t="s">
        <v>200</v>
      </c>
      <c r="K111" s="297">
        <f t="shared" ref="K111:K145" si="6">H111</f>
        <v>0</v>
      </c>
      <c r="L111" s="754"/>
    </row>
    <row r="112" spans="1:12" ht="15.6" customHeight="1">
      <c r="A112" s="291">
        <v>221</v>
      </c>
      <c r="B112" s="291" t="s">
        <v>24</v>
      </c>
      <c r="C112" s="293" t="s">
        <v>1568</v>
      </c>
      <c r="D112" s="294" t="s">
        <v>1569</v>
      </c>
      <c r="E112" s="295" t="s">
        <v>26</v>
      </c>
      <c r="F112" s="285">
        <f t="shared" si="5"/>
        <v>0</v>
      </c>
      <c r="G112" s="321" t="str">
        <f t="shared" si="4"/>
        <v>0</v>
      </c>
      <c r="H112" s="302">
        <v>0</v>
      </c>
      <c r="I112" s="297" t="s">
        <v>27</v>
      </c>
      <c r="J112" s="297" t="s">
        <v>200</v>
      </c>
      <c r="K112" s="297">
        <f t="shared" si="6"/>
        <v>0</v>
      </c>
      <c r="L112" s="754"/>
    </row>
    <row r="113" spans="1:12" ht="15.6" customHeight="1">
      <c r="A113" s="291">
        <v>222</v>
      </c>
      <c r="B113" s="291" t="s">
        <v>24</v>
      </c>
      <c r="C113" s="293" t="s">
        <v>1570</v>
      </c>
      <c r="D113" s="294" t="s">
        <v>1571</v>
      </c>
      <c r="E113" s="295" t="s">
        <v>26</v>
      </c>
      <c r="F113" s="285">
        <f t="shared" si="5"/>
        <v>0</v>
      </c>
      <c r="G113" s="321" t="str">
        <f t="shared" si="4"/>
        <v>0</v>
      </c>
      <c r="H113" s="302">
        <v>0</v>
      </c>
      <c r="I113" s="297" t="s">
        <v>27</v>
      </c>
      <c r="J113" s="297" t="s">
        <v>200</v>
      </c>
      <c r="K113" s="297">
        <f t="shared" si="6"/>
        <v>0</v>
      </c>
      <c r="L113" s="754"/>
    </row>
    <row r="114" spans="1:12" ht="15.6" customHeight="1">
      <c r="A114" s="291">
        <v>223</v>
      </c>
      <c r="B114" s="291" t="s">
        <v>24</v>
      </c>
      <c r="C114" s="293" t="s">
        <v>1572</v>
      </c>
      <c r="D114" s="294" t="s">
        <v>1573</v>
      </c>
      <c r="E114" s="295" t="s">
        <v>26</v>
      </c>
      <c r="F114" s="285">
        <f t="shared" si="5"/>
        <v>0</v>
      </c>
      <c r="G114" s="321" t="str">
        <f t="shared" si="4"/>
        <v>0</v>
      </c>
      <c r="H114" s="302">
        <v>0</v>
      </c>
      <c r="I114" s="297" t="s">
        <v>27</v>
      </c>
      <c r="J114" s="297" t="s">
        <v>200</v>
      </c>
      <c r="K114" s="297">
        <f t="shared" si="6"/>
        <v>0</v>
      </c>
      <c r="L114" s="754"/>
    </row>
    <row r="115" spans="1:12" ht="15.6" customHeight="1">
      <c r="A115" s="291">
        <v>224</v>
      </c>
      <c r="B115" s="291" t="s">
        <v>24</v>
      </c>
      <c r="C115" s="293" t="s">
        <v>1574</v>
      </c>
      <c r="D115" s="210" t="s">
        <v>1575</v>
      </c>
      <c r="E115" s="295" t="s">
        <v>26</v>
      </c>
      <c r="F115" s="285">
        <f t="shared" si="5"/>
        <v>0</v>
      </c>
      <c r="G115" s="321" t="str">
        <f t="shared" si="4"/>
        <v>0</v>
      </c>
      <c r="H115" s="302">
        <v>0</v>
      </c>
      <c r="I115" s="297" t="s">
        <v>27</v>
      </c>
      <c r="J115" s="297" t="s">
        <v>200</v>
      </c>
      <c r="K115" s="297">
        <f t="shared" si="6"/>
        <v>0</v>
      </c>
      <c r="L115" s="754"/>
    </row>
    <row r="116" spans="1:12" ht="15.6" customHeight="1">
      <c r="A116" s="291">
        <v>225</v>
      </c>
      <c r="B116" s="291" t="s">
        <v>24</v>
      </c>
      <c r="C116" s="293" t="s">
        <v>1576</v>
      </c>
      <c r="D116" s="210" t="s">
        <v>1577</v>
      </c>
      <c r="E116" s="295" t="s">
        <v>26</v>
      </c>
      <c r="F116" s="285">
        <f t="shared" si="5"/>
        <v>0</v>
      </c>
      <c r="G116" s="321" t="str">
        <f t="shared" si="4"/>
        <v>0</v>
      </c>
      <c r="H116" s="302">
        <v>0</v>
      </c>
      <c r="I116" s="297" t="s">
        <v>27</v>
      </c>
      <c r="J116" s="297" t="s">
        <v>200</v>
      </c>
      <c r="K116" s="297">
        <f t="shared" si="6"/>
        <v>0</v>
      </c>
      <c r="L116" s="754"/>
    </row>
    <row r="117" spans="1:12" ht="15.6" customHeight="1">
      <c r="A117" s="291">
        <v>226</v>
      </c>
      <c r="B117" s="291" t="s">
        <v>24</v>
      </c>
      <c r="C117" s="293" t="s">
        <v>1578</v>
      </c>
      <c r="D117" s="210" t="s">
        <v>1579</v>
      </c>
      <c r="E117" s="295" t="s">
        <v>26</v>
      </c>
      <c r="F117" s="285">
        <f t="shared" si="5"/>
        <v>0</v>
      </c>
      <c r="G117" s="321" t="str">
        <f t="shared" si="4"/>
        <v>0</v>
      </c>
      <c r="H117" s="302">
        <v>0</v>
      </c>
      <c r="I117" s="297" t="s">
        <v>27</v>
      </c>
      <c r="J117" s="297" t="s">
        <v>200</v>
      </c>
      <c r="K117" s="297">
        <f t="shared" si="6"/>
        <v>0</v>
      </c>
      <c r="L117" s="754"/>
    </row>
    <row r="118" spans="1:12" ht="15.6" customHeight="1">
      <c r="A118" s="291">
        <v>227</v>
      </c>
      <c r="B118" s="291" t="s">
        <v>24</v>
      </c>
      <c r="C118" s="293" t="s">
        <v>1580</v>
      </c>
      <c r="D118" s="210" t="s">
        <v>1581</v>
      </c>
      <c r="E118" s="295" t="s">
        <v>26</v>
      </c>
      <c r="F118" s="285">
        <f t="shared" si="5"/>
        <v>0</v>
      </c>
      <c r="G118" s="321" t="str">
        <f t="shared" si="4"/>
        <v>0</v>
      </c>
      <c r="H118" s="302">
        <v>0</v>
      </c>
      <c r="I118" s="297" t="s">
        <v>27</v>
      </c>
      <c r="J118" s="297" t="s">
        <v>200</v>
      </c>
      <c r="K118" s="297">
        <f t="shared" si="6"/>
        <v>0</v>
      </c>
      <c r="L118" s="754"/>
    </row>
    <row r="119" spans="1:12" ht="15.6" customHeight="1">
      <c r="A119" s="291">
        <v>228</v>
      </c>
      <c r="B119" s="291" t="s">
        <v>24</v>
      </c>
      <c r="C119" s="293" t="s">
        <v>1582</v>
      </c>
      <c r="D119" s="210" t="s">
        <v>1583</v>
      </c>
      <c r="E119" s="295" t="s">
        <v>26</v>
      </c>
      <c r="F119" s="285">
        <f t="shared" si="5"/>
        <v>0</v>
      </c>
      <c r="G119" s="321" t="str">
        <f t="shared" si="4"/>
        <v>0</v>
      </c>
      <c r="H119" s="302">
        <v>0</v>
      </c>
      <c r="I119" s="297" t="s">
        <v>27</v>
      </c>
      <c r="J119" s="297" t="s">
        <v>200</v>
      </c>
      <c r="K119" s="297">
        <f t="shared" si="6"/>
        <v>0</v>
      </c>
      <c r="L119" s="754"/>
    </row>
    <row r="120" spans="1:12" ht="15.6" customHeight="1">
      <c r="A120" s="291">
        <v>229</v>
      </c>
      <c r="B120" s="291" t="s">
        <v>24</v>
      </c>
      <c r="C120" s="293" t="s">
        <v>1584</v>
      </c>
      <c r="D120" s="210" t="s">
        <v>1585</v>
      </c>
      <c r="E120" s="295" t="s">
        <v>26</v>
      </c>
      <c r="F120" s="285">
        <f t="shared" si="5"/>
        <v>0</v>
      </c>
      <c r="G120" s="321" t="str">
        <f t="shared" si="4"/>
        <v>0</v>
      </c>
      <c r="H120" s="302">
        <v>0</v>
      </c>
      <c r="I120" s="297" t="s">
        <v>27</v>
      </c>
      <c r="J120" s="297" t="s">
        <v>200</v>
      </c>
      <c r="K120" s="297">
        <f t="shared" si="6"/>
        <v>0</v>
      </c>
      <c r="L120" s="754"/>
    </row>
    <row r="121" spans="1:12" ht="15.6" customHeight="1">
      <c r="A121" s="291">
        <v>230</v>
      </c>
      <c r="B121" s="291" t="s">
        <v>24</v>
      </c>
      <c r="C121" s="535" t="s">
        <v>4280</v>
      </c>
      <c r="D121" s="536" t="s">
        <v>4281</v>
      </c>
      <c r="E121" s="295" t="s">
        <v>26</v>
      </c>
      <c r="F121" s="285">
        <f t="shared" si="5"/>
        <v>0</v>
      </c>
      <c r="G121" s="321" t="str">
        <f t="shared" si="4"/>
        <v>0</v>
      </c>
      <c r="H121" s="302">
        <v>0</v>
      </c>
      <c r="I121" s="297">
        <v>0</v>
      </c>
      <c r="J121" s="297" t="s">
        <v>200</v>
      </c>
      <c r="K121" s="297">
        <f t="shared" si="6"/>
        <v>0</v>
      </c>
      <c r="L121" s="754"/>
    </row>
    <row r="122" spans="1:12" ht="15.6" customHeight="1">
      <c r="A122" s="291">
        <v>231</v>
      </c>
      <c r="B122" s="291" t="s">
        <v>24</v>
      </c>
      <c r="C122" s="535" t="s">
        <v>1694</v>
      </c>
      <c r="D122" s="536" t="s">
        <v>4282</v>
      </c>
      <c r="E122" s="295" t="s">
        <v>26</v>
      </c>
      <c r="F122" s="285">
        <f t="shared" si="5"/>
        <v>0</v>
      </c>
      <c r="G122" s="321" t="str">
        <f t="shared" si="4"/>
        <v>0</v>
      </c>
      <c r="H122" s="302">
        <v>0</v>
      </c>
      <c r="I122" s="297">
        <v>0</v>
      </c>
      <c r="J122" s="297" t="s">
        <v>200</v>
      </c>
      <c r="K122" s="297">
        <f t="shared" si="6"/>
        <v>0</v>
      </c>
      <c r="L122" s="751"/>
    </row>
    <row r="123" spans="1:12" ht="15.6" customHeight="1">
      <c r="A123" s="291">
        <v>232</v>
      </c>
      <c r="B123" s="291" t="s">
        <v>24</v>
      </c>
      <c r="C123" s="293" t="s">
        <v>49</v>
      </c>
      <c r="D123" s="293" t="s">
        <v>49</v>
      </c>
      <c r="E123" s="295" t="s">
        <v>26</v>
      </c>
      <c r="F123" s="285">
        <f t="shared" si="5"/>
        <v>255</v>
      </c>
      <c r="G123" s="321" t="str">
        <f t="shared" si="4"/>
        <v>FF</v>
      </c>
      <c r="H123" s="302">
        <v>255</v>
      </c>
      <c r="J123" s="297" t="s">
        <v>200</v>
      </c>
      <c r="K123" s="297">
        <f t="shared" si="6"/>
        <v>255</v>
      </c>
      <c r="L123" s="298"/>
    </row>
    <row r="124" spans="1:12" ht="15.6" customHeight="1">
      <c r="A124" s="291">
        <v>233</v>
      </c>
      <c r="B124" s="291" t="s">
        <v>24</v>
      </c>
      <c r="C124" s="293" t="s">
        <v>49</v>
      </c>
      <c r="D124" s="293" t="s">
        <v>49</v>
      </c>
      <c r="E124" s="295" t="s">
        <v>26</v>
      </c>
      <c r="F124" s="285">
        <f t="shared" si="5"/>
        <v>255</v>
      </c>
      <c r="G124" s="321" t="str">
        <f t="shared" si="4"/>
        <v>FF</v>
      </c>
      <c r="H124" s="302">
        <v>255</v>
      </c>
      <c r="J124" s="297" t="s">
        <v>200</v>
      </c>
      <c r="K124" s="297">
        <f t="shared" si="6"/>
        <v>255</v>
      </c>
      <c r="L124" s="298"/>
    </row>
    <row r="125" spans="1:12" ht="15.6" customHeight="1">
      <c r="A125" s="291">
        <v>234</v>
      </c>
      <c r="B125" s="291" t="s">
        <v>24</v>
      </c>
      <c r="C125" s="293" t="s">
        <v>49</v>
      </c>
      <c r="D125" s="293" t="s">
        <v>49</v>
      </c>
      <c r="E125" s="295" t="s">
        <v>26</v>
      </c>
      <c r="F125" s="285">
        <f t="shared" si="5"/>
        <v>255</v>
      </c>
      <c r="G125" s="321" t="str">
        <f t="shared" si="4"/>
        <v>FF</v>
      </c>
      <c r="H125" s="302">
        <v>255</v>
      </c>
      <c r="J125" s="297" t="s">
        <v>200</v>
      </c>
      <c r="K125" s="297">
        <f t="shared" si="6"/>
        <v>255</v>
      </c>
      <c r="L125" s="298"/>
    </row>
    <row r="126" spans="1:12" ht="15.6" customHeight="1">
      <c r="A126" s="291">
        <v>235</v>
      </c>
      <c r="B126" s="291" t="s">
        <v>24</v>
      </c>
      <c r="C126" s="293" t="s">
        <v>49</v>
      </c>
      <c r="D126" s="293" t="s">
        <v>49</v>
      </c>
      <c r="E126" s="295" t="s">
        <v>26</v>
      </c>
      <c r="F126" s="285">
        <f t="shared" si="5"/>
        <v>255</v>
      </c>
      <c r="G126" s="321" t="str">
        <f t="shared" si="4"/>
        <v>FF</v>
      </c>
      <c r="H126" s="302">
        <v>255</v>
      </c>
      <c r="J126" s="297" t="s">
        <v>200</v>
      </c>
      <c r="K126" s="297">
        <f t="shared" si="6"/>
        <v>255</v>
      </c>
      <c r="L126" s="298"/>
    </row>
    <row r="127" spans="1:12" ht="15.6" customHeight="1">
      <c r="A127" s="291">
        <v>236</v>
      </c>
      <c r="B127" s="291" t="s">
        <v>24</v>
      </c>
      <c r="C127" s="293" t="s">
        <v>49</v>
      </c>
      <c r="D127" s="293" t="s">
        <v>49</v>
      </c>
      <c r="E127" s="295" t="s">
        <v>26</v>
      </c>
      <c r="F127" s="285">
        <f t="shared" si="5"/>
        <v>255</v>
      </c>
      <c r="G127" s="321" t="str">
        <f t="shared" si="4"/>
        <v>FF</v>
      </c>
      <c r="H127" s="302">
        <v>255</v>
      </c>
      <c r="J127" s="297" t="s">
        <v>200</v>
      </c>
      <c r="K127" s="297">
        <f t="shared" si="6"/>
        <v>255</v>
      </c>
      <c r="L127" s="298"/>
    </row>
    <row r="128" spans="1:12" ht="15.6" customHeight="1">
      <c r="A128" s="291">
        <v>237</v>
      </c>
      <c r="B128" s="291" t="s">
        <v>24</v>
      </c>
      <c r="C128" s="293" t="s">
        <v>49</v>
      </c>
      <c r="D128" s="293" t="s">
        <v>49</v>
      </c>
      <c r="E128" s="295" t="s">
        <v>26</v>
      </c>
      <c r="F128" s="285">
        <f t="shared" si="5"/>
        <v>255</v>
      </c>
      <c r="G128" s="321" t="str">
        <f t="shared" si="4"/>
        <v>FF</v>
      </c>
      <c r="H128" s="302">
        <v>255</v>
      </c>
      <c r="J128" s="297" t="s">
        <v>200</v>
      </c>
      <c r="K128" s="297">
        <f t="shared" si="6"/>
        <v>255</v>
      </c>
      <c r="L128" s="298"/>
    </row>
    <row r="129" spans="1:12" ht="15.6" customHeight="1">
      <c r="A129" s="291">
        <v>238</v>
      </c>
      <c r="B129" s="291" t="s">
        <v>24</v>
      </c>
      <c r="C129" s="293" t="s">
        <v>49</v>
      </c>
      <c r="D129" s="293" t="s">
        <v>49</v>
      </c>
      <c r="E129" s="295" t="s">
        <v>26</v>
      </c>
      <c r="F129" s="285">
        <f t="shared" si="5"/>
        <v>255</v>
      </c>
      <c r="G129" s="321" t="str">
        <f t="shared" si="4"/>
        <v>FF</v>
      </c>
      <c r="H129" s="302">
        <v>255</v>
      </c>
      <c r="J129" s="297" t="s">
        <v>200</v>
      </c>
      <c r="K129" s="297">
        <f t="shared" si="6"/>
        <v>255</v>
      </c>
      <c r="L129" s="298"/>
    </row>
    <row r="130" spans="1:12" ht="15.6" customHeight="1">
      <c r="A130" s="291">
        <v>239</v>
      </c>
      <c r="B130" s="291" t="s">
        <v>24</v>
      </c>
      <c r="C130" s="293" t="s">
        <v>49</v>
      </c>
      <c r="D130" s="293" t="s">
        <v>49</v>
      </c>
      <c r="E130" s="295" t="s">
        <v>26</v>
      </c>
      <c r="F130" s="285">
        <f t="shared" si="5"/>
        <v>255</v>
      </c>
      <c r="G130" s="321" t="str">
        <f t="shared" si="4"/>
        <v>FF</v>
      </c>
      <c r="H130" s="302">
        <v>255</v>
      </c>
      <c r="J130" s="297" t="s">
        <v>200</v>
      </c>
      <c r="K130" s="297">
        <f t="shared" si="6"/>
        <v>255</v>
      </c>
      <c r="L130" s="298"/>
    </row>
    <row r="131" spans="1:12" ht="15.6" customHeight="1">
      <c r="A131" s="291">
        <v>240</v>
      </c>
      <c r="B131" s="291" t="s">
        <v>24</v>
      </c>
      <c r="C131" s="293" t="s">
        <v>49</v>
      </c>
      <c r="D131" s="293" t="s">
        <v>49</v>
      </c>
      <c r="E131" s="295" t="s">
        <v>26</v>
      </c>
      <c r="F131" s="285">
        <f t="shared" si="5"/>
        <v>255</v>
      </c>
      <c r="G131" s="321" t="str">
        <f t="shared" si="4"/>
        <v>FF</v>
      </c>
      <c r="H131" s="302">
        <v>255</v>
      </c>
      <c r="J131" s="297" t="s">
        <v>200</v>
      </c>
      <c r="K131" s="297">
        <f t="shared" si="6"/>
        <v>255</v>
      </c>
      <c r="L131" s="298"/>
    </row>
    <row r="132" spans="1:12" ht="15.6" customHeight="1">
      <c r="A132" s="291">
        <v>241</v>
      </c>
      <c r="B132" s="291" t="s">
        <v>24</v>
      </c>
      <c r="C132" s="293" t="s">
        <v>49</v>
      </c>
      <c r="D132" s="293" t="s">
        <v>49</v>
      </c>
      <c r="E132" s="295" t="s">
        <v>26</v>
      </c>
      <c r="F132" s="285">
        <f t="shared" si="5"/>
        <v>255</v>
      </c>
      <c r="G132" s="321" t="str">
        <f t="shared" si="4"/>
        <v>FF</v>
      </c>
      <c r="H132" s="302">
        <v>255</v>
      </c>
      <c r="J132" s="297" t="s">
        <v>200</v>
      </c>
      <c r="K132" s="297">
        <f t="shared" si="6"/>
        <v>255</v>
      </c>
      <c r="L132" s="298"/>
    </row>
    <row r="133" spans="1:12" ht="15.6" customHeight="1">
      <c r="A133" s="291">
        <v>242</v>
      </c>
      <c r="B133" s="291" t="s">
        <v>24</v>
      </c>
      <c r="C133" s="293" t="s">
        <v>49</v>
      </c>
      <c r="D133" s="293" t="s">
        <v>49</v>
      </c>
      <c r="E133" s="295" t="s">
        <v>26</v>
      </c>
      <c r="F133" s="285">
        <f t="shared" si="5"/>
        <v>255</v>
      </c>
      <c r="G133" s="321" t="str">
        <f t="shared" si="4"/>
        <v>FF</v>
      </c>
      <c r="H133" s="302">
        <v>255</v>
      </c>
      <c r="J133" s="297" t="s">
        <v>200</v>
      </c>
      <c r="K133" s="297">
        <f t="shared" si="6"/>
        <v>255</v>
      </c>
      <c r="L133" s="298"/>
    </row>
    <row r="134" spans="1:12" ht="15.6" customHeight="1">
      <c r="A134" s="291">
        <v>243</v>
      </c>
      <c r="B134" s="291" t="s">
        <v>24</v>
      </c>
      <c r="C134" s="293" t="s">
        <v>49</v>
      </c>
      <c r="D134" s="293" t="s">
        <v>49</v>
      </c>
      <c r="E134" s="295" t="s">
        <v>26</v>
      </c>
      <c r="F134" s="285">
        <f t="shared" si="5"/>
        <v>255</v>
      </c>
      <c r="G134" s="321" t="str">
        <f t="shared" si="4"/>
        <v>FF</v>
      </c>
      <c r="H134" s="302">
        <v>255</v>
      </c>
      <c r="J134" s="297" t="s">
        <v>200</v>
      </c>
      <c r="K134" s="297">
        <f t="shared" si="6"/>
        <v>255</v>
      </c>
      <c r="L134" s="298"/>
    </row>
    <row r="135" spans="1:12" ht="15.6" customHeight="1">
      <c r="A135" s="291">
        <v>244</v>
      </c>
      <c r="B135" s="291" t="s">
        <v>24</v>
      </c>
      <c r="C135" s="293" t="s">
        <v>49</v>
      </c>
      <c r="D135" s="293" t="s">
        <v>49</v>
      </c>
      <c r="E135" s="295" t="s">
        <v>26</v>
      </c>
      <c r="F135" s="285">
        <f t="shared" ref="F135:F146" si="7">H135</f>
        <v>255</v>
      </c>
      <c r="G135" s="321" t="str">
        <f t="shared" si="4"/>
        <v>FF</v>
      </c>
      <c r="H135" s="302">
        <v>255</v>
      </c>
      <c r="J135" s="297" t="s">
        <v>200</v>
      </c>
      <c r="K135" s="297">
        <f t="shared" si="6"/>
        <v>255</v>
      </c>
      <c r="L135" s="298"/>
    </row>
    <row r="136" spans="1:12" ht="15.6" customHeight="1">
      <c r="A136" s="291">
        <v>245</v>
      </c>
      <c r="B136" s="291" t="s">
        <v>24</v>
      </c>
      <c r="C136" s="293" t="s">
        <v>49</v>
      </c>
      <c r="D136" s="293" t="s">
        <v>49</v>
      </c>
      <c r="E136" s="295" t="s">
        <v>26</v>
      </c>
      <c r="F136" s="285">
        <f t="shared" si="7"/>
        <v>255</v>
      </c>
      <c r="G136" s="321" t="str">
        <f t="shared" si="4"/>
        <v>FF</v>
      </c>
      <c r="H136" s="302">
        <v>255</v>
      </c>
      <c r="J136" s="297" t="s">
        <v>200</v>
      </c>
      <c r="K136" s="297">
        <f t="shared" si="6"/>
        <v>255</v>
      </c>
      <c r="L136" s="298"/>
    </row>
    <row r="137" spans="1:12" ht="15.6" customHeight="1">
      <c r="A137" s="291">
        <v>246</v>
      </c>
      <c r="B137" s="291" t="s">
        <v>24</v>
      </c>
      <c r="C137" s="293" t="s">
        <v>49</v>
      </c>
      <c r="D137" s="293" t="s">
        <v>49</v>
      </c>
      <c r="E137" s="295" t="s">
        <v>26</v>
      </c>
      <c r="F137" s="285">
        <f t="shared" si="7"/>
        <v>255</v>
      </c>
      <c r="G137" s="321" t="str">
        <f t="shared" ref="G137:G146" si="8">DEC2HEX(H137)</f>
        <v>FF</v>
      </c>
      <c r="H137" s="302">
        <v>255</v>
      </c>
      <c r="J137" s="297" t="s">
        <v>200</v>
      </c>
      <c r="K137" s="297">
        <f t="shared" si="6"/>
        <v>255</v>
      </c>
      <c r="L137" s="298"/>
    </row>
    <row r="138" spans="1:12" ht="15.6" customHeight="1">
      <c r="A138" s="291">
        <v>247</v>
      </c>
      <c r="B138" s="291" t="s">
        <v>24</v>
      </c>
      <c r="C138" s="293" t="s">
        <v>49</v>
      </c>
      <c r="D138" s="293" t="s">
        <v>49</v>
      </c>
      <c r="E138" s="295" t="s">
        <v>26</v>
      </c>
      <c r="F138" s="285">
        <f t="shared" si="7"/>
        <v>255</v>
      </c>
      <c r="G138" s="321" t="str">
        <f t="shared" si="8"/>
        <v>FF</v>
      </c>
      <c r="H138" s="302">
        <v>255</v>
      </c>
      <c r="J138" s="297" t="s">
        <v>200</v>
      </c>
      <c r="K138" s="297">
        <f t="shared" si="6"/>
        <v>255</v>
      </c>
      <c r="L138" s="298"/>
    </row>
    <row r="139" spans="1:12" ht="15.6" customHeight="1">
      <c r="A139" s="291">
        <v>248</v>
      </c>
      <c r="B139" s="291" t="s">
        <v>24</v>
      </c>
      <c r="C139" s="293" t="s">
        <v>49</v>
      </c>
      <c r="D139" s="293" t="s">
        <v>49</v>
      </c>
      <c r="E139" s="295" t="s">
        <v>26</v>
      </c>
      <c r="F139" s="285">
        <f t="shared" si="7"/>
        <v>255</v>
      </c>
      <c r="G139" s="321" t="str">
        <f t="shared" si="8"/>
        <v>FF</v>
      </c>
      <c r="H139" s="302">
        <v>255</v>
      </c>
      <c r="J139" s="297" t="s">
        <v>200</v>
      </c>
      <c r="K139" s="297">
        <f t="shared" si="6"/>
        <v>255</v>
      </c>
      <c r="L139" s="298"/>
    </row>
    <row r="140" spans="1:12" ht="15.6" customHeight="1">
      <c r="A140" s="291">
        <v>249</v>
      </c>
      <c r="B140" s="291" t="s">
        <v>24</v>
      </c>
      <c r="C140" s="293" t="s">
        <v>49</v>
      </c>
      <c r="D140" s="293" t="s">
        <v>49</v>
      </c>
      <c r="E140" s="295" t="s">
        <v>26</v>
      </c>
      <c r="F140" s="285">
        <f t="shared" si="7"/>
        <v>255</v>
      </c>
      <c r="G140" s="321" t="str">
        <f t="shared" si="8"/>
        <v>FF</v>
      </c>
      <c r="H140" s="302">
        <v>255</v>
      </c>
      <c r="J140" s="297" t="s">
        <v>200</v>
      </c>
      <c r="K140" s="297">
        <f t="shared" si="6"/>
        <v>255</v>
      </c>
      <c r="L140" s="298"/>
    </row>
    <row r="141" spans="1:12" ht="15.6" customHeight="1">
      <c r="A141" s="291">
        <v>250</v>
      </c>
      <c r="B141" s="291" t="s">
        <v>24</v>
      </c>
      <c r="C141" s="293" t="s">
        <v>49</v>
      </c>
      <c r="D141" s="293" t="s">
        <v>49</v>
      </c>
      <c r="E141" s="295" t="s">
        <v>26</v>
      </c>
      <c r="F141" s="285">
        <f t="shared" si="7"/>
        <v>255</v>
      </c>
      <c r="G141" s="321" t="str">
        <f t="shared" si="8"/>
        <v>FF</v>
      </c>
      <c r="H141" s="302">
        <v>255</v>
      </c>
      <c r="J141" s="297" t="s">
        <v>200</v>
      </c>
      <c r="K141" s="297">
        <f t="shared" si="6"/>
        <v>255</v>
      </c>
      <c r="L141" s="298"/>
    </row>
    <row r="142" spans="1:12" ht="15.6" customHeight="1">
      <c r="A142" s="291">
        <v>251</v>
      </c>
      <c r="B142" s="291" t="s">
        <v>24</v>
      </c>
      <c r="C142" s="293" t="s">
        <v>49</v>
      </c>
      <c r="D142" s="293" t="s">
        <v>49</v>
      </c>
      <c r="E142" s="295" t="s">
        <v>26</v>
      </c>
      <c r="F142" s="285">
        <f t="shared" si="7"/>
        <v>255</v>
      </c>
      <c r="G142" s="321" t="str">
        <f t="shared" si="8"/>
        <v>FF</v>
      </c>
      <c r="H142" s="302">
        <v>255</v>
      </c>
      <c r="J142" s="297" t="s">
        <v>200</v>
      </c>
      <c r="K142" s="297">
        <f t="shared" si="6"/>
        <v>255</v>
      </c>
      <c r="L142" s="298"/>
    </row>
    <row r="143" spans="1:12" ht="15.6" customHeight="1">
      <c r="A143" s="291">
        <v>252</v>
      </c>
      <c r="B143" s="291" t="s">
        <v>24</v>
      </c>
      <c r="C143" s="293" t="s">
        <v>49</v>
      </c>
      <c r="D143" s="293" t="s">
        <v>49</v>
      </c>
      <c r="E143" s="295" t="s">
        <v>26</v>
      </c>
      <c r="F143" s="285">
        <f t="shared" si="7"/>
        <v>255</v>
      </c>
      <c r="G143" s="321" t="str">
        <f t="shared" si="8"/>
        <v>FF</v>
      </c>
      <c r="H143" s="302">
        <v>255</v>
      </c>
      <c r="J143" s="297" t="s">
        <v>200</v>
      </c>
      <c r="K143" s="297">
        <f t="shared" si="6"/>
        <v>255</v>
      </c>
      <c r="L143" s="298"/>
    </row>
    <row r="144" spans="1:12" ht="15.6" customHeight="1">
      <c r="A144" s="291">
        <v>253</v>
      </c>
      <c r="B144" s="291" t="s">
        <v>24</v>
      </c>
      <c r="C144" s="293" t="s">
        <v>49</v>
      </c>
      <c r="D144" s="293" t="s">
        <v>49</v>
      </c>
      <c r="E144" s="295" t="s">
        <v>26</v>
      </c>
      <c r="F144" s="285">
        <f t="shared" si="7"/>
        <v>255</v>
      </c>
      <c r="G144" s="321" t="str">
        <f t="shared" si="8"/>
        <v>FF</v>
      </c>
      <c r="H144" s="302">
        <v>255</v>
      </c>
      <c r="J144" s="297" t="s">
        <v>200</v>
      </c>
      <c r="K144" s="297">
        <f t="shared" si="6"/>
        <v>255</v>
      </c>
      <c r="L144" s="298"/>
    </row>
    <row r="145" spans="1:12" ht="15.6" customHeight="1">
      <c r="A145" s="291">
        <v>254</v>
      </c>
      <c r="B145" s="291" t="s">
        <v>24</v>
      </c>
      <c r="C145" s="293" t="s">
        <v>49</v>
      </c>
      <c r="D145" s="293" t="s">
        <v>49</v>
      </c>
      <c r="E145" s="295" t="s">
        <v>26</v>
      </c>
      <c r="F145" s="285">
        <f t="shared" si="7"/>
        <v>255</v>
      </c>
      <c r="G145" s="321" t="str">
        <f t="shared" si="8"/>
        <v>FF</v>
      </c>
      <c r="H145" s="302">
        <v>255</v>
      </c>
      <c r="J145" s="297" t="s">
        <v>200</v>
      </c>
      <c r="K145" s="297">
        <f t="shared" si="6"/>
        <v>255</v>
      </c>
      <c r="L145" s="298"/>
    </row>
    <row r="146" spans="1:12" ht="15.6" customHeight="1">
      <c r="A146" s="291">
        <v>255</v>
      </c>
      <c r="B146" s="291" t="s">
        <v>24</v>
      </c>
      <c r="C146" s="293" t="s">
        <v>1487</v>
      </c>
      <c r="D146" s="300" t="s">
        <v>1488</v>
      </c>
      <c r="E146" s="295" t="s">
        <v>26</v>
      </c>
      <c r="F146" s="285">
        <f t="shared" si="7"/>
        <v>204</v>
      </c>
      <c r="G146" s="321" t="str">
        <f t="shared" si="8"/>
        <v>CC</v>
      </c>
      <c r="H146" s="302">
        <v>204</v>
      </c>
      <c r="J146" s="297" t="s">
        <v>200</v>
      </c>
      <c r="K146" s="297">
        <v>204</v>
      </c>
      <c r="L146" s="298"/>
    </row>
    <row r="147" spans="1:12">
      <c r="I147" s="243"/>
    </row>
  </sheetData>
  <mergeCells count="101">
    <mergeCell ref="D101:D102"/>
    <mergeCell ref="J101:J102"/>
    <mergeCell ref="K101:K102"/>
    <mergeCell ref="D97:D98"/>
    <mergeCell ref="J97:J98"/>
    <mergeCell ref="K97:K98"/>
    <mergeCell ref="D99:D100"/>
    <mergeCell ref="J99:J100"/>
    <mergeCell ref="K99:K100"/>
    <mergeCell ref="J93:J94"/>
    <mergeCell ref="K93:K94"/>
    <mergeCell ref="D95:D96"/>
    <mergeCell ref="J95:J96"/>
    <mergeCell ref="K95:K96"/>
    <mergeCell ref="D89:D90"/>
    <mergeCell ref="J89:J90"/>
    <mergeCell ref="K89:K90"/>
    <mergeCell ref="D91:D92"/>
    <mergeCell ref="J91:J92"/>
    <mergeCell ref="K91:K92"/>
    <mergeCell ref="L63:L122"/>
    <mergeCell ref="A71:A72"/>
    <mergeCell ref="G71:G72"/>
    <mergeCell ref="H71:H72"/>
    <mergeCell ref="I71:I72"/>
    <mergeCell ref="D77:D78"/>
    <mergeCell ref="J77:J78"/>
    <mergeCell ref="K77:K78"/>
    <mergeCell ref="D79:D80"/>
    <mergeCell ref="J79:J80"/>
    <mergeCell ref="D85:D86"/>
    <mergeCell ref="J85:J86"/>
    <mergeCell ref="K85:K86"/>
    <mergeCell ref="D87:D88"/>
    <mergeCell ref="J87:J88"/>
    <mergeCell ref="K87:K88"/>
    <mergeCell ref="K79:K80"/>
    <mergeCell ref="D81:D82"/>
    <mergeCell ref="J81:J82"/>
    <mergeCell ref="K81:K82"/>
    <mergeCell ref="D83:D84"/>
    <mergeCell ref="J83:J84"/>
    <mergeCell ref="K83:K84"/>
    <mergeCell ref="D93:D94"/>
    <mergeCell ref="D41:D42"/>
    <mergeCell ref="J41:J42"/>
    <mergeCell ref="K41:K42"/>
    <mergeCell ref="A63:A70"/>
    <mergeCell ref="G63:G70"/>
    <mergeCell ref="H63:H70"/>
    <mergeCell ref="I63:I70"/>
    <mergeCell ref="J63:J74"/>
    <mergeCell ref="K63:K74"/>
    <mergeCell ref="D37:D38"/>
    <mergeCell ref="J37:J38"/>
    <mergeCell ref="K37:K38"/>
    <mergeCell ref="D39:D40"/>
    <mergeCell ref="J39:J40"/>
    <mergeCell ref="K39:K40"/>
    <mergeCell ref="D33:D34"/>
    <mergeCell ref="J33:J34"/>
    <mergeCell ref="K33:K34"/>
    <mergeCell ref="D35:D36"/>
    <mergeCell ref="J35:J36"/>
    <mergeCell ref="K35:K36"/>
    <mergeCell ref="D29:D30"/>
    <mergeCell ref="J29:J30"/>
    <mergeCell ref="K29:K30"/>
    <mergeCell ref="D31:D32"/>
    <mergeCell ref="J31:J32"/>
    <mergeCell ref="K31:K32"/>
    <mergeCell ref="D25:D26"/>
    <mergeCell ref="J25:J26"/>
    <mergeCell ref="K25:K26"/>
    <mergeCell ref="D27:D28"/>
    <mergeCell ref="J27:J28"/>
    <mergeCell ref="K27:K28"/>
    <mergeCell ref="A1:G1"/>
    <mergeCell ref="A3:A10"/>
    <mergeCell ref="G3:G10"/>
    <mergeCell ref="H3:H10"/>
    <mergeCell ref="I3:I10"/>
    <mergeCell ref="J3:J14"/>
    <mergeCell ref="L3:L62"/>
    <mergeCell ref="A11:A12"/>
    <mergeCell ref="G11:G12"/>
    <mergeCell ref="H11:H12"/>
    <mergeCell ref="I11:I12"/>
    <mergeCell ref="D17:D18"/>
    <mergeCell ref="J17:J18"/>
    <mergeCell ref="K17:K18"/>
    <mergeCell ref="D19:D20"/>
    <mergeCell ref="J19:J20"/>
    <mergeCell ref="K19:K20"/>
    <mergeCell ref="D21:D22"/>
    <mergeCell ref="J21:J22"/>
    <mergeCell ref="K21:K22"/>
    <mergeCell ref="D23:D24"/>
    <mergeCell ref="J23:J24"/>
    <mergeCell ref="K23:K24"/>
    <mergeCell ref="K3:K14"/>
  </mergeCells>
  <phoneticPr fontId="5"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FDEC5-3691-48E7-9D74-502ED2504A04}">
  <sheetPr>
    <tabColor theme="6" tint="0.79998168889431442"/>
  </sheetPr>
  <dimension ref="A1:L146"/>
  <sheetViews>
    <sheetView zoomScale="85" zoomScaleNormal="85" workbookViewId="0">
      <selection activeCell="J3" sqref="J3:K14"/>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8.88671875" style="256" customWidth="1"/>
    <col min="6" max="6" width="12.6640625" style="544" bestFit="1" customWidth="1"/>
    <col min="7" max="7" width="10" style="440" bestFit="1" customWidth="1"/>
    <col min="8" max="8" width="8.88671875" style="545" customWidth="1"/>
    <col min="9" max="9" width="17.109375" style="263" customWidth="1"/>
    <col min="10" max="11" width="17.44140625" style="263" customWidth="1"/>
    <col min="12" max="12" width="42.33203125" style="263" customWidth="1"/>
    <col min="13" max="16384" width="8.88671875" style="288"/>
  </cols>
  <sheetData>
    <row r="1" spans="1:12" ht="16.95" customHeight="1">
      <c r="A1" s="756" t="s">
        <v>1595</v>
      </c>
      <c r="B1" s="757"/>
      <c r="C1" s="757"/>
      <c r="D1" s="757"/>
      <c r="E1" s="757"/>
      <c r="F1" s="757"/>
      <c r="G1" s="757"/>
      <c r="H1" s="548"/>
      <c r="I1" s="284"/>
    </row>
    <row r="2" spans="1:12" ht="44.4" customHeight="1">
      <c r="A2" s="177" t="s">
        <v>13</v>
      </c>
      <c r="B2" s="178" t="s">
        <v>14</v>
      </c>
      <c r="C2" s="179" t="s">
        <v>15</v>
      </c>
      <c r="D2" s="179" t="s">
        <v>16</v>
      </c>
      <c r="E2" s="179" t="s">
        <v>17</v>
      </c>
      <c r="F2" s="179" t="s">
        <v>18</v>
      </c>
      <c r="G2" s="179" t="s">
        <v>19</v>
      </c>
      <c r="H2" s="177" t="s">
        <v>20</v>
      </c>
      <c r="I2" s="289" t="s">
        <v>21</v>
      </c>
      <c r="J2" s="289" t="s">
        <v>194</v>
      </c>
      <c r="K2" s="289" t="s">
        <v>195</v>
      </c>
      <c r="L2" s="180" t="s">
        <v>196</v>
      </c>
    </row>
    <row r="3" spans="1:12" ht="15.6" customHeight="1">
      <c r="A3" s="963">
        <v>128</v>
      </c>
      <c r="B3" s="291">
        <v>0</v>
      </c>
      <c r="C3" s="293" t="s">
        <v>1492</v>
      </c>
      <c r="D3" s="294" t="s">
        <v>1493</v>
      </c>
      <c r="E3" s="295" t="s">
        <v>26</v>
      </c>
      <c r="F3" s="546">
        <f>_xlfn.BITAND(_xlfn.BITRSHIFT(H3,B3),1)</f>
        <v>0</v>
      </c>
      <c r="G3" s="972" t="str">
        <f>DEC2HEX(H3)</f>
        <v>40</v>
      </c>
      <c r="H3" s="973">
        <v>64</v>
      </c>
      <c r="I3" s="773" t="s">
        <v>27</v>
      </c>
      <c r="J3" s="773" t="s">
        <v>1490</v>
      </c>
      <c r="K3" s="773">
        <f>_xlfn.BITLSHIFT(H14,24) +_xlfn.BITLSHIFT(H13,16) +_xlfn.BITLSHIFT(H11,8) +H3</f>
        <v>64</v>
      </c>
      <c r="L3" s="979" t="s">
        <v>1596</v>
      </c>
    </row>
    <row r="4" spans="1:12" ht="15.6" customHeight="1">
      <c r="A4" s="754"/>
      <c r="B4" s="291">
        <v>1</v>
      </c>
      <c r="C4" s="293" t="s">
        <v>1495</v>
      </c>
      <c r="D4" s="294" t="s">
        <v>1496</v>
      </c>
      <c r="E4" s="295" t="s">
        <v>26</v>
      </c>
      <c r="F4" s="546">
        <f>_xlfn.BITAND(_xlfn.BITRSHIFT(H3,B4),1)</f>
        <v>0</v>
      </c>
      <c r="G4" s="970"/>
      <c r="H4" s="974"/>
      <c r="I4" s="754"/>
      <c r="J4" s="754"/>
      <c r="K4" s="754"/>
      <c r="L4" s="742"/>
    </row>
    <row r="5" spans="1:12" ht="15.6" customHeight="1">
      <c r="A5" s="754"/>
      <c r="B5" s="291">
        <v>2</v>
      </c>
      <c r="C5" s="293" t="s">
        <v>1497</v>
      </c>
      <c r="D5" s="294" t="s">
        <v>1498</v>
      </c>
      <c r="E5" s="295" t="s">
        <v>26</v>
      </c>
      <c r="F5" s="546">
        <f>_xlfn.BITAND(_xlfn.BITRSHIFT(H3,B5),1)</f>
        <v>0</v>
      </c>
      <c r="G5" s="970"/>
      <c r="H5" s="974"/>
      <c r="I5" s="754"/>
      <c r="J5" s="754"/>
      <c r="K5" s="754"/>
      <c r="L5" s="742"/>
    </row>
    <row r="6" spans="1:12" ht="15.6" customHeight="1">
      <c r="A6" s="754"/>
      <c r="B6" s="291">
        <v>3</v>
      </c>
      <c r="C6" s="293" t="s">
        <v>1499</v>
      </c>
      <c r="D6" s="294" t="s">
        <v>1500</v>
      </c>
      <c r="E6" s="295" t="s">
        <v>26</v>
      </c>
      <c r="F6" s="546">
        <f>_xlfn.BITAND(_xlfn.BITRSHIFT(H3,B6),1)</f>
        <v>0</v>
      </c>
      <c r="G6" s="970"/>
      <c r="H6" s="974"/>
      <c r="I6" s="754"/>
      <c r="J6" s="754"/>
      <c r="K6" s="754"/>
      <c r="L6" s="742"/>
    </row>
    <row r="7" spans="1:12" ht="15.6" customHeight="1">
      <c r="A7" s="754"/>
      <c r="B7" s="291">
        <v>4</v>
      </c>
      <c r="C7" s="293" t="s">
        <v>1501</v>
      </c>
      <c r="D7" s="294" t="s">
        <v>1502</v>
      </c>
      <c r="E7" s="295" t="s">
        <v>26</v>
      </c>
      <c r="F7" s="546">
        <f>_xlfn.BITAND(_xlfn.BITRSHIFT(H3,B7),1)</f>
        <v>0</v>
      </c>
      <c r="G7" s="970"/>
      <c r="H7" s="974"/>
      <c r="I7" s="754"/>
      <c r="J7" s="754"/>
      <c r="K7" s="754"/>
      <c r="L7" s="742"/>
    </row>
    <row r="8" spans="1:12" ht="15.6" customHeight="1">
      <c r="A8" s="754"/>
      <c r="B8" s="291">
        <v>5</v>
      </c>
      <c r="C8" s="293" t="s">
        <v>1503</v>
      </c>
      <c r="D8" s="294" t="s">
        <v>1504</v>
      </c>
      <c r="E8" s="295" t="s">
        <v>26</v>
      </c>
      <c r="F8" s="546">
        <f>_xlfn.BITAND(_xlfn.BITRSHIFT(H3,B8),1)</f>
        <v>0</v>
      </c>
      <c r="G8" s="970"/>
      <c r="H8" s="974"/>
      <c r="I8" s="754"/>
      <c r="J8" s="754"/>
      <c r="K8" s="754"/>
      <c r="L8" s="742"/>
    </row>
    <row r="9" spans="1:12" ht="15.6" customHeight="1">
      <c r="A9" s="754"/>
      <c r="B9" s="291">
        <v>6</v>
      </c>
      <c r="C9" s="293" t="s">
        <v>1505</v>
      </c>
      <c r="D9" s="294" t="s">
        <v>1506</v>
      </c>
      <c r="E9" s="295" t="s">
        <v>26</v>
      </c>
      <c r="F9" s="546">
        <f>_xlfn.BITAND(_xlfn.BITRSHIFT(H3,B9),1)</f>
        <v>1</v>
      </c>
      <c r="G9" s="970"/>
      <c r="H9" s="974"/>
      <c r="I9" s="754"/>
      <c r="J9" s="754"/>
      <c r="K9" s="754"/>
      <c r="L9" s="742"/>
    </row>
    <row r="10" spans="1:12" ht="15.6" customHeight="1">
      <c r="A10" s="751"/>
      <c r="B10" s="291">
        <v>7</v>
      </c>
      <c r="C10" s="293" t="s">
        <v>1507</v>
      </c>
      <c r="D10" s="294" t="s">
        <v>1508</v>
      </c>
      <c r="E10" s="295" t="s">
        <v>26</v>
      </c>
      <c r="F10" s="546">
        <f>_xlfn.BITAND(_xlfn.BITRSHIFT(H3,B10),1)</f>
        <v>0</v>
      </c>
      <c r="G10" s="970"/>
      <c r="H10" s="975"/>
      <c r="I10" s="751"/>
      <c r="J10" s="754"/>
      <c r="K10" s="754"/>
      <c r="L10" s="742"/>
    </row>
    <row r="11" spans="1:12" ht="15.6" customHeight="1">
      <c r="A11" s="977">
        <v>129</v>
      </c>
      <c r="B11" s="291">
        <v>0</v>
      </c>
      <c r="C11" s="293" t="s">
        <v>1509</v>
      </c>
      <c r="D11" s="294" t="s">
        <v>1510</v>
      </c>
      <c r="E11" s="295" t="s">
        <v>26</v>
      </c>
      <c r="F11" s="546">
        <f>_xlfn.BITAND(_xlfn.BITRSHIFT(H11,0),1)</f>
        <v>0</v>
      </c>
      <c r="G11" s="947" t="str">
        <f>DEC2HEX(H11)</f>
        <v>0</v>
      </c>
      <c r="H11" s="973">
        <v>0</v>
      </c>
      <c r="I11" s="773" t="s">
        <v>27</v>
      </c>
      <c r="J11" s="754"/>
      <c r="K11" s="754"/>
      <c r="L11" s="742"/>
    </row>
    <row r="12" spans="1:12" ht="15.6" customHeight="1">
      <c r="A12" s="751"/>
      <c r="B12" s="301" t="s">
        <v>129</v>
      </c>
      <c r="C12" s="293" t="s">
        <v>1511</v>
      </c>
      <c r="D12" s="294" t="s">
        <v>49</v>
      </c>
      <c r="E12" s="295" t="s">
        <v>26</v>
      </c>
      <c r="F12" s="546">
        <f>_xlfn.BITAND(_xlfn.BITRSHIFT(H11,1),127)</f>
        <v>0</v>
      </c>
      <c r="G12" s="971"/>
      <c r="H12" s="975"/>
      <c r="I12" s="751"/>
      <c r="J12" s="754"/>
      <c r="K12" s="754"/>
      <c r="L12" s="742"/>
    </row>
    <row r="13" spans="1:12" ht="15.6" customHeight="1">
      <c r="A13" s="291">
        <v>130</v>
      </c>
      <c r="B13" s="291" t="s">
        <v>24</v>
      </c>
      <c r="C13" s="293" t="s">
        <v>1497</v>
      </c>
      <c r="D13" s="294" t="s">
        <v>1498</v>
      </c>
      <c r="E13" s="295" t="s">
        <v>26</v>
      </c>
      <c r="F13" s="546">
        <f t="shared" ref="F13:F62" si="0">H13</f>
        <v>0</v>
      </c>
      <c r="G13" s="547" t="str">
        <f t="shared" ref="G13:G63" si="1">DEC2HEX(H13)</f>
        <v>0</v>
      </c>
      <c r="H13" s="549">
        <v>0</v>
      </c>
      <c r="I13" s="297" t="s">
        <v>27</v>
      </c>
      <c r="J13" s="754"/>
      <c r="K13" s="754"/>
      <c r="L13" s="742"/>
    </row>
    <row r="14" spans="1:12" ht="15.6" customHeight="1">
      <c r="A14" s="291">
        <v>131</v>
      </c>
      <c r="B14" s="291" t="s">
        <v>24</v>
      </c>
      <c r="C14" s="293" t="s">
        <v>1499</v>
      </c>
      <c r="D14" s="294" t="s">
        <v>1500</v>
      </c>
      <c r="E14" s="295" t="s">
        <v>26</v>
      </c>
      <c r="F14" s="546">
        <f t="shared" si="0"/>
        <v>0</v>
      </c>
      <c r="G14" s="547" t="str">
        <f t="shared" si="1"/>
        <v>0</v>
      </c>
      <c r="H14" s="302">
        <v>0</v>
      </c>
      <c r="I14" s="297" t="s">
        <v>27</v>
      </c>
      <c r="J14" s="751"/>
      <c r="K14" s="751"/>
      <c r="L14" s="742"/>
    </row>
    <row r="15" spans="1:12" ht="144.6" customHeight="1">
      <c r="A15" s="291">
        <v>132</v>
      </c>
      <c r="B15" s="291" t="s">
        <v>24</v>
      </c>
      <c r="C15" s="293" t="s">
        <v>1512</v>
      </c>
      <c r="D15" s="294" t="s">
        <v>1513</v>
      </c>
      <c r="E15" s="295" t="s">
        <v>26</v>
      </c>
      <c r="F15" s="546">
        <f t="shared" si="0"/>
        <v>3</v>
      </c>
      <c r="G15" s="547" t="str">
        <f t="shared" si="1"/>
        <v>3</v>
      </c>
      <c r="H15" s="302">
        <v>3</v>
      </c>
      <c r="I15" s="297" t="s">
        <v>27</v>
      </c>
      <c r="J15" s="297" t="s">
        <v>200</v>
      </c>
      <c r="K15" s="297">
        <f>H15</f>
        <v>3</v>
      </c>
      <c r="L15" s="742"/>
    </row>
    <row r="16" spans="1:12" ht="15.6" customHeight="1">
      <c r="A16" s="291">
        <v>133</v>
      </c>
      <c r="B16" s="291" t="s">
        <v>24</v>
      </c>
      <c r="C16" s="293" t="s">
        <v>49</v>
      </c>
      <c r="D16" s="294" t="s">
        <v>1514</v>
      </c>
      <c r="E16" s="295" t="s">
        <v>26</v>
      </c>
      <c r="F16" s="546">
        <f t="shared" si="0"/>
        <v>0</v>
      </c>
      <c r="G16" s="547" t="str">
        <f t="shared" si="1"/>
        <v>0</v>
      </c>
      <c r="H16" s="302">
        <v>0</v>
      </c>
      <c r="I16" s="297">
        <v>0</v>
      </c>
      <c r="J16" s="297" t="s">
        <v>200</v>
      </c>
      <c r="K16" s="297">
        <f>H16</f>
        <v>0</v>
      </c>
      <c r="L16" s="742"/>
    </row>
    <row r="17" spans="1:12" ht="15.6" customHeight="1">
      <c r="A17" s="291">
        <v>134</v>
      </c>
      <c r="B17" s="291" t="s">
        <v>24</v>
      </c>
      <c r="C17" s="293" t="s">
        <v>1515</v>
      </c>
      <c r="D17" s="954" t="s">
        <v>1516</v>
      </c>
      <c r="E17" s="295" t="s">
        <v>26</v>
      </c>
      <c r="F17" s="546">
        <f t="shared" si="0"/>
        <v>0</v>
      </c>
      <c r="G17" s="547" t="str">
        <f t="shared" si="1"/>
        <v>0</v>
      </c>
      <c r="H17" s="549">
        <v>0</v>
      </c>
      <c r="I17" s="297" t="s">
        <v>27</v>
      </c>
      <c r="J17" s="773" t="s">
        <v>198</v>
      </c>
      <c r="K17" s="773">
        <f>IF((H17+_xlfn.BITLSHIFT(H18,8))&gt;32767,H17+_xlfn.BITLSHIFT(H18,8)-65536,H17+_xlfn.BITLSHIFT(H18,8))</f>
        <v>0</v>
      </c>
      <c r="L17" s="742"/>
    </row>
    <row r="18" spans="1:12" ht="15.6" customHeight="1">
      <c r="A18" s="291">
        <v>135</v>
      </c>
      <c r="B18" s="291" t="s">
        <v>24</v>
      </c>
      <c r="C18" s="293" t="s">
        <v>1517</v>
      </c>
      <c r="D18" s="751"/>
      <c r="E18" s="295" t="s">
        <v>26</v>
      </c>
      <c r="F18" s="546">
        <f t="shared" si="0"/>
        <v>0</v>
      </c>
      <c r="G18" s="547" t="str">
        <f t="shared" si="1"/>
        <v>0</v>
      </c>
      <c r="H18" s="302">
        <v>0</v>
      </c>
      <c r="I18" s="297" t="s">
        <v>27</v>
      </c>
      <c r="J18" s="751"/>
      <c r="K18" s="751"/>
      <c r="L18" s="742"/>
    </row>
    <row r="19" spans="1:12" ht="15.6" customHeight="1">
      <c r="A19" s="291">
        <v>136</v>
      </c>
      <c r="B19" s="291" t="s">
        <v>24</v>
      </c>
      <c r="C19" s="293" t="s">
        <v>1518</v>
      </c>
      <c r="D19" s="954" t="s">
        <v>1519</v>
      </c>
      <c r="E19" s="295" t="s">
        <v>26</v>
      </c>
      <c r="F19" s="546">
        <f t="shared" si="0"/>
        <v>0</v>
      </c>
      <c r="G19" s="547" t="str">
        <f t="shared" si="1"/>
        <v>0</v>
      </c>
      <c r="H19" s="549">
        <v>0</v>
      </c>
      <c r="I19" s="297" t="s">
        <v>27</v>
      </c>
      <c r="J19" s="773" t="s">
        <v>198</v>
      </c>
      <c r="K19" s="773">
        <f>IF((H19+_xlfn.BITLSHIFT(H20,8))&gt;32767,H19+_xlfn.BITLSHIFT(H20,8)-65536,H19+_xlfn.BITLSHIFT(H20,8))</f>
        <v>0</v>
      </c>
      <c r="L19" s="742"/>
    </row>
    <row r="20" spans="1:12" ht="28.95" customHeight="1">
      <c r="A20" s="291">
        <v>137</v>
      </c>
      <c r="B20" s="291" t="s">
        <v>24</v>
      </c>
      <c r="C20" s="293" t="s">
        <v>1520</v>
      </c>
      <c r="D20" s="751"/>
      <c r="E20" s="295" t="s">
        <v>26</v>
      </c>
      <c r="F20" s="546">
        <f t="shared" si="0"/>
        <v>0</v>
      </c>
      <c r="G20" s="547" t="str">
        <f t="shared" si="1"/>
        <v>0</v>
      </c>
      <c r="H20" s="302">
        <v>0</v>
      </c>
      <c r="I20" s="297" t="s">
        <v>27</v>
      </c>
      <c r="J20" s="751"/>
      <c r="K20" s="751"/>
      <c r="L20" s="742"/>
    </row>
    <row r="21" spans="1:12" ht="33.6" customHeight="1">
      <c r="A21" s="291">
        <v>138</v>
      </c>
      <c r="B21" s="291" t="s">
        <v>24</v>
      </c>
      <c r="C21" s="293" t="s">
        <v>1521</v>
      </c>
      <c r="D21" s="954" t="s">
        <v>1522</v>
      </c>
      <c r="E21" s="295" t="s">
        <v>26</v>
      </c>
      <c r="F21" s="546">
        <f t="shared" si="0"/>
        <v>0</v>
      </c>
      <c r="G21" s="547" t="str">
        <f t="shared" si="1"/>
        <v>0</v>
      </c>
      <c r="H21" s="549">
        <v>0</v>
      </c>
      <c r="I21" s="297" t="s">
        <v>27</v>
      </c>
      <c r="J21" s="773" t="s">
        <v>198</v>
      </c>
      <c r="K21" s="773">
        <f>IF((H21+_xlfn.BITLSHIFT(H22,8))&gt;32767,H21+_xlfn.BITLSHIFT(H22,8)-65536,H21+_xlfn.BITLSHIFT(H22,8))</f>
        <v>0</v>
      </c>
      <c r="L21" s="742"/>
    </row>
    <row r="22" spans="1:12" ht="15.6" customHeight="1">
      <c r="A22" s="291">
        <v>139</v>
      </c>
      <c r="B22" s="291" t="s">
        <v>24</v>
      </c>
      <c r="C22" s="293" t="s">
        <v>1523</v>
      </c>
      <c r="D22" s="751"/>
      <c r="E22" s="295" t="s">
        <v>26</v>
      </c>
      <c r="F22" s="546">
        <f t="shared" si="0"/>
        <v>0</v>
      </c>
      <c r="G22" s="547" t="str">
        <f t="shared" si="1"/>
        <v>0</v>
      </c>
      <c r="H22" s="302">
        <v>0</v>
      </c>
      <c r="I22" s="297" t="s">
        <v>27</v>
      </c>
      <c r="J22" s="751"/>
      <c r="K22" s="751"/>
      <c r="L22" s="742"/>
    </row>
    <row r="23" spans="1:12" ht="15.6" customHeight="1">
      <c r="A23" s="291">
        <v>140</v>
      </c>
      <c r="B23" s="291" t="s">
        <v>24</v>
      </c>
      <c r="C23" s="293" t="s">
        <v>1524</v>
      </c>
      <c r="D23" s="954" t="s">
        <v>1525</v>
      </c>
      <c r="E23" s="295" t="s">
        <v>26</v>
      </c>
      <c r="F23" s="546">
        <f t="shared" si="0"/>
        <v>128</v>
      </c>
      <c r="G23" s="547" t="str">
        <f t="shared" si="1"/>
        <v>80</v>
      </c>
      <c r="H23" s="549">
        <v>128</v>
      </c>
      <c r="I23" s="297" t="s">
        <v>27</v>
      </c>
      <c r="J23" s="773" t="s">
        <v>198</v>
      </c>
      <c r="K23" s="773">
        <f>IF((H23+_xlfn.BITLSHIFT(H24,8))&gt;32767,H23+_xlfn.BITLSHIFT(H24,8)-65536,H23+_xlfn.BITLSHIFT(H24,8))</f>
        <v>128</v>
      </c>
      <c r="L23" s="742"/>
    </row>
    <row r="24" spans="1:12" ht="15.6" customHeight="1">
      <c r="A24" s="291">
        <v>141</v>
      </c>
      <c r="B24" s="291" t="s">
        <v>24</v>
      </c>
      <c r="C24" s="293" t="s">
        <v>1526</v>
      </c>
      <c r="D24" s="751"/>
      <c r="E24" s="295" t="s">
        <v>26</v>
      </c>
      <c r="F24" s="546">
        <f t="shared" si="0"/>
        <v>0</v>
      </c>
      <c r="G24" s="547" t="str">
        <f t="shared" si="1"/>
        <v>0</v>
      </c>
      <c r="H24" s="302">
        <v>0</v>
      </c>
      <c r="I24" s="297" t="s">
        <v>27</v>
      </c>
      <c r="J24" s="751"/>
      <c r="K24" s="751"/>
      <c r="L24" s="742"/>
    </row>
    <row r="25" spans="1:12" ht="15.6" customHeight="1">
      <c r="A25" s="291">
        <v>142</v>
      </c>
      <c r="B25" s="291" t="s">
        <v>24</v>
      </c>
      <c r="C25" s="293" t="s">
        <v>1527</v>
      </c>
      <c r="D25" s="954" t="s">
        <v>1528</v>
      </c>
      <c r="E25" s="295" t="s">
        <v>26</v>
      </c>
      <c r="F25" s="546">
        <f t="shared" si="0"/>
        <v>0</v>
      </c>
      <c r="G25" s="547" t="str">
        <f t="shared" si="1"/>
        <v>0</v>
      </c>
      <c r="H25" s="549">
        <v>0</v>
      </c>
      <c r="I25" s="297" t="s">
        <v>27</v>
      </c>
      <c r="J25" s="773" t="s">
        <v>198</v>
      </c>
      <c r="K25" s="773">
        <f>IF((H25+_xlfn.BITLSHIFT(H26,8))&gt;32767,H25+_xlfn.BITLSHIFT(H26,8)-65536,H25+_xlfn.BITLSHIFT(H26,8))</f>
        <v>0</v>
      </c>
      <c r="L25" s="742"/>
    </row>
    <row r="26" spans="1:12" ht="15.6" customHeight="1">
      <c r="A26" s="291">
        <v>143</v>
      </c>
      <c r="B26" s="291" t="s">
        <v>24</v>
      </c>
      <c r="C26" s="293" t="s">
        <v>1529</v>
      </c>
      <c r="D26" s="751"/>
      <c r="E26" s="295" t="s">
        <v>26</v>
      </c>
      <c r="F26" s="546">
        <f t="shared" si="0"/>
        <v>0</v>
      </c>
      <c r="G26" s="547" t="str">
        <f t="shared" si="1"/>
        <v>0</v>
      </c>
      <c r="H26" s="302">
        <v>0</v>
      </c>
      <c r="I26" s="297" t="s">
        <v>27</v>
      </c>
      <c r="J26" s="751"/>
      <c r="K26" s="751"/>
      <c r="L26" s="742"/>
    </row>
    <row r="27" spans="1:12" ht="15.6" customHeight="1">
      <c r="A27" s="291">
        <v>144</v>
      </c>
      <c r="B27" s="291" t="s">
        <v>24</v>
      </c>
      <c r="C27" s="293" t="s">
        <v>1530</v>
      </c>
      <c r="D27" s="954" t="s">
        <v>1531</v>
      </c>
      <c r="E27" s="295" t="s">
        <v>26</v>
      </c>
      <c r="F27" s="546">
        <f t="shared" si="0"/>
        <v>0</v>
      </c>
      <c r="G27" s="547" t="str">
        <f t="shared" si="1"/>
        <v>0</v>
      </c>
      <c r="H27" s="549">
        <v>0</v>
      </c>
      <c r="I27" s="297" t="s">
        <v>27</v>
      </c>
      <c r="J27" s="773" t="s">
        <v>198</v>
      </c>
      <c r="K27" s="773">
        <f>IF((H27+_xlfn.BITLSHIFT(H28,8))&gt;32767,H27+_xlfn.BITLSHIFT(H28,8)-65536,H27+_xlfn.BITLSHIFT(H28,8))</f>
        <v>0</v>
      </c>
      <c r="L27" s="742"/>
    </row>
    <row r="28" spans="1:12" ht="15.6" customHeight="1">
      <c r="A28" s="291">
        <v>145</v>
      </c>
      <c r="B28" s="291" t="s">
        <v>24</v>
      </c>
      <c r="C28" s="293" t="s">
        <v>1532</v>
      </c>
      <c r="D28" s="751"/>
      <c r="E28" s="295" t="s">
        <v>26</v>
      </c>
      <c r="F28" s="546">
        <f t="shared" si="0"/>
        <v>0</v>
      </c>
      <c r="G28" s="547" t="str">
        <f t="shared" si="1"/>
        <v>0</v>
      </c>
      <c r="H28" s="302">
        <v>0</v>
      </c>
      <c r="I28" s="297" t="s">
        <v>27</v>
      </c>
      <c r="J28" s="751"/>
      <c r="K28" s="751"/>
      <c r="L28" s="742"/>
    </row>
    <row r="29" spans="1:12" ht="15.6" customHeight="1">
      <c r="A29" s="291">
        <v>146</v>
      </c>
      <c r="B29" s="291" t="s">
        <v>24</v>
      </c>
      <c r="C29" s="293" t="s">
        <v>1533</v>
      </c>
      <c r="D29" s="954" t="s">
        <v>1534</v>
      </c>
      <c r="E29" s="295" t="s">
        <v>26</v>
      </c>
      <c r="F29" s="546">
        <f t="shared" si="0"/>
        <v>0</v>
      </c>
      <c r="G29" s="547" t="str">
        <f t="shared" si="1"/>
        <v>0</v>
      </c>
      <c r="H29" s="549">
        <v>0</v>
      </c>
      <c r="I29" s="297" t="s">
        <v>27</v>
      </c>
      <c r="J29" s="773" t="s">
        <v>198</v>
      </c>
      <c r="K29" s="773">
        <f>IF((H29+_xlfn.BITLSHIFT(H30,8))&gt;32767,H29+_xlfn.BITLSHIFT(H30,8)-65536,H29+_xlfn.BITLSHIFT(H30,8))</f>
        <v>0</v>
      </c>
      <c r="L29" s="742"/>
    </row>
    <row r="30" spans="1:12" ht="15.6" customHeight="1">
      <c r="A30" s="291">
        <v>147</v>
      </c>
      <c r="B30" s="291" t="s">
        <v>24</v>
      </c>
      <c r="C30" s="293" t="s">
        <v>1535</v>
      </c>
      <c r="D30" s="751"/>
      <c r="E30" s="295" t="s">
        <v>26</v>
      </c>
      <c r="F30" s="546">
        <f t="shared" si="0"/>
        <v>0</v>
      </c>
      <c r="G30" s="547" t="str">
        <f t="shared" si="1"/>
        <v>0</v>
      </c>
      <c r="H30" s="302">
        <v>0</v>
      </c>
      <c r="I30" s="297" t="s">
        <v>27</v>
      </c>
      <c r="J30" s="751"/>
      <c r="K30" s="751"/>
      <c r="L30" s="742"/>
    </row>
    <row r="31" spans="1:12" ht="15.6" customHeight="1">
      <c r="A31" s="291">
        <v>148</v>
      </c>
      <c r="B31" s="291" t="s">
        <v>24</v>
      </c>
      <c r="C31" s="293" t="s">
        <v>1536</v>
      </c>
      <c r="D31" s="954" t="s">
        <v>1537</v>
      </c>
      <c r="E31" s="295" t="s">
        <v>26</v>
      </c>
      <c r="F31" s="546">
        <f t="shared" si="0"/>
        <v>0</v>
      </c>
      <c r="G31" s="547" t="str">
        <f t="shared" si="1"/>
        <v>0</v>
      </c>
      <c r="H31" s="549">
        <v>0</v>
      </c>
      <c r="I31" s="297" t="s">
        <v>27</v>
      </c>
      <c r="J31" s="773" t="s">
        <v>198</v>
      </c>
      <c r="K31" s="773">
        <f>IF((H31+_xlfn.BITLSHIFT(H32,8))&gt;32767,H31+_xlfn.BITLSHIFT(H32,8)-65536,H31+_xlfn.BITLSHIFT(H32,8))</f>
        <v>0</v>
      </c>
      <c r="L31" s="742"/>
    </row>
    <row r="32" spans="1:12" ht="15.6" customHeight="1">
      <c r="A32" s="291">
        <v>149</v>
      </c>
      <c r="B32" s="291" t="s">
        <v>24</v>
      </c>
      <c r="C32" s="293" t="s">
        <v>1538</v>
      </c>
      <c r="D32" s="751"/>
      <c r="E32" s="295" t="s">
        <v>26</v>
      </c>
      <c r="F32" s="546">
        <f t="shared" si="0"/>
        <v>0</v>
      </c>
      <c r="G32" s="547" t="str">
        <f t="shared" si="1"/>
        <v>0</v>
      </c>
      <c r="H32" s="302">
        <v>0</v>
      </c>
      <c r="I32" s="297" t="s">
        <v>27</v>
      </c>
      <c r="J32" s="751"/>
      <c r="K32" s="751"/>
      <c r="L32" s="742"/>
    </row>
    <row r="33" spans="1:12" ht="15.6" customHeight="1">
      <c r="A33" s="291">
        <v>150</v>
      </c>
      <c r="B33" s="291" t="s">
        <v>24</v>
      </c>
      <c r="C33" s="293" t="s">
        <v>1539</v>
      </c>
      <c r="D33" s="954" t="s">
        <v>1540</v>
      </c>
      <c r="E33" s="295" t="s">
        <v>26</v>
      </c>
      <c r="F33" s="546">
        <f t="shared" si="0"/>
        <v>0</v>
      </c>
      <c r="G33" s="547" t="str">
        <f t="shared" si="1"/>
        <v>0</v>
      </c>
      <c r="H33" s="549">
        <v>0</v>
      </c>
      <c r="I33" s="297" t="s">
        <v>27</v>
      </c>
      <c r="J33" s="773" t="s">
        <v>198</v>
      </c>
      <c r="K33" s="773">
        <f>IF((H33+_xlfn.BITLSHIFT(H34,8))&gt;32767,H33+_xlfn.BITLSHIFT(H34,8)-65536,H33+_xlfn.BITLSHIFT(H34,8))</f>
        <v>0</v>
      </c>
      <c r="L33" s="742"/>
    </row>
    <row r="34" spans="1:12" ht="15.6" customHeight="1">
      <c r="A34" s="291">
        <v>151</v>
      </c>
      <c r="B34" s="291" t="s">
        <v>24</v>
      </c>
      <c r="C34" s="293" t="s">
        <v>1541</v>
      </c>
      <c r="D34" s="751"/>
      <c r="E34" s="295" t="s">
        <v>26</v>
      </c>
      <c r="F34" s="546">
        <f t="shared" si="0"/>
        <v>0</v>
      </c>
      <c r="G34" s="547" t="str">
        <f t="shared" si="1"/>
        <v>0</v>
      </c>
      <c r="H34" s="302">
        <v>0</v>
      </c>
      <c r="I34" s="297" t="s">
        <v>27</v>
      </c>
      <c r="J34" s="751"/>
      <c r="K34" s="751"/>
      <c r="L34" s="742"/>
    </row>
    <row r="35" spans="1:12" ht="15.6" customHeight="1">
      <c r="A35" s="291">
        <v>152</v>
      </c>
      <c r="B35" s="291" t="s">
        <v>24</v>
      </c>
      <c r="C35" s="293" t="s">
        <v>1542</v>
      </c>
      <c r="D35" s="954" t="s">
        <v>1543</v>
      </c>
      <c r="E35" s="295" t="s">
        <v>26</v>
      </c>
      <c r="F35" s="546">
        <f t="shared" si="0"/>
        <v>0</v>
      </c>
      <c r="G35" s="547" t="str">
        <f t="shared" si="1"/>
        <v>0</v>
      </c>
      <c r="H35" s="549">
        <v>0</v>
      </c>
      <c r="I35" s="297" t="s">
        <v>27</v>
      </c>
      <c r="J35" s="773" t="s">
        <v>198</v>
      </c>
      <c r="K35" s="773">
        <f>IF((H35+_xlfn.BITLSHIFT(H36,8))&gt;32767,H35+_xlfn.BITLSHIFT(H36,8)-65536,H35+_xlfn.BITLSHIFT(H36,8))</f>
        <v>0</v>
      </c>
      <c r="L35" s="742"/>
    </row>
    <row r="36" spans="1:12" ht="15.6" customHeight="1">
      <c r="A36" s="291">
        <v>153</v>
      </c>
      <c r="B36" s="291" t="s">
        <v>24</v>
      </c>
      <c r="C36" s="293" t="s">
        <v>1544</v>
      </c>
      <c r="D36" s="751"/>
      <c r="E36" s="295" t="s">
        <v>26</v>
      </c>
      <c r="F36" s="546">
        <f t="shared" si="0"/>
        <v>0</v>
      </c>
      <c r="G36" s="547" t="str">
        <f t="shared" si="1"/>
        <v>0</v>
      </c>
      <c r="H36" s="302">
        <v>0</v>
      </c>
      <c r="I36" s="297" t="s">
        <v>27</v>
      </c>
      <c r="J36" s="751"/>
      <c r="K36" s="751"/>
      <c r="L36" s="742"/>
    </row>
    <row r="37" spans="1:12" ht="15.6" customHeight="1">
      <c r="A37" s="291">
        <v>154</v>
      </c>
      <c r="B37" s="291" t="s">
        <v>24</v>
      </c>
      <c r="C37" s="293" t="s">
        <v>1545</v>
      </c>
      <c r="D37" s="954" t="s">
        <v>1546</v>
      </c>
      <c r="E37" s="295" t="s">
        <v>26</v>
      </c>
      <c r="F37" s="546">
        <f t="shared" si="0"/>
        <v>0</v>
      </c>
      <c r="G37" s="547" t="str">
        <f t="shared" si="1"/>
        <v>0</v>
      </c>
      <c r="H37" s="549">
        <v>0</v>
      </c>
      <c r="I37" s="297" t="s">
        <v>27</v>
      </c>
      <c r="J37" s="773" t="s">
        <v>198</v>
      </c>
      <c r="K37" s="773">
        <f>IF((H37+_xlfn.BITLSHIFT(H38,8))&gt;32767,H37+_xlfn.BITLSHIFT(H38,8)-65536,H37+_xlfn.BITLSHIFT(H38,8))</f>
        <v>0</v>
      </c>
      <c r="L37" s="742"/>
    </row>
    <row r="38" spans="1:12" ht="15.6" customHeight="1">
      <c r="A38" s="291">
        <v>155</v>
      </c>
      <c r="B38" s="291" t="s">
        <v>24</v>
      </c>
      <c r="C38" s="293" t="s">
        <v>1547</v>
      </c>
      <c r="D38" s="751"/>
      <c r="E38" s="295" t="s">
        <v>26</v>
      </c>
      <c r="F38" s="546">
        <f t="shared" si="0"/>
        <v>0</v>
      </c>
      <c r="G38" s="547" t="str">
        <f t="shared" si="1"/>
        <v>0</v>
      </c>
      <c r="H38" s="302">
        <v>0</v>
      </c>
      <c r="I38" s="297" t="s">
        <v>27</v>
      </c>
      <c r="J38" s="751"/>
      <c r="K38" s="751"/>
      <c r="L38" s="742"/>
    </row>
    <row r="39" spans="1:12" ht="15.6" customHeight="1">
      <c r="A39" s="291">
        <v>156</v>
      </c>
      <c r="B39" s="291" t="s">
        <v>24</v>
      </c>
      <c r="C39" s="293" t="s">
        <v>1548</v>
      </c>
      <c r="D39" s="954" t="s">
        <v>1549</v>
      </c>
      <c r="E39" s="295" t="s">
        <v>26</v>
      </c>
      <c r="F39" s="546">
        <f t="shared" si="0"/>
        <v>0</v>
      </c>
      <c r="G39" s="547" t="str">
        <f t="shared" si="1"/>
        <v>0</v>
      </c>
      <c r="H39" s="549">
        <v>0</v>
      </c>
      <c r="I39" s="297" t="s">
        <v>27</v>
      </c>
      <c r="J39" s="773" t="s">
        <v>198</v>
      </c>
      <c r="K39" s="773">
        <f>IF((H39+_xlfn.BITLSHIFT(H40,8))&gt;32767,H39+_xlfn.BITLSHIFT(H40,8)-65536,H39+_xlfn.BITLSHIFT(H40,8))</f>
        <v>0</v>
      </c>
      <c r="L39" s="742"/>
    </row>
    <row r="40" spans="1:12" ht="15.6" customHeight="1">
      <c r="A40" s="291">
        <v>157</v>
      </c>
      <c r="B40" s="291" t="s">
        <v>24</v>
      </c>
      <c r="C40" s="293" t="s">
        <v>1550</v>
      </c>
      <c r="D40" s="751"/>
      <c r="E40" s="295" t="s">
        <v>26</v>
      </c>
      <c r="F40" s="546">
        <f t="shared" si="0"/>
        <v>0</v>
      </c>
      <c r="G40" s="547" t="str">
        <f t="shared" si="1"/>
        <v>0</v>
      </c>
      <c r="H40" s="302">
        <v>0</v>
      </c>
      <c r="I40" s="297" t="s">
        <v>27</v>
      </c>
      <c r="J40" s="751"/>
      <c r="K40" s="751"/>
      <c r="L40" s="742"/>
    </row>
    <row r="41" spans="1:12" ht="15.6" customHeight="1">
      <c r="A41" s="291">
        <v>158</v>
      </c>
      <c r="B41" s="291" t="s">
        <v>24</v>
      </c>
      <c r="C41" s="293" t="s">
        <v>1551</v>
      </c>
      <c r="D41" s="954" t="s">
        <v>1552</v>
      </c>
      <c r="E41" s="295" t="s">
        <v>26</v>
      </c>
      <c r="F41" s="546">
        <f t="shared" si="0"/>
        <v>0</v>
      </c>
      <c r="G41" s="547" t="str">
        <f t="shared" si="1"/>
        <v>0</v>
      </c>
      <c r="H41" s="549">
        <v>0</v>
      </c>
      <c r="I41" s="297" t="s">
        <v>27</v>
      </c>
      <c r="J41" s="773" t="s">
        <v>198</v>
      </c>
      <c r="K41" s="773">
        <f>IF((H41+_xlfn.BITLSHIFT(H42,8))&gt;32767,H41+_xlfn.BITLSHIFT(H42,8)-65536,H41+_xlfn.BITLSHIFT(H42,8))</f>
        <v>0</v>
      </c>
      <c r="L41" s="742"/>
    </row>
    <row r="42" spans="1:12" ht="15.6" customHeight="1">
      <c r="A42" s="291">
        <v>159</v>
      </c>
      <c r="B42" s="291" t="s">
        <v>24</v>
      </c>
      <c r="C42" s="293" t="s">
        <v>1553</v>
      </c>
      <c r="D42" s="751"/>
      <c r="E42" s="295" t="s">
        <v>26</v>
      </c>
      <c r="F42" s="546">
        <f t="shared" si="0"/>
        <v>0</v>
      </c>
      <c r="G42" s="547" t="str">
        <f t="shared" si="1"/>
        <v>0</v>
      </c>
      <c r="H42" s="302">
        <v>0</v>
      </c>
      <c r="I42" s="297" t="s">
        <v>27</v>
      </c>
      <c r="J42" s="751"/>
      <c r="K42" s="751"/>
      <c r="L42" s="742"/>
    </row>
    <row r="43" spans="1:12" ht="15.6" customHeight="1">
      <c r="A43" s="291">
        <v>160</v>
      </c>
      <c r="B43" s="291" t="s">
        <v>24</v>
      </c>
      <c r="C43" s="293" t="s">
        <v>1554</v>
      </c>
      <c r="D43" s="294" t="s">
        <v>1555</v>
      </c>
      <c r="E43" s="295" t="s">
        <v>26</v>
      </c>
      <c r="F43" s="546">
        <f t="shared" si="0"/>
        <v>0</v>
      </c>
      <c r="G43" s="547" t="str">
        <f t="shared" si="1"/>
        <v>0</v>
      </c>
      <c r="H43" s="302">
        <v>0</v>
      </c>
      <c r="I43" s="297" t="s">
        <v>27</v>
      </c>
      <c r="J43" s="297" t="s">
        <v>200</v>
      </c>
      <c r="K43" s="297">
        <f>H43</f>
        <v>0</v>
      </c>
      <c r="L43" s="742"/>
    </row>
    <row r="44" spans="1:12" ht="15.6" customHeight="1">
      <c r="A44" s="291">
        <v>161</v>
      </c>
      <c r="B44" s="291" t="s">
        <v>24</v>
      </c>
      <c r="C44" s="293" t="s">
        <v>49</v>
      </c>
      <c r="D44" s="294" t="s">
        <v>1514</v>
      </c>
      <c r="E44" s="295" t="s">
        <v>26</v>
      </c>
      <c r="F44" s="546">
        <f t="shared" si="0"/>
        <v>0</v>
      </c>
      <c r="G44" s="547" t="str">
        <f t="shared" si="1"/>
        <v>0</v>
      </c>
      <c r="H44" s="302">
        <v>0</v>
      </c>
      <c r="I44" s="297" t="s">
        <v>27</v>
      </c>
      <c r="J44" s="297" t="s">
        <v>200</v>
      </c>
      <c r="K44" s="297">
        <f>H44</f>
        <v>0</v>
      </c>
      <c r="L44" s="742"/>
    </row>
    <row r="45" spans="1:12" ht="15.6" customHeight="1">
      <c r="A45" s="291">
        <v>162</v>
      </c>
      <c r="B45" s="291" t="s">
        <v>24</v>
      </c>
      <c r="C45" s="293" t="s">
        <v>1556</v>
      </c>
      <c r="D45" s="294" t="s">
        <v>1557</v>
      </c>
      <c r="E45" s="295" t="s">
        <v>26</v>
      </c>
      <c r="F45" s="546">
        <f t="shared" si="0"/>
        <v>0</v>
      </c>
      <c r="G45" s="547" t="str">
        <f t="shared" si="1"/>
        <v>0</v>
      </c>
      <c r="H45" s="302">
        <v>0</v>
      </c>
      <c r="I45" s="297" t="s">
        <v>27</v>
      </c>
      <c r="J45" s="297" t="s">
        <v>200</v>
      </c>
      <c r="K45" s="297">
        <f>H45</f>
        <v>0</v>
      </c>
      <c r="L45" s="742"/>
    </row>
    <row r="46" spans="1:12" ht="15.6" customHeight="1">
      <c r="A46" s="291">
        <v>163</v>
      </c>
      <c r="B46" s="291" t="s">
        <v>24</v>
      </c>
      <c r="C46" s="293" t="s">
        <v>1558</v>
      </c>
      <c r="D46" s="294" t="s">
        <v>1559</v>
      </c>
      <c r="E46" s="295" t="s">
        <v>26</v>
      </c>
      <c r="F46" s="546">
        <f t="shared" si="0"/>
        <v>0</v>
      </c>
      <c r="G46" s="547" t="str">
        <f t="shared" si="1"/>
        <v>0</v>
      </c>
      <c r="H46" s="302">
        <v>0</v>
      </c>
      <c r="I46" s="297" t="s">
        <v>27</v>
      </c>
      <c r="J46" s="297" t="s">
        <v>1560</v>
      </c>
      <c r="K46" s="297">
        <f>IF(H46&gt;127,H46-256,H46)</f>
        <v>0</v>
      </c>
      <c r="L46" s="742"/>
    </row>
    <row r="47" spans="1:12" ht="15.6" customHeight="1">
      <c r="A47" s="291">
        <v>164</v>
      </c>
      <c r="B47" s="291" t="s">
        <v>24</v>
      </c>
      <c r="C47" s="293" t="s">
        <v>1561</v>
      </c>
      <c r="D47" s="294" t="s">
        <v>1559</v>
      </c>
      <c r="E47" s="295" t="s">
        <v>26</v>
      </c>
      <c r="F47" s="546">
        <f t="shared" si="0"/>
        <v>0</v>
      </c>
      <c r="G47" s="547" t="str">
        <f t="shared" si="1"/>
        <v>0</v>
      </c>
      <c r="H47" s="302">
        <v>0</v>
      </c>
      <c r="I47" s="297" t="s">
        <v>27</v>
      </c>
      <c r="J47" s="297" t="s">
        <v>1560</v>
      </c>
      <c r="K47" s="297">
        <f>IF(H47&gt;127,H47-256,H47)</f>
        <v>0</v>
      </c>
      <c r="L47" s="742"/>
    </row>
    <row r="48" spans="1:12" ht="15.6" customHeight="1">
      <c r="A48" s="291">
        <v>165</v>
      </c>
      <c r="B48" s="291" t="s">
        <v>24</v>
      </c>
      <c r="C48" s="293" t="s">
        <v>1562</v>
      </c>
      <c r="D48" s="294" t="s">
        <v>1559</v>
      </c>
      <c r="E48" s="295" t="s">
        <v>26</v>
      </c>
      <c r="F48" s="546">
        <f t="shared" si="0"/>
        <v>0</v>
      </c>
      <c r="G48" s="547" t="str">
        <f t="shared" si="1"/>
        <v>0</v>
      </c>
      <c r="H48" s="302">
        <v>0</v>
      </c>
      <c r="I48" s="297" t="s">
        <v>27</v>
      </c>
      <c r="J48" s="297" t="s">
        <v>1560</v>
      </c>
      <c r="K48" s="297">
        <f>IF(H48&gt;127,H48-256,H48)</f>
        <v>0</v>
      </c>
      <c r="L48" s="742"/>
    </row>
    <row r="49" spans="1:12" ht="15.6" customHeight="1">
      <c r="A49" s="291">
        <v>166</v>
      </c>
      <c r="B49" s="291" t="s">
        <v>24</v>
      </c>
      <c r="C49" s="293" t="s">
        <v>1563</v>
      </c>
      <c r="D49" s="294" t="s">
        <v>1559</v>
      </c>
      <c r="E49" s="295" t="s">
        <v>26</v>
      </c>
      <c r="F49" s="546">
        <f t="shared" si="0"/>
        <v>0</v>
      </c>
      <c r="G49" s="547" t="str">
        <f t="shared" si="1"/>
        <v>0</v>
      </c>
      <c r="H49" s="302">
        <v>0</v>
      </c>
      <c r="I49" s="297" t="s">
        <v>27</v>
      </c>
      <c r="J49" s="297" t="s">
        <v>1560</v>
      </c>
      <c r="K49" s="297">
        <f>IF(H49&gt;127,H49-256,H49)</f>
        <v>0</v>
      </c>
      <c r="L49" s="742"/>
    </row>
    <row r="50" spans="1:12" ht="15.6" customHeight="1">
      <c r="A50" s="291">
        <v>167</v>
      </c>
      <c r="B50" s="291" t="s">
        <v>24</v>
      </c>
      <c r="C50" s="293" t="s">
        <v>1564</v>
      </c>
      <c r="D50" s="294" t="s">
        <v>1565</v>
      </c>
      <c r="E50" s="295" t="s">
        <v>26</v>
      </c>
      <c r="F50" s="546">
        <f t="shared" si="0"/>
        <v>0</v>
      </c>
      <c r="G50" s="547" t="str">
        <f t="shared" si="1"/>
        <v>0</v>
      </c>
      <c r="H50" s="302">
        <v>0</v>
      </c>
      <c r="I50" s="297" t="s">
        <v>27</v>
      </c>
      <c r="J50" s="297" t="s">
        <v>200</v>
      </c>
      <c r="K50" s="297">
        <f t="shared" ref="K50:K62" si="2">H50</f>
        <v>0</v>
      </c>
      <c r="L50" s="742"/>
    </row>
    <row r="51" spans="1:12" ht="15.6" customHeight="1">
      <c r="A51" s="291">
        <v>168</v>
      </c>
      <c r="B51" s="291" t="s">
        <v>24</v>
      </c>
      <c r="C51" s="293" t="s">
        <v>1566</v>
      </c>
      <c r="D51" s="294" t="s">
        <v>1567</v>
      </c>
      <c r="E51" s="295" t="s">
        <v>26</v>
      </c>
      <c r="F51" s="546">
        <f t="shared" si="0"/>
        <v>0</v>
      </c>
      <c r="G51" s="547" t="str">
        <f t="shared" si="1"/>
        <v>0</v>
      </c>
      <c r="H51" s="302">
        <v>0</v>
      </c>
      <c r="I51" s="297" t="s">
        <v>27</v>
      </c>
      <c r="J51" s="297" t="s">
        <v>200</v>
      </c>
      <c r="K51" s="297">
        <f t="shared" si="2"/>
        <v>0</v>
      </c>
      <c r="L51" s="742"/>
    </row>
    <row r="52" spans="1:12" ht="15.6" customHeight="1">
      <c r="A52" s="291">
        <v>169</v>
      </c>
      <c r="B52" s="291" t="s">
        <v>24</v>
      </c>
      <c r="C52" s="293" t="s">
        <v>1568</v>
      </c>
      <c r="D52" s="294" t="s">
        <v>1569</v>
      </c>
      <c r="E52" s="295" t="s">
        <v>26</v>
      </c>
      <c r="F52" s="546">
        <f t="shared" si="0"/>
        <v>0</v>
      </c>
      <c r="G52" s="547" t="str">
        <f t="shared" si="1"/>
        <v>0</v>
      </c>
      <c r="H52" s="302">
        <v>0</v>
      </c>
      <c r="I52" s="297" t="s">
        <v>27</v>
      </c>
      <c r="J52" s="297" t="s">
        <v>200</v>
      </c>
      <c r="K52" s="297">
        <f t="shared" si="2"/>
        <v>0</v>
      </c>
      <c r="L52" s="742"/>
    </row>
    <row r="53" spans="1:12" ht="15.6" customHeight="1">
      <c r="A53" s="291">
        <v>170</v>
      </c>
      <c r="B53" s="291" t="s">
        <v>24</v>
      </c>
      <c r="C53" s="293" t="s">
        <v>1570</v>
      </c>
      <c r="D53" s="294" t="s">
        <v>1571</v>
      </c>
      <c r="E53" s="295" t="s">
        <v>26</v>
      </c>
      <c r="F53" s="546">
        <f t="shared" si="0"/>
        <v>0</v>
      </c>
      <c r="G53" s="547" t="str">
        <f t="shared" si="1"/>
        <v>0</v>
      </c>
      <c r="H53" s="302">
        <v>0</v>
      </c>
      <c r="I53" s="297" t="s">
        <v>27</v>
      </c>
      <c r="J53" s="297" t="s">
        <v>200</v>
      </c>
      <c r="K53" s="297">
        <f t="shared" si="2"/>
        <v>0</v>
      </c>
      <c r="L53" s="742"/>
    </row>
    <row r="54" spans="1:12" ht="15.6" customHeight="1">
      <c r="A54" s="291">
        <v>171</v>
      </c>
      <c r="B54" s="291" t="s">
        <v>24</v>
      </c>
      <c r="C54" s="293" t="s">
        <v>1572</v>
      </c>
      <c r="D54" s="294" t="s">
        <v>1573</v>
      </c>
      <c r="E54" s="295" t="s">
        <v>26</v>
      </c>
      <c r="F54" s="546">
        <f t="shared" si="0"/>
        <v>0</v>
      </c>
      <c r="G54" s="547" t="str">
        <f t="shared" si="1"/>
        <v>0</v>
      </c>
      <c r="H54" s="302">
        <v>0</v>
      </c>
      <c r="I54" s="297" t="s">
        <v>27</v>
      </c>
      <c r="J54" s="297" t="s">
        <v>200</v>
      </c>
      <c r="K54" s="297">
        <f t="shared" si="2"/>
        <v>0</v>
      </c>
      <c r="L54" s="742"/>
    </row>
    <row r="55" spans="1:12" ht="15.6" customHeight="1">
      <c r="A55" s="291">
        <v>172</v>
      </c>
      <c r="B55" s="291" t="s">
        <v>24</v>
      </c>
      <c r="C55" s="293" t="s">
        <v>1574</v>
      </c>
      <c r="D55" s="210" t="s">
        <v>1575</v>
      </c>
      <c r="E55" s="295" t="s">
        <v>26</v>
      </c>
      <c r="F55" s="546">
        <f t="shared" si="0"/>
        <v>0</v>
      </c>
      <c r="G55" s="547" t="str">
        <f t="shared" si="1"/>
        <v>0</v>
      </c>
      <c r="H55" s="302">
        <v>0</v>
      </c>
      <c r="I55" s="297" t="s">
        <v>27</v>
      </c>
      <c r="J55" s="297" t="s">
        <v>200</v>
      </c>
      <c r="K55" s="297">
        <f t="shared" si="2"/>
        <v>0</v>
      </c>
      <c r="L55" s="742"/>
    </row>
    <row r="56" spans="1:12" ht="15.6" customHeight="1">
      <c r="A56" s="291">
        <v>173</v>
      </c>
      <c r="B56" s="291" t="s">
        <v>24</v>
      </c>
      <c r="C56" s="293" t="s">
        <v>1576</v>
      </c>
      <c r="D56" s="210" t="s">
        <v>1577</v>
      </c>
      <c r="E56" s="295" t="s">
        <v>26</v>
      </c>
      <c r="F56" s="546">
        <f t="shared" si="0"/>
        <v>0</v>
      </c>
      <c r="G56" s="547" t="str">
        <f t="shared" si="1"/>
        <v>0</v>
      </c>
      <c r="H56" s="302">
        <v>0</v>
      </c>
      <c r="I56" s="297" t="s">
        <v>27</v>
      </c>
      <c r="J56" s="297" t="s">
        <v>200</v>
      </c>
      <c r="K56" s="297">
        <f t="shared" si="2"/>
        <v>0</v>
      </c>
      <c r="L56" s="742"/>
    </row>
    <row r="57" spans="1:12" ht="15.6" customHeight="1">
      <c r="A57" s="291">
        <v>174</v>
      </c>
      <c r="B57" s="291" t="s">
        <v>24</v>
      </c>
      <c r="C57" s="293" t="s">
        <v>1578</v>
      </c>
      <c r="D57" s="210" t="s">
        <v>1579</v>
      </c>
      <c r="E57" s="295" t="s">
        <v>26</v>
      </c>
      <c r="F57" s="546">
        <f t="shared" si="0"/>
        <v>0</v>
      </c>
      <c r="G57" s="547" t="str">
        <f t="shared" si="1"/>
        <v>0</v>
      </c>
      <c r="H57" s="302">
        <v>0</v>
      </c>
      <c r="I57" s="297" t="s">
        <v>27</v>
      </c>
      <c r="J57" s="297" t="s">
        <v>200</v>
      </c>
      <c r="K57" s="297">
        <f t="shared" si="2"/>
        <v>0</v>
      </c>
      <c r="L57" s="742"/>
    </row>
    <row r="58" spans="1:12" ht="15.6" customHeight="1">
      <c r="A58" s="291">
        <v>175</v>
      </c>
      <c r="B58" s="291" t="s">
        <v>24</v>
      </c>
      <c r="C58" s="293" t="s">
        <v>1580</v>
      </c>
      <c r="D58" s="210" t="s">
        <v>1581</v>
      </c>
      <c r="E58" s="295" t="s">
        <v>26</v>
      </c>
      <c r="F58" s="546">
        <f t="shared" si="0"/>
        <v>0</v>
      </c>
      <c r="G58" s="547" t="str">
        <f t="shared" si="1"/>
        <v>0</v>
      </c>
      <c r="H58" s="302">
        <v>0</v>
      </c>
      <c r="I58" s="297" t="s">
        <v>27</v>
      </c>
      <c r="J58" s="297" t="s">
        <v>200</v>
      </c>
      <c r="K58" s="297">
        <f t="shared" si="2"/>
        <v>0</v>
      </c>
      <c r="L58" s="742"/>
    </row>
    <row r="59" spans="1:12" ht="15.6" customHeight="1">
      <c r="A59" s="291">
        <v>176</v>
      </c>
      <c r="B59" s="291" t="s">
        <v>24</v>
      </c>
      <c r="C59" s="293" t="s">
        <v>1582</v>
      </c>
      <c r="D59" s="210" t="s">
        <v>1583</v>
      </c>
      <c r="E59" s="295" t="s">
        <v>26</v>
      </c>
      <c r="F59" s="546">
        <f t="shared" si="0"/>
        <v>0</v>
      </c>
      <c r="G59" s="547" t="str">
        <f t="shared" si="1"/>
        <v>0</v>
      </c>
      <c r="H59" s="302">
        <v>0</v>
      </c>
      <c r="I59" s="297" t="s">
        <v>27</v>
      </c>
      <c r="J59" s="297" t="s">
        <v>200</v>
      </c>
      <c r="K59" s="297">
        <f t="shared" si="2"/>
        <v>0</v>
      </c>
      <c r="L59" s="742"/>
    </row>
    <row r="60" spans="1:12" ht="15.6" customHeight="1">
      <c r="A60" s="291">
        <v>177</v>
      </c>
      <c r="B60" s="291" t="s">
        <v>24</v>
      </c>
      <c r="C60" s="293" t="s">
        <v>1584</v>
      </c>
      <c r="D60" s="210" t="s">
        <v>1585</v>
      </c>
      <c r="E60" s="295" t="s">
        <v>26</v>
      </c>
      <c r="F60" s="546">
        <f t="shared" si="0"/>
        <v>0</v>
      </c>
      <c r="G60" s="547" t="str">
        <f t="shared" si="1"/>
        <v>0</v>
      </c>
      <c r="H60" s="302">
        <v>0</v>
      </c>
      <c r="I60" s="297" t="s">
        <v>27</v>
      </c>
      <c r="J60" s="297" t="s">
        <v>200</v>
      </c>
      <c r="K60" s="297">
        <f t="shared" si="2"/>
        <v>0</v>
      </c>
      <c r="L60" s="742"/>
    </row>
    <row r="61" spans="1:12" ht="15.6" customHeight="1">
      <c r="A61" s="291">
        <v>178</v>
      </c>
      <c r="B61" s="291" t="s">
        <v>24</v>
      </c>
      <c r="C61" s="293" t="s">
        <v>49</v>
      </c>
      <c r="D61" s="294" t="s">
        <v>1514</v>
      </c>
      <c r="E61" s="295" t="s">
        <v>26</v>
      </c>
      <c r="F61" s="546">
        <f t="shared" si="0"/>
        <v>0</v>
      </c>
      <c r="G61" s="547" t="str">
        <f t="shared" si="1"/>
        <v>0</v>
      </c>
      <c r="H61" s="302">
        <v>0</v>
      </c>
      <c r="I61" s="297" t="s">
        <v>27</v>
      </c>
      <c r="J61" s="297" t="s">
        <v>200</v>
      </c>
      <c r="K61" s="297">
        <f t="shared" si="2"/>
        <v>0</v>
      </c>
      <c r="L61" s="742"/>
    </row>
    <row r="62" spans="1:12" ht="15.6" customHeight="1">
      <c r="A62" s="291">
        <v>179</v>
      </c>
      <c r="B62" s="291" t="s">
        <v>24</v>
      </c>
      <c r="C62" s="293" t="s">
        <v>49</v>
      </c>
      <c r="D62" s="294" t="s">
        <v>1514</v>
      </c>
      <c r="E62" s="295" t="s">
        <v>26</v>
      </c>
      <c r="F62" s="546">
        <f t="shared" si="0"/>
        <v>0</v>
      </c>
      <c r="G62" s="547" t="str">
        <f t="shared" si="1"/>
        <v>0</v>
      </c>
      <c r="H62" s="302">
        <v>0</v>
      </c>
      <c r="I62" s="297" t="s">
        <v>27</v>
      </c>
      <c r="J62" s="297" t="s">
        <v>200</v>
      </c>
      <c r="K62" s="297">
        <f t="shared" si="2"/>
        <v>0</v>
      </c>
      <c r="L62" s="742"/>
    </row>
    <row r="63" spans="1:12" ht="15.6" customHeight="1">
      <c r="A63" s="963">
        <v>180</v>
      </c>
      <c r="B63" s="291">
        <v>0</v>
      </c>
      <c r="C63" s="293" t="s">
        <v>1492</v>
      </c>
      <c r="D63" s="294" t="s">
        <v>1493</v>
      </c>
      <c r="E63" s="295" t="s">
        <v>26</v>
      </c>
      <c r="F63" s="546">
        <f>_xlfn.BITAND(_xlfn.BITRSHIFT(H63,B63),1)</f>
        <v>0</v>
      </c>
      <c r="G63" s="972" t="str">
        <f t="shared" si="1"/>
        <v>40</v>
      </c>
      <c r="H63" s="973">
        <v>64</v>
      </c>
      <c r="I63" s="773" t="s">
        <v>27</v>
      </c>
      <c r="J63" s="773" t="s">
        <v>1490</v>
      </c>
      <c r="K63" s="773">
        <f>_xlfn.BITLSHIFT(H74,24) +_xlfn.BITLSHIFT(H73,16) +_xlfn.BITLSHIFT(H71,8) +H63</f>
        <v>64</v>
      </c>
      <c r="L63" s="980" t="s">
        <v>1597</v>
      </c>
    </row>
    <row r="64" spans="1:12" ht="15.6" customHeight="1">
      <c r="A64" s="754"/>
      <c r="B64" s="291">
        <v>1</v>
      </c>
      <c r="C64" s="293" t="s">
        <v>1495</v>
      </c>
      <c r="D64" s="294" t="s">
        <v>1496</v>
      </c>
      <c r="E64" s="295" t="s">
        <v>26</v>
      </c>
      <c r="F64" s="546">
        <f>_xlfn.BITAND(_xlfn.BITRSHIFT(H63,B64),1)</f>
        <v>0</v>
      </c>
      <c r="G64" s="970"/>
      <c r="H64" s="974"/>
      <c r="I64" s="754"/>
      <c r="J64" s="754"/>
      <c r="K64" s="754"/>
      <c r="L64" s="742"/>
    </row>
    <row r="65" spans="1:12" ht="15.6" customHeight="1">
      <c r="A65" s="754"/>
      <c r="B65" s="291">
        <v>2</v>
      </c>
      <c r="C65" s="293" t="s">
        <v>1497</v>
      </c>
      <c r="D65" s="294" t="s">
        <v>1498</v>
      </c>
      <c r="E65" s="295" t="s">
        <v>26</v>
      </c>
      <c r="F65" s="546">
        <f>_xlfn.BITAND(_xlfn.BITRSHIFT(H63,B65),1)</f>
        <v>0</v>
      </c>
      <c r="G65" s="970"/>
      <c r="H65" s="974"/>
      <c r="I65" s="754"/>
      <c r="J65" s="754"/>
      <c r="K65" s="754"/>
      <c r="L65" s="742"/>
    </row>
    <row r="66" spans="1:12" ht="15.6" customHeight="1">
      <c r="A66" s="754"/>
      <c r="B66" s="291">
        <v>3</v>
      </c>
      <c r="C66" s="293" t="s">
        <v>1499</v>
      </c>
      <c r="D66" s="294" t="s">
        <v>1500</v>
      </c>
      <c r="E66" s="295" t="s">
        <v>26</v>
      </c>
      <c r="F66" s="546">
        <f>_xlfn.BITAND(_xlfn.BITRSHIFT(H63,B66),1)</f>
        <v>0</v>
      </c>
      <c r="G66" s="970"/>
      <c r="H66" s="974"/>
      <c r="I66" s="754"/>
      <c r="J66" s="754"/>
      <c r="K66" s="754"/>
      <c r="L66" s="742"/>
    </row>
    <row r="67" spans="1:12" ht="15.6" customHeight="1">
      <c r="A67" s="754"/>
      <c r="B67" s="291">
        <v>4</v>
      </c>
      <c r="C67" s="293" t="s">
        <v>1501</v>
      </c>
      <c r="D67" s="294" t="s">
        <v>1502</v>
      </c>
      <c r="E67" s="295" t="s">
        <v>26</v>
      </c>
      <c r="F67" s="546">
        <f>_xlfn.BITAND(_xlfn.BITRSHIFT(H63,B67),1)</f>
        <v>0</v>
      </c>
      <c r="G67" s="970"/>
      <c r="H67" s="974"/>
      <c r="I67" s="754"/>
      <c r="J67" s="754"/>
      <c r="K67" s="754"/>
      <c r="L67" s="742"/>
    </row>
    <row r="68" spans="1:12" ht="15.6" customHeight="1">
      <c r="A68" s="754"/>
      <c r="B68" s="291">
        <v>5</v>
      </c>
      <c r="C68" s="293" t="s">
        <v>1503</v>
      </c>
      <c r="D68" s="294" t="s">
        <v>1504</v>
      </c>
      <c r="E68" s="295" t="s">
        <v>26</v>
      </c>
      <c r="F68" s="546">
        <f>_xlfn.BITAND(_xlfn.BITRSHIFT(H63,B68),1)</f>
        <v>0</v>
      </c>
      <c r="G68" s="970"/>
      <c r="H68" s="974"/>
      <c r="I68" s="754"/>
      <c r="J68" s="754"/>
      <c r="K68" s="754"/>
      <c r="L68" s="742"/>
    </row>
    <row r="69" spans="1:12" ht="15.6" customHeight="1">
      <c r="A69" s="754"/>
      <c r="B69" s="291">
        <v>6</v>
      </c>
      <c r="C69" s="293" t="s">
        <v>1505</v>
      </c>
      <c r="D69" s="294" t="s">
        <v>1506</v>
      </c>
      <c r="E69" s="295" t="s">
        <v>26</v>
      </c>
      <c r="F69" s="546">
        <f>_xlfn.BITAND(_xlfn.BITRSHIFT(H63,B69),1)</f>
        <v>1</v>
      </c>
      <c r="G69" s="970"/>
      <c r="H69" s="974"/>
      <c r="I69" s="754"/>
      <c r="J69" s="754"/>
      <c r="K69" s="754"/>
      <c r="L69" s="742"/>
    </row>
    <row r="70" spans="1:12" ht="15.6" customHeight="1">
      <c r="A70" s="751"/>
      <c r="B70" s="291">
        <v>7</v>
      </c>
      <c r="C70" s="293" t="s">
        <v>1507</v>
      </c>
      <c r="D70" s="294" t="s">
        <v>1508</v>
      </c>
      <c r="E70" s="295" t="s">
        <v>26</v>
      </c>
      <c r="F70" s="546">
        <f>_xlfn.BITAND(_xlfn.BITRSHIFT(H63,B70),1)</f>
        <v>0</v>
      </c>
      <c r="G70" s="970"/>
      <c r="H70" s="975"/>
      <c r="I70" s="751"/>
      <c r="J70" s="754"/>
      <c r="K70" s="754"/>
      <c r="L70" s="742"/>
    </row>
    <row r="71" spans="1:12" ht="15.6" customHeight="1">
      <c r="A71" s="977">
        <v>181</v>
      </c>
      <c r="B71" s="291">
        <v>8</v>
      </c>
      <c r="C71" s="293" t="s">
        <v>1509</v>
      </c>
      <c r="D71" s="294" t="s">
        <v>1510</v>
      </c>
      <c r="E71" s="295" t="s">
        <v>26</v>
      </c>
      <c r="F71" s="546">
        <f>_xlfn.BITAND(_xlfn.BITRSHIFT(H71,0),1)</f>
        <v>0</v>
      </c>
      <c r="G71" s="947" t="str">
        <f>DEC2HEX(H71)</f>
        <v>0</v>
      </c>
      <c r="H71" s="973">
        <v>0</v>
      </c>
      <c r="I71" s="773" t="s">
        <v>27</v>
      </c>
      <c r="J71" s="754"/>
      <c r="K71" s="754"/>
      <c r="L71" s="742"/>
    </row>
    <row r="72" spans="1:12" ht="15.6" customHeight="1">
      <c r="A72" s="751"/>
      <c r="B72" s="301" t="s">
        <v>1587</v>
      </c>
      <c r="C72" s="293" t="s">
        <v>1511</v>
      </c>
      <c r="D72" s="294" t="s">
        <v>49</v>
      </c>
      <c r="E72" s="295" t="s">
        <v>26</v>
      </c>
      <c r="F72" s="546">
        <f>_xlfn.BITAND(_xlfn.BITRSHIFT(H71,1),127)</f>
        <v>0</v>
      </c>
      <c r="G72" s="971"/>
      <c r="H72" s="975"/>
      <c r="I72" s="751"/>
      <c r="J72" s="754"/>
      <c r="K72" s="754"/>
      <c r="L72" s="742"/>
    </row>
    <row r="73" spans="1:12" ht="15.6" customHeight="1">
      <c r="A73" s="291">
        <v>182</v>
      </c>
      <c r="B73" s="291" t="s">
        <v>1588</v>
      </c>
      <c r="C73" s="293" t="s">
        <v>1497</v>
      </c>
      <c r="D73" s="294" t="s">
        <v>1498</v>
      </c>
      <c r="E73" s="295" t="s">
        <v>26</v>
      </c>
      <c r="F73" s="546">
        <f t="shared" ref="F73:F136" si="3">H73</f>
        <v>0</v>
      </c>
      <c r="G73" s="547" t="str">
        <f t="shared" ref="G73:G136" si="4">DEC2HEX(H73)</f>
        <v>0</v>
      </c>
      <c r="H73" s="549">
        <v>0</v>
      </c>
      <c r="I73" s="297" t="s">
        <v>27</v>
      </c>
      <c r="J73" s="754"/>
      <c r="K73" s="754"/>
      <c r="L73" s="742"/>
    </row>
    <row r="74" spans="1:12" ht="15.6" customHeight="1">
      <c r="A74" s="291">
        <v>183</v>
      </c>
      <c r="B74" s="291" t="s">
        <v>1589</v>
      </c>
      <c r="C74" s="293" t="s">
        <v>1499</v>
      </c>
      <c r="D74" s="294" t="s">
        <v>1500</v>
      </c>
      <c r="E74" s="295" t="s">
        <v>26</v>
      </c>
      <c r="F74" s="546">
        <f t="shared" si="3"/>
        <v>0</v>
      </c>
      <c r="G74" s="547" t="str">
        <f t="shared" si="4"/>
        <v>0</v>
      </c>
      <c r="H74" s="302">
        <v>0</v>
      </c>
      <c r="I74" s="297" t="s">
        <v>27</v>
      </c>
      <c r="J74" s="751"/>
      <c r="K74" s="751"/>
      <c r="L74" s="742"/>
    </row>
    <row r="75" spans="1:12" ht="135" customHeight="1">
      <c r="A75" s="291">
        <v>184</v>
      </c>
      <c r="B75" s="291" t="s">
        <v>24</v>
      </c>
      <c r="C75" s="293" t="s">
        <v>1512</v>
      </c>
      <c r="D75" s="294" t="s">
        <v>1590</v>
      </c>
      <c r="E75" s="295" t="s">
        <v>26</v>
      </c>
      <c r="F75" s="546">
        <f t="shared" si="3"/>
        <v>3</v>
      </c>
      <c r="G75" s="547" t="str">
        <f t="shared" si="4"/>
        <v>3</v>
      </c>
      <c r="H75" s="302">
        <v>3</v>
      </c>
      <c r="I75" s="297" t="s">
        <v>27</v>
      </c>
      <c r="J75" s="297" t="s">
        <v>200</v>
      </c>
      <c r="K75" s="297">
        <f>H75</f>
        <v>3</v>
      </c>
      <c r="L75" s="742"/>
    </row>
    <row r="76" spans="1:12" ht="15.6" customHeight="1">
      <c r="A76" s="291">
        <v>185</v>
      </c>
      <c r="B76" s="291" t="s">
        <v>24</v>
      </c>
      <c r="C76" s="293" t="s">
        <v>49</v>
      </c>
      <c r="D76" s="294" t="s">
        <v>1514</v>
      </c>
      <c r="E76" s="295" t="s">
        <v>26</v>
      </c>
      <c r="F76" s="546">
        <f t="shared" si="3"/>
        <v>0</v>
      </c>
      <c r="G76" s="547" t="str">
        <f t="shared" si="4"/>
        <v>0</v>
      </c>
      <c r="H76" s="302">
        <v>0</v>
      </c>
      <c r="I76" s="297">
        <v>0</v>
      </c>
      <c r="J76" s="297" t="s">
        <v>200</v>
      </c>
      <c r="K76" s="297">
        <f>H76</f>
        <v>0</v>
      </c>
      <c r="L76" s="742"/>
    </row>
    <row r="77" spans="1:12" ht="15.6" customHeight="1">
      <c r="A77" s="291">
        <v>186</v>
      </c>
      <c r="B77" s="291" t="s">
        <v>24</v>
      </c>
      <c r="C77" s="293" t="s">
        <v>1515</v>
      </c>
      <c r="D77" s="954" t="s">
        <v>1516</v>
      </c>
      <c r="E77" s="295" t="s">
        <v>26</v>
      </c>
      <c r="F77" s="546">
        <f t="shared" si="3"/>
        <v>0</v>
      </c>
      <c r="G77" s="547" t="str">
        <f t="shared" si="4"/>
        <v>0</v>
      </c>
      <c r="H77" s="549">
        <v>0</v>
      </c>
      <c r="I77" s="297" t="s">
        <v>27</v>
      </c>
      <c r="J77" s="773" t="s">
        <v>198</v>
      </c>
      <c r="K77" s="773">
        <f>IF((H77+_xlfn.BITLSHIFT(H78,8))&gt;32767,H77+_xlfn.BITLSHIFT(H78,8)-65536,H77+_xlfn.BITLSHIFT(H78,8))</f>
        <v>0</v>
      </c>
      <c r="L77" s="742"/>
    </row>
    <row r="78" spans="1:12" ht="15.6" customHeight="1">
      <c r="A78" s="291">
        <v>187</v>
      </c>
      <c r="B78" s="291" t="s">
        <v>24</v>
      </c>
      <c r="C78" s="293" t="s">
        <v>1517</v>
      </c>
      <c r="D78" s="751"/>
      <c r="E78" s="295" t="s">
        <v>26</v>
      </c>
      <c r="F78" s="546">
        <f t="shared" si="3"/>
        <v>0</v>
      </c>
      <c r="G78" s="547" t="str">
        <f t="shared" si="4"/>
        <v>0</v>
      </c>
      <c r="H78" s="302">
        <v>0</v>
      </c>
      <c r="I78" s="297" t="s">
        <v>27</v>
      </c>
      <c r="J78" s="751"/>
      <c r="K78" s="751"/>
      <c r="L78" s="742"/>
    </row>
    <row r="79" spans="1:12" ht="15.6" customHeight="1">
      <c r="A79" s="291">
        <v>188</v>
      </c>
      <c r="B79" s="291" t="s">
        <v>24</v>
      </c>
      <c r="C79" s="293" t="s">
        <v>1518</v>
      </c>
      <c r="D79" s="954" t="s">
        <v>1519</v>
      </c>
      <c r="E79" s="295" t="s">
        <v>26</v>
      </c>
      <c r="F79" s="546">
        <f t="shared" si="3"/>
        <v>0</v>
      </c>
      <c r="G79" s="547" t="str">
        <f t="shared" si="4"/>
        <v>0</v>
      </c>
      <c r="H79" s="549">
        <v>0</v>
      </c>
      <c r="I79" s="297" t="s">
        <v>27</v>
      </c>
      <c r="J79" s="773" t="s">
        <v>198</v>
      </c>
      <c r="K79" s="773">
        <f>IF((H79+_xlfn.BITLSHIFT(H80,8))&gt;32767,H79+_xlfn.BITLSHIFT(H80,8)-65536,H79+_xlfn.BITLSHIFT(H80,8))</f>
        <v>0</v>
      </c>
      <c r="L79" s="742"/>
    </row>
    <row r="80" spans="1:12" ht="15.6" customHeight="1">
      <c r="A80" s="291">
        <v>189</v>
      </c>
      <c r="B80" s="291" t="s">
        <v>24</v>
      </c>
      <c r="C80" s="293" t="s">
        <v>1520</v>
      </c>
      <c r="D80" s="751"/>
      <c r="E80" s="295" t="s">
        <v>26</v>
      </c>
      <c r="F80" s="546">
        <f t="shared" si="3"/>
        <v>0</v>
      </c>
      <c r="G80" s="547" t="str">
        <f t="shared" si="4"/>
        <v>0</v>
      </c>
      <c r="H80" s="302">
        <v>0</v>
      </c>
      <c r="I80" s="297" t="s">
        <v>27</v>
      </c>
      <c r="J80" s="751"/>
      <c r="K80" s="751"/>
      <c r="L80" s="742"/>
    </row>
    <row r="81" spans="1:12" ht="15.6" customHeight="1">
      <c r="A81" s="291">
        <v>190</v>
      </c>
      <c r="B81" s="291" t="s">
        <v>24</v>
      </c>
      <c r="C81" s="293" t="s">
        <v>1521</v>
      </c>
      <c r="D81" s="954" t="s">
        <v>1522</v>
      </c>
      <c r="E81" s="295" t="s">
        <v>26</v>
      </c>
      <c r="F81" s="546">
        <f t="shared" si="3"/>
        <v>0</v>
      </c>
      <c r="G81" s="547" t="str">
        <f t="shared" si="4"/>
        <v>0</v>
      </c>
      <c r="H81" s="549">
        <v>0</v>
      </c>
      <c r="I81" s="297" t="s">
        <v>27</v>
      </c>
      <c r="J81" s="773" t="s">
        <v>198</v>
      </c>
      <c r="K81" s="773">
        <f>IF((H81+_xlfn.BITLSHIFT(H82,8))&gt;32767,H81+_xlfn.BITLSHIFT(H82,8)-65536,H81+_xlfn.BITLSHIFT(H82,8))</f>
        <v>0</v>
      </c>
      <c r="L81" s="742"/>
    </row>
    <row r="82" spans="1:12" ht="15.6" customHeight="1">
      <c r="A82" s="291">
        <v>191</v>
      </c>
      <c r="B82" s="291" t="s">
        <v>24</v>
      </c>
      <c r="C82" s="293" t="s">
        <v>1523</v>
      </c>
      <c r="D82" s="751"/>
      <c r="E82" s="295" t="s">
        <v>26</v>
      </c>
      <c r="F82" s="546">
        <f t="shared" si="3"/>
        <v>0</v>
      </c>
      <c r="G82" s="547" t="str">
        <f t="shared" si="4"/>
        <v>0</v>
      </c>
      <c r="H82" s="302">
        <v>0</v>
      </c>
      <c r="I82" s="297" t="s">
        <v>27</v>
      </c>
      <c r="J82" s="751"/>
      <c r="K82" s="751"/>
      <c r="L82" s="742"/>
    </row>
    <row r="83" spans="1:12" ht="15.6" customHeight="1">
      <c r="A83" s="291">
        <v>192</v>
      </c>
      <c r="B83" s="291" t="s">
        <v>24</v>
      </c>
      <c r="C83" s="293" t="s">
        <v>1524</v>
      </c>
      <c r="D83" s="954" t="s">
        <v>1525</v>
      </c>
      <c r="E83" s="295" t="s">
        <v>26</v>
      </c>
      <c r="F83" s="546">
        <f t="shared" si="3"/>
        <v>128</v>
      </c>
      <c r="G83" s="547" t="str">
        <f t="shared" si="4"/>
        <v>80</v>
      </c>
      <c r="H83" s="549">
        <v>128</v>
      </c>
      <c r="I83" s="297" t="s">
        <v>27</v>
      </c>
      <c r="J83" s="773" t="s">
        <v>198</v>
      </c>
      <c r="K83" s="773">
        <f>IF((H83+_xlfn.BITLSHIFT(H84,8))&gt;32767,H83+_xlfn.BITLSHIFT(H84,8)-65536,H83+_xlfn.BITLSHIFT(H84,8))</f>
        <v>128</v>
      </c>
      <c r="L83" s="742"/>
    </row>
    <row r="84" spans="1:12" ht="15.6" customHeight="1">
      <c r="A84" s="291">
        <v>193</v>
      </c>
      <c r="B84" s="291" t="s">
        <v>24</v>
      </c>
      <c r="C84" s="293" t="s">
        <v>1526</v>
      </c>
      <c r="D84" s="751"/>
      <c r="E84" s="295" t="s">
        <v>26</v>
      </c>
      <c r="F84" s="546">
        <f t="shared" si="3"/>
        <v>0</v>
      </c>
      <c r="G84" s="547" t="str">
        <f t="shared" si="4"/>
        <v>0</v>
      </c>
      <c r="H84" s="302">
        <v>0</v>
      </c>
      <c r="I84" s="297" t="s">
        <v>27</v>
      </c>
      <c r="J84" s="751"/>
      <c r="K84" s="751"/>
      <c r="L84" s="742"/>
    </row>
    <row r="85" spans="1:12" ht="15.6" customHeight="1">
      <c r="A85" s="291">
        <v>194</v>
      </c>
      <c r="B85" s="291" t="s">
        <v>24</v>
      </c>
      <c r="C85" s="293" t="s">
        <v>1527</v>
      </c>
      <c r="D85" s="954" t="s">
        <v>1591</v>
      </c>
      <c r="E85" s="295" t="s">
        <v>26</v>
      </c>
      <c r="F85" s="546">
        <f t="shared" si="3"/>
        <v>0</v>
      </c>
      <c r="G85" s="547" t="str">
        <f t="shared" si="4"/>
        <v>0</v>
      </c>
      <c r="H85" s="549">
        <v>0</v>
      </c>
      <c r="I85" s="297" t="s">
        <v>27</v>
      </c>
      <c r="J85" s="773" t="s">
        <v>198</v>
      </c>
      <c r="K85" s="773">
        <f>IF((H85+_xlfn.BITLSHIFT(H86,8))&gt;32767,H85+_xlfn.BITLSHIFT(H86,8)-65536,H85+_xlfn.BITLSHIFT(H86,8))</f>
        <v>0</v>
      </c>
      <c r="L85" s="742"/>
    </row>
    <row r="86" spans="1:12" ht="15.6" customHeight="1">
      <c r="A86" s="291">
        <v>195</v>
      </c>
      <c r="B86" s="291" t="s">
        <v>24</v>
      </c>
      <c r="C86" s="293" t="s">
        <v>1529</v>
      </c>
      <c r="D86" s="751"/>
      <c r="E86" s="295" t="s">
        <v>26</v>
      </c>
      <c r="F86" s="546">
        <f t="shared" si="3"/>
        <v>0</v>
      </c>
      <c r="G86" s="547" t="str">
        <f t="shared" si="4"/>
        <v>0</v>
      </c>
      <c r="H86" s="302">
        <v>0</v>
      </c>
      <c r="I86" s="297" t="s">
        <v>27</v>
      </c>
      <c r="J86" s="751"/>
      <c r="K86" s="751"/>
      <c r="L86" s="742"/>
    </row>
    <row r="87" spans="1:12" ht="15.6" customHeight="1">
      <c r="A87" s="291">
        <v>196</v>
      </c>
      <c r="B87" s="291" t="s">
        <v>24</v>
      </c>
      <c r="C87" s="293" t="s">
        <v>1530</v>
      </c>
      <c r="D87" s="954" t="s">
        <v>1592</v>
      </c>
      <c r="E87" s="295" t="s">
        <v>26</v>
      </c>
      <c r="F87" s="546">
        <f t="shared" si="3"/>
        <v>0</v>
      </c>
      <c r="G87" s="547" t="str">
        <f t="shared" si="4"/>
        <v>0</v>
      </c>
      <c r="H87" s="549">
        <v>0</v>
      </c>
      <c r="I87" s="297" t="s">
        <v>27</v>
      </c>
      <c r="J87" s="773" t="s">
        <v>198</v>
      </c>
      <c r="K87" s="773">
        <f>IF((H87+_xlfn.BITLSHIFT(H88,8))&gt;32767,H87+_xlfn.BITLSHIFT(H88,8)-65536,H87+_xlfn.BITLSHIFT(H88,8))</f>
        <v>0</v>
      </c>
      <c r="L87" s="742"/>
    </row>
    <row r="88" spans="1:12" ht="15.6" customHeight="1">
      <c r="A88" s="291">
        <v>197</v>
      </c>
      <c r="B88" s="291" t="s">
        <v>24</v>
      </c>
      <c r="C88" s="293" t="s">
        <v>1532</v>
      </c>
      <c r="D88" s="751"/>
      <c r="E88" s="295" t="s">
        <v>26</v>
      </c>
      <c r="F88" s="546">
        <f t="shared" si="3"/>
        <v>0</v>
      </c>
      <c r="G88" s="547" t="str">
        <f t="shared" si="4"/>
        <v>0</v>
      </c>
      <c r="H88" s="302">
        <v>0</v>
      </c>
      <c r="I88" s="297" t="s">
        <v>27</v>
      </c>
      <c r="J88" s="751"/>
      <c r="K88" s="751"/>
      <c r="L88" s="742"/>
    </row>
    <row r="89" spans="1:12" ht="15.6" customHeight="1">
      <c r="A89" s="291">
        <v>198</v>
      </c>
      <c r="B89" s="291" t="s">
        <v>24</v>
      </c>
      <c r="C89" s="293" t="s">
        <v>1533</v>
      </c>
      <c r="D89" s="954" t="s">
        <v>1534</v>
      </c>
      <c r="E89" s="295" t="s">
        <v>26</v>
      </c>
      <c r="F89" s="546">
        <f t="shared" si="3"/>
        <v>0</v>
      </c>
      <c r="G89" s="547" t="str">
        <f t="shared" si="4"/>
        <v>0</v>
      </c>
      <c r="H89" s="549">
        <v>0</v>
      </c>
      <c r="I89" s="297" t="s">
        <v>27</v>
      </c>
      <c r="J89" s="773" t="s">
        <v>198</v>
      </c>
      <c r="K89" s="773">
        <f>IF((H89+_xlfn.BITLSHIFT(H90,8))&gt;32767,H89+_xlfn.BITLSHIFT(H90,8)-65536,H89+_xlfn.BITLSHIFT(H90,8))</f>
        <v>0</v>
      </c>
      <c r="L89" s="742"/>
    </row>
    <row r="90" spans="1:12" ht="15.6" customHeight="1">
      <c r="A90" s="291">
        <v>199</v>
      </c>
      <c r="B90" s="291" t="s">
        <v>24</v>
      </c>
      <c r="C90" s="293" t="s">
        <v>1535</v>
      </c>
      <c r="D90" s="751"/>
      <c r="E90" s="295" t="s">
        <v>26</v>
      </c>
      <c r="F90" s="546">
        <f t="shared" si="3"/>
        <v>0</v>
      </c>
      <c r="G90" s="547" t="str">
        <f t="shared" si="4"/>
        <v>0</v>
      </c>
      <c r="H90" s="302">
        <v>0</v>
      </c>
      <c r="I90" s="297" t="s">
        <v>27</v>
      </c>
      <c r="J90" s="751"/>
      <c r="K90" s="751"/>
      <c r="L90" s="742"/>
    </row>
    <row r="91" spans="1:12" ht="15.6" customHeight="1">
      <c r="A91" s="291">
        <v>200</v>
      </c>
      <c r="B91" s="291" t="s">
        <v>24</v>
      </c>
      <c r="C91" s="293" t="s">
        <v>1536</v>
      </c>
      <c r="D91" s="954" t="s">
        <v>1537</v>
      </c>
      <c r="E91" s="295" t="s">
        <v>26</v>
      </c>
      <c r="F91" s="546">
        <f t="shared" si="3"/>
        <v>0</v>
      </c>
      <c r="G91" s="547" t="str">
        <f t="shared" si="4"/>
        <v>0</v>
      </c>
      <c r="H91" s="549">
        <v>0</v>
      </c>
      <c r="I91" s="297" t="s">
        <v>27</v>
      </c>
      <c r="J91" s="773" t="s">
        <v>198</v>
      </c>
      <c r="K91" s="773">
        <f>IF((H91+_xlfn.BITLSHIFT(H92,8))&gt;32767,H91+_xlfn.BITLSHIFT(H92,8)-65536,H91+_xlfn.BITLSHIFT(H92,8))</f>
        <v>0</v>
      </c>
      <c r="L91" s="742"/>
    </row>
    <row r="92" spans="1:12" ht="15.6" customHeight="1">
      <c r="A92" s="291">
        <v>201</v>
      </c>
      <c r="B92" s="291" t="s">
        <v>24</v>
      </c>
      <c r="C92" s="293" t="s">
        <v>1538</v>
      </c>
      <c r="D92" s="751"/>
      <c r="E92" s="295" t="s">
        <v>26</v>
      </c>
      <c r="F92" s="546">
        <f t="shared" si="3"/>
        <v>0</v>
      </c>
      <c r="G92" s="547" t="str">
        <f t="shared" si="4"/>
        <v>0</v>
      </c>
      <c r="H92" s="302">
        <v>0</v>
      </c>
      <c r="I92" s="297" t="s">
        <v>27</v>
      </c>
      <c r="J92" s="751"/>
      <c r="K92" s="751"/>
      <c r="L92" s="742"/>
    </row>
    <row r="93" spans="1:12" ht="15.6" customHeight="1">
      <c r="A93" s="291">
        <v>202</v>
      </c>
      <c r="B93" s="291" t="s">
        <v>24</v>
      </c>
      <c r="C93" s="293" t="s">
        <v>1539</v>
      </c>
      <c r="D93" s="954" t="s">
        <v>1593</v>
      </c>
      <c r="E93" s="295" t="s">
        <v>26</v>
      </c>
      <c r="F93" s="546">
        <f t="shared" si="3"/>
        <v>0</v>
      </c>
      <c r="G93" s="547" t="str">
        <f t="shared" si="4"/>
        <v>0</v>
      </c>
      <c r="H93" s="549">
        <v>0</v>
      </c>
      <c r="I93" s="297" t="s">
        <v>27</v>
      </c>
      <c r="J93" s="773" t="s">
        <v>198</v>
      </c>
      <c r="K93" s="773">
        <f>IF((H93+_xlfn.BITLSHIFT(H94,8))&gt;32767,H93+_xlfn.BITLSHIFT(H94,8)-65536,H93+_xlfn.BITLSHIFT(H94,8))</f>
        <v>0</v>
      </c>
      <c r="L93" s="742"/>
    </row>
    <row r="94" spans="1:12" ht="15.6" customHeight="1">
      <c r="A94" s="291">
        <v>203</v>
      </c>
      <c r="B94" s="291" t="s">
        <v>24</v>
      </c>
      <c r="C94" s="293" t="s">
        <v>1541</v>
      </c>
      <c r="D94" s="751"/>
      <c r="E94" s="295" t="s">
        <v>26</v>
      </c>
      <c r="F94" s="546">
        <f t="shared" si="3"/>
        <v>0</v>
      </c>
      <c r="G94" s="547" t="str">
        <f t="shared" si="4"/>
        <v>0</v>
      </c>
      <c r="H94" s="302">
        <v>0</v>
      </c>
      <c r="I94" s="297" t="s">
        <v>27</v>
      </c>
      <c r="J94" s="751"/>
      <c r="K94" s="751"/>
      <c r="L94" s="742"/>
    </row>
    <row r="95" spans="1:12" ht="15.6" customHeight="1">
      <c r="A95" s="291">
        <v>204</v>
      </c>
      <c r="B95" s="291" t="s">
        <v>24</v>
      </c>
      <c r="C95" s="293" t="s">
        <v>1542</v>
      </c>
      <c r="D95" s="954" t="s">
        <v>1543</v>
      </c>
      <c r="E95" s="295" t="s">
        <v>26</v>
      </c>
      <c r="F95" s="546">
        <f t="shared" si="3"/>
        <v>0</v>
      </c>
      <c r="G95" s="547" t="str">
        <f t="shared" si="4"/>
        <v>0</v>
      </c>
      <c r="H95" s="549">
        <v>0</v>
      </c>
      <c r="I95" s="297" t="s">
        <v>27</v>
      </c>
      <c r="J95" s="773" t="s">
        <v>198</v>
      </c>
      <c r="K95" s="773">
        <f>IF((H95+_xlfn.BITLSHIFT(H96,8))&gt;32767,H95+_xlfn.BITLSHIFT(H96,8)-65536,H95+_xlfn.BITLSHIFT(H96,8))</f>
        <v>0</v>
      </c>
      <c r="L95" s="742"/>
    </row>
    <row r="96" spans="1:12" ht="15.6" customHeight="1">
      <c r="A96" s="291">
        <v>205</v>
      </c>
      <c r="B96" s="291" t="s">
        <v>24</v>
      </c>
      <c r="C96" s="293" t="s">
        <v>1544</v>
      </c>
      <c r="D96" s="751"/>
      <c r="E96" s="295" t="s">
        <v>26</v>
      </c>
      <c r="F96" s="546">
        <f t="shared" si="3"/>
        <v>0</v>
      </c>
      <c r="G96" s="547" t="str">
        <f t="shared" si="4"/>
        <v>0</v>
      </c>
      <c r="H96" s="302">
        <v>0</v>
      </c>
      <c r="I96" s="297" t="s">
        <v>27</v>
      </c>
      <c r="J96" s="751"/>
      <c r="K96" s="751"/>
      <c r="L96" s="742"/>
    </row>
    <row r="97" spans="1:12" ht="15.6" customHeight="1">
      <c r="A97" s="291">
        <v>206</v>
      </c>
      <c r="B97" s="291" t="s">
        <v>24</v>
      </c>
      <c r="C97" s="293" t="s">
        <v>1545</v>
      </c>
      <c r="D97" s="954" t="s">
        <v>1594</v>
      </c>
      <c r="E97" s="295" t="s">
        <v>26</v>
      </c>
      <c r="F97" s="546">
        <f t="shared" si="3"/>
        <v>0</v>
      </c>
      <c r="G97" s="547" t="str">
        <f t="shared" si="4"/>
        <v>0</v>
      </c>
      <c r="H97" s="549">
        <v>0</v>
      </c>
      <c r="I97" s="297" t="s">
        <v>27</v>
      </c>
      <c r="J97" s="773" t="s">
        <v>198</v>
      </c>
      <c r="K97" s="773">
        <f>IF((H97+_xlfn.BITLSHIFT(H98,8))&gt;32767,H97+_xlfn.BITLSHIFT(H98,8)-65536,H97+_xlfn.BITLSHIFT(H98,8))</f>
        <v>0</v>
      </c>
      <c r="L97" s="742"/>
    </row>
    <row r="98" spans="1:12" ht="15.6" customHeight="1">
      <c r="A98" s="291">
        <v>207</v>
      </c>
      <c r="B98" s="291" t="s">
        <v>24</v>
      </c>
      <c r="C98" s="293" t="s">
        <v>1547</v>
      </c>
      <c r="D98" s="751"/>
      <c r="E98" s="295" t="s">
        <v>26</v>
      </c>
      <c r="F98" s="546">
        <f t="shared" si="3"/>
        <v>0</v>
      </c>
      <c r="G98" s="547" t="str">
        <f t="shared" si="4"/>
        <v>0</v>
      </c>
      <c r="H98" s="302">
        <v>0</v>
      </c>
      <c r="I98" s="297" t="s">
        <v>27</v>
      </c>
      <c r="J98" s="751"/>
      <c r="K98" s="751"/>
      <c r="L98" s="742"/>
    </row>
    <row r="99" spans="1:12" ht="15.6" customHeight="1">
      <c r="A99" s="291">
        <v>208</v>
      </c>
      <c r="B99" s="291" t="s">
        <v>24</v>
      </c>
      <c r="C99" s="293" t="s">
        <v>1548</v>
      </c>
      <c r="D99" s="954" t="s">
        <v>1549</v>
      </c>
      <c r="E99" s="295" t="s">
        <v>26</v>
      </c>
      <c r="F99" s="546">
        <f t="shared" si="3"/>
        <v>0</v>
      </c>
      <c r="G99" s="547" t="str">
        <f t="shared" si="4"/>
        <v>0</v>
      </c>
      <c r="H99" s="549">
        <v>0</v>
      </c>
      <c r="I99" s="297" t="s">
        <v>27</v>
      </c>
      <c r="J99" s="773" t="s">
        <v>198</v>
      </c>
      <c r="K99" s="773">
        <f>IF((H99+_xlfn.BITLSHIFT(H100,8))&gt;32767,H99+_xlfn.BITLSHIFT(H100,8)-65536,H99+_xlfn.BITLSHIFT(H100,8))</f>
        <v>0</v>
      </c>
      <c r="L99" s="742"/>
    </row>
    <row r="100" spans="1:12" ht="15.6" customHeight="1">
      <c r="A100" s="291">
        <v>209</v>
      </c>
      <c r="B100" s="291" t="s">
        <v>24</v>
      </c>
      <c r="C100" s="293" t="s">
        <v>1550</v>
      </c>
      <c r="D100" s="751"/>
      <c r="E100" s="295" t="s">
        <v>26</v>
      </c>
      <c r="F100" s="546">
        <f t="shared" si="3"/>
        <v>0</v>
      </c>
      <c r="G100" s="547" t="str">
        <f t="shared" si="4"/>
        <v>0</v>
      </c>
      <c r="H100" s="302">
        <v>0</v>
      </c>
      <c r="I100" s="297" t="s">
        <v>27</v>
      </c>
      <c r="J100" s="751"/>
      <c r="K100" s="751"/>
      <c r="L100" s="742"/>
    </row>
    <row r="101" spans="1:12" ht="15.6" customHeight="1">
      <c r="A101" s="291">
        <v>210</v>
      </c>
      <c r="B101" s="291" t="s">
        <v>24</v>
      </c>
      <c r="C101" s="293" t="s">
        <v>1551</v>
      </c>
      <c r="D101" s="954" t="s">
        <v>1552</v>
      </c>
      <c r="E101" s="295" t="s">
        <v>26</v>
      </c>
      <c r="F101" s="546">
        <f t="shared" si="3"/>
        <v>0</v>
      </c>
      <c r="G101" s="547" t="str">
        <f t="shared" si="4"/>
        <v>0</v>
      </c>
      <c r="H101" s="549">
        <v>0</v>
      </c>
      <c r="I101" s="297" t="s">
        <v>27</v>
      </c>
      <c r="J101" s="773" t="s">
        <v>198</v>
      </c>
      <c r="K101" s="773">
        <f>IF((H101+_xlfn.BITLSHIFT(H102,8))&gt;32767,H101+_xlfn.BITLSHIFT(H102,8)-65536,H101+_xlfn.BITLSHIFT(H102,8))</f>
        <v>0</v>
      </c>
      <c r="L101" s="742"/>
    </row>
    <row r="102" spans="1:12" ht="15.6" customHeight="1">
      <c r="A102" s="291">
        <v>211</v>
      </c>
      <c r="B102" s="291" t="s">
        <v>24</v>
      </c>
      <c r="C102" s="293" t="s">
        <v>1553</v>
      </c>
      <c r="D102" s="751"/>
      <c r="E102" s="295" t="s">
        <v>26</v>
      </c>
      <c r="F102" s="546">
        <f t="shared" si="3"/>
        <v>0</v>
      </c>
      <c r="G102" s="547" t="str">
        <f t="shared" si="4"/>
        <v>0</v>
      </c>
      <c r="H102" s="302">
        <v>0</v>
      </c>
      <c r="I102" s="297" t="s">
        <v>27</v>
      </c>
      <c r="J102" s="751"/>
      <c r="K102" s="751"/>
      <c r="L102" s="742"/>
    </row>
    <row r="103" spans="1:12" ht="15.6" customHeight="1">
      <c r="A103" s="291">
        <v>212</v>
      </c>
      <c r="B103" s="291" t="s">
        <v>24</v>
      </c>
      <c r="C103" s="293" t="s">
        <v>1554</v>
      </c>
      <c r="D103" s="294" t="s">
        <v>1555</v>
      </c>
      <c r="E103" s="295" t="s">
        <v>26</v>
      </c>
      <c r="F103" s="546">
        <f t="shared" si="3"/>
        <v>0</v>
      </c>
      <c r="G103" s="547" t="str">
        <f t="shared" si="4"/>
        <v>0</v>
      </c>
      <c r="H103" s="302">
        <v>0</v>
      </c>
      <c r="I103" s="297" t="s">
        <v>27</v>
      </c>
      <c r="J103" s="297" t="s">
        <v>200</v>
      </c>
      <c r="K103" s="297">
        <f>H103</f>
        <v>0</v>
      </c>
      <c r="L103" s="742"/>
    </row>
    <row r="104" spans="1:12" ht="15.6" customHeight="1">
      <c r="A104" s="291">
        <v>213</v>
      </c>
      <c r="B104" s="291" t="s">
        <v>24</v>
      </c>
      <c r="C104" s="293" t="s">
        <v>49</v>
      </c>
      <c r="D104" s="294" t="s">
        <v>1514</v>
      </c>
      <c r="E104" s="295" t="s">
        <v>26</v>
      </c>
      <c r="F104" s="546">
        <f t="shared" si="3"/>
        <v>0</v>
      </c>
      <c r="G104" s="547" t="str">
        <f t="shared" si="4"/>
        <v>0</v>
      </c>
      <c r="H104" s="302">
        <v>0</v>
      </c>
      <c r="I104" s="297" t="s">
        <v>27</v>
      </c>
      <c r="J104" s="297" t="s">
        <v>200</v>
      </c>
      <c r="K104" s="297">
        <f>H104</f>
        <v>0</v>
      </c>
      <c r="L104" s="742"/>
    </row>
    <row r="105" spans="1:12" ht="15.6" customHeight="1">
      <c r="A105" s="291">
        <v>214</v>
      </c>
      <c r="B105" s="291" t="s">
        <v>24</v>
      </c>
      <c r="C105" s="293" t="s">
        <v>1556</v>
      </c>
      <c r="D105" s="294" t="s">
        <v>1557</v>
      </c>
      <c r="E105" s="295" t="s">
        <v>26</v>
      </c>
      <c r="F105" s="546">
        <f t="shared" si="3"/>
        <v>0</v>
      </c>
      <c r="G105" s="547" t="str">
        <f t="shared" si="4"/>
        <v>0</v>
      </c>
      <c r="H105" s="302">
        <v>0</v>
      </c>
      <c r="I105" s="297" t="s">
        <v>27</v>
      </c>
      <c r="J105" s="297" t="s">
        <v>200</v>
      </c>
      <c r="K105" s="297">
        <f>H105</f>
        <v>0</v>
      </c>
      <c r="L105" s="742"/>
    </row>
    <row r="106" spans="1:12" ht="15.6" customHeight="1">
      <c r="A106" s="291">
        <v>215</v>
      </c>
      <c r="B106" s="291" t="s">
        <v>24</v>
      </c>
      <c r="C106" s="293" t="s">
        <v>1558</v>
      </c>
      <c r="D106" s="294" t="s">
        <v>1559</v>
      </c>
      <c r="E106" s="295" t="s">
        <v>26</v>
      </c>
      <c r="F106" s="546">
        <f t="shared" si="3"/>
        <v>0</v>
      </c>
      <c r="G106" s="547" t="str">
        <f t="shared" si="4"/>
        <v>0</v>
      </c>
      <c r="H106" s="302">
        <v>0</v>
      </c>
      <c r="I106" s="297" t="s">
        <v>27</v>
      </c>
      <c r="J106" s="297" t="s">
        <v>1560</v>
      </c>
      <c r="K106" s="297">
        <f>IF(H106,H106-256,H106)</f>
        <v>0</v>
      </c>
      <c r="L106" s="742"/>
    </row>
    <row r="107" spans="1:12" ht="15.6" customHeight="1">
      <c r="A107" s="291">
        <v>216</v>
      </c>
      <c r="B107" s="291" t="s">
        <v>24</v>
      </c>
      <c r="C107" s="293" t="s">
        <v>1561</v>
      </c>
      <c r="D107" s="294" t="s">
        <v>1559</v>
      </c>
      <c r="E107" s="295" t="s">
        <v>26</v>
      </c>
      <c r="F107" s="546">
        <f t="shared" si="3"/>
        <v>0</v>
      </c>
      <c r="G107" s="547" t="str">
        <f t="shared" si="4"/>
        <v>0</v>
      </c>
      <c r="H107" s="302">
        <v>0</v>
      </c>
      <c r="I107" s="297" t="s">
        <v>27</v>
      </c>
      <c r="J107" s="297" t="s">
        <v>1560</v>
      </c>
      <c r="K107" s="297">
        <f>IF(H107&gt;127,H107-256,H107)</f>
        <v>0</v>
      </c>
      <c r="L107" s="742"/>
    </row>
    <row r="108" spans="1:12" ht="15.6" customHeight="1">
      <c r="A108" s="291">
        <v>217</v>
      </c>
      <c r="B108" s="291" t="s">
        <v>24</v>
      </c>
      <c r="C108" s="293" t="s">
        <v>1562</v>
      </c>
      <c r="D108" s="294" t="s">
        <v>1559</v>
      </c>
      <c r="E108" s="295" t="s">
        <v>26</v>
      </c>
      <c r="F108" s="546">
        <f t="shared" si="3"/>
        <v>0</v>
      </c>
      <c r="G108" s="547" t="str">
        <f t="shared" si="4"/>
        <v>0</v>
      </c>
      <c r="H108" s="302">
        <v>0</v>
      </c>
      <c r="I108" s="297" t="s">
        <v>27</v>
      </c>
      <c r="J108" s="297" t="s">
        <v>1560</v>
      </c>
      <c r="K108" s="297">
        <f>IF(H108&gt;127,H108-256,H108)</f>
        <v>0</v>
      </c>
      <c r="L108" s="742"/>
    </row>
    <row r="109" spans="1:12" ht="15.6" customHeight="1">
      <c r="A109" s="291">
        <v>218</v>
      </c>
      <c r="B109" s="291" t="s">
        <v>24</v>
      </c>
      <c r="C109" s="293" t="s">
        <v>1563</v>
      </c>
      <c r="D109" s="294" t="s">
        <v>1559</v>
      </c>
      <c r="E109" s="295" t="s">
        <v>26</v>
      </c>
      <c r="F109" s="546">
        <f t="shared" si="3"/>
        <v>0</v>
      </c>
      <c r="G109" s="547" t="str">
        <f t="shared" si="4"/>
        <v>0</v>
      </c>
      <c r="H109" s="302">
        <v>0</v>
      </c>
      <c r="I109" s="297" t="s">
        <v>27</v>
      </c>
      <c r="J109" s="297" t="s">
        <v>1560</v>
      </c>
      <c r="K109" s="297">
        <f>IF(H109&gt;127,H109-256,H109)</f>
        <v>0</v>
      </c>
      <c r="L109" s="742"/>
    </row>
    <row r="110" spans="1:12" ht="15.6" customHeight="1">
      <c r="A110" s="291">
        <v>219</v>
      </c>
      <c r="B110" s="291" t="s">
        <v>24</v>
      </c>
      <c r="C110" s="293" t="s">
        <v>1564</v>
      </c>
      <c r="D110" s="294" t="s">
        <v>1565</v>
      </c>
      <c r="E110" s="295" t="s">
        <v>26</v>
      </c>
      <c r="F110" s="546">
        <f t="shared" si="3"/>
        <v>0</v>
      </c>
      <c r="G110" s="547" t="str">
        <f t="shared" si="4"/>
        <v>0</v>
      </c>
      <c r="H110" s="302">
        <v>0</v>
      </c>
      <c r="I110" s="297" t="s">
        <v>27</v>
      </c>
      <c r="J110" s="297" t="s">
        <v>200</v>
      </c>
      <c r="K110" s="297">
        <f>IF(H110&gt;127,H110-256,H110)</f>
        <v>0</v>
      </c>
      <c r="L110" s="742"/>
    </row>
    <row r="111" spans="1:12" ht="15.6" customHeight="1">
      <c r="A111" s="291">
        <v>220</v>
      </c>
      <c r="B111" s="291" t="s">
        <v>24</v>
      </c>
      <c r="C111" s="293" t="s">
        <v>1566</v>
      </c>
      <c r="D111" s="294" t="s">
        <v>1567</v>
      </c>
      <c r="E111" s="295" t="s">
        <v>26</v>
      </c>
      <c r="F111" s="546">
        <f t="shared" si="3"/>
        <v>0</v>
      </c>
      <c r="G111" s="547" t="str">
        <f t="shared" si="4"/>
        <v>0</v>
      </c>
      <c r="H111" s="302">
        <v>0</v>
      </c>
      <c r="I111" s="297" t="s">
        <v>27</v>
      </c>
      <c r="J111" s="297" t="s">
        <v>200</v>
      </c>
      <c r="K111" s="297">
        <f t="shared" ref="K111:K145" si="5">H111</f>
        <v>0</v>
      </c>
      <c r="L111" s="742"/>
    </row>
    <row r="112" spans="1:12" ht="15.6" customHeight="1">
      <c r="A112" s="291">
        <v>221</v>
      </c>
      <c r="B112" s="291" t="s">
        <v>24</v>
      </c>
      <c r="C112" s="293" t="s">
        <v>1568</v>
      </c>
      <c r="D112" s="294" t="s">
        <v>1569</v>
      </c>
      <c r="E112" s="295" t="s">
        <v>26</v>
      </c>
      <c r="F112" s="546">
        <f t="shared" si="3"/>
        <v>0</v>
      </c>
      <c r="G112" s="547" t="str">
        <f t="shared" si="4"/>
        <v>0</v>
      </c>
      <c r="H112" s="302">
        <v>0</v>
      </c>
      <c r="I112" s="297" t="s">
        <v>27</v>
      </c>
      <c r="J112" s="297" t="s">
        <v>200</v>
      </c>
      <c r="K112" s="297">
        <f t="shared" si="5"/>
        <v>0</v>
      </c>
      <c r="L112" s="742"/>
    </row>
    <row r="113" spans="1:12" ht="15.6" customHeight="1">
      <c r="A113" s="291">
        <v>222</v>
      </c>
      <c r="B113" s="291" t="s">
        <v>24</v>
      </c>
      <c r="C113" s="293" t="s">
        <v>1570</v>
      </c>
      <c r="D113" s="294" t="s">
        <v>1571</v>
      </c>
      <c r="E113" s="295" t="s">
        <v>26</v>
      </c>
      <c r="F113" s="546">
        <f t="shared" si="3"/>
        <v>0</v>
      </c>
      <c r="G113" s="547" t="str">
        <f t="shared" si="4"/>
        <v>0</v>
      </c>
      <c r="H113" s="302">
        <v>0</v>
      </c>
      <c r="I113" s="297" t="s">
        <v>27</v>
      </c>
      <c r="J113" s="297" t="s">
        <v>200</v>
      </c>
      <c r="K113" s="297">
        <f t="shared" si="5"/>
        <v>0</v>
      </c>
      <c r="L113" s="742"/>
    </row>
    <row r="114" spans="1:12" ht="15.6" customHeight="1">
      <c r="A114" s="291">
        <v>223</v>
      </c>
      <c r="B114" s="291" t="s">
        <v>24</v>
      </c>
      <c r="C114" s="293" t="s">
        <v>1572</v>
      </c>
      <c r="D114" s="294" t="s">
        <v>1573</v>
      </c>
      <c r="E114" s="295" t="s">
        <v>26</v>
      </c>
      <c r="F114" s="546">
        <f t="shared" si="3"/>
        <v>0</v>
      </c>
      <c r="G114" s="547" t="str">
        <f t="shared" si="4"/>
        <v>0</v>
      </c>
      <c r="H114" s="302">
        <v>0</v>
      </c>
      <c r="I114" s="297" t="s">
        <v>27</v>
      </c>
      <c r="J114" s="297" t="s">
        <v>200</v>
      </c>
      <c r="K114" s="297">
        <f t="shared" si="5"/>
        <v>0</v>
      </c>
      <c r="L114" s="742"/>
    </row>
    <row r="115" spans="1:12" ht="15.6" customHeight="1">
      <c r="A115" s="291">
        <v>224</v>
      </c>
      <c r="B115" s="291" t="s">
        <v>24</v>
      </c>
      <c r="C115" s="293" t="s">
        <v>1574</v>
      </c>
      <c r="D115" s="210" t="s">
        <v>1575</v>
      </c>
      <c r="E115" s="295" t="s">
        <v>26</v>
      </c>
      <c r="F115" s="546">
        <f t="shared" si="3"/>
        <v>0</v>
      </c>
      <c r="G115" s="547" t="str">
        <f t="shared" si="4"/>
        <v>0</v>
      </c>
      <c r="H115" s="302">
        <v>0</v>
      </c>
      <c r="I115" s="297" t="s">
        <v>27</v>
      </c>
      <c r="J115" s="297" t="s">
        <v>200</v>
      </c>
      <c r="K115" s="297">
        <f t="shared" si="5"/>
        <v>0</v>
      </c>
      <c r="L115" s="742"/>
    </row>
    <row r="116" spans="1:12" ht="15.6" customHeight="1">
      <c r="A116" s="291">
        <v>225</v>
      </c>
      <c r="B116" s="291" t="s">
        <v>24</v>
      </c>
      <c r="C116" s="293" t="s">
        <v>1576</v>
      </c>
      <c r="D116" s="210" t="s">
        <v>1577</v>
      </c>
      <c r="E116" s="295" t="s">
        <v>26</v>
      </c>
      <c r="F116" s="546">
        <f t="shared" si="3"/>
        <v>0</v>
      </c>
      <c r="G116" s="547" t="str">
        <f t="shared" si="4"/>
        <v>0</v>
      </c>
      <c r="H116" s="302">
        <v>0</v>
      </c>
      <c r="I116" s="297" t="s">
        <v>27</v>
      </c>
      <c r="J116" s="297" t="s">
        <v>200</v>
      </c>
      <c r="K116" s="297">
        <f t="shared" si="5"/>
        <v>0</v>
      </c>
      <c r="L116" s="742"/>
    </row>
    <row r="117" spans="1:12" ht="15.6" customHeight="1">
      <c r="A117" s="291">
        <v>226</v>
      </c>
      <c r="B117" s="291" t="s">
        <v>24</v>
      </c>
      <c r="C117" s="293" t="s">
        <v>1578</v>
      </c>
      <c r="D117" s="210" t="s">
        <v>1579</v>
      </c>
      <c r="E117" s="295" t="s">
        <v>26</v>
      </c>
      <c r="F117" s="546">
        <f t="shared" si="3"/>
        <v>0</v>
      </c>
      <c r="G117" s="547" t="str">
        <f t="shared" si="4"/>
        <v>0</v>
      </c>
      <c r="H117" s="302">
        <v>0</v>
      </c>
      <c r="I117" s="297" t="s">
        <v>27</v>
      </c>
      <c r="J117" s="297" t="s">
        <v>200</v>
      </c>
      <c r="K117" s="297">
        <f t="shared" si="5"/>
        <v>0</v>
      </c>
      <c r="L117" s="742"/>
    </row>
    <row r="118" spans="1:12" ht="15.6" customHeight="1">
      <c r="A118" s="291">
        <v>227</v>
      </c>
      <c r="B118" s="291" t="s">
        <v>24</v>
      </c>
      <c r="C118" s="293" t="s">
        <v>1580</v>
      </c>
      <c r="D118" s="210" t="s">
        <v>1581</v>
      </c>
      <c r="E118" s="295" t="s">
        <v>26</v>
      </c>
      <c r="F118" s="546">
        <f t="shared" si="3"/>
        <v>0</v>
      </c>
      <c r="G118" s="547" t="str">
        <f t="shared" si="4"/>
        <v>0</v>
      </c>
      <c r="H118" s="302">
        <v>0</v>
      </c>
      <c r="I118" s="297" t="s">
        <v>27</v>
      </c>
      <c r="J118" s="297" t="s">
        <v>200</v>
      </c>
      <c r="K118" s="297">
        <f t="shared" si="5"/>
        <v>0</v>
      </c>
      <c r="L118" s="742"/>
    </row>
    <row r="119" spans="1:12" ht="15.6" customHeight="1">
      <c r="A119" s="291">
        <v>228</v>
      </c>
      <c r="B119" s="291" t="s">
        <v>24</v>
      </c>
      <c r="C119" s="293" t="s">
        <v>1582</v>
      </c>
      <c r="D119" s="210" t="s">
        <v>1583</v>
      </c>
      <c r="E119" s="295" t="s">
        <v>26</v>
      </c>
      <c r="F119" s="546">
        <f t="shared" si="3"/>
        <v>0</v>
      </c>
      <c r="G119" s="547" t="str">
        <f t="shared" si="4"/>
        <v>0</v>
      </c>
      <c r="H119" s="302">
        <v>0</v>
      </c>
      <c r="I119" s="297" t="s">
        <v>27</v>
      </c>
      <c r="J119" s="297" t="s">
        <v>200</v>
      </c>
      <c r="K119" s="297">
        <f t="shared" si="5"/>
        <v>0</v>
      </c>
      <c r="L119" s="742"/>
    </row>
    <row r="120" spans="1:12" ht="15.6" customHeight="1">
      <c r="A120" s="291">
        <v>229</v>
      </c>
      <c r="B120" s="291" t="s">
        <v>24</v>
      </c>
      <c r="C120" s="293" t="s">
        <v>1584</v>
      </c>
      <c r="D120" s="210" t="s">
        <v>1585</v>
      </c>
      <c r="E120" s="295" t="s">
        <v>26</v>
      </c>
      <c r="F120" s="546">
        <f t="shared" si="3"/>
        <v>0</v>
      </c>
      <c r="G120" s="547" t="str">
        <f t="shared" si="4"/>
        <v>0</v>
      </c>
      <c r="H120" s="302">
        <v>0</v>
      </c>
      <c r="I120" s="297" t="s">
        <v>27</v>
      </c>
      <c r="J120" s="297" t="s">
        <v>200</v>
      </c>
      <c r="K120" s="297">
        <f t="shared" si="5"/>
        <v>0</v>
      </c>
      <c r="L120" s="742"/>
    </row>
    <row r="121" spans="1:12" ht="15.6" customHeight="1">
      <c r="A121" s="291">
        <v>230</v>
      </c>
      <c r="B121" s="291" t="s">
        <v>24</v>
      </c>
      <c r="C121" s="293" t="s">
        <v>49</v>
      </c>
      <c r="D121" s="294" t="s">
        <v>1514</v>
      </c>
      <c r="E121" s="295" t="s">
        <v>26</v>
      </c>
      <c r="F121" s="546">
        <f t="shared" si="3"/>
        <v>0</v>
      </c>
      <c r="G121" s="547" t="str">
        <f t="shared" si="4"/>
        <v>0</v>
      </c>
      <c r="H121" s="302">
        <v>0</v>
      </c>
      <c r="I121" s="297">
        <v>0</v>
      </c>
      <c r="J121" s="297" t="s">
        <v>200</v>
      </c>
      <c r="K121" s="297">
        <f t="shared" si="5"/>
        <v>0</v>
      </c>
      <c r="L121" s="742"/>
    </row>
    <row r="122" spans="1:12" ht="15.6" customHeight="1">
      <c r="A122" s="291">
        <v>231</v>
      </c>
      <c r="B122" s="291" t="s">
        <v>24</v>
      </c>
      <c r="C122" s="293" t="s">
        <v>49</v>
      </c>
      <c r="D122" s="294" t="s">
        <v>1514</v>
      </c>
      <c r="E122" s="295" t="s">
        <v>26</v>
      </c>
      <c r="F122" s="546">
        <f t="shared" si="3"/>
        <v>0</v>
      </c>
      <c r="G122" s="547" t="str">
        <f t="shared" si="4"/>
        <v>0</v>
      </c>
      <c r="H122" s="302">
        <v>0</v>
      </c>
      <c r="I122" s="297">
        <v>0</v>
      </c>
      <c r="J122" s="297" t="s">
        <v>200</v>
      </c>
      <c r="K122" s="297">
        <f t="shared" si="5"/>
        <v>0</v>
      </c>
      <c r="L122" s="742"/>
    </row>
    <row r="123" spans="1:12" ht="15.6" customHeight="1">
      <c r="A123" s="291">
        <v>232</v>
      </c>
      <c r="B123" s="291" t="s">
        <v>24</v>
      </c>
      <c r="C123" s="293" t="s">
        <v>49</v>
      </c>
      <c r="D123" s="293" t="s">
        <v>49</v>
      </c>
      <c r="E123" s="295" t="s">
        <v>26</v>
      </c>
      <c r="F123" s="546">
        <f t="shared" si="3"/>
        <v>255</v>
      </c>
      <c r="G123" s="547" t="str">
        <f t="shared" si="4"/>
        <v>FF</v>
      </c>
      <c r="H123" s="302">
        <v>255</v>
      </c>
      <c r="I123" s="297"/>
      <c r="J123" s="297" t="s">
        <v>200</v>
      </c>
      <c r="K123" s="297">
        <f t="shared" si="5"/>
        <v>255</v>
      </c>
    </row>
    <row r="124" spans="1:12" ht="15.6" customHeight="1">
      <c r="A124" s="291">
        <v>233</v>
      </c>
      <c r="B124" s="291" t="s">
        <v>24</v>
      </c>
      <c r="C124" s="293" t="s">
        <v>49</v>
      </c>
      <c r="D124" s="293" t="s">
        <v>49</v>
      </c>
      <c r="E124" s="295" t="s">
        <v>26</v>
      </c>
      <c r="F124" s="546">
        <f t="shared" si="3"/>
        <v>255</v>
      </c>
      <c r="G124" s="547" t="str">
        <f t="shared" si="4"/>
        <v>FF</v>
      </c>
      <c r="H124" s="302">
        <v>255</v>
      </c>
      <c r="I124" s="297"/>
      <c r="J124" s="297" t="s">
        <v>200</v>
      </c>
      <c r="K124" s="297">
        <f t="shared" si="5"/>
        <v>255</v>
      </c>
    </row>
    <row r="125" spans="1:12" ht="15.6" customHeight="1">
      <c r="A125" s="291">
        <v>234</v>
      </c>
      <c r="B125" s="291" t="s">
        <v>24</v>
      </c>
      <c r="C125" s="293" t="s">
        <v>49</v>
      </c>
      <c r="D125" s="293" t="s">
        <v>49</v>
      </c>
      <c r="E125" s="295" t="s">
        <v>26</v>
      </c>
      <c r="F125" s="546">
        <f t="shared" si="3"/>
        <v>255</v>
      </c>
      <c r="G125" s="547" t="str">
        <f t="shared" si="4"/>
        <v>FF</v>
      </c>
      <c r="H125" s="302">
        <v>255</v>
      </c>
      <c r="I125" s="297"/>
      <c r="J125" s="297" t="s">
        <v>200</v>
      </c>
      <c r="K125" s="297">
        <f t="shared" si="5"/>
        <v>255</v>
      </c>
    </row>
    <row r="126" spans="1:12" ht="15.6" customHeight="1">
      <c r="A126" s="291">
        <v>235</v>
      </c>
      <c r="B126" s="291" t="s">
        <v>24</v>
      </c>
      <c r="C126" s="293" t="s">
        <v>49</v>
      </c>
      <c r="D126" s="293" t="s">
        <v>49</v>
      </c>
      <c r="E126" s="295" t="s">
        <v>26</v>
      </c>
      <c r="F126" s="546">
        <f t="shared" si="3"/>
        <v>255</v>
      </c>
      <c r="G126" s="547" t="str">
        <f t="shared" si="4"/>
        <v>FF</v>
      </c>
      <c r="H126" s="302">
        <v>255</v>
      </c>
      <c r="I126" s="297"/>
      <c r="J126" s="297" t="s">
        <v>200</v>
      </c>
      <c r="K126" s="297">
        <f t="shared" si="5"/>
        <v>255</v>
      </c>
    </row>
    <row r="127" spans="1:12" ht="15.6" customHeight="1">
      <c r="A127" s="291">
        <v>236</v>
      </c>
      <c r="B127" s="291" t="s">
        <v>24</v>
      </c>
      <c r="C127" s="293" t="s">
        <v>49</v>
      </c>
      <c r="D127" s="293" t="s">
        <v>49</v>
      </c>
      <c r="E127" s="295" t="s">
        <v>26</v>
      </c>
      <c r="F127" s="546">
        <f t="shared" si="3"/>
        <v>255</v>
      </c>
      <c r="G127" s="547" t="str">
        <f t="shared" si="4"/>
        <v>FF</v>
      </c>
      <c r="H127" s="302">
        <v>255</v>
      </c>
      <c r="I127" s="297"/>
      <c r="J127" s="297" t="s">
        <v>200</v>
      </c>
      <c r="K127" s="297">
        <f t="shared" si="5"/>
        <v>255</v>
      </c>
    </row>
    <row r="128" spans="1:12" ht="15.6" customHeight="1">
      <c r="A128" s="291">
        <v>237</v>
      </c>
      <c r="B128" s="291" t="s">
        <v>24</v>
      </c>
      <c r="C128" s="293" t="s">
        <v>49</v>
      </c>
      <c r="D128" s="293" t="s">
        <v>49</v>
      </c>
      <c r="E128" s="295" t="s">
        <v>26</v>
      </c>
      <c r="F128" s="546">
        <f t="shared" si="3"/>
        <v>255</v>
      </c>
      <c r="G128" s="547" t="str">
        <f t="shared" si="4"/>
        <v>FF</v>
      </c>
      <c r="H128" s="302">
        <v>255</v>
      </c>
      <c r="I128" s="297"/>
      <c r="J128" s="297" t="s">
        <v>200</v>
      </c>
      <c r="K128" s="297">
        <f t="shared" si="5"/>
        <v>255</v>
      </c>
    </row>
    <row r="129" spans="1:11" ht="15.6" customHeight="1">
      <c r="A129" s="291">
        <v>238</v>
      </c>
      <c r="B129" s="291" t="s">
        <v>24</v>
      </c>
      <c r="C129" s="293" t="s">
        <v>49</v>
      </c>
      <c r="D129" s="293" t="s">
        <v>49</v>
      </c>
      <c r="E129" s="295" t="s">
        <v>26</v>
      </c>
      <c r="F129" s="546">
        <f t="shared" si="3"/>
        <v>255</v>
      </c>
      <c r="G129" s="547" t="str">
        <f t="shared" si="4"/>
        <v>FF</v>
      </c>
      <c r="H129" s="302">
        <v>255</v>
      </c>
      <c r="I129" s="297"/>
      <c r="J129" s="297" t="s">
        <v>200</v>
      </c>
      <c r="K129" s="297">
        <f t="shared" si="5"/>
        <v>255</v>
      </c>
    </row>
    <row r="130" spans="1:11" ht="15.6" customHeight="1">
      <c r="A130" s="291">
        <v>239</v>
      </c>
      <c r="B130" s="291" t="s">
        <v>24</v>
      </c>
      <c r="C130" s="293" t="s">
        <v>49</v>
      </c>
      <c r="D130" s="293" t="s">
        <v>49</v>
      </c>
      <c r="E130" s="295" t="s">
        <v>26</v>
      </c>
      <c r="F130" s="546">
        <f t="shared" si="3"/>
        <v>255</v>
      </c>
      <c r="G130" s="547" t="str">
        <f t="shared" si="4"/>
        <v>FF</v>
      </c>
      <c r="H130" s="302">
        <v>255</v>
      </c>
      <c r="I130" s="297"/>
      <c r="J130" s="297" t="s">
        <v>200</v>
      </c>
      <c r="K130" s="297">
        <f t="shared" si="5"/>
        <v>255</v>
      </c>
    </row>
    <row r="131" spans="1:11" ht="15.6" customHeight="1">
      <c r="A131" s="291">
        <v>240</v>
      </c>
      <c r="B131" s="291" t="s">
        <v>24</v>
      </c>
      <c r="C131" s="293" t="s">
        <v>49</v>
      </c>
      <c r="D131" s="293" t="s">
        <v>49</v>
      </c>
      <c r="E131" s="295" t="s">
        <v>26</v>
      </c>
      <c r="F131" s="546">
        <f t="shared" si="3"/>
        <v>255</v>
      </c>
      <c r="G131" s="547" t="str">
        <f t="shared" si="4"/>
        <v>FF</v>
      </c>
      <c r="H131" s="302">
        <v>255</v>
      </c>
      <c r="I131" s="297"/>
      <c r="J131" s="297" t="s">
        <v>200</v>
      </c>
      <c r="K131" s="297">
        <f t="shared" si="5"/>
        <v>255</v>
      </c>
    </row>
    <row r="132" spans="1:11" ht="15.6" customHeight="1">
      <c r="A132" s="291">
        <v>241</v>
      </c>
      <c r="B132" s="291" t="s">
        <v>24</v>
      </c>
      <c r="C132" s="293" t="s">
        <v>49</v>
      </c>
      <c r="D132" s="293" t="s">
        <v>49</v>
      </c>
      <c r="E132" s="295" t="s">
        <v>26</v>
      </c>
      <c r="F132" s="546">
        <f t="shared" si="3"/>
        <v>255</v>
      </c>
      <c r="G132" s="547" t="str">
        <f t="shared" si="4"/>
        <v>FF</v>
      </c>
      <c r="H132" s="302">
        <v>255</v>
      </c>
      <c r="I132" s="297"/>
      <c r="J132" s="297" t="s">
        <v>200</v>
      </c>
      <c r="K132" s="297">
        <f t="shared" si="5"/>
        <v>255</v>
      </c>
    </row>
    <row r="133" spans="1:11" ht="15.6" customHeight="1">
      <c r="A133" s="291">
        <v>242</v>
      </c>
      <c r="B133" s="291" t="s">
        <v>24</v>
      </c>
      <c r="C133" s="293" t="s">
        <v>49</v>
      </c>
      <c r="D133" s="293" t="s">
        <v>49</v>
      </c>
      <c r="E133" s="295" t="s">
        <v>26</v>
      </c>
      <c r="F133" s="546">
        <f t="shared" si="3"/>
        <v>255</v>
      </c>
      <c r="G133" s="547" t="str">
        <f t="shared" si="4"/>
        <v>FF</v>
      </c>
      <c r="H133" s="302">
        <v>255</v>
      </c>
      <c r="I133" s="297"/>
      <c r="J133" s="297" t="s">
        <v>200</v>
      </c>
      <c r="K133" s="297">
        <f t="shared" si="5"/>
        <v>255</v>
      </c>
    </row>
    <row r="134" spans="1:11" ht="15.6" customHeight="1">
      <c r="A134" s="291">
        <v>243</v>
      </c>
      <c r="B134" s="291" t="s">
        <v>24</v>
      </c>
      <c r="C134" s="293" t="s">
        <v>49</v>
      </c>
      <c r="D134" s="293" t="s">
        <v>49</v>
      </c>
      <c r="E134" s="295" t="s">
        <v>26</v>
      </c>
      <c r="F134" s="546">
        <f t="shared" si="3"/>
        <v>255</v>
      </c>
      <c r="G134" s="547" t="str">
        <f t="shared" si="4"/>
        <v>FF</v>
      </c>
      <c r="H134" s="302">
        <v>255</v>
      </c>
      <c r="I134" s="297"/>
      <c r="J134" s="297" t="s">
        <v>200</v>
      </c>
      <c r="K134" s="297">
        <f t="shared" si="5"/>
        <v>255</v>
      </c>
    </row>
    <row r="135" spans="1:11" ht="15.6" customHeight="1">
      <c r="A135" s="291">
        <v>244</v>
      </c>
      <c r="B135" s="291" t="s">
        <v>24</v>
      </c>
      <c r="C135" s="293" t="s">
        <v>49</v>
      </c>
      <c r="D135" s="293" t="s">
        <v>49</v>
      </c>
      <c r="E135" s="295" t="s">
        <v>26</v>
      </c>
      <c r="F135" s="546">
        <f t="shared" si="3"/>
        <v>255</v>
      </c>
      <c r="G135" s="547" t="str">
        <f t="shared" si="4"/>
        <v>FF</v>
      </c>
      <c r="H135" s="302">
        <v>255</v>
      </c>
      <c r="I135" s="297"/>
      <c r="J135" s="297" t="s">
        <v>200</v>
      </c>
      <c r="K135" s="297">
        <f t="shared" si="5"/>
        <v>255</v>
      </c>
    </row>
    <row r="136" spans="1:11" ht="15.6" customHeight="1">
      <c r="A136" s="291">
        <v>245</v>
      </c>
      <c r="B136" s="291" t="s">
        <v>24</v>
      </c>
      <c r="C136" s="293" t="s">
        <v>49</v>
      </c>
      <c r="D136" s="293" t="s">
        <v>49</v>
      </c>
      <c r="E136" s="295" t="s">
        <v>26</v>
      </c>
      <c r="F136" s="546">
        <f t="shared" si="3"/>
        <v>255</v>
      </c>
      <c r="G136" s="547" t="str">
        <f t="shared" si="4"/>
        <v>FF</v>
      </c>
      <c r="H136" s="302">
        <v>255</v>
      </c>
      <c r="I136" s="297"/>
      <c r="J136" s="297" t="s">
        <v>200</v>
      </c>
      <c r="K136" s="297">
        <f t="shared" si="5"/>
        <v>255</v>
      </c>
    </row>
    <row r="137" spans="1:11" ht="15.6" customHeight="1">
      <c r="A137" s="291">
        <v>246</v>
      </c>
      <c r="B137" s="291" t="s">
        <v>24</v>
      </c>
      <c r="C137" s="293" t="s">
        <v>49</v>
      </c>
      <c r="D137" s="293" t="s">
        <v>49</v>
      </c>
      <c r="E137" s="295" t="s">
        <v>26</v>
      </c>
      <c r="F137" s="546">
        <f t="shared" ref="F137:F146" si="6">H137</f>
        <v>255</v>
      </c>
      <c r="G137" s="547" t="str">
        <f t="shared" ref="G137:G146" si="7">DEC2HEX(H137)</f>
        <v>FF</v>
      </c>
      <c r="H137" s="302">
        <v>255</v>
      </c>
      <c r="I137" s="297"/>
      <c r="J137" s="297" t="s">
        <v>200</v>
      </c>
      <c r="K137" s="297">
        <f t="shared" si="5"/>
        <v>255</v>
      </c>
    </row>
    <row r="138" spans="1:11" ht="15.6" customHeight="1">
      <c r="A138" s="291">
        <v>247</v>
      </c>
      <c r="B138" s="291" t="s">
        <v>24</v>
      </c>
      <c r="C138" s="293" t="s">
        <v>49</v>
      </c>
      <c r="D138" s="293" t="s">
        <v>49</v>
      </c>
      <c r="E138" s="295" t="s">
        <v>26</v>
      </c>
      <c r="F138" s="546">
        <f t="shared" si="6"/>
        <v>255</v>
      </c>
      <c r="G138" s="547" t="str">
        <f t="shared" si="7"/>
        <v>FF</v>
      </c>
      <c r="H138" s="302">
        <v>255</v>
      </c>
      <c r="I138" s="297"/>
      <c r="J138" s="297" t="s">
        <v>200</v>
      </c>
      <c r="K138" s="297">
        <f t="shared" si="5"/>
        <v>255</v>
      </c>
    </row>
    <row r="139" spans="1:11" ht="15.6" customHeight="1">
      <c r="A139" s="291">
        <v>248</v>
      </c>
      <c r="B139" s="291" t="s">
        <v>24</v>
      </c>
      <c r="C139" s="293" t="s">
        <v>49</v>
      </c>
      <c r="D139" s="293" t="s">
        <v>49</v>
      </c>
      <c r="E139" s="295" t="s">
        <v>26</v>
      </c>
      <c r="F139" s="546">
        <f t="shared" si="6"/>
        <v>255</v>
      </c>
      <c r="G139" s="547" t="str">
        <f t="shared" si="7"/>
        <v>FF</v>
      </c>
      <c r="H139" s="302">
        <v>255</v>
      </c>
      <c r="I139" s="297"/>
      <c r="J139" s="297" t="s">
        <v>200</v>
      </c>
      <c r="K139" s="297">
        <f t="shared" si="5"/>
        <v>255</v>
      </c>
    </row>
    <row r="140" spans="1:11" ht="15.6" customHeight="1">
      <c r="A140" s="291">
        <v>249</v>
      </c>
      <c r="B140" s="291" t="s">
        <v>24</v>
      </c>
      <c r="C140" s="293" t="s">
        <v>49</v>
      </c>
      <c r="D140" s="293" t="s">
        <v>49</v>
      </c>
      <c r="E140" s="295" t="s">
        <v>26</v>
      </c>
      <c r="F140" s="546">
        <f t="shared" si="6"/>
        <v>255</v>
      </c>
      <c r="G140" s="547" t="str">
        <f t="shared" si="7"/>
        <v>FF</v>
      </c>
      <c r="H140" s="302">
        <v>255</v>
      </c>
      <c r="I140" s="297"/>
      <c r="J140" s="297" t="s">
        <v>200</v>
      </c>
      <c r="K140" s="297">
        <f t="shared" si="5"/>
        <v>255</v>
      </c>
    </row>
    <row r="141" spans="1:11" ht="15.6" customHeight="1">
      <c r="A141" s="291">
        <v>250</v>
      </c>
      <c r="B141" s="291" t="s">
        <v>24</v>
      </c>
      <c r="C141" s="293" t="s">
        <v>49</v>
      </c>
      <c r="D141" s="293" t="s">
        <v>49</v>
      </c>
      <c r="E141" s="295" t="s">
        <v>26</v>
      </c>
      <c r="F141" s="546">
        <f t="shared" si="6"/>
        <v>255</v>
      </c>
      <c r="G141" s="547" t="str">
        <f t="shared" si="7"/>
        <v>FF</v>
      </c>
      <c r="H141" s="302">
        <v>255</v>
      </c>
      <c r="I141" s="297"/>
      <c r="J141" s="297" t="s">
        <v>200</v>
      </c>
      <c r="K141" s="297">
        <f t="shared" si="5"/>
        <v>255</v>
      </c>
    </row>
    <row r="142" spans="1:11" ht="15.6" customHeight="1">
      <c r="A142" s="291">
        <v>251</v>
      </c>
      <c r="B142" s="291" t="s">
        <v>24</v>
      </c>
      <c r="C142" s="293" t="s">
        <v>49</v>
      </c>
      <c r="D142" s="293" t="s">
        <v>49</v>
      </c>
      <c r="E142" s="295" t="s">
        <v>26</v>
      </c>
      <c r="F142" s="546">
        <f t="shared" si="6"/>
        <v>255</v>
      </c>
      <c r="G142" s="547" t="str">
        <f t="shared" si="7"/>
        <v>FF</v>
      </c>
      <c r="H142" s="302">
        <v>255</v>
      </c>
      <c r="I142" s="297"/>
      <c r="J142" s="297" t="s">
        <v>200</v>
      </c>
      <c r="K142" s="297">
        <f t="shared" si="5"/>
        <v>255</v>
      </c>
    </row>
    <row r="143" spans="1:11" ht="15.6" customHeight="1">
      <c r="A143" s="291">
        <v>252</v>
      </c>
      <c r="B143" s="291" t="s">
        <v>24</v>
      </c>
      <c r="C143" s="293" t="s">
        <v>49</v>
      </c>
      <c r="D143" s="293" t="s">
        <v>49</v>
      </c>
      <c r="E143" s="295" t="s">
        <v>26</v>
      </c>
      <c r="F143" s="546">
        <f t="shared" si="6"/>
        <v>255</v>
      </c>
      <c r="G143" s="547" t="str">
        <f t="shared" si="7"/>
        <v>FF</v>
      </c>
      <c r="H143" s="302">
        <v>255</v>
      </c>
      <c r="I143" s="297"/>
      <c r="J143" s="297" t="s">
        <v>200</v>
      </c>
      <c r="K143" s="297">
        <f t="shared" si="5"/>
        <v>255</v>
      </c>
    </row>
    <row r="144" spans="1:11" ht="15.6" customHeight="1">
      <c r="A144" s="291">
        <v>253</v>
      </c>
      <c r="B144" s="291" t="s">
        <v>24</v>
      </c>
      <c r="C144" s="293" t="s">
        <v>49</v>
      </c>
      <c r="D144" s="293" t="s">
        <v>49</v>
      </c>
      <c r="E144" s="295" t="s">
        <v>26</v>
      </c>
      <c r="F144" s="546">
        <f t="shared" si="6"/>
        <v>255</v>
      </c>
      <c r="G144" s="547" t="str">
        <f t="shared" si="7"/>
        <v>FF</v>
      </c>
      <c r="H144" s="302">
        <v>255</v>
      </c>
      <c r="I144" s="297"/>
      <c r="J144" s="297" t="s">
        <v>200</v>
      </c>
      <c r="K144" s="297">
        <f t="shared" si="5"/>
        <v>255</v>
      </c>
    </row>
    <row r="145" spans="1:11" ht="15.6" customHeight="1">
      <c r="A145" s="291">
        <v>254</v>
      </c>
      <c r="B145" s="291" t="s">
        <v>24</v>
      </c>
      <c r="C145" s="293" t="s">
        <v>49</v>
      </c>
      <c r="D145" s="293" t="s">
        <v>49</v>
      </c>
      <c r="E145" s="295" t="s">
        <v>26</v>
      </c>
      <c r="F145" s="546">
        <f t="shared" si="6"/>
        <v>255</v>
      </c>
      <c r="G145" s="547" t="str">
        <f t="shared" si="7"/>
        <v>FF</v>
      </c>
      <c r="H145" s="302">
        <v>255</v>
      </c>
      <c r="I145" s="297"/>
      <c r="J145" s="297" t="s">
        <v>200</v>
      </c>
      <c r="K145" s="297">
        <f t="shared" si="5"/>
        <v>255</v>
      </c>
    </row>
    <row r="146" spans="1:11" ht="15.6" customHeight="1">
      <c r="A146" s="291">
        <v>255</v>
      </c>
      <c r="B146" s="291" t="s">
        <v>24</v>
      </c>
      <c r="C146" s="293" t="s">
        <v>1487</v>
      </c>
      <c r="D146" s="300" t="s">
        <v>1488</v>
      </c>
      <c r="E146" s="295" t="s">
        <v>26</v>
      </c>
      <c r="F146" s="546">
        <f t="shared" si="6"/>
        <v>204</v>
      </c>
      <c r="G146" s="547" t="str">
        <f t="shared" si="7"/>
        <v>CC</v>
      </c>
      <c r="H146" s="302">
        <v>204</v>
      </c>
      <c r="I146" s="297"/>
      <c r="J146" s="297" t="s">
        <v>200</v>
      </c>
      <c r="K146" s="297">
        <v>204</v>
      </c>
    </row>
  </sheetData>
  <mergeCells count="101">
    <mergeCell ref="D101:D102"/>
    <mergeCell ref="J101:J102"/>
    <mergeCell ref="K101:K102"/>
    <mergeCell ref="D97:D98"/>
    <mergeCell ref="J97:J98"/>
    <mergeCell ref="K97:K98"/>
    <mergeCell ref="D99:D100"/>
    <mergeCell ref="J99:J100"/>
    <mergeCell ref="K99:K100"/>
    <mergeCell ref="J93:J94"/>
    <mergeCell ref="K93:K94"/>
    <mergeCell ref="D95:D96"/>
    <mergeCell ref="J95:J96"/>
    <mergeCell ref="K95:K96"/>
    <mergeCell ref="D89:D90"/>
    <mergeCell ref="J89:J90"/>
    <mergeCell ref="K89:K90"/>
    <mergeCell ref="D91:D92"/>
    <mergeCell ref="J91:J92"/>
    <mergeCell ref="K91:K92"/>
    <mergeCell ref="L63:L122"/>
    <mergeCell ref="A71:A72"/>
    <mergeCell ref="G71:G72"/>
    <mergeCell ref="H71:H72"/>
    <mergeCell ref="I71:I72"/>
    <mergeCell ref="D77:D78"/>
    <mergeCell ref="J77:J78"/>
    <mergeCell ref="K77:K78"/>
    <mergeCell ref="D79:D80"/>
    <mergeCell ref="J79:J80"/>
    <mergeCell ref="D85:D86"/>
    <mergeCell ref="J85:J86"/>
    <mergeCell ref="K85:K86"/>
    <mergeCell ref="D87:D88"/>
    <mergeCell ref="J87:J88"/>
    <mergeCell ref="K87:K88"/>
    <mergeCell ref="K79:K80"/>
    <mergeCell ref="D81:D82"/>
    <mergeCell ref="J81:J82"/>
    <mergeCell ref="K81:K82"/>
    <mergeCell ref="D83:D84"/>
    <mergeCell ref="J83:J84"/>
    <mergeCell ref="K83:K84"/>
    <mergeCell ref="D93:D94"/>
    <mergeCell ref="D41:D42"/>
    <mergeCell ref="J41:J42"/>
    <mergeCell ref="K41:K42"/>
    <mergeCell ref="A63:A70"/>
    <mergeCell ref="G63:G70"/>
    <mergeCell ref="H63:H70"/>
    <mergeCell ref="I63:I70"/>
    <mergeCell ref="J63:J74"/>
    <mergeCell ref="K63:K74"/>
    <mergeCell ref="D37:D38"/>
    <mergeCell ref="J37:J38"/>
    <mergeCell ref="K37:K38"/>
    <mergeCell ref="D39:D40"/>
    <mergeCell ref="J39:J40"/>
    <mergeCell ref="K39:K40"/>
    <mergeCell ref="D33:D34"/>
    <mergeCell ref="J33:J34"/>
    <mergeCell ref="K33:K34"/>
    <mergeCell ref="D35:D36"/>
    <mergeCell ref="J35:J36"/>
    <mergeCell ref="K35:K36"/>
    <mergeCell ref="D29:D30"/>
    <mergeCell ref="J29:J30"/>
    <mergeCell ref="K29:K30"/>
    <mergeCell ref="D31:D32"/>
    <mergeCell ref="J31:J32"/>
    <mergeCell ref="K31:K32"/>
    <mergeCell ref="D25:D26"/>
    <mergeCell ref="J25:J26"/>
    <mergeCell ref="K25:K26"/>
    <mergeCell ref="D27:D28"/>
    <mergeCell ref="J27:J28"/>
    <mergeCell ref="K27:K28"/>
    <mergeCell ref="A1:G1"/>
    <mergeCell ref="A3:A10"/>
    <mergeCell ref="G3:G10"/>
    <mergeCell ref="H3:H10"/>
    <mergeCell ref="I3:I10"/>
    <mergeCell ref="J3:J14"/>
    <mergeCell ref="L3:L62"/>
    <mergeCell ref="A11:A12"/>
    <mergeCell ref="G11:G12"/>
    <mergeCell ref="H11:H12"/>
    <mergeCell ref="I11:I12"/>
    <mergeCell ref="D17:D18"/>
    <mergeCell ref="J17:J18"/>
    <mergeCell ref="K17:K18"/>
    <mergeCell ref="D19:D20"/>
    <mergeCell ref="J19:J20"/>
    <mergeCell ref="K19:K20"/>
    <mergeCell ref="D21:D22"/>
    <mergeCell ref="J21:J22"/>
    <mergeCell ref="K21:K22"/>
    <mergeCell ref="D23:D24"/>
    <mergeCell ref="J23:J24"/>
    <mergeCell ref="K23:K24"/>
    <mergeCell ref="K3:K14"/>
  </mergeCells>
  <phoneticPr fontId="5"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D087-7876-411B-B4EB-B0D1BFF4EA94}">
  <sheetPr>
    <tabColor theme="6" tint="0.79998168889431442"/>
  </sheetPr>
  <dimension ref="A1:L146"/>
  <sheetViews>
    <sheetView topLeftCell="C1" zoomScale="95" zoomScaleNormal="55" workbookViewId="0">
      <selection activeCell="F2" sqref="F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8.88671875" style="256" customWidth="1"/>
    <col min="6" max="6" width="12.6640625" style="544" bestFit="1" customWidth="1"/>
    <col min="7" max="7" width="10" style="440" bestFit="1" customWidth="1"/>
    <col min="8" max="8" width="8.88671875" style="545" customWidth="1"/>
    <col min="9" max="9" width="17.109375" style="263" customWidth="1"/>
    <col min="10" max="11" width="17.44140625" style="263" customWidth="1"/>
    <col min="12" max="12" width="42.33203125" style="263" customWidth="1"/>
    <col min="13" max="16384" width="8.88671875" style="288"/>
  </cols>
  <sheetData>
    <row r="1" spans="1:12" ht="16.95" customHeight="1">
      <c r="A1" s="756" t="s">
        <v>1598</v>
      </c>
      <c r="B1" s="757"/>
      <c r="C1" s="757"/>
      <c r="D1" s="757"/>
      <c r="E1" s="757"/>
      <c r="F1" s="757"/>
      <c r="G1" s="757"/>
      <c r="H1" s="548"/>
      <c r="I1" s="284"/>
    </row>
    <row r="2" spans="1:12" ht="44.4" customHeight="1">
      <c r="A2" s="177" t="s">
        <v>13</v>
      </c>
      <c r="B2" s="178" t="s">
        <v>14</v>
      </c>
      <c r="C2" s="179" t="s">
        <v>15</v>
      </c>
      <c r="D2" s="179" t="s">
        <v>16</v>
      </c>
      <c r="E2" s="179" t="s">
        <v>17</v>
      </c>
      <c r="F2" s="179" t="s">
        <v>18</v>
      </c>
      <c r="G2" s="179" t="s">
        <v>19</v>
      </c>
      <c r="H2" s="177" t="s">
        <v>20</v>
      </c>
      <c r="I2" s="289" t="s">
        <v>21</v>
      </c>
      <c r="J2" s="289" t="s">
        <v>194</v>
      </c>
      <c r="K2" s="289" t="s">
        <v>195</v>
      </c>
      <c r="L2" s="180" t="s">
        <v>196</v>
      </c>
    </row>
    <row r="3" spans="1:12" ht="15.6" customHeight="1">
      <c r="A3" s="963">
        <v>128</v>
      </c>
      <c r="B3" s="291">
        <v>0</v>
      </c>
      <c r="C3" s="293" t="s">
        <v>1492</v>
      </c>
      <c r="D3" s="294" t="s">
        <v>1493</v>
      </c>
      <c r="E3" s="295" t="s">
        <v>26</v>
      </c>
      <c r="F3" s="546">
        <f>_xlfn.BITAND(_xlfn.BITRSHIFT(H3,B3),1)</f>
        <v>0</v>
      </c>
      <c r="G3" s="972" t="str">
        <f>DEC2HEX(H3)</f>
        <v>40</v>
      </c>
      <c r="H3" s="973">
        <v>64</v>
      </c>
      <c r="I3" s="773" t="s">
        <v>27</v>
      </c>
      <c r="J3" s="773" t="s">
        <v>1490</v>
      </c>
      <c r="K3" s="773">
        <f>_xlfn.BITLSHIFT(H14,24) +_xlfn.BITLSHIFT(H13,16) +_xlfn.BITLSHIFT(H11,8) +H3</f>
        <v>64</v>
      </c>
      <c r="L3" s="979" t="s">
        <v>1599</v>
      </c>
    </row>
    <row r="4" spans="1:12" ht="15.6" customHeight="1">
      <c r="A4" s="754"/>
      <c r="B4" s="291">
        <v>1</v>
      </c>
      <c r="C4" s="293" t="s">
        <v>1495</v>
      </c>
      <c r="D4" s="294" t="s">
        <v>1496</v>
      </c>
      <c r="E4" s="295" t="s">
        <v>26</v>
      </c>
      <c r="F4" s="546">
        <f>_xlfn.BITAND(_xlfn.BITRSHIFT(H3,B4),1)</f>
        <v>0</v>
      </c>
      <c r="G4" s="970"/>
      <c r="H4" s="974"/>
      <c r="I4" s="754"/>
      <c r="J4" s="754"/>
      <c r="K4" s="754"/>
      <c r="L4" s="742"/>
    </row>
    <row r="5" spans="1:12" ht="15.6" customHeight="1">
      <c r="A5" s="754"/>
      <c r="B5" s="291">
        <v>2</v>
      </c>
      <c r="C5" s="293" t="s">
        <v>1497</v>
      </c>
      <c r="D5" s="294" t="s">
        <v>1498</v>
      </c>
      <c r="E5" s="295" t="s">
        <v>26</v>
      </c>
      <c r="F5" s="546">
        <f>_xlfn.BITAND(_xlfn.BITRSHIFT(H3,B5),1)</f>
        <v>0</v>
      </c>
      <c r="G5" s="970"/>
      <c r="H5" s="974"/>
      <c r="I5" s="754"/>
      <c r="J5" s="754"/>
      <c r="K5" s="754"/>
      <c r="L5" s="742"/>
    </row>
    <row r="6" spans="1:12" ht="15.6" customHeight="1">
      <c r="A6" s="754"/>
      <c r="B6" s="291">
        <v>3</v>
      </c>
      <c r="C6" s="293" t="s">
        <v>1499</v>
      </c>
      <c r="D6" s="294" t="s">
        <v>1500</v>
      </c>
      <c r="E6" s="295" t="s">
        <v>26</v>
      </c>
      <c r="F6" s="546">
        <f>_xlfn.BITAND(_xlfn.BITRSHIFT(H3,B6),1)</f>
        <v>0</v>
      </c>
      <c r="G6" s="970"/>
      <c r="H6" s="974"/>
      <c r="I6" s="754"/>
      <c r="J6" s="754"/>
      <c r="K6" s="754"/>
      <c r="L6" s="742"/>
    </row>
    <row r="7" spans="1:12" ht="15.6" customHeight="1">
      <c r="A7" s="754"/>
      <c r="B7" s="291">
        <v>4</v>
      </c>
      <c r="C7" s="293" t="s">
        <v>1501</v>
      </c>
      <c r="D7" s="294" t="s">
        <v>1502</v>
      </c>
      <c r="E7" s="295" t="s">
        <v>26</v>
      </c>
      <c r="F7" s="546">
        <f>_xlfn.BITAND(_xlfn.BITRSHIFT(H3,B7),1)</f>
        <v>0</v>
      </c>
      <c r="G7" s="970"/>
      <c r="H7" s="974"/>
      <c r="I7" s="754"/>
      <c r="J7" s="754"/>
      <c r="K7" s="754"/>
      <c r="L7" s="742"/>
    </row>
    <row r="8" spans="1:12" ht="15.6" customHeight="1">
      <c r="A8" s="754"/>
      <c r="B8" s="291">
        <v>5</v>
      </c>
      <c r="C8" s="293" t="s">
        <v>1503</v>
      </c>
      <c r="D8" s="294" t="s">
        <v>1504</v>
      </c>
      <c r="E8" s="295" t="s">
        <v>26</v>
      </c>
      <c r="F8" s="546">
        <f>_xlfn.BITAND(_xlfn.BITRSHIFT(H3,B8),1)</f>
        <v>0</v>
      </c>
      <c r="G8" s="970"/>
      <c r="H8" s="974"/>
      <c r="I8" s="754"/>
      <c r="J8" s="754"/>
      <c r="K8" s="754"/>
      <c r="L8" s="742"/>
    </row>
    <row r="9" spans="1:12" ht="15.6" customHeight="1">
      <c r="A9" s="754"/>
      <c r="B9" s="291">
        <v>6</v>
      </c>
      <c r="C9" s="293" t="s">
        <v>1505</v>
      </c>
      <c r="D9" s="294" t="s">
        <v>1506</v>
      </c>
      <c r="E9" s="295" t="s">
        <v>26</v>
      </c>
      <c r="F9" s="546">
        <f>_xlfn.BITAND(_xlfn.BITRSHIFT(H3,B9),1)</f>
        <v>1</v>
      </c>
      <c r="G9" s="970"/>
      <c r="H9" s="974"/>
      <c r="I9" s="754"/>
      <c r="J9" s="754"/>
      <c r="K9" s="754"/>
      <c r="L9" s="742"/>
    </row>
    <row r="10" spans="1:12" ht="15.6" customHeight="1">
      <c r="A10" s="751"/>
      <c r="B10" s="291">
        <v>7</v>
      </c>
      <c r="C10" s="293" t="s">
        <v>1507</v>
      </c>
      <c r="D10" s="294" t="s">
        <v>1508</v>
      </c>
      <c r="E10" s="295" t="s">
        <v>26</v>
      </c>
      <c r="F10" s="546">
        <f>_xlfn.BITAND(_xlfn.BITRSHIFT(H3,B10),1)</f>
        <v>0</v>
      </c>
      <c r="G10" s="970"/>
      <c r="H10" s="975"/>
      <c r="I10" s="751"/>
      <c r="J10" s="754"/>
      <c r="K10" s="754"/>
      <c r="L10" s="742"/>
    </row>
    <row r="11" spans="1:12" ht="15.6" customHeight="1">
      <c r="A11" s="977">
        <v>129</v>
      </c>
      <c r="B11" s="291">
        <v>0</v>
      </c>
      <c r="C11" s="293" t="s">
        <v>1509</v>
      </c>
      <c r="D11" s="294" t="s">
        <v>1510</v>
      </c>
      <c r="E11" s="295" t="s">
        <v>26</v>
      </c>
      <c r="F11" s="546">
        <f>_xlfn.BITAND(_xlfn.BITRSHIFT(H11,0),1)</f>
        <v>0</v>
      </c>
      <c r="G11" s="947" t="str">
        <f>DEC2HEX(H11)</f>
        <v>0</v>
      </c>
      <c r="H11" s="973">
        <v>0</v>
      </c>
      <c r="I11" s="773" t="s">
        <v>27</v>
      </c>
      <c r="J11" s="754"/>
      <c r="K11" s="754"/>
      <c r="L11" s="742"/>
    </row>
    <row r="12" spans="1:12" ht="15.6" customHeight="1">
      <c r="A12" s="751"/>
      <c r="B12" s="301" t="s">
        <v>129</v>
      </c>
      <c r="C12" s="293" t="s">
        <v>1511</v>
      </c>
      <c r="D12" s="294" t="s">
        <v>49</v>
      </c>
      <c r="E12" s="295" t="s">
        <v>26</v>
      </c>
      <c r="F12" s="546">
        <f>_xlfn.BITAND(_xlfn.BITRSHIFT(H11,1),127)</f>
        <v>0</v>
      </c>
      <c r="G12" s="971"/>
      <c r="H12" s="975"/>
      <c r="I12" s="751"/>
      <c r="J12" s="754"/>
      <c r="K12" s="754"/>
      <c r="L12" s="742"/>
    </row>
    <row r="13" spans="1:12" ht="15.6" customHeight="1">
      <c r="A13" s="291">
        <v>130</v>
      </c>
      <c r="B13" s="291" t="s">
        <v>24</v>
      </c>
      <c r="C13" s="293" t="s">
        <v>1497</v>
      </c>
      <c r="D13" s="294" t="s">
        <v>1498</v>
      </c>
      <c r="E13" s="295" t="s">
        <v>26</v>
      </c>
      <c r="F13" s="546">
        <f t="shared" ref="F13:F62" si="0">H13</f>
        <v>0</v>
      </c>
      <c r="G13" s="547" t="str">
        <f t="shared" ref="G13:G63" si="1">DEC2HEX(H13)</f>
        <v>0</v>
      </c>
      <c r="H13" s="549">
        <v>0</v>
      </c>
      <c r="I13" s="297" t="s">
        <v>27</v>
      </c>
      <c r="J13" s="754"/>
      <c r="K13" s="754"/>
      <c r="L13" s="742"/>
    </row>
    <row r="14" spans="1:12" ht="15.6" customHeight="1">
      <c r="A14" s="291">
        <v>131</v>
      </c>
      <c r="B14" s="291" t="s">
        <v>24</v>
      </c>
      <c r="C14" s="293" t="s">
        <v>1499</v>
      </c>
      <c r="D14" s="294" t="s">
        <v>1500</v>
      </c>
      <c r="E14" s="295" t="s">
        <v>26</v>
      </c>
      <c r="F14" s="546">
        <f t="shared" si="0"/>
        <v>0</v>
      </c>
      <c r="G14" s="547" t="str">
        <f t="shared" si="1"/>
        <v>0</v>
      </c>
      <c r="H14" s="302">
        <v>0</v>
      </c>
      <c r="I14" s="297" t="s">
        <v>27</v>
      </c>
      <c r="J14" s="751"/>
      <c r="K14" s="751"/>
      <c r="L14" s="742"/>
    </row>
    <row r="15" spans="1:12" ht="144.6" customHeight="1">
      <c r="A15" s="291">
        <v>132</v>
      </c>
      <c r="B15" s="291" t="s">
        <v>24</v>
      </c>
      <c r="C15" s="293" t="s">
        <v>1512</v>
      </c>
      <c r="D15" s="294" t="s">
        <v>1513</v>
      </c>
      <c r="E15" s="295" t="s">
        <v>26</v>
      </c>
      <c r="F15" s="546">
        <f t="shared" si="0"/>
        <v>3</v>
      </c>
      <c r="G15" s="547" t="str">
        <f t="shared" si="1"/>
        <v>3</v>
      </c>
      <c r="H15" s="302">
        <v>3</v>
      </c>
      <c r="I15" s="297" t="s">
        <v>27</v>
      </c>
      <c r="J15" s="297" t="s">
        <v>200</v>
      </c>
      <c r="K15" s="297">
        <f>H15</f>
        <v>3</v>
      </c>
      <c r="L15" s="742"/>
    </row>
    <row r="16" spans="1:12" ht="15.6" customHeight="1">
      <c r="A16" s="291">
        <v>133</v>
      </c>
      <c r="B16" s="291" t="s">
        <v>24</v>
      </c>
      <c r="C16" s="293" t="s">
        <v>49</v>
      </c>
      <c r="D16" s="294" t="s">
        <v>1514</v>
      </c>
      <c r="E16" s="295" t="s">
        <v>26</v>
      </c>
      <c r="F16" s="546">
        <f t="shared" si="0"/>
        <v>0</v>
      </c>
      <c r="G16" s="547" t="str">
        <f t="shared" si="1"/>
        <v>0</v>
      </c>
      <c r="H16" s="302">
        <v>0</v>
      </c>
      <c r="I16" s="297">
        <v>0</v>
      </c>
      <c r="J16" s="297" t="s">
        <v>200</v>
      </c>
      <c r="K16" s="297">
        <f>H16</f>
        <v>0</v>
      </c>
      <c r="L16" s="742"/>
    </row>
    <row r="17" spans="1:12" ht="15.6" customHeight="1">
      <c r="A17" s="291">
        <v>134</v>
      </c>
      <c r="B17" s="291" t="s">
        <v>24</v>
      </c>
      <c r="C17" s="293" t="s">
        <v>1515</v>
      </c>
      <c r="D17" s="954" t="s">
        <v>1516</v>
      </c>
      <c r="E17" s="295" t="s">
        <v>26</v>
      </c>
      <c r="F17" s="546">
        <f t="shared" si="0"/>
        <v>0</v>
      </c>
      <c r="G17" s="547" t="str">
        <f t="shared" si="1"/>
        <v>0</v>
      </c>
      <c r="H17" s="549">
        <v>0</v>
      </c>
      <c r="I17" s="297" t="s">
        <v>27</v>
      </c>
      <c r="J17" s="773" t="s">
        <v>198</v>
      </c>
      <c r="K17" s="773">
        <f>IF((H17+_xlfn.BITLSHIFT(H18,8))&gt;32767,H17+_xlfn.BITLSHIFT(H18,8)-65536,H17+_xlfn.BITLSHIFT(H18,8))</f>
        <v>0</v>
      </c>
      <c r="L17" s="742"/>
    </row>
    <row r="18" spans="1:12" ht="15.6" customHeight="1">
      <c r="A18" s="291">
        <v>135</v>
      </c>
      <c r="B18" s="291" t="s">
        <v>24</v>
      </c>
      <c r="C18" s="293" t="s">
        <v>1517</v>
      </c>
      <c r="D18" s="751"/>
      <c r="E18" s="295" t="s">
        <v>26</v>
      </c>
      <c r="F18" s="546">
        <f t="shared" si="0"/>
        <v>0</v>
      </c>
      <c r="G18" s="547" t="str">
        <f t="shared" si="1"/>
        <v>0</v>
      </c>
      <c r="H18" s="302">
        <v>0</v>
      </c>
      <c r="I18" s="297" t="s">
        <v>27</v>
      </c>
      <c r="J18" s="751"/>
      <c r="K18" s="751"/>
      <c r="L18" s="742"/>
    </row>
    <row r="19" spans="1:12" ht="15.6" customHeight="1">
      <c r="A19" s="291">
        <v>136</v>
      </c>
      <c r="B19" s="291" t="s">
        <v>24</v>
      </c>
      <c r="C19" s="293" t="s">
        <v>1518</v>
      </c>
      <c r="D19" s="954" t="s">
        <v>1519</v>
      </c>
      <c r="E19" s="295" t="s">
        <v>26</v>
      </c>
      <c r="F19" s="546">
        <f t="shared" si="0"/>
        <v>0</v>
      </c>
      <c r="G19" s="547" t="str">
        <f t="shared" si="1"/>
        <v>0</v>
      </c>
      <c r="H19" s="549">
        <v>0</v>
      </c>
      <c r="I19" s="297" t="s">
        <v>27</v>
      </c>
      <c r="J19" s="773" t="s">
        <v>198</v>
      </c>
      <c r="K19" s="773">
        <f>IF((H19+_xlfn.BITLSHIFT(H20,8))&gt;32767,H19+_xlfn.BITLSHIFT(H20,8)-65536,H19+_xlfn.BITLSHIFT(H20,8))</f>
        <v>0</v>
      </c>
      <c r="L19" s="742"/>
    </row>
    <row r="20" spans="1:12" ht="28.95" customHeight="1">
      <c r="A20" s="291">
        <v>137</v>
      </c>
      <c r="B20" s="291" t="s">
        <v>24</v>
      </c>
      <c r="C20" s="293" t="s">
        <v>1520</v>
      </c>
      <c r="D20" s="751"/>
      <c r="E20" s="295" t="s">
        <v>26</v>
      </c>
      <c r="F20" s="546">
        <f t="shared" si="0"/>
        <v>0</v>
      </c>
      <c r="G20" s="547" t="str">
        <f t="shared" si="1"/>
        <v>0</v>
      </c>
      <c r="H20" s="302">
        <v>0</v>
      </c>
      <c r="I20" s="297" t="s">
        <v>27</v>
      </c>
      <c r="J20" s="751"/>
      <c r="K20" s="751"/>
      <c r="L20" s="742"/>
    </row>
    <row r="21" spans="1:12" ht="33.6" customHeight="1">
      <c r="A21" s="291">
        <v>138</v>
      </c>
      <c r="B21" s="291" t="s">
        <v>24</v>
      </c>
      <c r="C21" s="293" t="s">
        <v>1521</v>
      </c>
      <c r="D21" s="954" t="s">
        <v>1522</v>
      </c>
      <c r="E21" s="295" t="s">
        <v>26</v>
      </c>
      <c r="F21" s="546">
        <f t="shared" si="0"/>
        <v>0</v>
      </c>
      <c r="G21" s="547" t="str">
        <f t="shared" si="1"/>
        <v>0</v>
      </c>
      <c r="H21" s="549">
        <v>0</v>
      </c>
      <c r="I21" s="297" t="s">
        <v>27</v>
      </c>
      <c r="J21" s="773" t="s">
        <v>198</v>
      </c>
      <c r="K21" s="773">
        <f>IF((H21+_xlfn.BITLSHIFT(H22,8))&gt;32767,H21+_xlfn.BITLSHIFT(H22,8)-65536,H21+_xlfn.BITLSHIFT(H22,8))</f>
        <v>0</v>
      </c>
      <c r="L21" s="742"/>
    </row>
    <row r="22" spans="1:12" ht="15.6" customHeight="1">
      <c r="A22" s="291">
        <v>139</v>
      </c>
      <c r="B22" s="291" t="s">
        <v>24</v>
      </c>
      <c r="C22" s="293" t="s">
        <v>1523</v>
      </c>
      <c r="D22" s="751"/>
      <c r="E22" s="295" t="s">
        <v>26</v>
      </c>
      <c r="F22" s="546">
        <f t="shared" si="0"/>
        <v>0</v>
      </c>
      <c r="G22" s="547" t="str">
        <f t="shared" si="1"/>
        <v>0</v>
      </c>
      <c r="H22" s="302">
        <v>0</v>
      </c>
      <c r="I22" s="297" t="s">
        <v>27</v>
      </c>
      <c r="J22" s="751"/>
      <c r="K22" s="751"/>
      <c r="L22" s="742"/>
    </row>
    <row r="23" spans="1:12" ht="15.6" customHeight="1">
      <c r="A23" s="291">
        <v>140</v>
      </c>
      <c r="B23" s="291" t="s">
        <v>24</v>
      </c>
      <c r="C23" s="293" t="s">
        <v>1524</v>
      </c>
      <c r="D23" s="954" t="s">
        <v>1525</v>
      </c>
      <c r="E23" s="295" t="s">
        <v>26</v>
      </c>
      <c r="F23" s="546">
        <f t="shared" si="0"/>
        <v>128</v>
      </c>
      <c r="G23" s="547" t="str">
        <f t="shared" si="1"/>
        <v>80</v>
      </c>
      <c r="H23" s="549">
        <v>128</v>
      </c>
      <c r="I23" s="297" t="s">
        <v>27</v>
      </c>
      <c r="J23" s="773" t="s">
        <v>198</v>
      </c>
      <c r="K23" s="773">
        <f>IF((H23+_xlfn.BITLSHIFT(H24,8))&gt;32767,H23+_xlfn.BITLSHIFT(H24,8)-65536,H23+_xlfn.BITLSHIFT(H24,8))</f>
        <v>128</v>
      </c>
      <c r="L23" s="742"/>
    </row>
    <row r="24" spans="1:12" ht="15.6" customHeight="1">
      <c r="A24" s="291">
        <v>141</v>
      </c>
      <c r="B24" s="291" t="s">
        <v>24</v>
      </c>
      <c r="C24" s="293" t="s">
        <v>1526</v>
      </c>
      <c r="D24" s="751"/>
      <c r="E24" s="295" t="s">
        <v>26</v>
      </c>
      <c r="F24" s="546">
        <f t="shared" si="0"/>
        <v>0</v>
      </c>
      <c r="G24" s="547" t="str">
        <f t="shared" si="1"/>
        <v>0</v>
      </c>
      <c r="H24" s="302">
        <v>0</v>
      </c>
      <c r="I24" s="297" t="s">
        <v>27</v>
      </c>
      <c r="J24" s="751"/>
      <c r="K24" s="751"/>
      <c r="L24" s="742"/>
    </row>
    <row r="25" spans="1:12" ht="15.6" customHeight="1">
      <c r="A25" s="291">
        <v>142</v>
      </c>
      <c r="B25" s="291" t="s">
        <v>24</v>
      </c>
      <c r="C25" s="293" t="s">
        <v>1527</v>
      </c>
      <c r="D25" s="954" t="s">
        <v>1528</v>
      </c>
      <c r="E25" s="295" t="s">
        <v>26</v>
      </c>
      <c r="F25" s="546">
        <f t="shared" si="0"/>
        <v>0</v>
      </c>
      <c r="G25" s="547" t="str">
        <f t="shared" si="1"/>
        <v>0</v>
      </c>
      <c r="H25" s="549">
        <v>0</v>
      </c>
      <c r="I25" s="297" t="s">
        <v>27</v>
      </c>
      <c r="J25" s="773" t="s">
        <v>198</v>
      </c>
      <c r="K25" s="773">
        <f>IF((H25+_xlfn.BITLSHIFT(H26,8))&gt;32767,H25+_xlfn.BITLSHIFT(H26,8)-65536,H25+_xlfn.BITLSHIFT(H26,8))</f>
        <v>0</v>
      </c>
      <c r="L25" s="742"/>
    </row>
    <row r="26" spans="1:12" ht="15.6" customHeight="1">
      <c r="A26" s="291">
        <v>143</v>
      </c>
      <c r="B26" s="291" t="s">
        <v>24</v>
      </c>
      <c r="C26" s="293" t="s">
        <v>1529</v>
      </c>
      <c r="D26" s="751"/>
      <c r="E26" s="295" t="s">
        <v>26</v>
      </c>
      <c r="F26" s="546">
        <f t="shared" si="0"/>
        <v>0</v>
      </c>
      <c r="G26" s="547" t="str">
        <f t="shared" si="1"/>
        <v>0</v>
      </c>
      <c r="H26" s="302">
        <v>0</v>
      </c>
      <c r="I26" s="297" t="s">
        <v>27</v>
      </c>
      <c r="J26" s="751"/>
      <c r="K26" s="751"/>
      <c r="L26" s="742"/>
    </row>
    <row r="27" spans="1:12" ht="15.6" customHeight="1">
      <c r="A27" s="291">
        <v>144</v>
      </c>
      <c r="B27" s="291" t="s">
        <v>24</v>
      </c>
      <c r="C27" s="293" t="s">
        <v>1530</v>
      </c>
      <c r="D27" s="954" t="s">
        <v>1531</v>
      </c>
      <c r="E27" s="295" t="s">
        <v>26</v>
      </c>
      <c r="F27" s="546">
        <f t="shared" si="0"/>
        <v>0</v>
      </c>
      <c r="G27" s="547" t="str">
        <f t="shared" si="1"/>
        <v>0</v>
      </c>
      <c r="H27" s="549">
        <v>0</v>
      </c>
      <c r="I27" s="297" t="s">
        <v>27</v>
      </c>
      <c r="J27" s="773" t="s">
        <v>198</v>
      </c>
      <c r="K27" s="773">
        <f>IF((H27+_xlfn.BITLSHIFT(H28,8))&gt;32767,H27+_xlfn.BITLSHIFT(H28,8)-65536,H27+_xlfn.BITLSHIFT(H28,8))</f>
        <v>0</v>
      </c>
      <c r="L27" s="742"/>
    </row>
    <row r="28" spans="1:12" ht="15.6" customHeight="1">
      <c r="A28" s="291">
        <v>145</v>
      </c>
      <c r="B28" s="291" t="s">
        <v>24</v>
      </c>
      <c r="C28" s="293" t="s">
        <v>1532</v>
      </c>
      <c r="D28" s="751"/>
      <c r="E28" s="295" t="s">
        <v>26</v>
      </c>
      <c r="F28" s="546">
        <f t="shared" si="0"/>
        <v>0</v>
      </c>
      <c r="G28" s="547" t="str">
        <f t="shared" si="1"/>
        <v>0</v>
      </c>
      <c r="H28" s="302">
        <v>0</v>
      </c>
      <c r="I28" s="297" t="s">
        <v>27</v>
      </c>
      <c r="J28" s="751"/>
      <c r="K28" s="751"/>
      <c r="L28" s="742"/>
    </row>
    <row r="29" spans="1:12" ht="15.6" customHeight="1">
      <c r="A29" s="291">
        <v>146</v>
      </c>
      <c r="B29" s="291" t="s">
        <v>24</v>
      </c>
      <c r="C29" s="293" t="s">
        <v>1533</v>
      </c>
      <c r="D29" s="954" t="s">
        <v>1534</v>
      </c>
      <c r="E29" s="295" t="s">
        <v>26</v>
      </c>
      <c r="F29" s="546">
        <f t="shared" si="0"/>
        <v>0</v>
      </c>
      <c r="G29" s="547" t="str">
        <f t="shared" si="1"/>
        <v>0</v>
      </c>
      <c r="H29" s="549">
        <v>0</v>
      </c>
      <c r="I29" s="297" t="s">
        <v>27</v>
      </c>
      <c r="J29" s="773" t="s">
        <v>198</v>
      </c>
      <c r="K29" s="773">
        <f>IF((H29+_xlfn.BITLSHIFT(H30,8))&gt;32767,H29+_xlfn.BITLSHIFT(H30,8)-65536,H29+_xlfn.BITLSHIFT(H30,8))</f>
        <v>0</v>
      </c>
      <c r="L29" s="742"/>
    </row>
    <row r="30" spans="1:12" ht="15.6" customHeight="1">
      <c r="A30" s="291">
        <v>147</v>
      </c>
      <c r="B30" s="291" t="s">
        <v>24</v>
      </c>
      <c r="C30" s="293" t="s">
        <v>1535</v>
      </c>
      <c r="D30" s="751"/>
      <c r="E30" s="295" t="s">
        <v>26</v>
      </c>
      <c r="F30" s="546">
        <f t="shared" si="0"/>
        <v>0</v>
      </c>
      <c r="G30" s="547" t="str">
        <f t="shared" si="1"/>
        <v>0</v>
      </c>
      <c r="H30" s="302">
        <v>0</v>
      </c>
      <c r="I30" s="297" t="s">
        <v>27</v>
      </c>
      <c r="J30" s="751"/>
      <c r="K30" s="751"/>
      <c r="L30" s="742"/>
    </row>
    <row r="31" spans="1:12" ht="15.6" customHeight="1">
      <c r="A31" s="291">
        <v>148</v>
      </c>
      <c r="B31" s="291" t="s">
        <v>24</v>
      </c>
      <c r="C31" s="293" t="s">
        <v>1536</v>
      </c>
      <c r="D31" s="954" t="s">
        <v>1537</v>
      </c>
      <c r="E31" s="295" t="s">
        <v>26</v>
      </c>
      <c r="F31" s="546">
        <f t="shared" si="0"/>
        <v>0</v>
      </c>
      <c r="G31" s="547" t="str">
        <f t="shared" si="1"/>
        <v>0</v>
      </c>
      <c r="H31" s="549">
        <v>0</v>
      </c>
      <c r="I31" s="297" t="s">
        <v>27</v>
      </c>
      <c r="J31" s="773" t="s">
        <v>198</v>
      </c>
      <c r="K31" s="773">
        <f>IF((H31+_xlfn.BITLSHIFT(H32,8))&gt;32767,H31+_xlfn.BITLSHIFT(H32,8)-65536,H31+_xlfn.BITLSHIFT(H32,8))</f>
        <v>0</v>
      </c>
      <c r="L31" s="742"/>
    </row>
    <row r="32" spans="1:12" ht="15.6" customHeight="1">
      <c r="A32" s="291">
        <v>149</v>
      </c>
      <c r="B32" s="291" t="s">
        <v>24</v>
      </c>
      <c r="C32" s="293" t="s">
        <v>1538</v>
      </c>
      <c r="D32" s="751"/>
      <c r="E32" s="295" t="s">
        <v>26</v>
      </c>
      <c r="F32" s="546">
        <f t="shared" si="0"/>
        <v>0</v>
      </c>
      <c r="G32" s="547" t="str">
        <f t="shared" si="1"/>
        <v>0</v>
      </c>
      <c r="H32" s="302">
        <v>0</v>
      </c>
      <c r="I32" s="297" t="s">
        <v>27</v>
      </c>
      <c r="J32" s="751"/>
      <c r="K32" s="751"/>
      <c r="L32" s="742"/>
    </row>
    <row r="33" spans="1:12" ht="15.6" customHeight="1">
      <c r="A33" s="291">
        <v>150</v>
      </c>
      <c r="B33" s="291" t="s">
        <v>24</v>
      </c>
      <c r="C33" s="293" t="s">
        <v>1539</v>
      </c>
      <c r="D33" s="954" t="s">
        <v>1540</v>
      </c>
      <c r="E33" s="295" t="s">
        <v>26</v>
      </c>
      <c r="F33" s="546">
        <f t="shared" si="0"/>
        <v>0</v>
      </c>
      <c r="G33" s="547" t="str">
        <f t="shared" si="1"/>
        <v>0</v>
      </c>
      <c r="H33" s="549">
        <v>0</v>
      </c>
      <c r="I33" s="297" t="s">
        <v>27</v>
      </c>
      <c r="J33" s="773" t="s">
        <v>198</v>
      </c>
      <c r="K33" s="773">
        <f>IF((H33+_xlfn.BITLSHIFT(H34,8))&gt;32767,H33+_xlfn.BITLSHIFT(H34,8)-65536,H33+_xlfn.BITLSHIFT(H34,8))</f>
        <v>0</v>
      </c>
      <c r="L33" s="742"/>
    </row>
    <row r="34" spans="1:12" ht="15.6" customHeight="1">
      <c r="A34" s="291">
        <v>151</v>
      </c>
      <c r="B34" s="291" t="s">
        <v>24</v>
      </c>
      <c r="C34" s="293" t="s">
        <v>1541</v>
      </c>
      <c r="D34" s="751"/>
      <c r="E34" s="295" t="s">
        <v>26</v>
      </c>
      <c r="F34" s="546">
        <f t="shared" si="0"/>
        <v>0</v>
      </c>
      <c r="G34" s="547" t="str">
        <f t="shared" si="1"/>
        <v>0</v>
      </c>
      <c r="H34" s="302">
        <v>0</v>
      </c>
      <c r="I34" s="297" t="s">
        <v>27</v>
      </c>
      <c r="J34" s="751"/>
      <c r="K34" s="751"/>
      <c r="L34" s="742"/>
    </row>
    <row r="35" spans="1:12" ht="15.6" customHeight="1">
      <c r="A35" s="291">
        <v>152</v>
      </c>
      <c r="B35" s="291" t="s">
        <v>24</v>
      </c>
      <c r="C35" s="293" t="s">
        <v>1542</v>
      </c>
      <c r="D35" s="954" t="s">
        <v>1543</v>
      </c>
      <c r="E35" s="295" t="s">
        <v>26</v>
      </c>
      <c r="F35" s="546">
        <f t="shared" si="0"/>
        <v>0</v>
      </c>
      <c r="G35" s="547" t="str">
        <f t="shared" si="1"/>
        <v>0</v>
      </c>
      <c r="H35" s="549">
        <v>0</v>
      </c>
      <c r="I35" s="297" t="s">
        <v>27</v>
      </c>
      <c r="J35" s="773" t="s">
        <v>198</v>
      </c>
      <c r="K35" s="773">
        <f>IF((H35+_xlfn.BITLSHIFT(H36,8))&gt;32767,H35+_xlfn.BITLSHIFT(H36,8)-65536,H35+_xlfn.BITLSHIFT(H36,8))</f>
        <v>0</v>
      </c>
      <c r="L35" s="742"/>
    </row>
    <row r="36" spans="1:12" ht="15.6" customHeight="1">
      <c r="A36" s="291">
        <v>153</v>
      </c>
      <c r="B36" s="291" t="s">
        <v>24</v>
      </c>
      <c r="C36" s="293" t="s">
        <v>1544</v>
      </c>
      <c r="D36" s="751"/>
      <c r="E36" s="295" t="s">
        <v>26</v>
      </c>
      <c r="F36" s="546">
        <f t="shared" si="0"/>
        <v>0</v>
      </c>
      <c r="G36" s="547" t="str">
        <f t="shared" si="1"/>
        <v>0</v>
      </c>
      <c r="H36" s="302">
        <v>0</v>
      </c>
      <c r="I36" s="297" t="s">
        <v>27</v>
      </c>
      <c r="J36" s="751"/>
      <c r="K36" s="751"/>
      <c r="L36" s="742"/>
    </row>
    <row r="37" spans="1:12" ht="15.6" customHeight="1">
      <c r="A37" s="291">
        <v>154</v>
      </c>
      <c r="B37" s="291" t="s">
        <v>24</v>
      </c>
      <c r="C37" s="293" t="s">
        <v>1545</v>
      </c>
      <c r="D37" s="954" t="s">
        <v>1546</v>
      </c>
      <c r="E37" s="295" t="s">
        <v>26</v>
      </c>
      <c r="F37" s="546">
        <f t="shared" si="0"/>
        <v>0</v>
      </c>
      <c r="G37" s="547" t="str">
        <f t="shared" si="1"/>
        <v>0</v>
      </c>
      <c r="H37" s="549">
        <v>0</v>
      </c>
      <c r="I37" s="297" t="s">
        <v>27</v>
      </c>
      <c r="J37" s="773" t="s">
        <v>198</v>
      </c>
      <c r="K37" s="773">
        <f>IF((H37+_xlfn.BITLSHIFT(H38,8))&gt;32767,H37+_xlfn.BITLSHIFT(H38,8)-65536,H37+_xlfn.BITLSHIFT(H38,8))</f>
        <v>0</v>
      </c>
      <c r="L37" s="742"/>
    </row>
    <row r="38" spans="1:12" ht="15.6" customHeight="1">
      <c r="A38" s="291">
        <v>155</v>
      </c>
      <c r="B38" s="291" t="s">
        <v>24</v>
      </c>
      <c r="C38" s="293" t="s">
        <v>1547</v>
      </c>
      <c r="D38" s="751"/>
      <c r="E38" s="295" t="s">
        <v>26</v>
      </c>
      <c r="F38" s="546">
        <f t="shared" si="0"/>
        <v>0</v>
      </c>
      <c r="G38" s="547" t="str">
        <f t="shared" si="1"/>
        <v>0</v>
      </c>
      <c r="H38" s="302">
        <v>0</v>
      </c>
      <c r="I38" s="297" t="s">
        <v>27</v>
      </c>
      <c r="J38" s="751"/>
      <c r="K38" s="751"/>
      <c r="L38" s="742"/>
    </row>
    <row r="39" spans="1:12" ht="15.6" customHeight="1">
      <c r="A39" s="291">
        <v>156</v>
      </c>
      <c r="B39" s="291" t="s">
        <v>24</v>
      </c>
      <c r="C39" s="293" t="s">
        <v>1548</v>
      </c>
      <c r="D39" s="954" t="s">
        <v>1549</v>
      </c>
      <c r="E39" s="295" t="s">
        <v>26</v>
      </c>
      <c r="F39" s="546">
        <f t="shared" si="0"/>
        <v>0</v>
      </c>
      <c r="G39" s="547" t="str">
        <f t="shared" si="1"/>
        <v>0</v>
      </c>
      <c r="H39" s="549">
        <v>0</v>
      </c>
      <c r="I39" s="297" t="s">
        <v>27</v>
      </c>
      <c r="J39" s="773" t="s">
        <v>198</v>
      </c>
      <c r="K39" s="773">
        <f>IF((H39+_xlfn.BITLSHIFT(H40,8))&gt;32767,H39+_xlfn.BITLSHIFT(H40,8)-65536,H39+_xlfn.BITLSHIFT(H40,8))</f>
        <v>0</v>
      </c>
      <c r="L39" s="742"/>
    </row>
    <row r="40" spans="1:12" ht="15.6" customHeight="1">
      <c r="A40" s="291">
        <v>157</v>
      </c>
      <c r="B40" s="291" t="s">
        <v>24</v>
      </c>
      <c r="C40" s="293" t="s">
        <v>1550</v>
      </c>
      <c r="D40" s="751"/>
      <c r="E40" s="295" t="s">
        <v>26</v>
      </c>
      <c r="F40" s="546">
        <f t="shared" si="0"/>
        <v>0</v>
      </c>
      <c r="G40" s="547" t="str">
        <f t="shared" si="1"/>
        <v>0</v>
      </c>
      <c r="H40" s="302">
        <v>0</v>
      </c>
      <c r="I40" s="297" t="s">
        <v>27</v>
      </c>
      <c r="J40" s="751"/>
      <c r="K40" s="751"/>
      <c r="L40" s="742"/>
    </row>
    <row r="41" spans="1:12" ht="15.6" customHeight="1">
      <c r="A41" s="291">
        <v>158</v>
      </c>
      <c r="B41" s="291" t="s">
        <v>24</v>
      </c>
      <c r="C41" s="293" t="s">
        <v>1551</v>
      </c>
      <c r="D41" s="954" t="s">
        <v>1552</v>
      </c>
      <c r="E41" s="295" t="s">
        <v>26</v>
      </c>
      <c r="F41" s="546">
        <f t="shared" si="0"/>
        <v>0</v>
      </c>
      <c r="G41" s="547" t="str">
        <f t="shared" si="1"/>
        <v>0</v>
      </c>
      <c r="H41" s="549">
        <v>0</v>
      </c>
      <c r="I41" s="297" t="s">
        <v>27</v>
      </c>
      <c r="J41" s="773" t="s">
        <v>198</v>
      </c>
      <c r="K41" s="773">
        <f>IF((H41+_xlfn.BITLSHIFT(H42,8))&gt;32767,H41+_xlfn.BITLSHIFT(H42,8)-65536,H41+_xlfn.BITLSHIFT(H42,8))</f>
        <v>0</v>
      </c>
      <c r="L41" s="742"/>
    </row>
    <row r="42" spans="1:12" ht="15.6" customHeight="1">
      <c r="A42" s="291">
        <v>159</v>
      </c>
      <c r="B42" s="291" t="s">
        <v>24</v>
      </c>
      <c r="C42" s="293" t="s">
        <v>1553</v>
      </c>
      <c r="D42" s="751"/>
      <c r="E42" s="295" t="s">
        <v>26</v>
      </c>
      <c r="F42" s="546">
        <f t="shared" si="0"/>
        <v>0</v>
      </c>
      <c r="G42" s="547" t="str">
        <f t="shared" si="1"/>
        <v>0</v>
      </c>
      <c r="H42" s="302">
        <v>0</v>
      </c>
      <c r="I42" s="297" t="s">
        <v>27</v>
      </c>
      <c r="J42" s="751"/>
      <c r="K42" s="751"/>
      <c r="L42" s="742"/>
    </row>
    <row r="43" spans="1:12" ht="15.6" customHeight="1">
      <c r="A43" s="291">
        <v>160</v>
      </c>
      <c r="B43" s="291" t="s">
        <v>24</v>
      </c>
      <c r="C43" s="293" t="s">
        <v>1554</v>
      </c>
      <c r="D43" s="294" t="s">
        <v>1555</v>
      </c>
      <c r="E43" s="295" t="s">
        <v>26</v>
      </c>
      <c r="F43" s="546">
        <f t="shared" si="0"/>
        <v>0</v>
      </c>
      <c r="G43" s="547" t="str">
        <f t="shared" si="1"/>
        <v>0</v>
      </c>
      <c r="H43" s="302">
        <v>0</v>
      </c>
      <c r="I43" s="297" t="s">
        <v>27</v>
      </c>
      <c r="J43" s="297" t="s">
        <v>200</v>
      </c>
      <c r="K43" s="297">
        <f>H43</f>
        <v>0</v>
      </c>
      <c r="L43" s="742"/>
    </row>
    <row r="44" spans="1:12" ht="15.6" customHeight="1">
      <c r="A44" s="291">
        <v>161</v>
      </c>
      <c r="B44" s="291" t="s">
        <v>24</v>
      </c>
      <c r="C44" s="293" t="s">
        <v>49</v>
      </c>
      <c r="D44" s="294" t="s">
        <v>1514</v>
      </c>
      <c r="E44" s="295" t="s">
        <v>26</v>
      </c>
      <c r="F44" s="546">
        <f t="shared" si="0"/>
        <v>0</v>
      </c>
      <c r="G44" s="547" t="str">
        <f t="shared" si="1"/>
        <v>0</v>
      </c>
      <c r="H44" s="302">
        <v>0</v>
      </c>
      <c r="I44" s="297" t="s">
        <v>27</v>
      </c>
      <c r="J44" s="297" t="s">
        <v>200</v>
      </c>
      <c r="K44" s="297">
        <f>H44</f>
        <v>0</v>
      </c>
      <c r="L44" s="742"/>
    </row>
    <row r="45" spans="1:12" ht="15.6" customHeight="1">
      <c r="A45" s="291">
        <v>162</v>
      </c>
      <c r="B45" s="291" t="s">
        <v>24</v>
      </c>
      <c r="C45" s="293" t="s">
        <v>1556</v>
      </c>
      <c r="D45" s="294" t="s">
        <v>1557</v>
      </c>
      <c r="E45" s="295" t="s">
        <v>26</v>
      </c>
      <c r="F45" s="546">
        <f t="shared" si="0"/>
        <v>0</v>
      </c>
      <c r="G45" s="547" t="str">
        <f t="shared" si="1"/>
        <v>0</v>
      </c>
      <c r="H45" s="302">
        <v>0</v>
      </c>
      <c r="I45" s="297" t="s">
        <v>27</v>
      </c>
      <c r="J45" s="297" t="s">
        <v>200</v>
      </c>
      <c r="K45" s="297">
        <f>H45</f>
        <v>0</v>
      </c>
      <c r="L45" s="742"/>
    </row>
    <row r="46" spans="1:12" ht="15.6" customHeight="1">
      <c r="A46" s="291">
        <v>163</v>
      </c>
      <c r="B46" s="291" t="s">
        <v>24</v>
      </c>
      <c r="C46" s="293" t="s">
        <v>1558</v>
      </c>
      <c r="D46" s="294" t="s">
        <v>1559</v>
      </c>
      <c r="E46" s="295" t="s">
        <v>26</v>
      </c>
      <c r="F46" s="546">
        <f t="shared" si="0"/>
        <v>0</v>
      </c>
      <c r="G46" s="547" t="str">
        <f t="shared" si="1"/>
        <v>0</v>
      </c>
      <c r="H46" s="302">
        <v>0</v>
      </c>
      <c r="I46" s="297" t="s">
        <v>27</v>
      </c>
      <c r="J46" s="297" t="s">
        <v>1560</v>
      </c>
      <c r="K46" s="297">
        <f>IF(H46&gt;127,H46-256,H46)</f>
        <v>0</v>
      </c>
      <c r="L46" s="742"/>
    </row>
    <row r="47" spans="1:12" ht="15.6" customHeight="1">
      <c r="A47" s="291">
        <v>164</v>
      </c>
      <c r="B47" s="291" t="s">
        <v>24</v>
      </c>
      <c r="C47" s="293" t="s">
        <v>1561</v>
      </c>
      <c r="D47" s="294" t="s">
        <v>1559</v>
      </c>
      <c r="E47" s="295" t="s">
        <v>26</v>
      </c>
      <c r="F47" s="546">
        <f t="shared" si="0"/>
        <v>0</v>
      </c>
      <c r="G47" s="547" t="str">
        <f t="shared" si="1"/>
        <v>0</v>
      </c>
      <c r="H47" s="302">
        <v>0</v>
      </c>
      <c r="I47" s="297" t="s">
        <v>27</v>
      </c>
      <c r="J47" s="297" t="s">
        <v>1560</v>
      </c>
      <c r="K47" s="297">
        <f>IF(H47&gt;127,H47-256,H47)</f>
        <v>0</v>
      </c>
      <c r="L47" s="742"/>
    </row>
    <row r="48" spans="1:12" ht="15.6" customHeight="1">
      <c r="A48" s="291">
        <v>165</v>
      </c>
      <c r="B48" s="291" t="s">
        <v>24</v>
      </c>
      <c r="C48" s="293" t="s">
        <v>1562</v>
      </c>
      <c r="D48" s="294" t="s">
        <v>1559</v>
      </c>
      <c r="E48" s="295" t="s">
        <v>26</v>
      </c>
      <c r="F48" s="546">
        <f t="shared" si="0"/>
        <v>0</v>
      </c>
      <c r="G48" s="547" t="str">
        <f t="shared" si="1"/>
        <v>0</v>
      </c>
      <c r="H48" s="302">
        <v>0</v>
      </c>
      <c r="I48" s="297" t="s">
        <v>27</v>
      </c>
      <c r="J48" s="297" t="s">
        <v>1560</v>
      </c>
      <c r="K48" s="297">
        <f>IF(H48&gt;127,H48-256,H48)</f>
        <v>0</v>
      </c>
      <c r="L48" s="742"/>
    </row>
    <row r="49" spans="1:12" ht="15.6" customHeight="1">
      <c r="A49" s="291">
        <v>166</v>
      </c>
      <c r="B49" s="291" t="s">
        <v>24</v>
      </c>
      <c r="C49" s="293" t="s">
        <v>1563</v>
      </c>
      <c r="D49" s="294" t="s">
        <v>1559</v>
      </c>
      <c r="E49" s="295" t="s">
        <v>26</v>
      </c>
      <c r="F49" s="546">
        <f t="shared" si="0"/>
        <v>0</v>
      </c>
      <c r="G49" s="547" t="str">
        <f t="shared" si="1"/>
        <v>0</v>
      </c>
      <c r="H49" s="302">
        <v>0</v>
      </c>
      <c r="I49" s="297" t="s">
        <v>27</v>
      </c>
      <c r="J49" s="297" t="s">
        <v>1560</v>
      </c>
      <c r="K49" s="297">
        <f>IF(H49&gt;127,H49-256,H49)</f>
        <v>0</v>
      </c>
      <c r="L49" s="742"/>
    </row>
    <row r="50" spans="1:12" ht="15.6" customHeight="1">
      <c r="A50" s="291">
        <v>167</v>
      </c>
      <c r="B50" s="291" t="s">
        <v>24</v>
      </c>
      <c r="C50" s="293" t="s">
        <v>1564</v>
      </c>
      <c r="D50" s="294" t="s">
        <v>1565</v>
      </c>
      <c r="E50" s="295" t="s">
        <v>26</v>
      </c>
      <c r="F50" s="546">
        <f t="shared" si="0"/>
        <v>0</v>
      </c>
      <c r="G50" s="547" t="str">
        <f t="shared" si="1"/>
        <v>0</v>
      </c>
      <c r="H50" s="302">
        <v>0</v>
      </c>
      <c r="I50" s="297" t="s">
        <v>27</v>
      </c>
      <c r="J50" s="297" t="s">
        <v>200</v>
      </c>
      <c r="K50" s="297">
        <f t="shared" ref="K50:K62" si="2">H50</f>
        <v>0</v>
      </c>
      <c r="L50" s="742"/>
    </row>
    <row r="51" spans="1:12" ht="15.6" customHeight="1">
      <c r="A51" s="291">
        <v>168</v>
      </c>
      <c r="B51" s="291" t="s">
        <v>24</v>
      </c>
      <c r="C51" s="293" t="s">
        <v>1566</v>
      </c>
      <c r="D51" s="294" t="s">
        <v>1567</v>
      </c>
      <c r="E51" s="295" t="s">
        <v>26</v>
      </c>
      <c r="F51" s="546">
        <f t="shared" si="0"/>
        <v>0</v>
      </c>
      <c r="G51" s="547" t="str">
        <f t="shared" si="1"/>
        <v>0</v>
      </c>
      <c r="H51" s="302">
        <v>0</v>
      </c>
      <c r="I51" s="297" t="s">
        <v>27</v>
      </c>
      <c r="J51" s="297" t="s">
        <v>200</v>
      </c>
      <c r="K51" s="297">
        <f t="shared" si="2"/>
        <v>0</v>
      </c>
      <c r="L51" s="742"/>
    </row>
    <row r="52" spans="1:12" ht="15.6" customHeight="1">
      <c r="A52" s="291">
        <v>169</v>
      </c>
      <c r="B52" s="291" t="s">
        <v>24</v>
      </c>
      <c r="C52" s="293" t="s">
        <v>1568</v>
      </c>
      <c r="D52" s="294" t="s">
        <v>1569</v>
      </c>
      <c r="E52" s="295" t="s">
        <v>26</v>
      </c>
      <c r="F52" s="546">
        <f t="shared" si="0"/>
        <v>0</v>
      </c>
      <c r="G52" s="547" t="str">
        <f t="shared" si="1"/>
        <v>0</v>
      </c>
      <c r="H52" s="302">
        <v>0</v>
      </c>
      <c r="I52" s="297" t="s">
        <v>27</v>
      </c>
      <c r="J52" s="297" t="s">
        <v>200</v>
      </c>
      <c r="K52" s="297">
        <f t="shared" si="2"/>
        <v>0</v>
      </c>
      <c r="L52" s="742"/>
    </row>
    <row r="53" spans="1:12" ht="15.6" customHeight="1">
      <c r="A53" s="291">
        <v>170</v>
      </c>
      <c r="B53" s="291" t="s">
        <v>24</v>
      </c>
      <c r="C53" s="293" t="s">
        <v>1570</v>
      </c>
      <c r="D53" s="294" t="s">
        <v>1571</v>
      </c>
      <c r="E53" s="295" t="s">
        <v>26</v>
      </c>
      <c r="F53" s="546">
        <f t="shared" si="0"/>
        <v>0</v>
      </c>
      <c r="G53" s="547" t="str">
        <f t="shared" si="1"/>
        <v>0</v>
      </c>
      <c r="H53" s="302">
        <v>0</v>
      </c>
      <c r="I53" s="297" t="s">
        <v>27</v>
      </c>
      <c r="J53" s="297" t="s">
        <v>200</v>
      </c>
      <c r="K53" s="297">
        <f t="shared" si="2"/>
        <v>0</v>
      </c>
      <c r="L53" s="742"/>
    </row>
    <row r="54" spans="1:12" ht="15.6" customHeight="1">
      <c r="A54" s="291">
        <v>171</v>
      </c>
      <c r="B54" s="291" t="s">
        <v>24</v>
      </c>
      <c r="C54" s="293" t="s">
        <v>1572</v>
      </c>
      <c r="D54" s="294" t="s">
        <v>1573</v>
      </c>
      <c r="E54" s="295" t="s">
        <v>26</v>
      </c>
      <c r="F54" s="546">
        <f t="shared" si="0"/>
        <v>0</v>
      </c>
      <c r="G54" s="547" t="str">
        <f t="shared" si="1"/>
        <v>0</v>
      </c>
      <c r="H54" s="302">
        <v>0</v>
      </c>
      <c r="I54" s="297" t="s">
        <v>27</v>
      </c>
      <c r="J54" s="297" t="s">
        <v>200</v>
      </c>
      <c r="K54" s="297">
        <f t="shared" si="2"/>
        <v>0</v>
      </c>
      <c r="L54" s="742"/>
    </row>
    <row r="55" spans="1:12" ht="15.6" customHeight="1">
      <c r="A55" s="291">
        <v>172</v>
      </c>
      <c r="B55" s="291" t="s">
        <v>24</v>
      </c>
      <c r="C55" s="293" t="s">
        <v>1574</v>
      </c>
      <c r="D55" s="210" t="s">
        <v>1575</v>
      </c>
      <c r="E55" s="295" t="s">
        <v>26</v>
      </c>
      <c r="F55" s="546">
        <f t="shared" si="0"/>
        <v>0</v>
      </c>
      <c r="G55" s="547" t="str">
        <f t="shared" si="1"/>
        <v>0</v>
      </c>
      <c r="H55" s="302">
        <v>0</v>
      </c>
      <c r="I55" s="297" t="s">
        <v>27</v>
      </c>
      <c r="J55" s="297" t="s">
        <v>200</v>
      </c>
      <c r="K55" s="297">
        <f t="shared" si="2"/>
        <v>0</v>
      </c>
      <c r="L55" s="742"/>
    </row>
    <row r="56" spans="1:12" ht="15.6" customHeight="1">
      <c r="A56" s="291">
        <v>173</v>
      </c>
      <c r="B56" s="291" t="s">
        <v>24</v>
      </c>
      <c r="C56" s="293" t="s">
        <v>1576</v>
      </c>
      <c r="D56" s="210" t="s">
        <v>1577</v>
      </c>
      <c r="E56" s="295" t="s">
        <v>26</v>
      </c>
      <c r="F56" s="546">
        <f t="shared" si="0"/>
        <v>0</v>
      </c>
      <c r="G56" s="547" t="str">
        <f t="shared" si="1"/>
        <v>0</v>
      </c>
      <c r="H56" s="302">
        <v>0</v>
      </c>
      <c r="I56" s="297" t="s">
        <v>27</v>
      </c>
      <c r="J56" s="297" t="s">
        <v>200</v>
      </c>
      <c r="K56" s="297">
        <f t="shared" si="2"/>
        <v>0</v>
      </c>
      <c r="L56" s="742"/>
    </row>
    <row r="57" spans="1:12" ht="15.6" customHeight="1">
      <c r="A57" s="291">
        <v>174</v>
      </c>
      <c r="B57" s="291" t="s">
        <v>24</v>
      </c>
      <c r="C57" s="293" t="s">
        <v>1578</v>
      </c>
      <c r="D57" s="210" t="s">
        <v>1579</v>
      </c>
      <c r="E57" s="295" t="s">
        <v>26</v>
      </c>
      <c r="F57" s="546">
        <f t="shared" si="0"/>
        <v>0</v>
      </c>
      <c r="G57" s="547" t="str">
        <f t="shared" si="1"/>
        <v>0</v>
      </c>
      <c r="H57" s="302">
        <v>0</v>
      </c>
      <c r="I57" s="297" t="s">
        <v>27</v>
      </c>
      <c r="J57" s="297" t="s">
        <v>200</v>
      </c>
      <c r="K57" s="297">
        <f t="shared" si="2"/>
        <v>0</v>
      </c>
      <c r="L57" s="742"/>
    </row>
    <row r="58" spans="1:12" ht="15.6" customHeight="1">
      <c r="A58" s="291">
        <v>175</v>
      </c>
      <c r="B58" s="291" t="s">
        <v>24</v>
      </c>
      <c r="C58" s="293" t="s">
        <v>1580</v>
      </c>
      <c r="D58" s="210" t="s">
        <v>1581</v>
      </c>
      <c r="E58" s="295" t="s">
        <v>26</v>
      </c>
      <c r="F58" s="546">
        <f t="shared" si="0"/>
        <v>0</v>
      </c>
      <c r="G58" s="547" t="str">
        <f t="shared" si="1"/>
        <v>0</v>
      </c>
      <c r="H58" s="302">
        <v>0</v>
      </c>
      <c r="I58" s="297" t="s">
        <v>27</v>
      </c>
      <c r="J58" s="297" t="s">
        <v>200</v>
      </c>
      <c r="K58" s="297">
        <f t="shared" si="2"/>
        <v>0</v>
      </c>
      <c r="L58" s="742"/>
    </row>
    <row r="59" spans="1:12" ht="15.6" customHeight="1">
      <c r="A59" s="291">
        <v>176</v>
      </c>
      <c r="B59" s="291" t="s">
        <v>24</v>
      </c>
      <c r="C59" s="293" t="s">
        <v>1582</v>
      </c>
      <c r="D59" s="210" t="s">
        <v>1583</v>
      </c>
      <c r="E59" s="295" t="s">
        <v>26</v>
      </c>
      <c r="F59" s="546">
        <f t="shared" si="0"/>
        <v>0</v>
      </c>
      <c r="G59" s="547" t="str">
        <f t="shared" si="1"/>
        <v>0</v>
      </c>
      <c r="H59" s="302">
        <v>0</v>
      </c>
      <c r="I59" s="297" t="s">
        <v>27</v>
      </c>
      <c r="J59" s="297" t="s">
        <v>200</v>
      </c>
      <c r="K59" s="297">
        <f t="shared" si="2"/>
        <v>0</v>
      </c>
      <c r="L59" s="742"/>
    </row>
    <row r="60" spans="1:12" ht="15.6" customHeight="1">
      <c r="A60" s="291">
        <v>177</v>
      </c>
      <c r="B60" s="291" t="s">
        <v>24</v>
      </c>
      <c r="C60" s="293" t="s">
        <v>1584</v>
      </c>
      <c r="D60" s="210" t="s">
        <v>1585</v>
      </c>
      <c r="E60" s="295" t="s">
        <v>26</v>
      </c>
      <c r="F60" s="546">
        <f t="shared" si="0"/>
        <v>0</v>
      </c>
      <c r="G60" s="547" t="str">
        <f t="shared" si="1"/>
        <v>0</v>
      </c>
      <c r="H60" s="302">
        <v>0</v>
      </c>
      <c r="I60" s="297" t="s">
        <v>27</v>
      </c>
      <c r="J60" s="297" t="s">
        <v>200</v>
      </c>
      <c r="K60" s="297">
        <f t="shared" si="2"/>
        <v>0</v>
      </c>
      <c r="L60" s="742"/>
    </row>
    <row r="61" spans="1:12" ht="15.6" customHeight="1">
      <c r="A61" s="291">
        <v>178</v>
      </c>
      <c r="B61" s="291" t="s">
        <v>24</v>
      </c>
      <c r="C61" s="293" t="s">
        <v>49</v>
      </c>
      <c r="D61" s="294" t="s">
        <v>1514</v>
      </c>
      <c r="E61" s="295" t="s">
        <v>26</v>
      </c>
      <c r="F61" s="546">
        <f t="shared" si="0"/>
        <v>0</v>
      </c>
      <c r="G61" s="547" t="str">
        <f t="shared" si="1"/>
        <v>0</v>
      </c>
      <c r="H61" s="302">
        <v>0</v>
      </c>
      <c r="I61" s="297" t="s">
        <v>27</v>
      </c>
      <c r="J61" s="297" t="s">
        <v>200</v>
      </c>
      <c r="K61" s="297">
        <f t="shared" si="2"/>
        <v>0</v>
      </c>
      <c r="L61" s="742"/>
    </row>
    <row r="62" spans="1:12" ht="15.6" customHeight="1">
      <c r="A62" s="291">
        <v>179</v>
      </c>
      <c r="B62" s="291" t="s">
        <v>24</v>
      </c>
      <c r="C62" s="293" t="s">
        <v>49</v>
      </c>
      <c r="D62" s="294" t="s">
        <v>1514</v>
      </c>
      <c r="E62" s="295" t="s">
        <v>26</v>
      </c>
      <c r="F62" s="546">
        <f t="shared" si="0"/>
        <v>0</v>
      </c>
      <c r="G62" s="547" t="str">
        <f t="shared" si="1"/>
        <v>0</v>
      </c>
      <c r="H62" s="302">
        <v>0</v>
      </c>
      <c r="I62" s="297" t="s">
        <v>27</v>
      </c>
      <c r="J62" s="297" t="s">
        <v>200</v>
      </c>
      <c r="K62" s="297">
        <f t="shared" si="2"/>
        <v>0</v>
      </c>
      <c r="L62" s="742"/>
    </row>
    <row r="63" spans="1:12" ht="15.6" customHeight="1">
      <c r="A63" s="963">
        <v>180</v>
      </c>
      <c r="B63" s="291">
        <v>0</v>
      </c>
      <c r="C63" s="293" t="s">
        <v>1492</v>
      </c>
      <c r="D63" s="294" t="s">
        <v>1493</v>
      </c>
      <c r="E63" s="295" t="s">
        <v>26</v>
      </c>
      <c r="F63" s="546">
        <f>_xlfn.BITAND(_xlfn.BITRSHIFT(H63,B63),1)</f>
        <v>0</v>
      </c>
      <c r="G63" s="972" t="str">
        <f t="shared" si="1"/>
        <v>40</v>
      </c>
      <c r="H63" s="973">
        <v>64</v>
      </c>
      <c r="I63" s="773" t="s">
        <v>27</v>
      </c>
      <c r="J63" s="773" t="s">
        <v>1490</v>
      </c>
      <c r="K63" s="773">
        <f>_xlfn.BITLSHIFT(H74,24) +_xlfn.BITLSHIFT(H73,16) +_xlfn.BITLSHIFT(H71,8) +H63</f>
        <v>64</v>
      </c>
      <c r="L63" s="980" t="s">
        <v>1600</v>
      </c>
    </row>
    <row r="64" spans="1:12" ht="15.6" customHeight="1">
      <c r="A64" s="754"/>
      <c r="B64" s="291">
        <v>1</v>
      </c>
      <c r="C64" s="293" t="s">
        <v>1495</v>
      </c>
      <c r="D64" s="294" t="s">
        <v>1496</v>
      </c>
      <c r="E64" s="295" t="s">
        <v>26</v>
      </c>
      <c r="F64" s="546">
        <f>_xlfn.BITAND(_xlfn.BITRSHIFT(H63,B64),1)</f>
        <v>0</v>
      </c>
      <c r="G64" s="970"/>
      <c r="H64" s="974"/>
      <c r="I64" s="754"/>
      <c r="J64" s="754"/>
      <c r="K64" s="754"/>
      <c r="L64" s="742"/>
    </row>
    <row r="65" spans="1:12" ht="15.6" customHeight="1">
      <c r="A65" s="754"/>
      <c r="B65" s="291">
        <v>2</v>
      </c>
      <c r="C65" s="293" t="s">
        <v>1497</v>
      </c>
      <c r="D65" s="294" t="s">
        <v>1498</v>
      </c>
      <c r="E65" s="295" t="s">
        <v>26</v>
      </c>
      <c r="F65" s="546">
        <f>_xlfn.BITAND(_xlfn.BITRSHIFT(H63,B65),1)</f>
        <v>0</v>
      </c>
      <c r="G65" s="970"/>
      <c r="H65" s="974"/>
      <c r="I65" s="754"/>
      <c r="J65" s="754"/>
      <c r="K65" s="754"/>
      <c r="L65" s="742"/>
    </row>
    <row r="66" spans="1:12" ht="15.6" customHeight="1">
      <c r="A66" s="754"/>
      <c r="B66" s="291">
        <v>3</v>
      </c>
      <c r="C66" s="293" t="s">
        <v>1499</v>
      </c>
      <c r="D66" s="294" t="s">
        <v>1500</v>
      </c>
      <c r="E66" s="295" t="s">
        <v>26</v>
      </c>
      <c r="F66" s="546">
        <f>_xlfn.BITAND(_xlfn.BITRSHIFT(H63,B66),1)</f>
        <v>0</v>
      </c>
      <c r="G66" s="970"/>
      <c r="H66" s="974"/>
      <c r="I66" s="754"/>
      <c r="J66" s="754"/>
      <c r="K66" s="754"/>
      <c r="L66" s="742"/>
    </row>
    <row r="67" spans="1:12" ht="15.6" customHeight="1">
      <c r="A67" s="754"/>
      <c r="B67" s="291">
        <v>4</v>
      </c>
      <c r="C67" s="293" t="s">
        <v>1501</v>
      </c>
      <c r="D67" s="294" t="s">
        <v>1502</v>
      </c>
      <c r="E67" s="295" t="s">
        <v>26</v>
      </c>
      <c r="F67" s="546">
        <f>_xlfn.BITAND(_xlfn.BITRSHIFT(H63,B67),1)</f>
        <v>0</v>
      </c>
      <c r="G67" s="970"/>
      <c r="H67" s="974"/>
      <c r="I67" s="754"/>
      <c r="J67" s="754"/>
      <c r="K67" s="754"/>
      <c r="L67" s="742"/>
    </row>
    <row r="68" spans="1:12" ht="15.6" customHeight="1">
      <c r="A68" s="754"/>
      <c r="B68" s="291">
        <v>5</v>
      </c>
      <c r="C68" s="293" t="s">
        <v>1503</v>
      </c>
      <c r="D68" s="294" t="s">
        <v>1504</v>
      </c>
      <c r="E68" s="295" t="s">
        <v>26</v>
      </c>
      <c r="F68" s="546">
        <f>_xlfn.BITAND(_xlfn.BITRSHIFT(H63,B68),1)</f>
        <v>0</v>
      </c>
      <c r="G68" s="970"/>
      <c r="H68" s="974"/>
      <c r="I68" s="754"/>
      <c r="J68" s="754"/>
      <c r="K68" s="754"/>
      <c r="L68" s="742"/>
    </row>
    <row r="69" spans="1:12" ht="15.6" customHeight="1">
      <c r="A69" s="754"/>
      <c r="B69" s="291">
        <v>6</v>
      </c>
      <c r="C69" s="293" t="s">
        <v>1505</v>
      </c>
      <c r="D69" s="294" t="s">
        <v>1506</v>
      </c>
      <c r="E69" s="295" t="s">
        <v>26</v>
      </c>
      <c r="F69" s="546">
        <f>_xlfn.BITAND(_xlfn.BITRSHIFT(H63,B69),1)</f>
        <v>1</v>
      </c>
      <c r="G69" s="970"/>
      <c r="H69" s="974"/>
      <c r="I69" s="754"/>
      <c r="J69" s="754"/>
      <c r="K69" s="754"/>
      <c r="L69" s="742"/>
    </row>
    <row r="70" spans="1:12" ht="15.6" customHeight="1">
      <c r="A70" s="751"/>
      <c r="B70" s="291">
        <v>7</v>
      </c>
      <c r="C70" s="293" t="s">
        <v>1507</v>
      </c>
      <c r="D70" s="294" t="s">
        <v>1508</v>
      </c>
      <c r="E70" s="295" t="s">
        <v>26</v>
      </c>
      <c r="F70" s="546">
        <f>_xlfn.BITAND(_xlfn.BITRSHIFT(H63,B70),1)</f>
        <v>0</v>
      </c>
      <c r="G70" s="970"/>
      <c r="H70" s="975"/>
      <c r="I70" s="751"/>
      <c r="J70" s="754"/>
      <c r="K70" s="754"/>
      <c r="L70" s="742"/>
    </row>
    <row r="71" spans="1:12" ht="15.6" customHeight="1">
      <c r="A71" s="977">
        <v>181</v>
      </c>
      <c r="B71" s="291">
        <v>8</v>
      </c>
      <c r="C71" s="293" t="s">
        <v>1509</v>
      </c>
      <c r="D71" s="294" t="s">
        <v>1510</v>
      </c>
      <c r="E71" s="295" t="s">
        <v>26</v>
      </c>
      <c r="F71" s="546">
        <f>_xlfn.BITAND(_xlfn.BITRSHIFT(H71,0),1)</f>
        <v>0</v>
      </c>
      <c r="G71" s="947" t="str">
        <f>DEC2HEX(H71)</f>
        <v>0</v>
      </c>
      <c r="H71" s="973">
        <v>0</v>
      </c>
      <c r="I71" s="773" t="s">
        <v>27</v>
      </c>
      <c r="J71" s="754"/>
      <c r="K71" s="754"/>
      <c r="L71" s="742"/>
    </row>
    <row r="72" spans="1:12" ht="15.6" customHeight="1">
      <c r="A72" s="751"/>
      <c r="B72" s="301" t="s">
        <v>1587</v>
      </c>
      <c r="C72" s="293" t="s">
        <v>1511</v>
      </c>
      <c r="D72" s="294" t="s">
        <v>49</v>
      </c>
      <c r="E72" s="295" t="s">
        <v>26</v>
      </c>
      <c r="F72" s="546">
        <f>_xlfn.BITAND(_xlfn.BITRSHIFT(H71,1),127)</f>
        <v>0</v>
      </c>
      <c r="G72" s="971"/>
      <c r="H72" s="975"/>
      <c r="I72" s="751"/>
      <c r="J72" s="754"/>
      <c r="K72" s="754"/>
      <c r="L72" s="742"/>
    </row>
    <row r="73" spans="1:12" ht="15.6" customHeight="1">
      <c r="A73" s="291">
        <v>182</v>
      </c>
      <c r="B73" s="291" t="s">
        <v>1588</v>
      </c>
      <c r="C73" s="293" t="s">
        <v>1497</v>
      </c>
      <c r="D73" s="294" t="s">
        <v>1498</v>
      </c>
      <c r="E73" s="295" t="s">
        <v>26</v>
      </c>
      <c r="F73" s="546">
        <f t="shared" ref="F73:F136" si="3">H73</f>
        <v>0</v>
      </c>
      <c r="G73" s="547" t="str">
        <f t="shared" ref="G73:G136" si="4">DEC2HEX(H73)</f>
        <v>0</v>
      </c>
      <c r="H73" s="549">
        <v>0</v>
      </c>
      <c r="I73" s="297" t="s">
        <v>27</v>
      </c>
      <c r="J73" s="754"/>
      <c r="K73" s="754"/>
      <c r="L73" s="742"/>
    </row>
    <row r="74" spans="1:12" ht="15.6" customHeight="1">
      <c r="A74" s="291">
        <v>183</v>
      </c>
      <c r="B74" s="291" t="s">
        <v>1589</v>
      </c>
      <c r="C74" s="293" t="s">
        <v>1499</v>
      </c>
      <c r="D74" s="294" t="s">
        <v>1500</v>
      </c>
      <c r="E74" s="295" t="s">
        <v>26</v>
      </c>
      <c r="F74" s="546">
        <f t="shared" si="3"/>
        <v>0</v>
      </c>
      <c r="G74" s="547" t="str">
        <f t="shared" si="4"/>
        <v>0</v>
      </c>
      <c r="H74" s="302">
        <v>0</v>
      </c>
      <c r="I74" s="297" t="s">
        <v>27</v>
      </c>
      <c r="J74" s="751"/>
      <c r="K74" s="751"/>
      <c r="L74" s="742"/>
    </row>
    <row r="75" spans="1:12" ht="135" customHeight="1">
      <c r="A75" s="291">
        <v>184</v>
      </c>
      <c r="B75" s="291" t="s">
        <v>24</v>
      </c>
      <c r="C75" s="293" t="s">
        <v>1512</v>
      </c>
      <c r="D75" s="294" t="s">
        <v>1590</v>
      </c>
      <c r="E75" s="295" t="s">
        <v>26</v>
      </c>
      <c r="F75" s="546">
        <f t="shared" si="3"/>
        <v>3</v>
      </c>
      <c r="G75" s="547" t="str">
        <f t="shared" si="4"/>
        <v>3</v>
      </c>
      <c r="H75" s="302">
        <v>3</v>
      </c>
      <c r="I75" s="297" t="s">
        <v>27</v>
      </c>
      <c r="J75" s="297" t="s">
        <v>200</v>
      </c>
      <c r="K75" s="297">
        <f>H75</f>
        <v>3</v>
      </c>
      <c r="L75" s="742"/>
    </row>
    <row r="76" spans="1:12" ht="15.6" customHeight="1">
      <c r="A76" s="291">
        <v>185</v>
      </c>
      <c r="B76" s="291" t="s">
        <v>24</v>
      </c>
      <c r="C76" s="293" t="s">
        <v>49</v>
      </c>
      <c r="D76" s="294" t="s">
        <v>1514</v>
      </c>
      <c r="E76" s="295" t="s">
        <v>26</v>
      </c>
      <c r="F76" s="546">
        <f t="shared" si="3"/>
        <v>0</v>
      </c>
      <c r="G76" s="547" t="str">
        <f t="shared" si="4"/>
        <v>0</v>
      </c>
      <c r="H76" s="302">
        <v>0</v>
      </c>
      <c r="I76" s="297">
        <v>0</v>
      </c>
      <c r="J76" s="297" t="s">
        <v>200</v>
      </c>
      <c r="K76" s="297">
        <f>H76</f>
        <v>0</v>
      </c>
      <c r="L76" s="742"/>
    </row>
    <row r="77" spans="1:12" ht="15.6" customHeight="1">
      <c r="A77" s="291">
        <v>186</v>
      </c>
      <c r="B77" s="291" t="s">
        <v>24</v>
      </c>
      <c r="C77" s="293" t="s">
        <v>1515</v>
      </c>
      <c r="D77" s="954" t="s">
        <v>1516</v>
      </c>
      <c r="E77" s="295" t="s">
        <v>26</v>
      </c>
      <c r="F77" s="546">
        <f t="shared" si="3"/>
        <v>0</v>
      </c>
      <c r="G77" s="547" t="str">
        <f t="shared" si="4"/>
        <v>0</v>
      </c>
      <c r="H77" s="549">
        <v>0</v>
      </c>
      <c r="I77" s="297" t="s">
        <v>27</v>
      </c>
      <c r="J77" s="773" t="s">
        <v>198</v>
      </c>
      <c r="K77" s="773">
        <f>IF((H77+_xlfn.BITLSHIFT(H78,8))&gt;32767,H77+_xlfn.BITLSHIFT(H78,8)-65536,H77+_xlfn.BITLSHIFT(H78,8))</f>
        <v>0</v>
      </c>
      <c r="L77" s="742"/>
    </row>
    <row r="78" spans="1:12" ht="15.6" customHeight="1">
      <c r="A78" s="291">
        <v>187</v>
      </c>
      <c r="B78" s="291" t="s">
        <v>24</v>
      </c>
      <c r="C78" s="293" t="s">
        <v>1517</v>
      </c>
      <c r="D78" s="751"/>
      <c r="E78" s="295" t="s">
        <v>26</v>
      </c>
      <c r="F78" s="546">
        <f t="shared" si="3"/>
        <v>0</v>
      </c>
      <c r="G78" s="547" t="str">
        <f t="shared" si="4"/>
        <v>0</v>
      </c>
      <c r="H78" s="302">
        <v>0</v>
      </c>
      <c r="I78" s="297" t="s">
        <v>27</v>
      </c>
      <c r="J78" s="751"/>
      <c r="K78" s="751"/>
      <c r="L78" s="742"/>
    </row>
    <row r="79" spans="1:12" ht="15.6" customHeight="1">
      <c r="A79" s="291">
        <v>188</v>
      </c>
      <c r="B79" s="291" t="s">
        <v>24</v>
      </c>
      <c r="C79" s="293" t="s">
        <v>1518</v>
      </c>
      <c r="D79" s="954" t="s">
        <v>1519</v>
      </c>
      <c r="E79" s="295" t="s">
        <v>26</v>
      </c>
      <c r="F79" s="546">
        <f t="shared" si="3"/>
        <v>0</v>
      </c>
      <c r="G79" s="547" t="str">
        <f t="shared" si="4"/>
        <v>0</v>
      </c>
      <c r="H79" s="549">
        <v>0</v>
      </c>
      <c r="I79" s="297" t="s">
        <v>27</v>
      </c>
      <c r="J79" s="773" t="s">
        <v>198</v>
      </c>
      <c r="K79" s="773">
        <f>IF((H79+_xlfn.BITLSHIFT(H80,8))&gt;32767,H79+_xlfn.BITLSHIFT(H80,8)-65536,H79+_xlfn.BITLSHIFT(H80,8))</f>
        <v>0</v>
      </c>
      <c r="L79" s="742"/>
    </row>
    <row r="80" spans="1:12" ht="15.6" customHeight="1">
      <c r="A80" s="291">
        <v>189</v>
      </c>
      <c r="B80" s="291" t="s">
        <v>24</v>
      </c>
      <c r="C80" s="293" t="s">
        <v>1520</v>
      </c>
      <c r="D80" s="751"/>
      <c r="E80" s="295" t="s">
        <v>26</v>
      </c>
      <c r="F80" s="546">
        <f t="shared" si="3"/>
        <v>0</v>
      </c>
      <c r="G80" s="547" t="str">
        <f t="shared" si="4"/>
        <v>0</v>
      </c>
      <c r="H80" s="302">
        <v>0</v>
      </c>
      <c r="I80" s="297" t="s">
        <v>27</v>
      </c>
      <c r="J80" s="751"/>
      <c r="K80" s="751"/>
      <c r="L80" s="742"/>
    </row>
    <row r="81" spans="1:12" ht="15.6" customHeight="1">
      <c r="A81" s="291">
        <v>190</v>
      </c>
      <c r="B81" s="291" t="s">
        <v>24</v>
      </c>
      <c r="C81" s="293" t="s">
        <v>1521</v>
      </c>
      <c r="D81" s="954" t="s">
        <v>1522</v>
      </c>
      <c r="E81" s="295" t="s">
        <v>26</v>
      </c>
      <c r="F81" s="546">
        <f t="shared" si="3"/>
        <v>0</v>
      </c>
      <c r="G81" s="547" t="str">
        <f t="shared" si="4"/>
        <v>0</v>
      </c>
      <c r="H81" s="549">
        <v>0</v>
      </c>
      <c r="I81" s="297" t="s">
        <v>27</v>
      </c>
      <c r="J81" s="773" t="s">
        <v>198</v>
      </c>
      <c r="K81" s="773">
        <f>IF((H81+_xlfn.BITLSHIFT(H82,8))&gt;32767,H81+_xlfn.BITLSHIFT(H82,8)-65536,H81+_xlfn.BITLSHIFT(H82,8))</f>
        <v>0</v>
      </c>
      <c r="L81" s="742"/>
    </row>
    <row r="82" spans="1:12" ht="15.6" customHeight="1">
      <c r="A82" s="291">
        <v>191</v>
      </c>
      <c r="B82" s="291" t="s">
        <v>24</v>
      </c>
      <c r="C82" s="293" t="s">
        <v>1523</v>
      </c>
      <c r="D82" s="751"/>
      <c r="E82" s="295" t="s">
        <v>26</v>
      </c>
      <c r="F82" s="546">
        <f t="shared" si="3"/>
        <v>0</v>
      </c>
      <c r="G82" s="547" t="str">
        <f t="shared" si="4"/>
        <v>0</v>
      </c>
      <c r="H82" s="302">
        <v>0</v>
      </c>
      <c r="I82" s="297" t="s">
        <v>27</v>
      </c>
      <c r="J82" s="751"/>
      <c r="K82" s="751"/>
      <c r="L82" s="742"/>
    </row>
    <row r="83" spans="1:12" ht="15.6" customHeight="1">
      <c r="A83" s="291">
        <v>192</v>
      </c>
      <c r="B83" s="291" t="s">
        <v>24</v>
      </c>
      <c r="C83" s="293" t="s">
        <v>1524</v>
      </c>
      <c r="D83" s="954" t="s">
        <v>1525</v>
      </c>
      <c r="E83" s="295" t="s">
        <v>26</v>
      </c>
      <c r="F83" s="546">
        <f t="shared" si="3"/>
        <v>128</v>
      </c>
      <c r="G83" s="547" t="str">
        <f t="shared" si="4"/>
        <v>80</v>
      </c>
      <c r="H83" s="549">
        <v>128</v>
      </c>
      <c r="I83" s="297" t="s">
        <v>27</v>
      </c>
      <c r="J83" s="773" t="s">
        <v>198</v>
      </c>
      <c r="K83" s="773">
        <f>IF((H83+_xlfn.BITLSHIFT(H84,8))&gt;32767,H83+_xlfn.BITLSHIFT(H84,8)-65536,H83+_xlfn.BITLSHIFT(H84,8))</f>
        <v>128</v>
      </c>
      <c r="L83" s="742"/>
    </row>
    <row r="84" spans="1:12" ht="15.6" customHeight="1">
      <c r="A84" s="291">
        <v>193</v>
      </c>
      <c r="B84" s="291" t="s">
        <v>24</v>
      </c>
      <c r="C84" s="293" t="s">
        <v>1526</v>
      </c>
      <c r="D84" s="751"/>
      <c r="E84" s="295" t="s">
        <v>26</v>
      </c>
      <c r="F84" s="546">
        <f t="shared" si="3"/>
        <v>0</v>
      </c>
      <c r="G84" s="547" t="str">
        <f t="shared" si="4"/>
        <v>0</v>
      </c>
      <c r="H84" s="302">
        <v>0</v>
      </c>
      <c r="I84" s="297" t="s">
        <v>27</v>
      </c>
      <c r="J84" s="751"/>
      <c r="K84" s="751"/>
      <c r="L84" s="742"/>
    </row>
    <row r="85" spans="1:12" ht="15.6" customHeight="1">
      <c r="A85" s="291">
        <v>194</v>
      </c>
      <c r="B85" s="291" t="s">
        <v>24</v>
      </c>
      <c r="C85" s="293" t="s">
        <v>1527</v>
      </c>
      <c r="D85" s="954" t="s">
        <v>1591</v>
      </c>
      <c r="E85" s="295" t="s">
        <v>26</v>
      </c>
      <c r="F85" s="546">
        <f t="shared" si="3"/>
        <v>0</v>
      </c>
      <c r="G85" s="547" t="str">
        <f t="shared" si="4"/>
        <v>0</v>
      </c>
      <c r="H85" s="549">
        <v>0</v>
      </c>
      <c r="I85" s="297" t="s">
        <v>27</v>
      </c>
      <c r="J85" s="773" t="s">
        <v>198</v>
      </c>
      <c r="K85" s="773">
        <f>IF((H85+_xlfn.BITLSHIFT(H86,8))&gt;32767,H85+_xlfn.BITLSHIFT(H86,8)-65536,H85+_xlfn.BITLSHIFT(H86,8))</f>
        <v>0</v>
      </c>
      <c r="L85" s="742"/>
    </row>
    <row r="86" spans="1:12" ht="15.6" customHeight="1">
      <c r="A86" s="291">
        <v>195</v>
      </c>
      <c r="B86" s="291" t="s">
        <v>24</v>
      </c>
      <c r="C86" s="293" t="s">
        <v>1529</v>
      </c>
      <c r="D86" s="751"/>
      <c r="E86" s="295" t="s">
        <v>26</v>
      </c>
      <c r="F86" s="546">
        <f t="shared" si="3"/>
        <v>0</v>
      </c>
      <c r="G86" s="547" t="str">
        <f t="shared" si="4"/>
        <v>0</v>
      </c>
      <c r="H86" s="302">
        <v>0</v>
      </c>
      <c r="I86" s="297" t="s">
        <v>27</v>
      </c>
      <c r="J86" s="751"/>
      <c r="K86" s="751"/>
      <c r="L86" s="742"/>
    </row>
    <row r="87" spans="1:12" ht="15.6" customHeight="1">
      <c r="A87" s="291">
        <v>196</v>
      </c>
      <c r="B87" s="291" t="s">
        <v>24</v>
      </c>
      <c r="C87" s="293" t="s">
        <v>1530</v>
      </c>
      <c r="D87" s="954" t="s">
        <v>1592</v>
      </c>
      <c r="E87" s="295" t="s">
        <v>26</v>
      </c>
      <c r="F87" s="546">
        <f t="shared" si="3"/>
        <v>0</v>
      </c>
      <c r="G87" s="547" t="str">
        <f t="shared" si="4"/>
        <v>0</v>
      </c>
      <c r="H87" s="549">
        <v>0</v>
      </c>
      <c r="I87" s="297" t="s">
        <v>27</v>
      </c>
      <c r="J87" s="773" t="s">
        <v>198</v>
      </c>
      <c r="K87" s="773">
        <f>IF((H87+_xlfn.BITLSHIFT(H88,8))&gt;32767,H87+_xlfn.BITLSHIFT(H88,8)-65536,H87+_xlfn.BITLSHIFT(H88,8))</f>
        <v>0</v>
      </c>
      <c r="L87" s="742"/>
    </row>
    <row r="88" spans="1:12" ht="15.6" customHeight="1">
      <c r="A88" s="291">
        <v>197</v>
      </c>
      <c r="B88" s="291" t="s">
        <v>24</v>
      </c>
      <c r="C88" s="293" t="s">
        <v>1532</v>
      </c>
      <c r="D88" s="751"/>
      <c r="E88" s="295" t="s">
        <v>26</v>
      </c>
      <c r="F88" s="546">
        <f t="shared" si="3"/>
        <v>0</v>
      </c>
      <c r="G88" s="547" t="str">
        <f t="shared" si="4"/>
        <v>0</v>
      </c>
      <c r="H88" s="302">
        <v>0</v>
      </c>
      <c r="I88" s="297" t="s">
        <v>27</v>
      </c>
      <c r="J88" s="751"/>
      <c r="K88" s="751"/>
      <c r="L88" s="742"/>
    </row>
    <row r="89" spans="1:12" ht="15.6" customHeight="1">
      <c r="A89" s="291">
        <v>198</v>
      </c>
      <c r="B89" s="291" t="s">
        <v>24</v>
      </c>
      <c r="C89" s="293" t="s">
        <v>1533</v>
      </c>
      <c r="D89" s="954" t="s">
        <v>1534</v>
      </c>
      <c r="E89" s="295" t="s">
        <v>26</v>
      </c>
      <c r="F89" s="546">
        <f t="shared" si="3"/>
        <v>0</v>
      </c>
      <c r="G89" s="547" t="str">
        <f t="shared" si="4"/>
        <v>0</v>
      </c>
      <c r="H89" s="549">
        <v>0</v>
      </c>
      <c r="I89" s="297" t="s">
        <v>27</v>
      </c>
      <c r="J89" s="773" t="s">
        <v>198</v>
      </c>
      <c r="K89" s="773">
        <f>IF((H89+_xlfn.BITLSHIFT(H90,8))&gt;32767,H89+_xlfn.BITLSHIFT(H90,8)-65536,H89+_xlfn.BITLSHIFT(H90,8))</f>
        <v>0</v>
      </c>
      <c r="L89" s="742"/>
    </row>
    <row r="90" spans="1:12" ht="15.6" customHeight="1">
      <c r="A90" s="291">
        <v>199</v>
      </c>
      <c r="B90" s="291" t="s">
        <v>24</v>
      </c>
      <c r="C90" s="293" t="s">
        <v>1535</v>
      </c>
      <c r="D90" s="751"/>
      <c r="E90" s="295" t="s">
        <v>26</v>
      </c>
      <c r="F90" s="546">
        <f t="shared" si="3"/>
        <v>0</v>
      </c>
      <c r="G90" s="547" t="str">
        <f t="shared" si="4"/>
        <v>0</v>
      </c>
      <c r="H90" s="302">
        <v>0</v>
      </c>
      <c r="I90" s="297" t="s">
        <v>27</v>
      </c>
      <c r="J90" s="751"/>
      <c r="K90" s="751"/>
      <c r="L90" s="742"/>
    </row>
    <row r="91" spans="1:12" ht="15.6" customHeight="1">
      <c r="A91" s="291">
        <v>200</v>
      </c>
      <c r="B91" s="291" t="s">
        <v>24</v>
      </c>
      <c r="C91" s="293" t="s">
        <v>1536</v>
      </c>
      <c r="D91" s="954" t="s">
        <v>1537</v>
      </c>
      <c r="E91" s="295" t="s">
        <v>26</v>
      </c>
      <c r="F91" s="546">
        <f t="shared" si="3"/>
        <v>0</v>
      </c>
      <c r="G91" s="547" t="str">
        <f t="shared" si="4"/>
        <v>0</v>
      </c>
      <c r="H91" s="549">
        <v>0</v>
      </c>
      <c r="I91" s="297" t="s">
        <v>27</v>
      </c>
      <c r="J91" s="773" t="s">
        <v>198</v>
      </c>
      <c r="K91" s="773">
        <f>IF((H91+_xlfn.BITLSHIFT(H92,8))&gt;32767,H91+_xlfn.BITLSHIFT(H92,8)-65536,H91+_xlfn.BITLSHIFT(H92,8))</f>
        <v>0</v>
      </c>
      <c r="L91" s="742"/>
    </row>
    <row r="92" spans="1:12" ht="15.6" customHeight="1">
      <c r="A92" s="291">
        <v>201</v>
      </c>
      <c r="B92" s="291" t="s">
        <v>24</v>
      </c>
      <c r="C92" s="293" t="s">
        <v>1538</v>
      </c>
      <c r="D92" s="751"/>
      <c r="E92" s="295" t="s">
        <v>26</v>
      </c>
      <c r="F92" s="546">
        <f t="shared" si="3"/>
        <v>0</v>
      </c>
      <c r="G92" s="547" t="str">
        <f t="shared" si="4"/>
        <v>0</v>
      </c>
      <c r="H92" s="302">
        <v>0</v>
      </c>
      <c r="I92" s="297" t="s">
        <v>27</v>
      </c>
      <c r="J92" s="751"/>
      <c r="K92" s="751"/>
      <c r="L92" s="742"/>
    </row>
    <row r="93" spans="1:12" ht="15.6" customHeight="1">
      <c r="A93" s="291">
        <v>202</v>
      </c>
      <c r="B93" s="291" t="s">
        <v>24</v>
      </c>
      <c r="C93" s="293" t="s">
        <v>1539</v>
      </c>
      <c r="D93" s="954" t="s">
        <v>1593</v>
      </c>
      <c r="E93" s="295" t="s">
        <v>26</v>
      </c>
      <c r="F93" s="546">
        <f t="shared" si="3"/>
        <v>0</v>
      </c>
      <c r="G93" s="547" t="str">
        <f t="shared" si="4"/>
        <v>0</v>
      </c>
      <c r="H93" s="549">
        <v>0</v>
      </c>
      <c r="I93" s="297" t="s">
        <v>27</v>
      </c>
      <c r="J93" s="773" t="s">
        <v>198</v>
      </c>
      <c r="K93" s="773">
        <f>IF((H93+_xlfn.BITLSHIFT(H94,8))&gt;32767,H93+_xlfn.BITLSHIFT(H94,8)-65536,H93+_xlfn.BITLSHIFT(H94,8))</f>
        <v>0</v>
      </c>
      <c r="L93" s="742"/>
    </row>
    <row r="94" spans="1:12" ht="15.6" customHeight="1">
      <c r="A94" s="291">
        <v>203</v>
      </c>
      <c r="B94" s="291" t="s">
        <v>24</v>
      </c>
      <c r="C94" s="293" t="s">
        <v>1541</v>
      </c>
      <c r="D94" s="751"/>
      <c r="E94" s="295" t="s">
        <v>26</v>
      </c>
      <c r="F94" s="546">
        <f t="shared" si="3"/>
        <v>0</v>
      </c>
      <c r="G94" s="547" t="str">
        <f t="shared" si="4"/>
        <v>0</v>
      </c>
      <c r="H94" s="302">
        <v>0</v>
      </c>
      <c r="I94" s="297" t="s">
        <v>27</v>
      </c>
      <c r="J94" s="751"/>
      <c r="K94" s="751"/>
      <c r="L94" s="742"/>
    </row>
    <row r="95" spans="1:12" ht="15.6" customHeight="1">
      <c r="A95" s="291">
        <v>204</v>
      </c>
      <c r="B95" s="291" t="s">
        <v>24</v>
      </c>
      <c r="C95" s="293" t="s">
        <v>1542</v>
      </c>
      <c r="D95" s="954" t="s">
        <v>1543</v>
      </c>
      <c r="E95" s="295" t="s">
        <v>26</v>
      </c>
      <c r="F95" s="546">
        <f t="shared" si="3"/>
        <v>0</v>
      </c>
      <c r="G95" s="547" t="str">
        <f t="shared" si="4"/>
        <v>0</v>
      </c>
      <c r="H95" s="549">
        <v>0</v>
      </c>
      <c r="I95" s="297" t="s">
        <v>27</v>
      </c>
      <c r="J95" s="773" t="s">
        <v>198</v>
      </c>
      <c r="K95" s="773">
        <f>IF((H95+_xlfn.BITLSHIFT(H96,8))&gt;32767,H95+_xlfn.BITLSHIFT(H96,8)-65536,H95+_xlfn.BITLSHIFT(H96,8))</f>
        <v>0</v>
      </c>
      <c r="L95" s="742"/>
    </row>
    <row r="96" spans="1:12" ht="15.6" customHeight="1">
      <c r="A96" s="291">
        <v>205</v>
      </c>
      <c r="B96" s="291" t="s">
        <v>24</v>
      </c>
      <c r="C96" s="293" t="s">
        <v>1544</v>
      </c>
      <c r="D96" s="751"/>
      <c r="E96" s="295" t="s">
        <v>26</v>
      </c>
      <c r="F96" s="546">
        <f t="shared" si="3"/>
        <v>0</v>
      </c>
      <c r="G96" s="547" t="str">
        <f t="shared" si="4"/>
        <v>0</v>
      </c>
      <c r="H96" s="302">
        <v>0</v>
      </c>
      <c r="I96" s="297" t="s">
        <v>27</v>
      </c>
      <c r="J96" s="751"/>
      <c r="K96" s="751"/>
      <c r="L96" s="742"/>
    </row>
    <row r="97" spans="1:12" ht="15.6" customHeight="1">
      <c r="A97" s="291">
        <v>206</v>
      </c>
      <c r="B97" s="291" t="s">
        <v>24</v>
      </c>
      <c r="C97" s="293" t="s">
        <v>1545</v>
      </c>
      <c r="D97" s="954" t="s">
        <v>1594</v>
      </c>
      <c r="E97" s="295" t="s">
        <v>26</v>
      </c>
      <c r="F97" s="546">
        <f t="shared" si="3"/>
        <v>0</v>
      </c>
      <c r="G97" s="547" t="str">
        <f t="shared" si="4"/>
        <v>0</v>
      </c>
      <c r="H97" s="549">
        <v>0</v>
      </c>
      <c r="I97" s="297" t="s">
        <v>27</v>
      </c>
      <c r="J97" s="773" t="s">
        <v>198</v>
      </c>
      <c r="K97" s="773">
        <f>IF((H97+_xlfn.BITLSHIFT(H98,8))&gt;32767,H97+_xlfn.BITLSHIFT(H98,8)-65536,H97+_xlfn.BITLSHIFT(H98,8))</f>
        <v>0</v>
      </c>
      <c r="L97" s="742"/>
    </row>
    <row r="98" spans="1:12" ht="15.6" customHeight="1">
      <c r="A98" s="291">
        <v>207</v>
      </c>
      <c r="B98" s="291" t="s">
        <v>24</v>
      </c>
      <c r="C98" s="293" t="s">
        <v>1547</v>
      </c>
      <c r="D98" s="751"/>
      <c r="E98" s="295" t="s">
        <v>26</v>
      </c>
      <c r="F98" s="546">
        <f t="shared" si="3"/>
        <v>0</v>
      </c>
      <c r="G98" s="547" t="str">
        <f t="shared" si="4"/>
        <v>0</v>
      </c>
      <c r="H98" s="302">
        <v>0</v>
      </c>
      <c r="I98" s="297" t="s">
        <v>27</v>
      </c>
      <c r="J98" s="751"/>
      <c r="K98" s="751"/>
      <c r="L98" s="742"/>
    </row>
    <row r="99" spans="1:12" ht="15.6" customHeight="1">
      <c r="A99" s="291">
        <v>208</v>
      </c>
      <c r="B99" s="291" t="s">
        <v>24</v>
      </c>
      <c r="C99" s="293" t="s">
        <v>1548</v>
      </c>
      <c r="D99" s="954" t="s">
        <v>1549</v>
      </c>
      <c r="E99" s="295" t="s">
        <v>26</v>
      </c>
      <c r="F99" s="546">
        <f t="shared" si="3"/>
        <v>0</v>
      </c>
      <c r="G99" s="547" t="str">
        <f t="shared" si="4"/>
        <v>0</v>
      </c>
      <c r="H99" s="549">
        <v>0</v>
      </c>
      <c r="I99" s="297" t="s">
        <v>27</v>
      </c>
      <c r="J99" s="773" t="s">
        <v>198</v>
      </c>
      <c r="K99" s="773">
        <f>IF((H99+_xlfn.BITLSHIFT(H100,8))&gt;32767,H99+_xlfn.BITLSHIFT(H100,8)-65536,H99+_xlfn.BITLSHIFT(H100,8))</f>
        <v>0</v>
      </c>
      <c r="L99" s="742"/>
    </row>
    <row r="100" spans="1:12" ht="15.6" customHeight="1">
      <c r="A100" s="291">
        <v>209</v>
      </c>
      <c r="B100" s="291" t="s">
        <v>24</v>
      </c>
      <c r="C100" s="293" t="s">
        <v>1550</v>
      </c>
      <c r="D100" s="751"/>
      <c r="E100" s="295" t="s">
        <v>26</v>
      </c>
      <c r="F100" s="546">
        <f t="shared" si="3"/>
        <v>0</v>
      </c>
      <c r="G100" s="547" t="str">
        <f t="shared" si="4"/>
        <v>0</v>
      </c>
      <c r="H100" s="302">
        <v>0</v>
      </c>
      <c r="I100" s="297" t="s">
        <v>27</v>
      </c>
      <c r="J100" s="751"/>
      <c r="K100" s="751"/>
      <c r="L100" s="742"/>
    </row>
    <row r="101" spans="1:12" ht="15.6" customHeight="1">
      <c r="A101" s="291">
        <v>210</v>
      </c>
      <c r="B101" s="291" t="s">
        <v>24</v>
      </c>
      <c r="C101" s="293" t="s">
        <v>1551</v>
      </c>
      <c r="D101" s="954" t="s">
        <v>1552</v>
      </c>
      <c r="E101" s="295" t="s">
        <v>26</v>
      </c>
      <c r="F101" s="546">
        <f t="shared" si="3"/>
        <v>0</v>
      </c>
      <c r="G101" s="547" t="str">
        <f t="shared" si="4"/>
        <v>0</v>
      </c>
      <c r="H101" s="549">
        <v>0</v>
      </c>
      <c r="I101" s="297" t="s">
        <v>27</v>
      </c>
      <c r="J101" s="773" t="s">
        <v>198</v>
      </c>
      <c r="K101" s="773">
        <f>IF((H101+_xlfn.BITLSHIFT(H102,8))&gt;32767,H101+_xlfn.BITLSHIFT(H102,8)-65536,H101+_xlfn.BITLSHIFT(H102,8))</f>
        <v>0</v>
      </c>
      <c r="L101" s="742"/>
    </row>
    <row r="102" spans="1:12" ht="15.6" customHeight="1">
      <c r="A102" s="291">
        <v>211</v>
      </c>
      <c r="B102" s="291" t="s">
        <v>24</v>
      </c>
      <c r="C102" s="293" t="s">
        <v>1553</v>
      </c>
      <c r="D102" s="751"/>
      <c r="E102" s="295" t="s">
        <v>26</v>
      </c>
      <c r="F102" s="546">
        <f t="shared" si="3"/>
        <v>0</v>
      </c>
      <c r="G102" s="547" t="str">
        <f t="shared" si="4"/>
        <v>0</v>
      </c>
      <c r="H102" s="302">
        <v>0</v>
      </c>
      <c r="I102" s="297" t="s">
        <v>27</v>
      </c>
      <c r="J102" s="751"/>
      <c r="K102" s="751"/>
      <c r="L102" s="742"/>
    </row>
    <row r="103" spans="1:12" ht="15.6" customHeight="1">
      <c r="A103" s="291">
        <v>212</v>
      </c>
      <c r="B103" s="291" t="s">
        <v>24</v>
      </c>
      <c r="C103" s="293" t="s">
        <v>1554</v>
      </c>
      <c r="D103" s="294" t="s">
        <v>1555</v>
      </c>
      <c r="E103" s="295" t="s">
        <v>26</v>
      </c>
      <c r="F103" s="546">
        <f t="shared" si="3"/>
        <v>0</v>
      </c>
      <c r="G103" s="547" t="str">
        <f t="shared" si="4"/>
        <v>0</v>
      </c>
      <c r="H103" s="302">
        <v>0</v>
      </c>
      <c r="I103" s="297" t="s">
        <v>27</v>
      </c>
      <c r="J103" s="297" t="s">
        <v>200</v>
      </c>
      <c r="K103" s="297">
        <f>H103</f>
        <v>0</v>
      </c>
      <c r="L103" s="742"/>
    </row>
    <row r="104" spans="1:12" ht="15.6" customHeight="1">
      <c r="A104" s="291">
        <v>213</v>
      </c>
      <c r="B104" s="291" t="s">
        <v>24</v>
      </c>
      <c r="C104" s="293" t="s">
        <v>49</v>
      </c>
      <c r="D104" s="294" t="s">
        <v>1514</v>
      </c>
      <c r="E104" s="295" t="s">
        <v>26</v>
      </c>
      <c r="F104" s="546">
        <f t="shared" si="3"/>
        <v>0</v>
      </c>
      <c r="G104" s="547" t="str">
        <f t="shared" si="4"/>
        <v>0</v>
      </c>
      <c r="H104" s="302">
        <v>0</v>
      </c>
      <c r="I104" s="297" t="s">
        <v>27</v>
      </c>
      <c r="J104" s="297" t="s">
        <v>200</v>
      </c>
      <c r="K104" s="297">
        <f>H104</f>
        <v>0</v>
      </c>
      <c r="L104" s="742"/>
    </row>
    <row r="105" spans="1:12" ht="15.6" customHeight="1">
      <c r="A105" s="291">
        <v>214</v>
      </c>
      <c r="B105" s="291" t="s">
        <v>24</v>
      </c>
      <c r="C105" s="293" t="s">
        <v>1556</v>
      </c>
      <c r="D105" s="294" t="s">
        <v>1557</v>
      </c>
      <c r="E105" s="295" t="s">
        <v>26</v>
      </c>
      <c r="F105" s="546">
        <f t="shared" si="3"/>
        <v>0</v>
      </c>
      <c r="G105" s="547" t="str">
        <f t="shared" si="4"/>
        <v>0</v>
      </c>
      <c r="H105" s="302">
        <v>0</v>
      </c>
      <c r="I105" s="297" t="s">
        <v>27</v>
      </c>
      <c r="J105" s="297" t="s">
        <v>200</v>
      </c>
      <c r="K105" s="297">
        <f>H105</f>
        <v>0</v>
      </c>
      <c r="L105" s="742"/>
    </row>
    <row r="106" spans="1:12" ht="15.6" customHeight="1">
      <c r="A106" s="291">
        <v>215</v>
      </c>
      <c r="B106" s="291" t="s">
        <v>24</v>
      </c>
      <c r="C106" s="293" t="s">
        <v>1558</v>
      </c>
      <c r="D106" s="294" t="s">
        <v>1559</v>
      </c>
      <c r="E106" s="295" t="s">
        <v>26</v>
      </c>
      <c r="F106" s="546">
        <f t="shared" si="3"/>
        <v>0</v>
      </c>
      <c r="G106" s="547" t="str">
        <f t="shared" si="4"/>
        <v>0</v>
      </c>
      <c r="H106" s="302">
        <v>0</v>
      </c>
      <c r="I106" s="297" t="s">
        <v>27</v>
      </c>
      <c r="J106" s="297" t="s">
        <v>1560</v>
      </c>
      <c r="K106" s="297">
        <f>IF(H106,H106-256,H106)</f>
        <v>0</v>
      </c>
      <c r="L106" s="742"/>
    </row>
    <row r="107" spans="1:12" ht="15.6" customHeight="1">
      <c r="A107" s="291">
        <v>216</v>
      </c>
      <c r="B107" s="291" t="s">
        <v>24</v>
      </c>
      <c r="C107" s="293" t="s">
        <v>1561</v>
      </c>
      <c r="D107" s="294" t="s">
        <v>1559</v>
      </c>
      <c r="E107" s="295" t="s">
        <v>26</v>
      </c>
      <c r="F107" s="546">
        <f t="shared" si="3"/>
        <v>0</v>
      </c>
      <c r="G107" s="547" t="str">
        <f t="shared" si="4"/>
        <v>0</v>
      </c>
      <c r="H107" s="302">
        <v>0</v>
      </c>
      <c r="I107" s="297" t="s">
        <v>27</v>
      </c>
      <c r="J107" s="297" t="s">
        <v>1560</v>
      </c>
      <c r="K107" s="297">
        <f>IF(H107&gt;127,H107-256,H107)</f>
        <v>0</v>
      </c>
      <c r="L107" s="742"/>
    </row>
    <row r="108" spans="1:12" ht="15.6" customHeight="1">
      <c r="A108" s="291">
        <v>217</v>
      </c>
      <c r="B108" s="291" t="s">
        <v>24</v>
      </c>
      <c r="C108" s="293" t="s">
        <v>1562</v>
      </c>
      <c r="D108" s="294" t="s">
        <v>1559</v>
      </c>
      <c r="E108" s="295" t="s">
        <v>26</v>
      </c>
      <c r="F108" s="546">
        <f t="shared" si="3"/>
        <v>0</v>
      </c>
      <c r="G108" s="547" t="str">
        <f t="shared" si="4"/>
        <v>0</v>
      </c>
      <c r="H108" s="302">
        <v>0</v>
      </c>
      <c r="I108" s="297" t="s">
        <v>27</v>
      </c>
      <c r="J108" s="297" t="s">
        <v>1560</v>
      </c>
      <c r="K108" s="297">
        <f>IF(H108&gt;127,H108-256,H108)</f>
        <v>0</v>
      </c>
      <c r="L108" s="742"/>
    </row>
    <row r="109" spans="1:12" ht="15.6" customHeight="1">
      <c r="A109" s="291">
        <v>218</v>
      </c>
      <c r="B109" s="291" t="s">
        <v>24</v>
      </c>
      <c r="C109" s="293" t="s">
        <v>1563</v>
      </c>
      <c r="D109" s="294" t="s">
        <v>1559</v>
      </c>
      <c r="E109" s="295" t="s">
        <v>26</v>
      </c>
      <c r="F109" s="546">
        <f t="shared" si="3"/>
        <v>0</v>
      </c>
      <c r="G109" s="547" t="str">
        <f t="shared" si="4"/>
        <v>0</v>
      </c>
      <c r="H109" s="302">
        <v>0</v>
      </c>
      <c r="I109" s="297" t="s">
        <v>27</v>
      </c>
      <c r="J109" s="297" t="s">
        <v>1560</v>
      </c>
      <c r="K109" s="297">
        <f>IF(H109&gt;127,H109-256,H109)</f>
        <v>0</v>
      </c>
      <c r="L109" s="742"/>
    </row>
    <row r="110" spans="1:12" ht="15.6" customHeight="1">
      <c r="A110" s="291">
        <v>219</v>
      </c>
      <c r="B110" s="291" t="s">
        <v>24</v>
      </c>
      <c r="C110" s="293" t="s">
        <v>1564</v>
      </c>
      <c r="D110" s="294" t="s">
        <v>1565</v>
      </c>
      <c r="E110" s="295" t="s">
        <v>26</v>
      </c>
      <c r="F110" s="546">
        <f t="shared" si="3"/>
        <v>0</v>
      </c>
      <c r="G110" s="547" t="str">
        <f t="shared" si="4"/>
        <v>0</v>
      </c>
      <c r="H110" s="302">
        <v>0</v>
      </c>
      <c r="I110" s="297" t="s">
        <v>27</v>
      </c>
      <c r="J110" s="297" t="s">
        <v>200</v>
      </c>
      <c r="K110" s="297">
        <f>IF(H110&gt;127,H110-256,H110)</f>
        <v>0</v>
      </c>
      <c r="L110" s="742"/>
    </row>
    <row r="111" spans="1:12" ht="15.6" customHeight="1">
      <c r="A111" s="291">
        <v>220</v>
      </c>
      <c r="B111" s="291" t="s">
        <v>24</v>
      </c>
      <c r="C111" s="293" t="s">
        <v>1566</v>
      </c>
      <c r="D111" s="294" t="s">
        <v>1567</v>
      </c>
      <c r="E111" s="295" t="s">
        <v>26</v>
      </c>
      <c r="F111" s="546">
        <f t="shared" si="3"/>
        <v>0</v>
      </c>
      <c r="G111" s="547" t="str">
        <f t="shared" si="4"/>
        <v>0</v>
      </c>
      <c r="H111" s="302">
        <v>0</v>
      </c>
      <c r="I111" s="297" t="s">
        <v>27</v>
      </c>
      <c r="J111" s="297" t="s">
        <v>200</v>
      </c>
      <c r="K111" s="297">
        <f t="shared" ref="K111:K145" si="5">H111</f>
        <v>0</v>
      </c>
      <c r="L111" s="742"/>
    </row>
    <row r="112" spans="1:12" ht="15.6" customHeight="1">
      <c r="A112" s="291">
        <v>221</v>
      </c>
      <c r="B112" s="291" t="s">
        <v>24</v>
      </c>
      <c r="C112" s="293" t="s">
        <v>1568</v>
      </c>
      <c r="D112" s="294" t="s">
        <v>1569</v>
      </c>
      <c r="E112" s="295" t="s">
        <v>26</v>
      </c>
      <c r="F112" s="546">
        <f t="shared" si="3"/>
        <v>0</v>
      </c>
      <c r="G112" s="547" t="str">
        <f t="shared" si="4"/>
        <v>0</v>
      </c>
      <c r="H112" s="302">
        <v>0</v>
      </c>
      <c r="I112" s="297" t="s">
        <v>27</v>
      </c>
      <c r="J112" s="297" t="s">
        <v>200</v>
      </c>
      <c r="K112" s="297">
        <f t="shared" si="5"/>
        <v>0</v>
      </c>
      <c r="L112" s="742"/>
    </row>
    <row r="113" spans="1:12" ht="15.6" customHeight="1">
      <c r="A113" s="291">
        <v>222</v>
      </c>
      <c r="B113" s="291" t="s">
        <v>24</v>
      </c>
      <c r="C113" s="293" t="s">
        <v>1570</v>
      </c>
      <c r="D113" s="294" t="s">
        <v>1571</v>
      </c>
      <c r="E113" s="295" t="s">
        <v>26</v>
      </c>
      <c r="F113" s="546">
        <f t="shared" si="3"/>
        <v>0</v>
      </c>
      <c r="G113" s="547" t="str">
        <f t="shared" si="4"/>
        <v>0</v>
      </c>
      <c r="H113" s="302">
        <v>0</v>
      </c>
      <c r="I113" s="297" t="s">
        <v>27</v>
      </c>
      <c r="J113" s="297" t="s">
        <v>200</v>
      </c>
      <c r="K113" s="297">
        <f t="shared" si="5"/>
        <v>0</v>
      </c>
      <c r="L113" s="742"/>
    </row>
    <row r="114" spans="1:12" ht="15.6" customHeight="1">
      <c r="A114" s="291">
        <v>223</v>
      </c>
      <c r="B114" s="291" t="s">
        <v>24</v>
      </c>
      <c r="C114" s="293" t="s">
        <v>1572</v>
      </c>
      <c r="D114" s="294" t="s">
        <v>1573</v>
      </c>
      <c r="E114" s="295" t="s">
        <v>26</v>
      </c>
      <c r="F114" s="546">
        <f t="shared" si="3"/>
        <v>0</v>
      </c>
      <c r="G114" s="547" t="str">
        <f t="shared" si="4"/>
        <v>0</v>
      </c>
      <c r="H114" s="302">
        <v>0</v>
      </c>
      <c r="I114" s="297" t="s">
        <v>27</v>
      </c>
      <c r="J114" s="297" t="s">
        <v>200</v>
      </c>
      <c r="K114" s="297">
        <f t="shared" si="5"/>
        <v>0</v>
      </c>
      <c r="L114" s="742"/>
    </row>
    <row r="115" spans="1:12" ht="15.6" customHeight="1">
      <c r="A115" s="291">
        <v>224</v>
      </c>
      <c r="B115" s="291" t="s">
        <v>24</v>
      </c>
      <c r="C115" s="293" t="s">
        <v>1574</v>
      </c>
      <c r="D115" s="210" t="s">
        <v>1575</v>
      </c>
      <c r="E115" s="295" t="s">
        <v>26</v>
      </c>
      <c r="F115" s="546">
        <f t="shared" si="3"/>
        <v>0</v>
      </c>
      <c r="G115" s="547" t="str">
        <f t="shared" si="4"/>
        <v>0</v>
      </c>
      <c r="H115" s="302">
        <v>0</v>
      </c>
      <c r="I115" s="297" t="s">
        <v>27</v>
      </c>
      <c r="J115" s="297" t="s">
        <v>200</v>
      </c>
      <c r="K115" s="297">
        <f t="shared" si="5"/>
        <v>0</v>
      </c>
      <c r="L115" s="742"/>
    </row>
    <row r="116" spans="1:12" ht="15.6" customHeight="1">
      <c r="A116" s="291">
        <v>225</v>
      </c>
      <c r="B116" s="291" t="s">
        <v>24</v>
      </c>
      <c r="C116" s="293" t="s">
        <v>1576</v>
      </c>
      <c r="D116" s="210" t="s">
        <v>1577</v>
      </c>
      <c r="E116" s="295" t="s">
        <v>26</v>
      </c>
      <c r="F116" s="546">
        <f t="shared" si="3"/>
        <v>0</v>
      </c>
      <c r="G116" s="547" t="str">
        <f t="shared" si="4"/>
        <v>0</v>
      </c>
      <c r="H116" s="302">
        <v>0</v>
      </c>
      <c r="I116" s="297" t="s">
        <v>27</v>
      </c>
      <c r="J116" s="297" t="s">
        <v>200</v>
      </c>
      <c r="K116" s="297">
        <f t="shared" si="5"/>
        <v>0</v>
      </c>
      <c r="L116" s="742"/>
    </row>
    <row r="117" spans="1:12" ht="15.6" customHeight="1">
      <c r="A117" s="291">
        <v>226</v>
      </c>
      <c r="B117" s="291" t="s">
        <v>24</v>
      </c>
      <c r="C117" s="293" t="s">
        <v>1578</v>
      </c>
      <c r="D117" s="210" t="s">
        <v>1579</v>
      </c>
      <c r="E117" s="295" t="s">
        <v>26</v>
      </c>
      <c r="F117" s="546">
        <f t="shared" si="3"/>
        <v>0</v>
      </c>
      <c r="G117" s="547" t="str">
        <f t="shared" si="4"/>
        <v>0</v>
      </c>
      <c r="H117" s="302">
        <v>0</v>
      </c>
      <c r="I117" s="297" t="s">
        <v>27</v>
      </c>
      <c r="J117" s="297" t="s">
        <v>200</v>
      </c>
      <c r="K117" s="297">
        <f t="shared" si="5"/>
        <v>0</v>
      </c>
      <c r="L117" s="742"/>
    </row>
    <row r="118" spans="1:12" ht="15.6" customHeight="1">
      <c r="A118" s="291">
        <v>227</v>
      </c>
      <c r="B118" s="291" t="s">
        <v>24</v>
      </c>
      <c r="C118" s="293" t="s">
        <v>1580</v>
      </c>
      <c r="D118" s="210" t="s">
        <v>1581</v>
      </c>
      <c r="E118" s="295" t="s">
        <v>26</v>
      </c>
      <c r="F118" s="546">
        <f t="shared" si="3"/>
        <v>0</v>
      </c>
      <c r="G118" s="547" t="str">
        <f t="shared" si="4"/>
        <v>0</v>
      </c>
      <c r="H118" s="302">
        <v>0</v>
      </c>
      <c r="I118" s="297" t="s">
        <v>27</v>
      </c>
      <c r="J118" s="297" t="s">
        <v>200</v>
      </c>
      <c r="K118" s="297">
        <f t="shared" si="5"/>
        <v>0</v>
      </c>
      <c r="L118" s="742"/>
    </row>
    <row r="119" spans="1:12" ht="15.6" customHeight="1">
      <c r="A119" s="291">
        <v>228</v>
      </c>
      <c r="B119" s="291" t="s">
        <v>24</v>
      </c>
      <c r="C119" s="293" t="s">
        <v>1582</v>
      </c>
      <c r="D119" s="210" t="s">
        <v>1583</v>
      </c>
      <c r="E119" s="295" t="s">
        <v>26</v>
      </c>
      <c r="F119" s="546">
        <f t="shared" si="3"/>
        <v>0</v>
      </c>
      <c r="G119" s="547" t="str">
        <f t="shared" si="4"/>
        <v>0</v>
      </c>
      <c r="H119" s="302">
        <v>0</v>
      </c>
      <c r="I119" s="297" t="s">
        <v>27</v>
      </c>
      <c r="J119" s="297" t="s">
        <v>200</v>
      </c>
      <c r="K119" s="297">
        <f t="shared" si="5"/>
        <v>0</v>
      </c>
      <c r="L119" s="742"/>
    </row>
    <row r="120" spans="1:12" ht="15.6" customHeight="1">
      <c r="A120" s="291">
        <v>229</v>
      </c>
      <c r="B120" s="291" t="s">
        <v>24</v>
      </c>
      <c r="C120" s="293" t="s">
        <v>1584</v>
      </c>
      <c r="D120" s="210" t="s">
        <v>1585</v>
      </c>
      <c r="E120" s="295" t="s">
        <v>26</v>
      </c>
      <c r="F120" s="546">
        <f t="shared" si="3"/>
        <v>0</v>
      </c>
      <c r="G120" s="547" t="str">
        <f t="shared" si="4"/>
        <v>0</v>
      </c>
      <c r="H120" s="302">
        <v>0</v>
      </c>
      <c r="I120" s="297" t="s">
        <v>27</v>
      </c>
      <c r="J120" s="297" t="s">
        <v>200</v>
      </c>
      <c r="K120" s="297">
        <f t="shared" si="5"/>
        <v>0</v>
      </c>
      <c r="L120" s="742"/>
    </row>
    <row r="121" spans="1:12" ht="15.6" customHeight="1">
      <c r="A121" s="291">
        <v>230</v>
      </c>
      <c r="B121" s="291" t="s">
        <v>24</v>
      </c>
      <c r="C121" s="293" t="s">
        <v>49</v>
      </c>
      <c r="D121" s="294" t="s">
        <v>1514</v>
      </c>
      <c r="E121" s="295" t="s">
        <v>26</v>
      </c>
      <c r="F121" s="546">
        <f t="shared" si="3"/>
        <v>0</v>
      </c>
      <c r="G121" s="547" t="str">
        <f t="shared" si="4"/>
        <v>0</v>
      </c>
      <c r="H121" s="302">
        <v>0</v>
      </c>
      <c r="I121" s="297">
        <v>0</v>
      </c>
      <c r="J121" s="297" t="s">
        <v>200</v>
      </c>
      <c r="K121" s="297">
        <f t="shared" si="5"/>
        <v>0</v>
      </c>
      <c r="L121" s="742"/>
    </row>
    <row r="122" spans="1:12" ht="15.6" customHeight="1">
      <c r="A122" s="291">
        <v>231</v>
      </c>
      <c r="B122" s="291" t="s">
        <v>24</v>
      </c>
      <c r="C122" s="293" t="s">
        <v>49</v>
      </c>
      <c r="D122" s="294" t="s">
        <v>1514</v>
      </c>
      <c r="E122" s="295" t="s">
        <v>26</v>
      </c>
      <c r="F122" s="546">
        <f t="shared" si="3"/>
        <v>0</v>
      </c>
      <c r="G122" s="547" t="str">
        <f t="shared" si="4"/>
        <v>0</v>
      </c>
      <c r="H122" s="302">
        <v>0</v>
      </c>
      <c r="I122" s="297">
        <v>0</v>
      </c>
      <c r="J122" s="297" t="s">
        <v>200</v>
      </c>
      <c r="K122" s="297">
        <f t="shared" si="5"/>
        <v>0</v>
      </c>
      <c r="L122" s="742"/>
    </row>
    <row r="123" spans="1:12" ht="15.6" customHeight="1">
      <c r="A123" s="291">
        <v>232</v>
      </c>
      <c r="B123" s="291" t="s">
        <v>24</v>
      </c>
      <c r="C123" s="293" t="s">
        <v>49</v>
      </c>
      <c r="D123" s="293" t="s">
        <v>49</v>
      </c>
      <c r="E123" s="295" t="s">
        <v>26</v>
      </c>
      <c r="F123" s="546">
        <f t="shared" si="3"/>
        <v>255</v>
      </c>
      <c r="G123" s="547" t="str">
        <f t="shared" si="4"/>
        <v>FF</v>
      </c>
      <c r="H123" s="302">
        <v>255</v>
      </c>
      <c r="I123" s="297"/>
      <c r="J123" s="297" t="s">
        <v>200</v>
      </c>
      <c r="K123" s="297">
        <f t="shared" si="5"/>
        <v>255</v>
      </c>
    </row>
    <row r="124" spans="1:12" ht="15.6" customHeight="1">
      <c r="A124" s="291">
        <v>233</v>
      </c>
      <c r="B124" s="291" t="s">
        <v>24</v>
      </c>
      <c r="C124" s="293" t="s">
        <v>49</v>
      </c>
      <c r="D124" s="293" t="s">
        <v>49</v>
      </c>
      <c r="E124" s="295" t="s">
        <v>26</v>
      </c>
      <c r="F124" s="546">
        <f t="shared" si="3"/>
        <v>255</v>
      </c>
      <c r="G124" s="547" t="str">
        <f t="shared" si="4"/>
        <v>FF</v>
      </c>
      <c r="H124" s="302">
        <v>255</v>
      </c>
      <c r="I124" s="297"/>
      <c r="J124" s="297" t="s">
        <v>200</v>
      </c>
      <c r="K124" s="297">
        <f t="shared" si="5"/>
        <v>255</v>
      </c>
    </row>
    <row r="125" spans="1:12" ht="15.6" customHeight="1">
      <c r="A125" s="291">
        <v>234</v>
      </c>
      <c r="B125" s="291" t="s">
        <v>24</v>
      </c>
      <c r="C125" s="293" t="s">
        <v>49</v>
      </c>
      <c r="D125" s="293" t="s">
        <v>49</v>
      </c>
      <c r="E125" s="295" t="s">
        <v>26</v>
      </c>
      <c r="F125" s="546">
        <f t="shared" si="3"/>
        <v>255</v>
      </c>
      <c r="G125" s="547" t="str">
        <f t="shared" si="4"/>
        <v>FF</v>
      </c>
      <c r="H125" s="302">
        <v>255</v>
      </c>
      <c r="I125" s="297"/>
      <c r="J125" s="297" t="s">
        <v>200</v>
      </c>
      <c r="K125" s="297">
        <f t="shared" si="5"/>
        <v>255</v>
      </c>
    </row>
    <row r="126" spans="1:12" ht="15.6" customHeight="1">
      <c r="A126" s="291">
        <v>235</v>
      </c>
      <c r="B126" s="291" t="s">
        <v>24</v>
      </c>
      <c r="C126" s="293" t="s">
        <v>49</v>
      </c>
      <c r="D126" s="293" t="s">
        <v>49</v>
      </c>
      <c r="E126" s="295" t="s">
        <v>26</v>
      </c>
      <c r="F126" s="546">
        <f t="shared" si="3"/>
        <v>255</v>
      </c>
      <c r="G126" s="547" t="str">
        <f t="shared" si="4"/>
        <v>FF</v>
      </c>
      <c r="H126" s="302">
        <v>255</v>
      </c>
      <c r="I126" s="297"/>
      <c r="J126" s="297" t="s">
        <v>200</v>
      </c>
      <c r="K126" s="297">
        <f t="shared" si="5"/>
        <v>255</v>
      </c>
    </row>
    <row r="127" spans="1:12" ht="15.6" customHeight="1">
      <c r="A127" s="291">
        <v>236</v>
      </c>
      <c r="B127" s="291" t="s">
        <v>24</v>
      </c>
      <c r="C127" s="293" t="s">
        <v>49</v>
      </c>
      <c r="D127" s="293" t="s">
        <v>49</v>
      </c>
      <c r="E127" s="295" t="s">
        <v>26</v>
      </c>
      <c r="F127" s="546">
        <f t="shared" si="3"/>
        <v>255</v>
      </c>
      <c r="G127" s="547" t="str">
        <f t="shared" si="4"/>
        <v>FF</v>
      </c>
      <c r="H127" s="302">
        <v>255</v>
      </c>
      <c r="I127" s="297"/>
      <c r="J127" s="297" t="s">
        <v>200</v>
      </c>
      <c r="K127" s="297">
        <f t="shared" si="5"/>
        <v>255</v>
      </c>
    </row>
    <row r="128" spans="1:12" ht="15.6" customHeight="1">
      <c r="A128" s="291">
        <v>237</v>
      </c>
      <c r="B128" s="291" t="s">
        <v>24</v>
      </c>
      <c r="C128" s="293" t="s">
        <v>49</v>
      </c>
      <c r="D128" s="293" t="s">
        <v>49</v>
      </c>
      <c r="E128" s="295" t="s">
        <v>26</v>
      </c>
      <c r="F128" s="546">
        <f t="shared" si="3"/>
        <v>255</v>
      </c>
      <c r="G128" s="547" t="str">
        <f t="shared" si="4"/>
        <v>FF</v>
      </c>
      <c r="H128" s="302">
        <v>255</v>
      </c>
      <c r="I128" s="297"/>
      <c r="J128" s="297" t="s">
        <v>200</v>
      </c>
      <c r="K128" s="297">
        <f t="shared" si="5"/>
        <v>255</v>
      </c>
    </row>
    <row r="129" spans="1:11" ht="15.6" customHeight="1">
      <c r="A129" s="291">
        <v>238</v>
      </c>
      <c r="B129" s="291" t="s">
        <v>24</v>
      </c>
      <c r="C129" s="293" t="s">
        <v>49</v>
      </c>
      <c r="D129" s="293" t="s">
        <v>49</v>
      </c>
      <c r="E129" s="295" t="s">
        <v>26</v>
      </c>
      <c r="F129" s="546">
        <f t="shared" si="3"/>
        <v>255</v>
      </c>
      <c r="G129" s="547" t="str">
        <f t="shared" si="4"/>
        <v>FF</v>
      </c>
      <c r="H129" s="302">
        <v>255</v>
      </c>
      <c r="I129" s="297"/>
      <c r="J129" s="297" t="s">
        <v>200</v>
      </c>
      <c r="K129" s="297">
        <f t="shared" si="5"/>
        <v>255</v>
      </c>
    </row>
    <row r="130" spans="1:11" ht="15.6" customHeight="1">
      <c r="A130" s="291">
        <v>239</v>
      </c>
      <c r="B130" s="291" t="s">
        <v>24</v>
      </c>
      <c r="C130" s="293" t="s">
        <v>49</v>
      </c>
      <c r="D130" s="293" t="s">
        <v>49</v>
      </c>
      <c r="E130" s="295" t="s">
        <v>26</v>
      </c>
      <c r="F130" s="546">
        <f t="shared" si="3"/>
        <v>255</v>
      </c>
      <c r="G130" s="547" t="str">
        <f t="shared" si="4"/>
        <v>FF</v>
      </c>
      <c r="H130" s="302">
        <v>255</v>
      </c>
      <c r="I130" s="297"/>
      <c r="J130" s="297" t="s">
        <v>200</v>
      </c>
      <c r="K130" s="297">
        <f t="shared" si="5"/>
        <v>255</v>
      </c>
    </row>
    <row r="131" spans="1:11" ht="15.6" customHeight="1">
      <c r="A131" s="291">
        <v>240</v>
      </c>
      <c r="B131" s="291" t="s">
        <v>24</v>
      </c>
      <c r="C131" s="293" t="s">
        <v>49</v>
      </c>
      <c r="D131" s="293" t="s">
        <v>49</v>
      </c>
      <c r="E131" s="295" t="s">
        <v>26</v>
      </c>
      <c r="F131" s="546">
        <f t="shared" si="3"/>
        <v>255</v>
      </c>
      <c r="G131" s="547" t="str">
        <f t="shared" si="4"/>
        <v>FF</v>
      </c>
      <c r="H131" s="302">
        <v>255</v>
      </c>
      <c r="I131" s="297"/>
      <c r="J131" s="297" t="s">
        <v>200</v>
      </c>
      <c r="K131" s="297">
        <f t="shared" si="5"/>
        <v>255</v>
      </c>
    </row>
    <row r="132" spans="1:11" ht="15.6" customHeight="1">
      <c r="A132" s="291">
        <v>241</v>
      </c>
      <c r="B132" s="291" t="s">
        <v>24</v>
      </c>
      <c r="C132" s="293" t="s">
        <v>49</v>
      </c>
      <c r="D132" s="293" t="s">
        <v>49</v>
      </c>
      <c r="E132" s="295" t="s">
        <v>26</v>
      </c>
      <c r="F132" s="546">
        <f t="shared" si="3"/>
        <v>255</v>
      </c>
      <c r="G132" s="547" t="str">
        <f t="shared" si="4"/>
        <v>FF</v>
      </c>
      <c r="H132" s="302">
        <v>255</v>
      </c>
      <c r="I132" s="297"/>
      <c r="J132" s="297" t="s">
        <v>200</v>
      </c>
      <c r="K132" s="297">
        <f t="shared" si="5"/>
        <v>255</v>
      </c>
    </row>
    <row r="133" spans="1:11" ht="15.6" customHeight="1">
      <c r="A133" s="291">
        <v>242</v>
      </c>
      <c r="B133" s="291" t="s">
        <v>24</v>
      </c>
      <c r="C133" s="293" t="s">
        <v>49</v>
      </c>
      <c r="D133" s="293" t="s">
        <v>49</v>
      </c>
      <c r="E133" s="295" t="s">
        <v>26</v>
      </c>
      <c r="F133" s="546">
        <f t="shared" si="3"/>
        <v>255</v>
      </c>
      <c r="G133" s="547" t="str">
        <f t="shared" si="4"/>
        <v>FF</v>
      </c>
      <c r="H133" s="302">
        <v>255</v>
      </c>
      <c r="I133" s="297"/>
      <c r="J133" s="297" t="s">
        <v>200</v>
      </c>
      <c r="K133" s="297">
        <f t="shared" si="5"/>
        <v>255</v>
      </c>
    </row>
    <row r="134" spans="1:11" ht="15.6" customHeight="1">
      <c r="A134" s="291">
        <v>243</v>
      </c>
      <c r="B134" s="291" t="s">
        <v>24</v>
      </c>
      <c r="C134" s="293" t="s">
        <v>49</v>
      </c>
      <c r="D134" s="293" t="s">
        <v>49</v>
      </c>
      <c r="E134" s="295" t="s">
        <v>26</v>
      </c>
      <c r="F134" s="546">
        <f t="shared" si="3"/>
        <v>255</v>
      </c>
      <c r="G134" s="547" t="str">
        <f t="shared" si="4"/>
        <v>FF</v>
      </c>
      <c r="H134" s="302">
        <v>255</v>
      </c>
      <c r="I134" s="297"/>
      <c r="J134" s="297" t="s">
        <v>200</v>
      </c>
      <c r="K134" s="297">
        <f t="shared" si="5"/>
        <v>255</v>
      </c>
    </row>
    <row r="135" spans="1:11" ht="15.6" customHeight="1">
      <c r="A135" s="291">
        <v>244</v>
      </c>
      <c r="B135" s="291" t="s">
        <v>24</v>
      </c>
      <c r="C135" s="293" t="s">
        <v>49</v>
      </c>
      <c r="D135" s="293" t="s">
        <v>49</v>
      </c>
      <c r="E135" s="295" t="s">
        <v>26</v>
      </c>
      <c r="F135" s="546">
        <f t="shared" si="3"/>
        <v>255</v>
      </c>
      <c r="G135" s="547" t="str">
        <f t="shared" si="4"/>
        <v>FF</v>
      </c>
      <c r="H135" s="302">
        <v>255</v>
      </c>
      <c r="I135" s="297"/>
      <c r="J135" s="297" t="s">
        <v>200</v>
      </c>
      <c r="K135" s="297">
        <f t="shared" si="5"/>
        <v>255</v>
      </c>
    </row>
    <row r="136" spans="1:11" ht="15.6" customHeight="1">
      <c r="A136" s="291">
        <v>245</v>
      </c>
      <c r="B136" s="291" t="s">
        <v>24</v>
      </c>
      <c r="C136" s="293" t="s">
        <v>49</v>
      </c>
      <c r="D136" s="293" t="s">
        <v>49</v>
      </c>
      <c r="E136" s="295" t="s">
        <v>26</v>
      </c>
      <c r="F136" s="546">
        <f t="shared" si="3"/>
        <v>255</v>
      </c>
      <c r="G136" s="547" t="str">
        <f t="shared" si="4"/>
        <v>FF</v>
      </c>
      <c r="H136" s="302">
        <v>255</v>
      </c>
      <c r="I136" s="297"/>
      <c r="J136" s="297" t="s">
        <v>200</v>
      </c>
      <c r="K136" s="297">
        <f t="shared" si="5"/>
        <v>255</v>
      </c>
    </row>
    <row r="137" spans="1:11" ht="15.6" customHeight="1">
      <c r="A137" s="291">
        <v>246</v>
      </c>
      <c r="B137" s="291" t="s">
        <v>24</v>
      </c>
      <c r="C137" s="293" t="s">
        <v>49</v>
      </c>
      <c r="D137" s="293" t="s">
        <v>49</v>
      </c>
      <c r="E137" s="295" t="s">
        <v>26</v>
      </c>
      <c r="F137" s="546">
        <f t="shared" ref="F137:F146" si="6">H137</f>
        <v>255</v>
      </c>
      <c r="G137" s="547" t="str">
        <f t="shared" ref="G137:G146" si="7">DEC2HEX(H137)</f>
        <v>FF</v>
      </c>
      <c r="H137" s="302">
        <v>255</v>
      </c>
      <c r="I137" s="297"/>
      <c r="J137" s="297" t="s">
        <v>200</v>
      </c>
      <c r="K137" s="297">
        <f t="shared" si="5"/>
        <v>255</v>
      </c>
    </row>
    <row r="138" spans="1:11" ht="15.6" customHeight="1">
      <c r="A138" s="291">
        <v>247</v>
      </c>
      <c r="B138" s="291" t="s">
        <v>24</v>
      </c>
      <c r="C138" s="293" t="s">
        <v>49</v>
      </c>
      <c r="D138" s="293" t="s">
        <v>49</v>
      </c>
      <c r="E138" s="295" t="s">
        <v>26</v>
      </c>
      <c r="F138" s="546">
        <f t="shared" si="6"/>
        <v>255</v>
      </c>
      <c r="G138" s="547" t="str">
        <f t="shared" si="7"/>
        <v>FF</v>
      </c>
      <c r="H138" s="302">
        <v>255</v>
      </c>
      <c r="I138" s="297"/>
      <c r="J138" s="297" t="s">
        <v>200</v>
      </c>
      <c r="K138" s="297">
        <f t="shared" si="5"/>
        <v>255</v>
      </c>
    </row>
    <row r="139" spans="1:11" ht="15.6" customHeight="1">
      <c r="A139" s="291">
        <v>248</v>
      </c>
      <c r="B139" s="291" t="s">
        <v>24</v>
      </c>
      <c r="C139" s="293" t="s">
        <v>49</v>
      </c>
      <c r="D139" s="293" t="s">
        <v>49</v>
      </c>
      <c r="E139" s="295" t="s">
        <v>26</v>
      </c>
      <c r="F139" s="546">
        <f t="shared" si="6"/>
        <v>255</v>
      </c>
      <c r="G139" s="547" t="str">
        <f t="shared" si="7"/>
        <v>FF</v>
      </c>
      <c r="H139" s="302">
        <v>255</v>
      </c>
      <c r="I139" s="297"/>
      <c r="J139" s="297" t="s">
        <v>200</v>
      </c>
      <c r="K139" s="297">
        <f t="shared" si="5"/>
        <v>255</v>
      </c>
    </row>
    <row r="140" spans="1:11" ht="15.6" customHeight="1">
      <c r="A140" s="291">
        <v>249</v>
      </c>
      <c r="B140" s="291" t="s">
        <v>24</v>
      </c>
      <c r="C140" s="293" t="s">
        <v>49</v>
      </c>
      <c r="D140" s="293" t="s">
        <v>49</v>
      </c>
      <c r="E140" s="295" t="s">
        <v>26</v>
      </c>
      <c r="F140" s="546">
        <f t="shared" si="6"/>
        <v>255</v>
      </c>
      <c r="G140" s="547" t="str">
        <f t="shared" si="7"/>
        <v>FF</v>
      </c>
      <c r="H140" s="302">
        <v>255</v>
      </c>
      <c r="I140" s="297"/>
      <c r="J140" s="297" t="s">
        <v>200</v>
      </c>
      <c r="K140" s="297">
        <f t="shared" si="5"/>
        <v>255</v>
      </c>
    </row>
    <row r="141" spans="1:11" ht="15.6" customHeight="1">
      <c r="A141" s="291">
        <v>250</v>
      </c>
      <c r="B141" s="291" t="s">
        <v>24</v>
      </c>
      <c r="C141" s="293" t="s">
        <v>49</v>
      </c>
      <c r="D141" s="293" t="s">
        <v>49</v>
      </c>
      <c r="E141" s="295" t="s">
        <v>26</v>
      </c>
      <c r="F141" s="546">
        <f t="shared" si="6"/>
        <v>255</v>
      </c>
      <c r="G141" s="547" t="str">
        <f t="shared" si="7"/>
        <v>FF</v>
      </c>
      <c r="H141" s="302">
        <v>255</v>
      </c>
      <c r="I141" s="297"/>
      <c r="J141" s="297" t="s">
        <v>200</v>
      </c>
      <c r="K141" s="297">
        <f t="shared" si="5"/>
        <v>255</v>
      </c>
    </row>
    <row r="142" spans="1:11" ht="15.6" customHeight="1">
      <c r="A142" s="291">
        <v>251</v>
      </c>
      <c r="B142" s="291" t="s">
        <v>24</v>
      </c>
      <c r="C142" s="293" t="s">
        <v>49</v>
      </c>
      <c r="D142" s="293" t="s">
        <v>49</v>
      </c>
      <c r="E142" s="295" t="s">
        <v>26</v>
      </c>
      <c r="F142" s="546">
        <f t="shared" si="6"/>
        <v>255</v>
      </c>
      <c r="G142" s="547" t="str">
        <f t="shared" si="7"/>
        <v>FF</v>
      </c>
      <c r="H142" s="302">
        <v>255</v>
      </c>
      <c r="I142" s="297"/>
      <c r="J142" s="297" t="s">
        <v>200</v>
      </c>
      <c r="K142" s="297">
        <f t="shared" si="5"/>
        <v>255</v>
      </c>
    </row>
    <row r="143" spans="1:11" ht="15.6" customHeight="1">
      <c r="A143" s="291">
        <v>252</v>
      </c>
      <c r="B143" s="291" t="s">
        <v>24</v>
      </c>
      <c r="C143" s="293" t="s">
        <v>49</v>
      </c>
      <c r="D143" s="293" t="s">
        <v>49</v>
      </c>
      <c r="E143" s="295" t="s">
        <v>26</v>
      </c>
      <c r="F143" s="546">
        <f t="shared" si="6"/>
        <v>255</v>
      </c>
      <c r="G143" s="547" t="str">
        <f t="shared" si="7"/>
        <v>FF</v>
      </c>
      <c r="H143" s="302">
        <v>255</v>
      </c>
      <c r="I143" s="297"/>
      <c r="J143" s="297" t="s">
        <v>200</v>
      </c>
      <c r="K143" s="297">
        <f t="shared" si="5"/>
        <v>255</v>
      </c>
    </row>
    <row r="144" spans="1:11" ht="15.6" customHeight="1">
      <c r="A144" s="291">
        <v>253</v>
      </c>
      <c r="B144" s="291" t="s">
        <v>24</v>
      </c>
      <c r="C144" s="293" t="s">
        <v>49</v>
      </c>
      <c r="D144" s="293" t="s">
        <v>49</v>
      </c>
      <c r="E144" s="295" t="s">
        <v>26</v>
      </c>
      <c r="F144" s="546">
        <f t="shared" si="6"/>
        <v>255</v>
      </c>
      <c r="G144" s="547" t="str">
        <f t="shared" si="7"/>
        <v>FF</v>
      </c>
      <c r="H144" s="302">
        <v>255</v>
      </c>
      <c r="I144" s="297"/>
      <c r="J144" s="297" t="s">
        <v>200</v>
      </c>
      <c r="K144" s="297">
        <f t="shared" si="5"/>
        <v>255</v>
      </c>
    </row>
    <row r="145" spans="1:11" ht="15.6" customHeight="1">
      <c r="A145" s="291">
        <v>254</v>
      </c>
      <c r="B145" s="291" t="s">
        <v>24</v>
      </c>
      <c r="C145" s="293" t="s">
        <v>49</v>
      </c>
      <c r="D145" s="293" t="s">
        <v>49</v>
      </c>
      <c r="E145" s="295" t="s">
        <v>26</v>
      </c>
      <c r="F145" s="546">
        <f t="shared" si="6"/>
        <v>255</v>
      </c>
      <c r="G145" s="547" t="str">
        <f t="shared" si="7"/>
        <v>FF</v>
      </c>
      <c r="H145" s="302">
        <v>255</v>
      </c>
      <c r="I145" s="297"/>
      <c r="J145" s="297" t="s">
        <v>200</v>
      </c>
      <c r="K145" s="297">
        <f t="shared" si="5"/>
        <v>255</v>
      </c>
    </row>
    <row r="146" spans="1:11" ht="15.6" customHeight="1">
      <c r="A146" s="291">
        <v>255</v>
      </c>
      <c r="B146" s="291" t="s">
        <v>24</v>
      </c>
      <c r="C146" s="293" t="s">
        <v>1487</v>
      </c>
      <c r="D146" s="300" t="s">
        <v>1488</v>
      </c>
      <c r="E146" s="295" t="s">
        <v>26</v>
      </c>
      <c r="F146" s="546">
        <f t="shared" si="6"/>
        <v>204</v>
      </c>
      <c r="G146" s="547" t="str">
        <f t="shared" si="7"/>
        <v>CC</v>
      </c>
      <c r="H146" s="302">
        <v>204</v>
      </c>
      <c r="I146" s="297"/>
      <c r="J146" s="297" t="s">
        <v>200</v>
      </c>
      <c r="K146" s="297">
        <v>204</v>
      </c>
    </row>
  </sheetData>
  <mergeCells count="101">
    <mergeCell ref="D101:D102"/>
    <mergeCell ref="J101:J102"/>
    <mergeCell ref="K101:K102"/>
    <mergeCell ref="D97:D98"/>
    <mergeCell ref="J97:J98"/>
    <mergeCell ref="K97:K98"/>
    <mergeCell ref="D99:D100"/>
    <mergeCell ref="J99:J100"/>
    <mergeCell ref="K99:K100"/>
    <mergeCell ref="J93:J94"/>
    <mergeCell ref="K93:K94"/>
    <mergeCell ref="D95:D96"/>
    <mergeCell ref="J95:J96"/>
    <mergeCell ref="K95:K96"/>
    <mergeCell ref="D89:D90"/>
    <mergeCell ref="J89:J90"/>
    <mergeCell ref="K89:K90"/>
    <mergeCell ref="D91:D92"/>
    <mergeCell ref="J91:J92"/>
    <mergeCell ref="K91:K92"/>
    <mergeCell ref="L63:L122"/>
    <mergeCell ref="A71:A72"/>
    <mergeCell ref="G71:G72"/>
    <mergeCell ref="H71:H72"/>
    <mergeCell ref="I71:I72"/>
    <mergeCell ref="D77:D78"/>
    <mergeCell ref="J77:J78"/>
    <mergeCell ref="K77:K78"/>
    <mergeCell ref="D79:D80"/>
    <mergeCell ref="J79:J80"/>
    <mergeCell ref="D85:D86"/>
    <mergeCell ref="J85:J86"/>
    <mergeCell ref="K85:K86"/>
    <mergeCell ref="D87:D88"/>
    <mergeCell ref="J87:J88"/>
    <mergeCell ref="K87:K88"/>
    <mergeCell ref="K79:K80"/>
    <mergeCell ref="D81:D82"/>
    <mergeCell ref="J81:J82"/>
    <mergeCell ref="K81:K82"/>
    <mergeCell ref="D83:D84"/>
    <mergeCell ref="J83:J84"/>
    <mergeCell ref="K83:K84"/>
    <mergeCell ref="D93:D94"/>
    <mergeCell ref="D41:D42"/>
    <mergeCell ref="J41:J42"/>
    <mergeCell ref="K41:K42"/>
    <mergeCell ref="A63:A70"/>
    <mergeCell ref="G63:G70"/>
    <mergeCell ref="H63:H70"/>
    <mergeCell ref="I63:I70"/>
    <mergeCell ref="J63:J74"/>
    <mergeCell ref="K63:K74"/>
    <mergeCell ref="D37:D38"/>
    <mergeCell ref="J37:J38"/>
    <mergeCell ref="K37:K38"/>
    <mergeCell ref="D39:D40"/>
    <mergeCell ref="J39:J40"/>
    <mergeCell ref="K39:K40"/>
    <mergeCell ref="D33:D34"/>
    <mergeCell ref="J33:J34"/>
    <mergeCell ref="K33:K34"/>
    <mergeCell ref="D35:D36"/>
    <mergeCell ref="J35:J36"/>
    <mergeCell ref="K35:K36"/>
    <mergeCell ref="D29:D30"/>
    <mergeCell ref="J29:J30"/>
    <mergeCell ref="K29:K30"/>
    <mergeCell ref="D31:D32"/>
    <mergeCell ref="J31:J32"/>
    <mergeCell ref="K31:K32"/>
    <mergeCell ref="D25:D26"/>
    <mergeCell ref="J25:J26"/>
    <mergeCell ref="K25:K26"/>
    <mergeCell ref="D27:D28"/>
    <mergeCell ref="J27:J28"/>
    <mergeCell ref="K27:K28"/>
    <mergeCell ref="A1:G1"/>
    <mergeCell ref="A3:A10"/>
    <mergeCell ref="G3:G10"/>
    <mergeCell ref="H3:H10"/>
    <mergeCell ref="I3:I10"/>
    <mergeCell ref="J3:J14"/>
    <mergeCell ref="L3:L62"/>
    <mergeCell ref="A11:A12"/>
    <mergeCell ref="G11:G12"/>
    <mergeCell ref="H11:H12"/>
    <mergeCell ref="I11:I12"/>
    <mergeCell ref="D17:D18"/>
    <mergeCell ref="J17:J18"/>
    <mergeCell ref="K17:K18"/>
    <mergeCell ref="D19:D20"/>
    <mergeCell ref="J19:J20"/>
    <mergeCell ref="K19:K20"/>
    <mergeCell ref="D21:D22"/>
    <mergeCell ref="J21:J22"/>
    <mergeCell ref="K21:K22"/>
    <mergeCell ref="D23:D24"/>
    <mergeCell ref="J23:J24"/>
    <mergeCell ref="K23:K24"/>
    <mergeCell ref="K3:K14"/>
  </mergeCells>
  <phoneticPr fontId="5" type="noConversion"/>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E0819-9C6A-4579-AB34-32D5861F3E6A}">
  <sheetPr>
    <tabColor theme="6" tint="0.79998168889431442"/>
  </sheetPr>
  <dimension ref="A1:L146"/>
  <sheetViews>
    <sheetView topLeftCell="D76" zoomScaleNormal="100" workbookViewId="0">
      <selection activeCell="F2" sqref="F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8.88671875" style="256" customWidth="1"/>
    <col min="6" max="6" width="12.6640625" style="544" bestFit="1" customWidth="1"/>
    <col min="7" max="7" width="10" style="440" bestFit="1" customWidth="1"/>
    <col min="8" max="8" width="8.88671875" style="545" customWidth="1"/>
    <col min="9" max="9" width="17.109375" style="263" customWidth="1"/>
    <col min="10" max="11" width="17.44140625" style="263" customWidth="1"/>
    <col min="12" max="12" width="42.33203125" style="263" customWidth="1"/>
    <col min="13" max="16384" width="8.88671875" style="288"/>
  </cols>
  <sheetData>
    <row r="1" spans="1:12" ht="16.95" customHeight="1">
      <c r="A1" s="756" t="s">
        <v>1601</v>
      </c>
      <c r="B1" s="757"/>
      <c r="C1" s="757"/>
      <c r="D1" s="757"/>
      <c r="E1" s="757"/>
      <c r="F1" s="757"/>
      <c r="G1" s="757"/>
      <c r="H1" s="548"/>
      <c r="I1" s="284"/>
    </row>
    <row r="2" spans="1:12" ht="44.4" customHeight="1">
      <c r="A2" s="177" t="s">
        <v>13</v>
      </c>
      <c r="B2" s="178" t="s">
        <v>14</v>
      </c>
      <c r="C2" s="179" t="s">
        <v>15</v>
      </c>
      <c r="D2" s="179" t="s">
        <v>16</v>
      </c>
      <c r="E2" s="179" t="s">
        <v>17</v>
      </c>
      <c r="F2" s="179" t="s">
        <v>18</v>
      </c>
      <c r="G2" s="179" t="s">
        <v>19</v>
      </c>
      <c r="H2" s="177" t="s">
        <v>20</v>
      </c>
      <c r="I2" s="289" t="s">
        <v>21</v>
      </c>
      <c r="J2" s="289" t="s">
        <v>194</v>
      </c>
      <c r="K2" s="289" t="s">
        <v>195</v>
      </c>
      <c r="L2" s="180" t="s">
        <v>196</v>
      </c>
    </row>
    <row r="3" spans="1:12" ht="15.6" customHeight="1">
      <c r="A3" s="963">
        <v>128</v>
      </c>
      <c r="B3" s="291">
        <v>0</v>
      </c>
      <c r="C3" s="293" t="s">
        <v>1492</v>
      </c>
      <c r="D3" s="294" t="s">
        <v>1493</v>
      </c>
      <c r="E3" s="295" t="s">
        <v>26</v>
      </c>
      <c r="F3" s="546">
        <f>_xlfn.BITAND(_xlfn.BITRSHIFT(H3,B3),1)</f>
        <v>0</v>
      </c>
      <c r="G3" s="972" t="str">
        <f>DEC2HEX(H3)</f>
        <v>40</v>
      </c>
      <c r="H3" s="973">
        <v>64</v>
      </c>
      <c r="I3" s="773" t="s">
        <v>27</v>
      </c>
      <c r="J3" s="773" t="s">
        <v>1490</v>
      </c>
      <c r="K3" s="773">
        <f>_xlfn.BITLSHIFT(H14,24) +_xlfn.BITLSHIFT(H13,16) +_xlfn.BITLSHIFT(H11,8) +H3</f>
        <v>64</v>
      </c>
      <c r="L3" s="979" t="s">
        <v>1602</v>
      </c>
    </row>
    <row r="4" spans="1:12" ht="15.6" customHeight="1">
      <c r="A4" s="754"/>
      <c r="B4" s="291">
        <v>1</v>
      </c>
      <c r="C4" s="293" t="s">
        <v>1495</v>
      </c>
      <c r="D4" s="294" t="s">
        <v>1496</v>
      </c>
      <c r="E4" s="295" t="s">
        <v>26</v>
      </c>
      <c r="F4" s="546">
        <f>_xlfn.BITAND(_xlfn.BITRSHIFT(H3,B4),1)</f>
        <v>0</v>
      </c>
      <c r="G4" s="970"/>
      <c r="H4" s="974"/>
      <c r="I4" s="754"/>
      <c r="J4" s="754"/>
      <c r="K4" s="754"/>
      <c r="L4" s="742"/>
    </row>
    <row r="5" spans="1:12" ht="15.6" customHeight="1">
      <c r="A5" s="754"/>
      <c r="B5" s="291">
        <v>2</v>
      </c>
      <c r="C5" s="293" t="s">
        <v>1497</v>
      </c>
      <c r="D5" s="294" t="s">
        <v>1498</v>
      </c>
      <c r="E5" s="295" t="s">
        <v>26</v>
      </c>
      <c r="F5" s="546">
        <f>_xlfn.BITAND(_xlfn.BITRSHIFT(H3,B5),1)</f>
        <v>0</v>
      </c>
      <c r="G5" s="970"/>
      <c r="H5" s="974"/>
      <c r="I5" s="754"/>
      <c r="J5" s="754"/>
      <c r="K5" s="754"/>
      <c r="L5" s="742"/>
    </row>
    <row r="6" spans="1:12" ht="15.6" customHeight="1">
      <c r="A6" s="754"/>
      <c r="B6" s="291">
        <v>3</v>
      </c>
      <c r="C6" s="293" t="s">
        <v>1499</v>
      </c>
      <c r="D6" s="294" t="s">
        <v>1500</v>
      </c>
      <c r="E6" s="295" t="s">
        <v>26</v>
      </c>
      <c r="F6" s="546">
        <f>_xlfn.BITAND(_xlfn.BITRSHIFT(H3,B6),1)</f>
        <v>0</v>
      </c>
      <c r="G6" s="970"/>
      <c r="H6" s="974"/>
      <c r="I6" s="754"/>
      <c r="J6" s="754"/>
      <c r="K6" s="754"/>
      <c r="L6" s="742"/>
    </row>
    <row r="7" spans="1:12" ht="15.6" customHeight="1">
      <c r="A7" s="754"/>
      <c r="B7" s="291">
        <v>4</v>
      </c>
      <c r="C7" s="293" t="s">
        <v>1501</v>
      </c>
      <c r="D7" s="294" t="s">
        <v>1502</v>
      </c>
      <c r="E7" s="295" t="s">
        <v>26</v>
      </c>
      <c r="F7" s="546">
        <f>_xlfn.BITAND(_xlfn.BITRSHIFT(H3,B7),1)</f>
        <v>0</v>
      </c>
      <c r="G7" s="970"/>
      <c r="H7" s="974"/>
      <c r="I7" s="754"/>
      <c r="J7" s="754"/>
      <c r="K7" s="754"/>
      <c r="L7" s="742"/>
    </row>
    <row r="8" spans="1:12" ht="15.6" customHeight="1">
      <c r="A8" s="754"/>
      <c r="B8" s="291">
        <v>5</v>
      </c>
      <c r="C8" s="293" t="s">
        <v>1503</v>
      </c>
      <c r="D8" s="294" t="s">
        <v>1504</v>
      </c>
      <c r="E8" s="295" t="s">
        <v>26</v>
      </c>
      <c r="F8" s="546">
        <f>_xlfn.BITAND(_xlfn.BITRSHIFT(H3,B8),1)</f>
        <v>0</v>
      </c>
      <c r="G8" s="970"/>
      <c r="H8" s="974"/>
      <c r="I8" s="754"/>
      <c r="J8" s="754"/>
      <c r="K8" s="754"/>
      <c r="L8" s="742"/>
    </row>
    <row r="9" spans="1:12" ht="15.6" customHeight="1">
      <c r="A9" s="754"/>
      <c r="B9" s="291">
        <v>6</v>
      </c>
      <c r="C9" s="293" t="s">
        <v>1505</v>
      </c>
      <c r="D9" s="294" t="s">
        <v>1506</v>
      </c>
      <c r="E9" s="295" t="s">
        <v>26</v>
      </c>
      <c r="F9" s="546">
        <f>_xlfn.BITAND(_xlfn.BITRSHIFT(H3,B9),1)</f>
        <v>1</v>
      </c>
      <c r="G9" s="970"/>
      <c r="H9" s="974"/>
      <c r="I9" s="754"/>
      <c r="J9" s="754"/>
      <c r="K9" s="754"/>
      <c r="L9" s="742"/>
    </row>
    <row r="10" spans="1:12" ht="15.6" customHeight="1">
      <c r="A10" s="751"/>
      <c r="B10" s="291">
        <v>7</v>
      </c>
      <c r="C10" s="293" t="s">
        <v>1507</v>
      </c>
      <c r="D10" s="294" t="s">
        <v>1508</v>
      </c>
      <c r="E10" s="295" t="s">
        <v>26</v>
      </c>
      <c r="F10" s="546">
        <f>_xlfn.BITAND(_xlfn.BITRSHIFT(H3,B10),1)</f>
        <v>0</v>
      </c>
      <c r="G10" s="970"/>
      <c r="H10" s="975"/>
      <c r="I10" s="751"/>
      <c r="J10" s="754"/>
      <c r="K10" s="754"/>
      <c r="L10" s="742"/>
    </row>
    <row r="11" spans="1:12" ht="15.6" customHeight="1">
      <c r="A11" s="977">
        <v>129</v>
      </c>
      <c r="B11" s="291">
        <v>0</v>
      </c>
      <c r="C11" s="293" t="s">
        <v>1509</v>
      </c>
      <c r="D11" s="294" t="s">
        <v>1510</v>
      </c>
      <c r="E11" s="295" t="s">
        <v>26</v>
      </c>
      <c r="F11" s="546">
        <f>_xlfn.BITAND(_xlfn.BITRSHIFT(H11,0),1)</f>
        <v>0</v>
      </c>
      <c r="G11" s="947" t="str">
        <f>DEC2HEX(H11)</f>
        <v>0</v>
      </c>
      <c r="H11" s="973">
        <v>0</v>
      </c>
      <c r="I11" s="773" t="s">
        <v>27</v>
      </c>
      <c r="J11" s="754"/>
      <c r="K11" s="754"/>
      <c r="L11" s="742"/>
    </row>
    <row r="12" spans="1:12" ht="15.6" customHeight="1">
      <c r="A12" s="751"/>
      <c r="B12" s="301" t="s">
        <v>129</v>
      </c>
      <c r="C12" s="293" t="s">
        <v>1511</v>
      </c>
      <c r="D12" s="294" t="s">
        <v>49</v>
      </c>
      <c r="E12" s="295" t="s">
        <v>26</v>
      </c>
      <c r="F12" s="546">
        <f>_xlfn.BITAND(_xlfn.BITRSHIFT(H11,1),127)</f>
        <v>0</v>
      </c>
      <c r="G12" s="971"/>
      <c r="H12" s="975"/>
      <c r="I12" s="751"/>
      <c r="J12" s="754"/>
      <c r="K12" s="754"/>
      <c r="L12" s="742"/>
    </row>
    <row r="13" spans="1:12" ht="15.6" customHeight="1">
      <c r="A13" s="291">
        <v>130</v>
      </c>
      <c r="B13" s="291" t="s">
        <v>24</v>
      </c>
      <c r="C13" s="293" t="s">
        <v>1497</v>
      </c>
      <c r="D13" s="294" t="s">
        <v>1498</v>
      </c>
      <c r="E13" s="295" t="s">
        <v>26</v>
      </c>
      <c r="F13" s="546">
        <f t="shared" ref="F13:F62" si="0">H13</f>
        <v>0</v>
      </c>
      <c r="G13" s="547" t="str">
        <f t="shared" ref="G13:G63" si="1">DEC2HEX(H13)</f>
        <v>0</v>
      </c>
      <c r="H13" s="549">
        <v>0</v>
      </c>
      <c r="I13" s="297" t="s">
        <v>27</v>
      </c>
      <c r="J13" s="754"/>
      <c r="K13" s="754"/>
      <c r="L13" s="742"/>
    </row>
    <row r="14" spans="1:12" ht="15.6" customHeight="1">
      <c r="A14" s="291">
        <v>131</v>
      </c>
      <c r="B14" s="291" t="s">
        <v>24</v>
      </c>
      <c r="C14" s="293" t="s">
        <v>1499</v>
      </c>
      <c r="D14" s="294" t="s">
        <v>1500</v>
      </c>
      <c r="E14" s="295" t="s">
        <v>26</v>
      </c>
      <c r="F14" s="546">
        <f t="shared" si="0"/>
        <v>0</v>
      </c>
      <c r="G14" s="547" t="str">
        <f t="shared" si="1"/>
        <v>0</v>
      </c>
      <c r="H14" s="302">
        <v>0</v>
      </c>
      <c r="I14" s="297" t="s">
        <v>27</v>
      </c>
      <c r="J14" s="751"/>
      <c r="K14" s="751"/>
      <c r="L14" s="742"/>
    </row>
    <row r="15" spans="1:12" ht="144.6" customHeight="1">
      <c r="A15" s="291">
        <v>132</v>
      </c>
      <c r="B15" s="291" t="s">
        <v>24</v>
      </c>
      <c r="C15" s="293" t="s">
        <v>1512</v>
      </c>
      <c r="D15" s="294" t="s">
        <v>1513</v>
      </c>
      <c r="E15" s="295" t="s">
        <v>26</v>
      </c>
      <c r="F15" s="546">
        <f t="shared" si="0"/>
        <v>3</v>
      </c>
      <c r="G15" s="547" t="str">
        <f t="shared" si="1"/>
        <v>3</v>
      </c>
      <c r="H15" s="302">
        <v>3</v>
      </c>
      <c r="I15" s="297" t="s">
        <v>27</v>
      </c>
      <c r="J15" s="297" t="s">
        <v>200</v>
      </c>
      <c r="K15" s="297">
        <f>H15</f>
        <v>3</v>
      </c>
      <c r="L15" s="742"/>
    </row>
    <row r="16" spans="1:12" ht="15.6" customHeight="1">
      <c r="A16" s="291">
        <v>133</v>
      </c>
      <c r="B16" s="291" t="s">
        <v>24</v>
      </c>
      <c r="C16" s="293" t="s">
        <v>49</v>
      </c>
      <c r="D16" s="294" t="s">
        <v>1514</v>
      </c>
      <c r="E16" s="295" t="s">
        <v>26</v>
      </c>
      <c r="F16" s="546">
        <f t="shared" si="0"/>
        <v>0</v>
      </c>
      <c r="G16" s="547" t="str">
        <f t="shared" si="1"/>
        <v>0</v>
      </c>
      <c r="H16" s="302">
        <v>0</v>
      </c>
      <c r="I16" s="297">
        <v>0</v>
      </c>
      <c r="J16" s="297" t="s">
        <v>200</v>
      </c>
      <c r="K16" s="297">
        <f>H16</f>
        <v>0</v>
      </c>
      <c r="L16" s="742"/>
    </row>
    <row r="17" spans="1:12" ht="15.6" customHeight="1">
      <c r="A17" s="291">
        <v>134</v>
      </c>
      <c r="B17" s="291" t="s">
        <v>24</v>
      </c>
      <c r="C17" s="293" t="s">
        <v>1515</v>
      </c>
      <c r="D17" s="954" t="s">
        <v>1516</v>
      </c>
      <c r="E17" s="295" t="s">
        <v>26</v>
      </c>
      <c r="F17" s="546">
        <f t="shared" si="0"/>
        <v>0</v>
      </c>
      <c r="G17" s="547" t="str">
        <f t="shared" si="1"/>
        <v>0</v>
      </c>
      <c r="H17" s="549">
        <v>0</v>
      </c>
      <c r="I17" s="297" t="s">
        <v>27</v>
      </c>
      <c r="J17" s="773" t="s">
        <v>198</v>
      </c>
      <c r="K17" s="773">
        <f>IF((H17+_xlfn.BITLSHIFT(H18,8))&gt;32767,H17+_xlfn.BITLSHIFT(H18,8)-65536,H17+_xlfn.BITLSHIFT(H18,8))</f>
        <v>0</v>
      </c>
      <c r="L17" s="742"/>
    </row>
    <row r="18" spans="1:12" ht="15.6" customHeight="1">
      <c r="A18" s="291">
        <v>135</v>
      </c>
      <c r="B18" s="291" t="s">
        <v>24</v>
      </c>
      <c r="C18" s="293" t="s">
        <v>1517</v>
      </c>
      <c r="D18" s="751"/>
      <c r="E18" s="295" t="s">
        <v>26</v>
      </c>
      <c r="F18" s="546">
        <f t="shared" si="0"/>
        <v>0</v>
      </c>
      <c r="G18" s="547" t="str">
        <f t="shared" si="1"/>
        <v>0</v>
      </c>
      <c r="H18" s="302">
        <v>0</v>
      </c>
      <c r="I18" s="297" t="s">
        <v>27</v>
      </c>
      <c r="J18" s="751"/>
      <c r="K18" s="751"/>
      <c r="L18" s="742"/>
    </row>
    <row r="19" spans="1:12" ht="15.6" customHeight="1">
      <c r="A19" s="291">
        <v>136</v>
      </c>
      <c r="B19" s="291" t="s">
        <v>24</v>
      </c>
      <c r="C19" s="293" t="s">
        <v>1518</v>
      </c>
      <c r="D19" s="954" t="s">
        <v>1519</v>
      </c>
      <c r="E19" s="295" t="s">
        <v>26</v>
      </c>
      <c r="F19" s="546">
        <f t="shared" si="0"/>
        <v>0</v>
      </c>
      <c r="G19" s="547" t="str">
        <f t="shared" si="1"/>
        <v>0</v>
      </c>
      <c r="H19" s="549">
        <v>0</v>
      </c>
      <c r="I19" s="297" t="s">
        <v>27</v>
      </c>
      <c r="J19" s="773" t="s">
        <v>198</v>
      </c>
      <c r="K19" s="773">
        <f>IF((H19+_xlfn.BITLSHIFT(H20,8))&gt;32767,H19+_xlfn.BITLSHIFT(H20,8)-65536,H19+_xlfn.BITLSHIFT(H20,8))</f>
        <v>0</v>
      </c>
      <c r="L19" s="742"/>
    </row>
    <row r="20" spans="1:12" ht="28.95" customHeight="1">
      <c r="A20" s="291">
        <v>137</v>
      </c>
      <c r="B20" s="291" t="s">
        <v>24</v>
      </c>
      <c r="C20" s="293" t="s">
        <v>1520</v>
      </c>
      <c r="D20" s="751"/>
      <c r="E20" s="295" t="s">
        <v>26</v>
      </c>
      <c r="F20" s="546">
        <f t="shared" si="0"/>
        <v>0</v>
      </c>
      <c r="G20" s="547" t="str">
        <f t="shared" si="1"/>
        <v>0</v>
      </c>
      <c r="H20" s="302">
        <v>0</v>
      </c>
      <c r="I20" s="297" t="s">
        <v>27</v>
      </c>
      <c r="J20" s="751"/>
      <c r="K20" s="751"/>
      <c r="L20" s="742"/>
    </row>
    <row r="21" spans="1:12" ht="33.6" customHeight="1">
      <c r="A21" s="291">
        <v>138</v>
      </c>
      <c r="B21" s="291" t="s">
        <v>24</v>
      </c>
      <c r="C21" s="293" t="s">
        <v>1521</v>
      </c>
      <c r="D21" s="954" t="s">
        <v>1522</v>
      </c>
      <c r="E21" s="295" t="s">
        <v>26</v>
      </c>
      <c r="F21" s="546">
        <f t="shared" si="0"/>
        <v>0</v>
      </c>
      <c r="G21" s="547" t="str">
        <f t="shared" si="1"/>
        <v>0</v>
      </c>
      <c r="H21" s="549">
        <v>0</v>
      </c>
      <c r="I21" s="297" t="s">
        <v>27</v>
      </c>
      <c r="J21" s="773" t="s">
        <v>198</v>
      </c>
      <c r="K21" s="773">
        <f>IF((H21+_xlfn.BITLSHIFT(H22,8))&gt;32767,H21+_xlfn.BITLSHIFT(H22,8)-65536,H21+_xlfn.BITLSHIFT(H22,8))</f>
        <v>0</v>
      </c>
      <c r="L21" s="742"/>
    </row>
    <row r="22" spans="1:12" ht="15.6" customHeight="1">
      <c r="A22" s="291">
        <v>139</v>
      </c>
      <c r="B22" s="291" t="s">
        <v>24</v>
      </c>
      <c r="C22" s="293" t="s">
        <v>1523</v>
      </c>
      <c r="D22" s="751"/>
      <c r="E22" s="295" t="s">
        <v>26</v>
      </c>
      <c r="F22" s="546">
        <f t="shared" si="0"/>
        <v>0</v>
      </c>
      <c r="G22" s="547" t="str">
        <f t="shared" si="1"/>
        <v>0</v>
      </c>
      <c r="H22" s="302">
        <v>0</v>
      </c>
      <c r="I22" s="297" t="s">
        <v>27</v>
      </c>
      <c r="J22" s="751"/>
      <c r="K22" s="751"/>
      <c r="L22" s="742"/>
    </row>
    <row r="23" spans="1:12" ht="15.6" customHeight="1">
      <c r="A23" s="291">
        <v>140</v>
      </c>
      <c r="B23" s="291" t="s">
        <v>24</v>
      </c>
      <c r="C23" s="293" t="s">
        <v>1524</v>
      </c>
      <c r="D23" s="954" t="s">
        <v>1525</v>
      </c>
      <c r="E23" s="295" t="s">
        <v>26</v>
      </c>
      <c r="F23" s="546">
        <f t="shared" si="0"/>
        <v>128</v>
      </c>
      <c r="G23" s="547" t="str">
        <f t="shared" si="1"/>
        <v>80</v>
      </c>
      <c r="H23" s="549">
        <v>128</v>
      </c>
      <c r="I23" s="297" t="s">
        <v>27</v>
      </c>
      <c r="J23" s="773" t="s">
        <v>198</v>
      </c>
      <c r="K23" s="773">
        <f>IF((H23+_xlfn.BITLSHIFT(H24,8))&gt;32767,H23+_xlfn.BITLSHIFT(H24,8)-65536,H23+_xlfn.BITLSHIFT(H24,8))</f>
        <v>128</v>
      </c>
      <c r="L23" s="742"/>
    </row>
    <row r="24" spans="1:12" ht="15.6" customHeight="1">
      <c r="A24" s="291">
        <v>141</v>
      </c>
      <c r="B24" s="291" t="s">
        <v>24</v>
      </c>
      <c r="C24" s="293" t="s">
        <v>1526</v>
      </c>
      <c r="D24" s="751"/>
      <c r="E24" s="295" t="s">
        <v>26</v>
      </c>
      <c r="F24" s="546">
        <f t="shared" si="0"/>
        <v>0</v>
      </c>
      <c r="G24" s="547" t="str">
        <f t="shared" si="1"/>
        <v>0</v>
      </c>
      <c r="H24" s="302">
        <v>0</v>
      </c>
      <c r="I24" s="297" t="s">
        <v>27</v>
      </c>
      <c r="J24" s="751"/>
      <c r="K24" s="751"/>
      <c r="L24" s="742"/>
    </row>
    <row r="25" spans="1:12" ht="15.6" customHeight="1">
      <c r="A25" s="291">
        <v>142</v>
      </c>
      <c r="B25" s="291" t="s">
        <v>24</v>
      </c>
      <c r="C25" s="293" t="s">
        <v>1527</v>
      </c>
      <c r="D25" s="954" t="s">
        <v>1528</v>
      </c>
      <c r="E25" s="295" t="s">
        <v>26</v>
      </c>
      <c r="F25" s="546">
        <f t="shared" si="0"/>
        <v>0</v>
      </c>
      <c r="G25" s="547" t="str">
        <f t="shared" si="1"/>
        <v>0</v>
      </c>
      <c r="H25" s="549">
        <v>0</v>
      </c>
      <c r="I25" s="297" t="s">
        <v>27</v>
      </c>
      <c r="J25" s="773" t="s">
        <v>198</v>
      </c>
      <c r="K25" s="773">
        <f>IF((H25+_xlfn.BITLSHIFT(H26,8))&gt;32767,H25+_xlfn.BITLSHIFT(H26,8)-65536,H25+_xlfn.BITLSHIFT(H26,8))</f>
        <v>0</v>
      </c>
      <c r="L25" s="742"/>
    </row>
    <row r="26" spans="1:12" ht="15.6" customHeight="1">
      <c r="A26" s="291">
        <v>143</v>
      </c>
      <c r="B26" s="291" t="s">
        <v>24</v>
      </c>
      <c r="C26" s="293" t="s">
        <v>1529</v>
      </c>
      <c r="D26" s="751"/>
      <c r="E26" s="295" t="s">
        <v>26</v>
      </c>
      <c r="F26" s="546">
        <f t="shared" si="0"/>
        <v>0</v>
      </c>
      <c r="G26" s="547" t="str">
        <f t="shared" si="1"/>
        <v>0</v>
      </c>
      <c r="H26" s="302">
        <v>0</v>
      </c>
      <c r="I26" s="297" t="s">
        <v>27</v>
      </c>
      <c r="J26" s="751"/>
      <c r="K26" s="751"/>
      <c r="L26" s="742"/>
    </row>
    <row r="27" spans="1:12" ht="15.6" customHeight="1">
      <c r="A27" s="291">
        <v>144</v>
      </c>
      <c r="B27" s="291" t="s">
        <v>24</v>
      </c>
      <c r="C27" s="293" t="s">
        <v>1530</v>
      </c>
      <c r="D27" s="954" t="s">
        <v>1531</v>
      </c>
      <c r="E27" s="295" t="s">
        <v>26</v>
      </c>
      <c r="F27" s="546">
        <f t="shared" si="0"/>
        <v>0</v>
      </c>
      <c r="G27" s="547" t="str">
        <f t="shared" si="1"/>
        <v>0</v>
      </c>
      <c r="H27" s="549">
        <v>0</v>
      </c>
      <c r="I27" s="297" t="s">
        <v>27</v>
      </c>
      <c r="J27" s="773" t="s">
        <v>198</v>
      </c>
      <c r="K27" s="773">
        <f>IF((H27+_xlfn.BITLSHIFT(H28,8))&gt;32767,H27+_xlfn.BITLSHIFT(H28,8)-65536,H27+_xlfn.BITLSHIFT(H28,8))</f>
        <v>0</v>
      </c>
      <c r="L27" s="742"/>
    </row>
    <row r="28" spans="1:12" ht="15.6" customHeight="1">
      <c r="A28" s="291">
        <v>145</v>
      </c>
      <c r="B28" s="291" t="s">
        <v>24</v>
      </c>
      <c r="C28" s="293" t="s">
        <v>1532</v>
      </c>
      <c r="D28" s="751"/>
      <c r="E28" s="295" t="s">
        <v>26</v>
      </c>
      <c r="F28" s="546">
        <f t="shared" si="0"/>
        <v>0</v>
      </c>
      <c r="G28" s="547" t="str">
        <f t="shared" si="1"/>
        <v>0</v>
      </c>
      <c r="H28" s="302">
        <v>0</v>
      </c>
      <c r="I28" s="297" t="s">
        <v>27</v>
      </c>
      <c r="J28" s="751"/>
      <c r="K28" s="751"/>
      <c r="L28" s="742"/>
    </row>
    <row r="29" spans="1:12" ht="15.6" customHeight="1">
      <c r="A29" s="291">
        <v>146</v>
      </c>
      <c r="B29" s="291" t="s">
        <v>24</v>
      </c>
      <c r="C29" s="293" t="s">
        <v>1533</v>
      </c>
      <c r="D29" s="954" t="s">
        <v>1534</v>
      </c>
      <c r="E29" s="295" t="s">
        <v>26</v>
      </c>
      <c r="F29" s="546">
        <f t="shared" si="0"/>
        <v>0</v>
      </c>
      <c r="G29" s="547" t="str">
        <f t="shared" si="1"/>
        <v>0</v>
      </c>
      <c r="H29" s="549">
        <v>0</v>
      </c>
      <c r="I29" s="297" t="s">
        <v>27</v>
      </c>
      <c r="J29" s="773" t="s">
        <v>198</v>
      </c>
      <c r="K29" s="773">
        <f>IF((H29+_xlfn.BITLSHIFT(H30,8))&gt;32767,H29+_xlfn.BITLSHIFT(H30,8)-65536,H29+_xlfn.BITLSHIFT(H30,8))</f>
        <v>0</v>
      </c>
      <c r="L29" s="742"/>
    </row>
    <row r="30" spans="1:12" ht="15.6" customHeight="1">
      <c r="A30" s="291">
        <v>147</v>
      </c>
      <c r="B30" s="291" t="s">
        <v>24</v>
      </c>
      <c r="C30" s="293" t="s">
        <v>1535</v>
      </c>
      <c r="D30" s="751"/>
      <c r="E30" s="295" t="s">
        <v>26</v>
      </c>
      <c r="F30" s="546">
        <f t="shared" si="0"/>
        <v>0</v>
      </c>
      <c r="G30" s="547" t="str">
        <f t="shared" si="1"/>
        <v>0</v>
      </c>
      <c r="H30" s="302">
        <v>0</v>
      </c>
      <c r="I30" s="297" t="s">
        <v>27</v>
      </c>
      <c r="J30" s="751"/>
      <c r="K30" s="751"/>
      <c r="L30" s="742"/>
    </row>
    <row r="31" spans="1:12" ht="15.6" customHeight="1">
      <c r="A31" s="291">
        <v>148</v>
      </c>
      <c r="B31" s="291" t="s">
        <v>24</v>
      </c>
      <c r="C31" s="293" t="s">
        <v>1536</v>
      </c>
      <c r="D31" s="954" t="s">
        <v>1537</v>
      </c>
      <c r="E31" s="295" t="s">
        <v>26</v>
      </c>
      <c r="F31" s="546">
        <f t="shared" si="0"/>
        <v>0</v>
      </c>
      <c r="G31" s="547" t="str">
        <f t="shared" si="1"/>
        <v>0</v>
      </c>
      <c r="H31" s="549">
        <v>0</v>
      </c>
      <c r="I31" s="297" t="s">
        <v>27</v>
      </c>
      <c r="J31" s="773" t="s">
        <v>198</v>
      </c>
      <c r="K31" s="773">
        <f>IF((H31+_xlfn.BITLSHIFT(H32,8))&gt;32767,H31+_xlfn.BITLSHIFT(H32,8)-65536,H31+_xlfn.BITLSHIFT(H32,8))</f>
        <v>0</v>
      </c>
      <c r="L31" s="742"/>
    </row>
    <row r="32" spans="1:12" ht="15.6" customHeight="1">
      <c r="A32" s="291">
        <v>149</v>
      </c>
      <c r="B32" s="291" t="s">
        <v>24</v>
      </c>
      <c r="C32" s="293" t="s">
        <v>1538</v>
      </c>
      <c r="D32" s="751"/>
      <c r="E32" s="295" t="s">
        <v>26</v>
      </c>
      <c r="F32" s="546">
        <f t="shared" si="0"/>
        <v>0</v>
      </c>
      <c r="G32" s="547" t="str">
        <f t="shared" si="1"/>
        <v>0</v>
      </c>
      <c r="H32" s="302">
        <v>0</v>
      </c>
      <c r="I32" s="297" t="s">
        <v>27</v>
      </c>
      <c r="J32" s="751"/>
      <c r="K32" s="751"/>
      <c r="L32" s="742"/>
    </row>
    <row r="33" spans="1:12" ht="15.6" customHeight="1">
      <c r="A33" s="291">
        <v>150</v>
      </c>
      <c r="B33" s="291" t="s">
        <v>24</v>
      </c>
      <c r="C33" s="293" t="s">
        <v>1539</v>
      </c>
      <c r="D33" s="954" t="s">
        <v>1540</v>
      </c>
      <c r="E33" s="295" t="s">
        <v>26</v>
      </c>
      <c r="F33" s="546">
        <f t="shared" si="0"/>
        <v>0</v>
      </c>
      <c r="G33" s="547" t="str">
        <f t="shared" si="1"/>
        <v>0</v>
      </c>
      <c r="H33" s="549">
        <v>0</v>
      </c>
      <c r="I33" s="297" t="s">
        <v>27</v>
      </c>
      <c r="J33" s="773" t="s">
        <v>198</v>
      </c>
      <c r="K33" s="773">
        <f>IF((H33+_xlfn.BITLSHIFT(H34,8))&gt;32767,H33+_xlfn.BITLSHIFT(H34,8)-65536,H33+_xlfn.BITLSHIFT(H34,8))</f>
        <v>0</v>
      </c>
      <c r="L33" s="742"/>
    </row>
    <row r="34" spans="1:12" ht="15.6" customHeight="1">
      <c r="A34" s="291">
        <v>151</v>
      </c>
      <c r="B34" s="291" t="s">
        <v>24</v>
      </c>
      <c r="C34" s="293" t="s">
        <v>1541</v>
      </c>
      <c r="D34" s="751"/>
      <c r="E34" s="295" t="s">
        <v>26</v>
      </c>
      <c r="F34" s="546">
        <f t="shared" si="0"/>
        <v>0</v>
      </c>
      <c r="G34" s="547" t="str">
        <f t="shared" si="1"/>
        <v>0</v>
      </c>
      <c r="H34" s="302">
        <v>0</v>
      </c>
      <c r="I34" s="297" t="s">
        <v>27</v>
      </c>
      <c r="J34" s="751"/>
      <c r="K34" s="751"/>
      <c r="L34" s="742"/>
    </row>
    <row r="35" spans="1:12" ht="15.6" customHeight="1">
      <c r="A35" s="291">
        <v>152</v>
      </c>
      <c r="B35" s="291" t="s">
        <v>24</v>
      </c>
      <c r="C35" s="293" t="s">
        <v>1542</v>
      </c>
      <c r="D35" s="954" t="s">
        <v>1543</v>
      </c>
      <c r="E35" s="295" t="s">
        <v>26</v>
      </c>
      <c r="F35" s="546">
        <f t="shared" si="0"/>
        <v>0</v>
      </c>
      <c r="G35" s="547" t="str">
        <f t="shared" si="1"/>
        <v>0</v>
      </c>
      <c r="H35" s="549">
        <v>0</v>
      </c>
      <c r="I35" s="297" t="s">
        <v>27</v>
      </c>
      <c r="J35" s="773" t="s">
        <v>198</v>
      </c>
      <c r="K35" s="773">
        <f>IF((H35+_xlfn.BITLSHIFT(H36,8))&gt;32767,H35+_xlfn.BITLSHIFT(H36,8)-65536,H35+_xlfn.BITLSHIFT(H36,8))</f>
        <v>0</v>
      </c>
      <c r="L35" s="742"/>
    </row>
    <row r="36" spans="1:12" ht="15.6" customHeight="1">
      <c r="A36" s="291">
        <v>153</v>
      </c>
      <c r="B36" s="291" t="s">
        <v>24</v>
      </c>
      <c r="C36" s="293" t="s">
        <v>1544</v>
      </c>
      <c r="D36" s="751"/>
      <c r="E36" s="295" t="s">
        <v>26</v>
      </c>
      <c r="F36" s="546">
        <f t="shared" si="0"/>
        <v>0</v>
      </c>
      <c r="G36" s="547" t="str">
        <f t="shared" si="1"/>
        <v>0</v>
      </c>
      <c r="H36" s="302">
        <v>0</v>
      </c>
      <c r="I36" s="297" t="s">
        <v>27</v>
      </c>
      <c r="J36" s="751"/>
      <c r="K36" s="751"/>
      <c r="L36" s="742"/>
    </row>
    <row r="37" spans="1:12" ht="15.6" customHeight="1">
      <c r="A37" s="291">
        <v>154</v>
      </c>
      <c r="B37" s="291" t="s">
        <v>24</v>
      </c>
      <c r="C37" s="293" t="s">
        <v>1545</v>
      </c>
      <c r="D37" s="954" t="s">
        <v>1546</v>
      </c>
      <c r="E37" s="295" t="s">
        <v>26</v>
      </c>
      <c r="F37" s="546">
        <f t="shared" si="0"/>
        <v>0</v>
      </c>
      <c r="G37" s="547" t="str">
        <f t="shared" si="1"/>
        <v>0</v>
      </c>
      <c r="H37" s="549">
        <v>0</v>
      </c>
      <c r="I37" s="297" t="s">
        <v>27</v>
      </c>
      <c r="J37" s="773" t="s">
        <v>198</v>
      </c>
      <c r="K37" s="773">
        <f>IF((H37+_xlfn.BITLSHIFT(H38,8))&gt;32767,H37+_xlfn.BITLSHIFT(H38,8)-65536,H37+_xlfn.BITLSHIFT(H38,8))</f>
        <v>0</v>
      </c>
      <c r="L37" s="742"/>
    </row>
    <row r="38" spans="1:12" ht="15.6" customHeight="1">
      <c r="A38" s="291">
        <v>155</v>
      </c>
      <c r="B38" s="291" t="s">
        <v>24</v>
      </c>
      <c r="C38" s="293" t="s">
        <v>1547</v>
      </c>
      <c r="D38" s="751"/>
      <c r="E38" s="295" t="s">
        <v>26</v>
      </c>
      <c r="F38" s="546">
        <f t="shared" si="0"/>
        <v>0</v>
      </c>
      <c r="G38" s="547" t="str">
        <f t="shared" si="1"/>
        <v>0</v>
      </c>
      <c r="H38" s="302">
        <v>0</v>
      </c>
      <c r="I38" s="297" t="s">
        <v>27</v>
      </c>
      <c r="J38" s="751"/>
      <c r="K38" s="751"/>
      <c r="L38" s="742"/>
    </row>
    <row r="39" spans="1:12" ht="15.6" customHeight="1">
      <c r="A39" s="291">
        <v>156</v>
      </c>
      <c r="B39" s="291" t="s">
        <v>24</v>
      </c>
      <c r="C39" s="293" t="s">
        <v>1548</v>
      </c>
      <c r="D39" s="954" t="s">
        <v>1549</v>
      </c>
      <c r="E39" s="295" t="s">
        <v>26</v>
      </c>
      <c r="F39" s="546">
        <f t="shared" si="0"/>
        <v>0</v>
      </c>
      <c r="G39" s="547" t="str">
        <f t="shared" si="1"/>
        <v>0</v>
      </c>
      <c r="H39" s="549">
        <v>0</v>
      </c>
      <c r="I39" s="297" t="s">
        <v>27</v>
      </c>
      <c r="J39" s="773" t="s">
        <v>198</v>
      </c>
      <c r="K39" s="773">
        <f>IF((H39+_xlfn.BITLSHIFT(H40,8))&gt;32767,H39+_xlfn.BITLSHIFT(H40,8)-65536,H39+_xlfn.BITLSHIFT(H40,8))</f>
        <v>0</v>
      </c>
      <c r="L39" s="742"/>
    </row>
    <row r="40" spans="1:12" ht="15.6" customHeight="1">
      <c r="A40" s="291">
        <v>157</v>
      </c>
      <c r="B40" s="291" t="s">
        <v>24</v>
      </c>
      <c r="C40" s="293" t="s">
        <v>1550</v>
      </c>
      <c r="D40" s="751"/>
      <c r="E40" s="295" t="s">
        <v>26</v>
      </c>
      <c r="F40" s="546">
        <f t="shared" si="0"/>
        <v>0</v>
      </c>
      <c r="G40" s="547" t="str">
        <f t="shared" si="1"/>
        <v>0</v>
      </c>
      <c r="H40" s="302">
        <v>0</v>
      </c>
      <c r="I40" s="297" t="s">
        <v>27</v>
      </c>
      <c r="J40" s="751"/>
      <c r="K40" s="751"/>
      <c r="L40" s="742"/>
    </row>
    <row r="41" spans="1:12" ht="15.6" customHeight="1">
      <c r="A41" s="291">
        <v>158</v>
      </c>
      <c r="B41" s="291" t="s">
        <v>24</v>
      </c>
      <c r="C41" s="293" t="s">
        <v>1551</v>
      </c>
      <c r="D41" s="954" t="s">
        <v>1552</v>
      </c>
      <c r="E41" s="295" t="s">
        <v>26</v>
      </c>
      <c r="F41" s="546">
        <f t="shared" si="0"/>
        <v>0</v>
      </c>
      <c r="G41" s="547" t="str">
        <f t="shared" si="1"/>
        <v>0</v>
      </c>
      <c r="H41" s="549">
        <v>0</v>
      </c>
      <c r="I41" s="297" t="s">
        <v>27</v>
      </c>
      <c r="J41" s="773" t="s">
        <v>198</v>
      </c>
      <c r="K41" s="773">
        <f>IF((H41+_xlfn.BITLSHIFT(H42,8))&gt;32767,H41+_xlfn.BITLSHIFT(H42,8)-65536,H41+_xlfn.BITLSHIFT(H42,8))</f>
        <v>0</v>
      </c>
      <c r="L41" s="742"/>
    </row>
    <row r="42" spans="1:12" ht="15.6" customHeight="1">
      <c r="A42" s="291">
        <v>159</v>
      </c>
      <c r="B42" s="291" t="s">
        <v>24</v>
      </c>
      <c r="C42" s="293" t="s">
        <v>1553</v>
      </c>
      <c r="D42" s="751"/>
      <c r="E42" s="295" t="s">
        <v>26</v>
      </c>
      <c r="F42" s="546">
        <f t="shared" si="0"/>
        <v>0</v>
      </c>
      <c r="G42" s="547" t="str">
        <f t="shared" si="1"/>
        <v>0</v>
      </c>
      <c r="H42" s="302">
        <v>0</v>
      </c>
      <c r="I42" s="297" t="s">
        <v>27</v>
      </c>
      <c r="J42" s="751"/>
      <c r="K42" s="751"/>
      <c r="L42" s="742"/>
    </row>
    <row r="43" spans="1:12" ht="15.6" customHeight="1">
      <c r="A43" s="291">
        <v>160</v>
      </c>
      <c r="B43" s="291" t="s">
        <v>24</v>
      </c>
      <c r="C43" s="293" t="s">
        <v>1554</v>
      </c>
      <c r="D43" s="294" t="s">
        <v>1555</v>
      </c>
      <c r="E43" s="295" t="s">
        <v>26</v>
      </c>
      <c r="F43" s="546">
        <f t="shared" si="0"/>
        <v>0</v>
      </c>
      <c r="G43" s="547" t="str">
        <f t="shared" si="1"/>
        <v>0</v>
      </c>
      <c r="H43" s="302">
        <v>0</v>
      </c>
      <c r="I43" s="297" t="s">
        <v>27</v>
      </c>
      <c r="J43" s="297" t="s">
        <v>200</v>
      </c>
      <c r="K43" s="297">
        <f>H43</f>
        <v>0</v>
      </c>
      <c r="L43" s="742"/>
    </row>
    <row r="44" spans="1:12" ht="15.6" customHeight="1">
      <c r="A44" s="291">
        <v>161</v>
      </c>
      <c r="B44" s="291" t="s">
        <v>24</v>
      </c>
      <c r="C44" s="293" t="s">
        <v>49</v>
      </c>
      <c r="D44" s="294" t="s">
        <v>1514</v>
      </c>
      <c r="E44" s="295" t="s">
        <v>26</v>
      </c>
      <c r="F44" s="546">
        <f t="shared" si="0"/>
        <v>0</v>
      </c>
      <c r="G44" s="547" t="str">
        <f t="shared" si="1"/>
        <v>0</v>
      </c>
      <c r="H44" s="302">
        <v>0</v>
      </c>
      <c r="I44" s="297" t="s">
        <v>27</v>
      </c>
      <c r="J44" s="297" t="s">
        <v>200</v>
      </c>
      <c r="K44" s="297">
        <f>H44</f>
        <v>0</v>
      </c>
      <c r="L44" s="742"/>
    </row>
    <row r="45" spans="1:12" ht="15.6" customHeight="1">
      <c r="A45" s="291">
        <v>162</v>
      </c>
      <c r="B45" s="291" t="s">
        <v>24</v>
      </c>
      <c r="C45" s="293" t="s">
        <v>1556</v>
      </c>
      <c r="D45" s="294" t="s">
        <v>1557</v>
      </c>
      <c r="E45" s="295" t="s">
        <v>26</v>
      </c>
      <c r="F45" s="546">
        <f t="shared" si="0"/>
        <v>0</v>
      </c>
      <c r="G45" s="547" t="str">
        <f t="shared" si="1"/>
        <v>0</v>
      </c>
      <c r="H45" s="302">
        <v>0</v>
      </c>
      <c r="I45" s="297" t="s">
        <v>27</v>
      </c>
      <c r="J45" s="297" t="s">
        <v>200</v>
      </c>
      <c r="K45" s="297">
        <f>H45</f>
        <v>0</v>
      </c>
      <c r="L45" s="742"/>
    </row>
    <row r="46" spans="1:12" ht="15.6" customHeight="1">
      <c r="A46" s="291">
        <v>163</v>
      </c>
      <c r="B46" s="291" t="s">
        <v>24</v>
      </c>
      <c r="C46" s="293" t="s">
        <v>1558</v>
      </c>
      <c r="D46" s="294" t="s">
        <v>1559</v>
      </c>
      <c r="E46" s="295" t="s">
        <v>26</v>
      </c>
      <c r="F46" s="546">
        <f t="shared" si="0"/>
        <v>0</v>
      </c>
      <c r="G46" s="547" t="str">
        <f t="shared" si="1"/>
        <v>0</v>
      </c>
      <c r="H46" s="302">
        <v>0</v>
      </c>
      <c r="I46" s="297" t="s">
        <v>27</v>
      </c>
      <c r="J46" s="297" t="s">
        <v>1560</v>
      </c>
      <c r="K46" s="297">
        <f>IF(H46&gt;127,H46-256,H46)</f>
        <v>0</v>
      </c>
      <c r="L46" s="742"/>
    </row>
    <row r="47" spans="1:12" ht="15.6" customHeight="1">
      <c r="A47" s="291">
        <v>164</v>
      </c>
      <c r="B47" s="291" t="s">
        <v>24</v>
      </c>
      <c r="C47" s="293" t="s">
        <v>1561</v>
      </c>
      <c r="D47" s="294" t="s">
        <v>1559</v>
      </c>
      <c r="E47" s="295" t="s">
        <v>26</v>
      </c>
      <c r="F47" s="546">
        <f t="shared" si="0"/>
        <v>0</v>
      </c>
      <c r="G47" s="547" t="str">
        <f t="shared" si="1"/>
        <v>0</v>
      </c>
      <c r="H47" s="302">
        <v>0</v>
      </c>
      <c r="I47" s="297" t="s">
        <v>27</v>
      </c>
      <c r="J47" s="297" t="s">
        <v>1560</v>
      </c>
      <c r="K47" s="297">
        <f>IF(H47&gt;127,H47-256,H47)</f>
        <v>0</v>
      </c>
      <c r="L47" s="742"/>
    </row>
    <row r="48" spans="1:12" ht="15.6" customHeight="1">
      <c r="A48" s="291">
        <v>165</v>
      </c>
      <c r="B48" s="291" t="s">
        <v>24</v>
      </c>
      <c r="C48" s="293" t="s">
        <v>1562</v>
      </c>
      <c r="D48" s="294" t="s">
        <v>1559</v>
      </c>
      <c r="E48" s="295" t="s">
        <v>26</v>
      </c>
      <c r="F48" s="546">
        <f t="shared" si="0"/>
        <v>0</v>
      </c>
      <c r="G48" s="547" t="str">
        <f t="shared" si="1"/>
        <v>0</v>
      </c>
      <c r="H48" s="302">
        <v>0</v>
      </c>
      <c r="I48" s="297" t="s">
        <v>27</v>
      </c>
      <c r="J48" s="297" t="s">
        <v>1560</v>
      </c>
      <c r="K48" s="297">
        <f>IF(H48&gt;127,H48-256,H48)</f>
        <v>0</v>
      </c>
      <c r="L48" s="742"/>
    </row>
    <row r="49" spans="1:12" ht="15.6" customHeight="1">
      <c r="A49" s="291">
        <v>166</v>
      </c>
      <c r="B49" s="291" t="s">
        <v>24</v>
      </c>
      <c r="C49" s="293" t="s">
        <v>1563</v>
      </c>
      <c r="D49" s="294" t="s">
        <v>1559</v>
      </c>
      <c r="E49" s="295" t="s">
        <v>26</v>
      </c>
      <c r="F49" s="546">
        <f t="shared" si="0"/>
        <v>0</v>
      </c>
      <c r="G49" s="547" t="str">
        <f t="shared" si="1"/>
        <v>0</v>
      </c>
      <c r="H49" s="302">
        <v>0</v>
      </c>
      <c r="I49" s="297" t="s">
        <v>27</v>
      </c>
      <c r="J49" s="297" t="s">
        <v>1560</v>
      </c>
      <c r="K49" s="297">
        <f>IF(H49&gt;127,H49-256,H49)</f>
        <v>0</v>
      </c>
      <c r="L49" s="742"/>
    </row>
    <row r="50" spans="1:12" ht="15.6" customHeight="1">
      <c r="A50" s="291">
        <v>167</v>
      </c>
      <c r="B50" s="291" t="s">
        <v>24</v>
      </c>
      <c r="C50" s="293" t="s">
        <v>1564</v>
      </c>
      <c r="D50" s="294" t="s">
        <v>1565</v>
      </c>
      <c r="E50" s="295" t="s">
        <v>26</v>
      </c>
      <c r="F50" s="546">
        <f t="shared" si="0"/>
        <v>0</v>
      </c>
      <c r="G50" s="547" t="str">
        <f t="shared" si="1"/>
        <v>0</v>
      </c>
      <c r="H50" s="302">
        <v>0</v>
      </c>
      <c r="I50" s="297" t="s">
        <v>27</v>
      </c>
      <c r="J50" s="297" t="s">
        <v>200</v>
      </c>
      <c r="K50" s="297">
        <f t="shared" ref="K50:K62" si="2">H50</f>
        <v>0</v>
      </c>
      <c r="L50" s="742"/>
    </row>
    <row r="51" spans="1:12" ht="15.6" customHeight="1">
      <c r="A51" s="291">
        <v>168</v>
      </c>
      <c r="B51" s="291" t="s">
        <v>24</v>
      </c>
      <c r="C51" s="293" t="s">
        <v>1566</v>
      </c>
      <c r="D51" s="294" t="s">
        <v>1567</v>
      </c>
      <c r="E51" s="295" t="s">
        <v>26</v>
      </c>
      <c r="F51" s="546">
        <f t="shared" si="0"/>
        <v>0</v>
      </c>
      <c r="G51" s="547" t="str">
        <f t="shared" si="1"/>
        <v>0</v>
      </c>
      <c r="H51" s="302">
        <v>0</v>
      </c>
      <c r="I51" s="297" t="s">
        <v>27</v>
      </c>
      <c r="J51" s="297" t="s">
        <v>200</v>
      </c>
      <c r="K51" s="297">
        <f t="shared" si="2"/>
        <v>0</v>
      </c>
      <c r="L51" s="742"/>
    </row>
    <row r="52" spans="1:12" ht="15.6" customHeight="1">
      <c r="A52" s="291">
        <v>169</v>
      </c>
      <c r="B52" s="291" t="s">
        <v>24</v>
      </c>
      <c r="C52" s="293" t="s">
        <v>1568</v>
      </c>
      <c r="D52" s="294" t="s">
        <v>1569</v>
      </c>
      <c r="E52" s="295" t="s">
        <v>26</v>
      </c>
      <c r="F52" s="546">
        <f t="shared" si="0"/>
        <v>0</v>
      </c>
      <c r="G52" s="547" t="str">
        <f t="shared" si="1"/>
        <v>0</v>
      </c>
      <c r="H52" s="302">
        <v>0</v>
      </c>
      <c r="I52" s="297" t="s">
        <v>27</v>
      </c>
      <c r="J52" s="297" t="s">
        <v>200</v>
      </c>
      <c r="K52" s="297">
        <f t="shared" si="2"/>
        <v>0</v>
      </c>
      <c r="L52" s="742"/>
    </row>
    <row r="53" spans="1:12" ht="15.6" customHeight="1">
      <c r="A53" s="291">
        <v>170</v>
      </c>
      <c r="B53" s="291" t="s">
        <v>24</v>
      </c>
      <c r="C53" s="293" t="s">
        <v>1570</v>
      </c>
      <c r="D53" s="294" t="s">
        <v>1571</v>
      </c>
      <c r="E53" s="295" t="s">
        <v>26</v>
      </c>
      <c r="F53" s="546">
        <f t="shared" si="0"/>
        <v>0</v>
      </c>
      <c r="G53" s="547" t="str">
        <f t="shared" si="1"/>
        <v>0</v>
      </c>
      <c r="H53" s="302">
        <v>0</v>
      </c>
      <c r="I53" s="297" t="s">
        <v>27</v>
      </c>
      <c r="J53" s="297" t="s">
        <v>200</v>
      </c>
      <c r="K53" s="297">
        <f t="shared" si="2"/>
        <v>0</v>
      </c>
      <c r="L53" s="742"/>
    </row>
    <row r="54" spans="1:12" ht="15.6" customHeight="1">
      <c r="A54" s="291">
        <v>171</v>
      </c>
      <c r="B54" s="291" t="s">
        <v>24</v>
      </c>
      <c r="C54" s="293" t="s">
        <v>1572</v>
      </c>
      <c r="D54" s="294" t="s">
        <v>1573</v>
      </c>
      <c r="E54" s="295" t="s">
        <v>26</v>
      </c>
      <c r="F54" s="546">
        <f t="shared" si="0"/>
        <v>0</v>
      </c>
      <c r="G54" s="547" t="str">
        <f t="shared" si="1"/>
        <v>0</v>
      </c>
      <c r="H54" s="302">
        <v>0</v>
      </c>
      <c r="I54" s="297" t="s">
        <v>27</v>
      </c>
      <c r="J54" s="297" t="s">
        <v>200</v>
      </c>
      <c r="K54" s="297">
        <f t="shared" si="2"/>
        <v>0</v>
      </c>
      <c r="L54" s="742"/>
    </row>
    <row r="55" spans="1:12" ht="15.6" customHeight="1">
      <c r="A55" s="291">
        <v>172</v>
      </c>
      <c r="B55" s="291" t="s">
        <v>24</v>
      </c>
      <c r="C55" s="293" t="s">
        <v>1574</v>
      </c>
      <c r="D55" s="210" t="s">
        <v>1575</v>
      </c>
      <c r="E55" s="295" t="s">
        <v>26</v>
      </c>
      <c r="F55" s="546">
        <f t="shared" si="0"/>
        <v>0</v>
      </c>
      <c r="G55" s="547" t="str">
        <f t="shared" si="1"/>
        <v>0</v>
      </c>
      <c r="H55" s="302">
        <v>0</v>
      </c>
      <c r="I55" s="297" t="s">
        <v>27</v>
      </c>
      <c r="J55" s="297" t="s">
        <v>200</v>
      </c>
      <c r="K55" s="297">
        <f t="shared" si="2"/>
        <v>0</v>
      </c>
      <c r="L55" s="742"/>
    </row>
    <row r="56" spans="1:12" ht="15.6" customHeight="1">
      <c r="A56" s="291">
        <v>173</v>
      </c>
      <c r="B56" s="291" t="s">
        <v>24</v>
      </c>
      <c r="C56" s="293" t="s">
        <v>1576</v>
      </c>
      <c r="D56" s="210" t="s">
        <v>1577</v>
      </c>
      <c r="E56" s="295" t="s">
        <v>26</v>
      </c>
      <c r="F56" s="546">
        <f t="shared" si="0"/>
        <v>0</v>
      </c>
      <c r="G56" s="547" t="str">
        <f t="shared" si="1"/>
        <v>0</v>
      </c>
      <c r="H56" s="302">
        <v>0</v>
      </c>
      <c r="I56" s="297" t="s">
        <v>27</v>
      </c>
      <c r="J56" s="297" t="s">
        <v>200</v>
      </c>
      <c r="K56" s="297">
        <f t="shared" si="2"/>
        <v>0</v>
      </c>
      <c r="L56" s="742"/>
    </row>
    <row r="57" spans="1:12" ht="15.6" customHeight="1">
      <c r="A57" s="291">
        <v>174</v>
      </c>
      <c r="B57" s="291" t="s">
        <v>24</v>
      </c>
      <c r="C57" s="293" t="s">
        <v>1578</v>
      </c>
      <c r="D57" s="210" t="s">
        <v>1579</v>
      </c>
      <c r="E57" s="295" t="s">
        <v>26</v>
      </c>
      <c r="F57" s="546">
        <f t="shared" si="0"/>
        <v>0</v>
      </c>
      <c r="G57" s="547" t="str">
        <f t="shared" si="1"/>
        <v>0</v>
      </c>
      <c r="H57" s="302">
        <v>0</v>
      </c>
      <c r="I57" s="297" t="s">
        <v>27</v>
      </c>
      <c r="J57" s="297" t="s">
        <v>200</v>
      </c>
      <c r="K57" s="297">
        <f t="shared" si="2"/>
        <v>0</v>
      </c>
      <c r="L57" s="742"/>
    </row>
    <row r="58" spans="1:12" ht="15.6" customHeight="1">
      <c r="A58" s="291">
        <v>175</v>
      </c>
      <c r="B58" s="291" t="s">
        <v>24</v>
      </c>
      <c r="C58" s="293" t="s">
        <v>1580</v>
      </c>
      <c r="D58" s="210" t="s">
        <v>1581</v>
      </c>
      <c r="E58" s="295" t="s">
        <v>26</v>
      </c>
      <c r="F58" s="546">
        <f t="shared" si="0"/>
        <v>0</v>
      </c>
      <c r="G58" s="547" t="str">
        <f t="shared" si="1"/>
        <v>0</v>
      </c>
      <c r="H58" s="302">
        <v>0</v>
      </c>
      <c r="I58" s="297" t="s">
        <v>27</v>
      </c>
      <c r="J58" s="297" t="s">
        <v>200</v>
      </c>
      <c r="K58" s="297">
        <f t="shared" si="2"/>
        <v>0</v>
      </c>
      <c r="L58" s="742"/>
    </row>
    <row r="59" spans="1:12" ht="15.6" customHeight="1">
      <c r="A59" s="291">
        <v>176</v>
      </c>
      <c r="B59" s="291" t="s">
        <v>24</v>
      </c>
      <c r="C59" s="293" t="s">
        <v>1582</v>
      </c>
      <c r="D59" s="210" t="s">
        <v>1583</v>
      </c>
      <c r="E59" s="295" t="s">
        <v>26</v>
      </c>
      <c r="F59" s="546">
        <f t="shared" si="0"/>
        <v>0</v>
      </c>
      <c r="G59" s="547" t="str">
        <f t="shared" si="1"/>
        <v>0</v>
      </c>
      <c r="H59" s="302">
        <v>0</v>
      </c>
      <c r="I59" s="297" t="s">
        <v>27</v>
      </c>
      <c r="J59" s="297" t="s">
        <v>200</v>
      </c>
      <c r="K59" s="297">
        <f t="shared" si="2"/>
        <v>0</v>
      </c>
      <c r="L59" s="742"/>
    </row>
    <row r="60" spans="1:12" ht="15.6" customHeight="1">
      <c r="A60" s="291">
        <v>177</v>
      </c>
      <c r="B60" s="291" t="s">
        <v>24</v>
      </c>
      <c r="C60" s="293" t="s">
        <v>1584</v>
      </c>
      <c r="D60" s="210" t="s">
        <v>1585</v>
      </c>
      <c r="E60" s="295" t="s">
        <v>26</v>
      </c>
      <c r="F60" s="546">
        <f t="shared" si="0"/>
        <v>0</v>
      </c>
      <c r="G60" s="547" t="str">
        <f t="shared" si="1"/>
        <v>0</v>
      </c>
      <c r="H60" s="302">
        <v>0</v>
      </c>
      <c r="I60" s="297" t="s">
        <v>27</v>
      </c>
      <c r="J60" s="297" t="s">
        <v>200</v>
      </c>
      <c r="K60" s="297">
        <f t="shared" si="2"/>
        <v>0</v>
      </c>
      <c r="L60" s="742"/>
    </row>
    <row r="61" spans="1:12" ht="15.6" customHeight="1">
      <c r="A61" s="291">
        <v>178</v>
      </c>
      <c r="B61" s="291" t="s">
        <v>24</v>
      </c>
      <c r="C61" s="293" t="s">
        <v>49</v>
      </c>
      <c r="D61" s="294" t="s">
        <v>1514</v>
      </c>
      <c r="E61" s="295" t="s">
        <v>26</v>
      </c>
      <c r="F61" s="546">
        <f t="shared" si="0"/>
        <v>0</v>
      </c>
      <c r="G61" s="547" t="str">
        <f t="shared" si="1"/>
        <v>0</v>
      </c>
      <c r="H61" s="302">
        <v>0</v>
      </c>
      <c r="I61" s="297" t="s">
        <v>27</v>
      </c>
      <c r="J61" s="297" t="s">
        <v>200</v>
      </c>
      <c r="K61" s="297">
        <f t="shared" si="2"/>
        <v>0</v>
      </c>
      <c r="L61" s="742"/>
    </row>
    <row r="62" spans="1:12" ht="15.6" customHeight="1">
      <c r="A62" s="291">
        <v>179</v>
      </c>
      <c r="B62" s="291" t="s">
        <v>24</v>
      </c>
      <c r="C62" s="293" t="s">
        <v>49</v>
      </c>
      <c r="D62" s="294" t="s">
        <v>1514</v>
      </c>
      <c r="E62" s="295" t="s">
        <v>26</v>
      </c>
      <c r="F62" s="546">
        <f t="shared" si="0"/>
        <v>0</v>
      </c>
      <c r="G62" s="547" t="str">
        <f t="shared" si="1"/>
        <v>0</v>
      </c>
      <c r="H62" s="302">
        <v>0</v>
      </c>
      <c r="I62" s="297" t="s">
        <v>27</v>
      </c>
      <c r="J62" s="297" t="s">
        <v>200</v>
      </c>
      <c r="K62" s="297">
        <f t="shared" si="2"/>
        <v>0</v>
      </c>
      <c r="L62" s="742"/>
    </row>
    <row r="63" spans="1:12" ht="15.6" customHeight="1">
      <c r="A63" s="963">
        <v>180</v>
      </c>
      <c r="B63" s="291">
        <v>0</v>
      </c>
      <c r="C63" s="293" t="s">
        <v>1492</v>
      </c>
      <c r="D63" s="294" t="s">
        <v>1493</v>
      </c>
      <c r="E63" s="295" t="s">
        <v>26</v>
      </c>
      <c r="F63" s="546">
        <f>_xlfn.BITAND(_xlfn.BITRSHIFT(H63,B63),1)</f>
        <v>0</v>
      </c>
      <c r="G63" s="972" t="str">
        <f t="shared" si="1"/>
        <v>40</v>
      </c>
      <c r="H63" s="973">
        <v>64</v>
      </c>
      <c r="I63" s="773" t="s">
        <v>27</v>
      </c>
      <c r="J63" s="773" t="s">
        <v>1490</v>
      </c>
      <c r="K63" s="773">
        <f>_xlfn.BITLSHIFT(H74,24) +_xlfn.BITLSHIFT(H73,16) +_xlfn.BITLSHIFT(H71,8) +H63</f>
        <v>64</v>
      </c>
      <c r="L63" s="980" t="s">
        <v>1603</v>
      </c>
    </row>
    <row r="64" spans="1:12" ht="15.6" customHeight="1">
      <c r="A64" s="754"/>
      <c r="B64" s="291">
        <v>1</v>
      </c>
      <c r="C64" s="293" t="s">
        <v>1495</v>
      </c>
      <c r="D64" s="294" t="s">
        <v>1496</v>
      </c>
      <c r="E64" s="295" t="s">
        <v>26</v>
      </c>
      <c r="F64" s="546">
        <f>_xlfn.BITAND(_xlfn.BITRSHIFT(H63,B64),1)</f>
        <v>0</v>
      </c>
      <c r="G64" s="970"/>
      <c r="H64" s="974"/>
      <c r="I64" s="754"/>
      <c r="J64" s="754"/>
      <c r="K64" s="754"/>
      <c r="L64" s="742"/>
    </row>
    <row r="65" spans="1:12" ht="15.6" customHeight="1">
      <c r="A65" s="754"/>
      <c r="B65" s="291">
        <v>2</v>
      </c>
      <c r="C65" s="293" t="s">
        <v>1497</v>
      </c>
      <c r="D65" s="294" t="s">
        <v>1498</v>
      </c>
      <c r="E65" s="295" t="s">
        <v>26</v>
      </c>
      <c r="F65" s="546">
        <f>_xlfn.BITAND(_xlfn.BITRSHIFT(H63,B65),1)</f>
        <v>0</v>
      </c>
      <c r="G65" s="970"/>
      <c r="H65" s="974"/>
      <c r="I65" s="754"/>
      <c r="J65" s="754"/>
      <c r="K65" s="754"/>
      <c r="L65" s="742"/>
    </row>
    <row r="66" spans="1:12" ht="15.6" customHeight="1">
      <c r="A66" s="754"/>
      <c r="B66" s="291">
        <v>3</v>
      </c>
      <c r="C66" s="293" t="s">
        <v>1499</v>
      </c>
      <c r="D66" s="294" t="s">
        <v>1500</v>
      </c>
      <c r="E66" s="295" t="s">
        <v>26</v>
      </c>
      <c r="F66" s="546">
        <f>_xlfn.BITAND(_xlfn.BITRSHIFT(H63,B66),1)</f>
        <v>0</v>
      </c>
      <c r="G66" s="970"/>
      <c r="H66" s="974"/>
      <c r="I66" s="754"/>
      <c r="J66" s="754"/>
      <c r="K66" s="754"/>
      <c r="L66" s="742"/>
    </row>
    <row r="67" spans="1:12" ht="15.6" customHeight="1">
      <c r="A67" s="754"/>
      <c r="B67" s="291">
        <v>4</v>
      </c>
      <c r="C67" s="293" t="s">
        <v>1501</v>
      </c>
      <c r="D67" s="294" t="s">
        <v>1502</v>
      </c>
      <c r="E67" s="295" t="s">
        <v>26</v>
      </c>
      <c r="F67" s="546">
        <f>_xlfn.BITAND(_xlfn.BITRSHIFT(H63,B67),1)</f>
        <v>0</v>
      </c>
      <c r="G67" s="970"/>
      <c r="H67" s="974"/>
      <c r="I67" s="754"/>
      <c r="J67" s="754"/>
      <c r="K67" s="754"/>
      <c r="L67" s="742"/>
    </row>
    <row r="68" spans="1:12" ht="15.6" customHeight="1">
      <c r="A68" s="754"/>
      <c r="B68" s="291">
        <v>5</v>
      </c>
      <c r="C68" s="293" t="s">
        <v>1503</v>
      </c>
      <c r="D68" s="294" t="s">
        <v>1504</v>
      </c>
      <c r="E68" s="295" t="s">
        <v>26</v>
      </c>
      <c r="F68" s="546">
        <f>_xlfn.BITAND(_xlfn.BITRSHIFT(H63,B68),1)</f>
        <v>0</v>
      </c>
      <c r="G68" s="970"/>
      <c r="H68" s="974"/>
      <c r="I68" s="754"/>
      <c r="J68" s="754"/>
      <c r="K68" s="754"/>
      <c r="L68" s="742"/>
    </row>
    <row r="69" spans="1:12" ht="15.6" customHeight="1">
      <c r="A69" s="754"/>
      <c r="B69" s="291">
        <v>6</v>
      </c>
      <c r="C69" s="293" t="s">
        <v>1505</v>
      </c>
      <c r="D69" s="294" t="s">
        <v>1506</v>
      </c>
      <c r="E69" s="295" t="s">
        <v>26</v>
      </c>
      <c r="F69" s="546">
        <f>_xlfn.BITAND(_xlfn.BITRSHIFT(H63,B69),1)</f>
        <v>1</v>
      </c>
      <c r="G69" s="970"/>
      <c r="H69" s="974"/>
      <c r="I69" s="754"/>
      <c r="J69" s="754"/>
      <c r="K69" s="754"/>
      <c r="L69" s="742"/>
    </row>
    <row r="70" spans="1:12" ht="15.6" customHeight="1">
      <c r="A70" s="751"/>
      <c r="B70" s="291">
        <v>7</v>
      </c>
      <c r="C70" s="293" t="s">
        <v>1507</v>
      </c>
      <c r="D70" s="294" t="s">
        <v>1508</v>
      </c>
      <c r="E70" s="295" t="s">
        <v>26</v>
      </c>
      <c r="F70" s="546">
        <f>_xlfn.BITAND(_xlfn.BITRSHIFT(H63,B70),1)</f>
        <v>0</v>
      </c>
      <c r="G70" s="970"/>
      <c r="H70" s="975"/>
      <c r="I70" s="751"/>
      <c r="J70" s="754"/>
      <c r="K70" s="754"/>
      <c r="L70" s="742"/>
    </row>
    <row r="71" spans="1:12" ht="15.6" customHeight="1">
      <c r="A71" s="977">
        <v>181</v>
      </c>
      <c r="B71" s="291">
        <v>8</v>
      </c>
      <c r="C71" s="293" t="s">
        <v>1509</v>
      </c>
      <c r="D71" s="294" t="s">
        <v>1510</v>
      </c>
      <c r="E71" s="295" t="s">
        <v>26</v>
      </c>
      <c r="F71" s="546">
        <f>_xlfn.BITAND(_xlfn.BITRSHIFT(H71,0),1)</f>
        <v>0</v>
      </c>
      <c r="G71" s="947" t="str">
        <f>DEC2HEX(H71)</f>
        <v>0</v>
      </c>
      <c r="H71" s="973">
        <v>0</v>
      </c>
      <c r="I71" s="773" t="s">
        <v>27</v>
      </c>
      <c r="J71" s="754"/>
      <c r="K71" s="754"/>
      <c r="L71" s="742"/>
    </row>
    <row r="72" spans="1:12" ht="15.6" customHeight="1">
      <c r="A72" s="751"/>
      <c r="B72" s="301" t="s">
        <v>1587</v>
      </c>
      <c r="C72" s="293" t="s">
        <v>1511</v>
      </c>
      <c r="D72" s="294" t="s">
        <v>49</v>
      </c>
      <c r="E72" s="295" t="s">
        <v>26</v>
      </c>
      <c r="F72" s="546">
        <f>_xlfn.BITAND(_xlfn.BITRSHIFT(H71,1),127)</f>
        <v>0</v>
      </c>
      <c r="G72" s="971"/>
      <c r="H72" s="975"/>
      <c r="I72" s="751"/>
      <c r="J72" s="754"/>
      <c r="K72" s="754"/>
      <c r="L72" s="742"/>
    </row>
    <row r="73" spans="1:12" ht="15.6" customHeight="1">
      <c r="A73" s="291">
        <v>182</v>
      </c>
      <c r="B73" s="291" t="s">
        <v>1588</v>
      </c>
      <c r="C73" s="293" t="s">
        <v>1497</v>
      </c>
      <c r="D73" s="294" t="s">
        <v>1498</v>
      </c>
      <c r="E73" s="295" t="s">
        <v>26</v>
      </c>
      <c r="F73" s="546">
        <f t="shared" ref="F73:F136" si="3">H73</f>
        <v>0</v>
      </c>
      <c r="G73" s="547" t="str">
        <f t="shared" ref="G73:G136" si="4">DEC2HEX(H73)</f>
        <v>0</v>
      </c>
      <c r="H73" s="549">
        <v>0</v>
      </c>
      <c r="I73" s="297" t="s">
        <v>27</v>
      </c>
      <c r="J73" s="754"/>
      <c r="K73" s="754"/>
      <c r="L73" s="742"/>
    </row>
    <row r="74" spans="1:12" ht="15.6" customHeight="1">
      <c r="A74" s="291">
        <v>183</v>
      </c>
      <c r="B74" s="291" t="s">
        <v>1589</v>
      </c>
      <c r="C74" s="293" t="s">
        <v>1499</v>
      </c>
      <c r="D74" s="294" t="s">
        <v>1500</v>
      </c>
      <c r="E74" s="295" t="s">
        <v>26</v>
      </c>
      <c r="F74" s="546">
        <f t="shared" si="3"/>
        <v>0</v>
      </c>
      <c r="G74" s="547" t="str">
        <f t="shared" si="4"/>
        <v>0</v>
      </c>
      <c r="H74" s="302">
        <v>0</v>
      </c>
      <c r="I74" s="297" t="s">
        <v>27</v>
      </c>
      <c r="J74" s="751"/>
      <c r="K74" s="751"/>
      <c r="L74" s="742"/>
    </row>
    <row r="75" spans="1:12" ht="135" customHeight="1">
      <c r="A75" s="291">
        <v>184</v>
      </c>
      <c r="B75" s="291" t="s">
        <v>24</v>
      </c>
      <c r="C75" s="293" t="s">
        <v>1512</v>
      </c>
      <c r="D75" s="294" t="s">
        <v>1590</v>
      </c>
      <c r="E75" s="295" t="s">
        <v>26</v>
      </c>
      <c r="F75" s="546">
        <f t="shared" si="3"/>
        <v>3</v>
      </c>
      <c r="G75" s="547" t="str">
        <f t="shared" si="4"/>
        <v>3</v>
      </c>
      <c r="H75" s="302">
        <v>3</v>
      </c>
      <c r="I75" s="297" t="s">
        <v>27</v>
      </c>
      <c r="J75" s="297" t="s">
        <v>200</v>
      </c>
      <c r="K75" s="297">
        <f>H75</f>
        <v>3</v>
      </c>
      <c r="L75" s="742"/>
    </row>
    <row r="76" spans="1:12" ht="15.6" customHeight="1">
      <c r="A76" s="291">
        <v>185</v>
      </c>
      <c r="B76" s="291" t="s">
        <v>24</v>
      </c>
      <c r="C76" s="293" t="s">
        <v>49</v>
      </c>
      <c r="D76" s="294" t="s">
        <v>1514</v>
      </c>
      <c r="E76" s="295" t="s">
        <v>26</v>
      </c>
      <c r="F76" s="546">
        <f t="shared" si="3"/>
        <v>0</v>
      </c>
      <c r="G76" s="547" t="str">
        <f t="shared" si="4"/>
        <v>0</v>
      </c>
      <c r="H76" s="302">
        <v>0</v>
      </c>
      <c r="I76" s="297">
        <v>0</v>
      </c>
      <c r="J76" s="297" t="s">
        <v>200</v>
      </c>
      <c r="K76" s="297">
        <f>H76</f>
        <v>0</v>
      </c>
      <c r="L76" s="742"/>
    </row>
    <row r="77" spans="1:12" ht="15.6" customHeight="1">
      <c r="A77" s="291">
        <v>186</v>
      </c>
      <c r="B77" s="291" t="s">
        <v>24</v>
      </c>
      <c r="C77" s="293" t="s">
        <v>1515</v>
      </c>
      <c r="D77" s="954" t="s">
        <v>1516</v>
      </c>
      <c r="E77" s="295" t="s">
        <v>26</v>
      </c>
      <c r="F77" s="546">
        <f t="shared" si="3"/>
        <v>0</v>
      </c>
      <c r="G77" s="547" t="str">
        <f t="shared" si="4"/>
        <v>0</v>
      </c>
      <c r="H77" s="549">
        <v>0</v>
      </c>
      <c r="I77" s="297" t="s">
        <v>27</v>
      </c>
      <c r="J77" s="773" t="s">
        <v>198</v>
      </c>
      <c r="K77" s="773">
        <f>IF((H77+_xlfn.BITLSHIFT(H78,8))&gt;32767,H77+_xlfn.BITLSHIFT(H78,8)-65536,H77+_xlfn.BITLSHIFT(H78,8))</f>
        <v>0</v>
      </c>
      <c r="L77" s="742"/>
    </row>
    <row r="78" spans="1:12" ht="15.6" customHeight="1">
      <c r="A78" s="291">
        <v>187</v>
      </c>
      <c r="B78" s="291" t="s">
        <v>24</v>
      </c>
      <c r="C78" s="293" t="s">
        <v>1517</v>
      </c>
      <c r="D78" s="751"/>
      <c r="E78" s="295" t="s">
        <v>26</v>
      </c>
      <c r="F78" s="546">
        <f t="shared" si="3"/>
        <v>0</v>
      </c>
      <c r="G78" s="547" t="str">
        <f t="shared" si="4"/>
        <v>0</v>
      </c>
      <c r="H78" s="302">
        <v>0</v>
      </c>
      <c r="I78" s="297" t="s">
        <v>27</v>
      </c>
      <c r="J78" s="751"/>
      <c r="K78" s="751"/>
      <c r="L78" s="742"/>
    </row>
    <row r="79" spans="1:12" ht="15.6" customHeight="1">
      <c r="A79" s="291">
        <v>188</v>
      </c>
      <c r="B79" s="291" t="s">
        <v>24</v>
      </c>
      <c r="C79" s="293" t="s">
        <v>1518</v>
      </c>
      <c r="D79" s="954" t="s">
        <v>1519</v>
      </c>
      <c r="E79" s="295" t="s">
        <v>26</v>
      </c>
      <c r="F79" s="546">
        <f t="shared" si="3"/>
        <v>0</v>
      </c>
      <c r="G79" s="547" t="str">
        <f t="shared" si="4"/>
        <v>0</v>
      </c>
      <c r="H79" s="549">
        <v>0</v>
      </c>
      <c r="I79" s="297" t="s">
        <v>27</v>
      </c>
      <c r="J79" s="773" t="s">
        <v>198</v>
      </c>
      <c r="K79" s="773">
        <f>IF((H79+_xlfn.BITLSHIFT(H80,8))&gt;32767,H79+_xlfn.BITLSHIFT(H80,8)-65536,H79+_xlfn.BITLSHIFT(H80,8))</f>
        <v>0</v>
      </c>
      <c r="L79" s="742"/>
    </row>
    <row r="80" spans="1:12" ht="15.6" customHeight="1">
      <c r="A80" s="291">
        <v>189</v>
      </c>
      <c r="B80" s="291" t="s">
        <v>24</v>
      </c>
      <c r="C80" s="293" t="s">
        <v>1520</v>
      </c>
      <c r="D80" s="751"/>
      <c r="E80" s="295" t="s">
        <v>26</v>
      </c>
      <c r="F80" s="546">
        <f t="shared" si="3"/>
        <v>0</v>
      </c>
      <c r="G80" s="547" t="str">
        <f t="shared" si="4"/>
        <v>0</v>
      </c>
      <c r="H80" s="302">
        <v>0</v>
      </c>
      <c r="I80" s="297" t="s">
        <v>27</v>
      </c>
      <c r="J80" s="751"/>
      <c r="K80" s="751"/>
      <c r="L80" s="742"/>
    </row>
    <row r="81" spans="1:12" ht="15.6" customHeight="1">
      <c r="A81" s="291">
        <v>190</v>
      </c>
      <c r="B81" s="291" t="s">
        <v>24</v>
      </c>
      <c r="C81" s="293" t="s">
        <v>1521</v>
      </c>
      <c r="D81" s="954" t="s">
        <v>1522</v>
      </c>
      <c r="E81" s="295" t="s">
        <v>26</v>
      </c>
      <c r="F81" s="546">
        <f t="shared" si="3"/>
        <v>0</v>
      </c>
      <c r="G81" s="547" t="str">
        <f t="shared" si="4"/>
        <v>0</v>
      </c>
      <c r="H81" s="549">
        <v>0</v>
      </c>
      <c r="I81" s="297" t="s">
        <v>27</v>
      </c>
      <c r="J81" s="773" t="s">
        <v>198</v>
      </c>
      <c r="K81" s="773">
        <f>IF((H81+_xlfn.BITLSHIFT(H82,8))&gt;32767,H81+_xlfn.BITLSHIFT(H82,8)-65536,H81+_xlfn.BITLSHIFT(H82,8))</f>
        <v>0</v>
      </c>
      <c r="L81" s="742"/>
    </row>
    <row r="82" spans="1:12" ht="15.6" customHeight="1">
      <c r="A82" s="291">
        <v>191</v>
      </c>
      <c r="B82" s="291" t="s">
        <v>24</v>
      </c>
      <c r="C82" s="293" t="s">
        <v>1523</v>
      </c>
      <c r="D82" s="751"/>
      <c r="E82" s="295" t="s">
        <v>26</v>
      </c>
      <c r="F82" s="546">
        <f t="shared" si="3"/>
        <v>0</v>
      </c>
      <c r="G82" s="547" t="str">
        <f t="shared" si="4"/>
        <v>0</v>
      </c>
      <c r="H82" s="302">
        <v>0</v>
      </c>
      <c r="I82" s="297" t="s">
        <v>27</v>
      </c>
      <c r="J82" s="751"/>
      <c r="K82" s="751"/>
      <c r="L82" s="742"/>
    </row>
    <row r="83" spans="1:12" ht="15.6" customHeight="1">
      <c r="A83" s="291">
        <v>192</v>
      </c>
      <c r="B83" s="291" t="s">
        <v>24</v>
      </c>
      <c r="C83" s="293" t="s">
        <v>1524</v>
      </c>
      <c r="D83" s="954" t="s">
        <v>1525</v>
      </c>
      <c r="E83" s="295" t="s">
        <v>26</v>
      </c>
      <c r="F83" s="546">
        <f t="shared" si="3"/>
        <v>128</v>
      </c>
      <c r="G83" s="547" t="str">
        <f t="shared" si="4"/>
        <v>80</v>
      </c>
      <c r="H83" s="549">
        <v>128</v>
      </c>
      <c r="I83" s="297" t="s">
        <v>27</v>
      </c>
      <c r="J83" s="773" t="s">
        <v>198</v>
      </c>
      <c r="K83" s="773">
        <f>IF((H83+_xlfn.BITLSHIFT(H84,8))&gt;32767,H83+_xlfn.BITLSHIFT(H84,8)-65536,H83+_xlfn.BITLSHIFT(H84,8))</f>
        <v>128</v>
      </c>
      <c r="L83" s="742"/>
    </row>
    <row r="84" spans="1:12" ht="15.6" customHeight="1">
      <c r="A84" s="291">
        <v>193</v>
      </c>
      <c r="B84" s="291" t="s">
        <v>24</v>
      </c>
      <c r="C84" s="293" t="s">
        <v>1526</v>
      </c>
      <c r="D84" s="751"/>
      <c r="E84" s="295" t="s">
        <v>26</v>
      </c>
      <c r="F84" s="546">
        <f t="shared" si="3"/>
        <v>0</v>
      </c>
      <c r="G84" s="547" t="str">
        <f t="shared" si="4"/>
        <v>0</v>
      </c>
      <c r="H84" s="302">
        <v>0</v>
      </c>
      <c r="I84" s="297" t="s">
        <v>27</v>
      </c>
      <c r="J84" s="751"/>
      <c r="K84" s="751"/>
      <c r="L84" s="742"/>
    </row>
    <row r="85" spans="1:12" ht="15.6" customHeight="1">
      <c r="A85" s="291">
        <v>194</v>
      </c>
      <c r="B85" s="291" t="s">
        <v>24</v>
      </c>
      <c r="C85" s="293" t="s">
        <v>1527</v>
      </c>
      <c r="D85" s="954" t="s">
        <v>1591</v>
      </c>
      <c r="E85" s="295" t="s">
        <v>26</v>
      </c>
      <c r="F85" s="546">
        <f t="shared" si="3"/>
        <v>0</v>
      </c>
      <c r="G85" s="547" t="str">
        <f t="shared" si="4"/>
        <v>0</v>
      </c>
      <c r="H85" s="549">
        <v>0</v>
      </c>
      <c r="I85" s="297" t="s">
        <v>27</v>
      </c>
      <c r="J85" s="773" t="s">
        <v>198</v>
      </c>
      <c r="K85" s="773">
        <f>IF((H85+_xlfn.BITLSHIFT(H86,8))&gt;32767,H85+_xlfn.BITLSHIFT(H86,8)-65536,H85+_xlfn.BITLSHIFT(H86,8))</f>
        <v>0</v>
      </c>
      <c r="L85" s="742"/>
    </row>
    <row r="86" spans="1:12" ht="15.6" customHeight="1">
      <c r="A86" s="291">
        <v>195</v>
      </c>
      <c r="B86" s="291" t="s">
        <v>24</v>
      </c>
      <c r="C86" s="293" t="s">
        <v>1529</v>
      </c>
      <c r="D86" s="751"/>
      <c r="E86" s="295" t="s">
        <v>26</v>
      </c>
      <c r="F86" s="546">
        <f t="shared" si="3"/>
        <v>0</v>
      </c>
      <c r="G86" s="547" t="str">
        <f t="shared" si="4"/>
        <v>0</v>
      </c>
      <c r="H86" s="302">
        <v>0</v>
      </c>
      <c r="I86" s="297" t="s">
        <v>27</v>
      </c>
      <c r="J86" s="751"/>
      <c r="K86" s="751"/>
      <c r="L86" s="742"/>
    </row>
    <row r="87" spans="1:12" ht="15.6" customHeight="1">
      <c r="A87" s="291">
        <v>196</v>
      </c>
      <c r="B87" s="291" t="s">
        <v>24</v>
      </c>
      <c r="C87" s="293" t="s">
        <v>1530</v>
      </c>
      <c r="D87" s="954" t="s">
        <v>1592</v>
      </c>
      <c r="E87" s="295" t="s">
        <v>26</v>
      </c>
      <c r="F87" s="546">
        <f t="shared" si="3"/>
        <v>0</v>
      </c>
      <c r="G87" s="547" t="str">
        <f t="shared" si="4"/>
        <v>0</v>
      </c>
      <c r="H87" s="549">
        <v>0</v>
      </c>
      <c r="I87" s="297" t="s">
        <v>27</v>
      </c>
      <c r="J87" s="773" t="s">
        <v>198</v>
      </c>
      <c r="K87" s="773">
        <f>IF((H87+_xlfn.BITLSHIFT(H88,8))&gt;32767,H87+_xlfn.BITLSHIFT(H88,8)-65536,H87+_xlfn.BITLSHIFT(H88,8))</f>
        <v>0</v>
      </c>
      <c r="L87" s="742"/>
    </row>
    <row r="88" spans="1:12" ht="15.6" customHeight="1">
      <c r="A88" s="291">
        <v>197</v>
      </c>
      <c r="B88" s="291" t="s">
        <v>24</v>
      </c>
      <c r="C88" s="293" t="s">
        <v>1532</v>
      </c>
      <c r="D88" s="751"/>
      <c r="E88" s="295" t="s">
        <v>26</v>
      </c>
      <c r="F88" s="546">
        <f t="shared" si="3"/>
        <v>0</v>
      </c>
      <c r="G88" s="547" t="str">
        <f t="shared" si="4"/>
        <v>0</v>
      </c>
      <c r="H88" s="302">
        <v>0</v>
      </c>
      <c r="I88" s="297" t="s">
        <v>27</v>
      </c>
      <c r="J88" s="751"/>
      <c r="K88" s="751"/>
      <c r="L88" s="742"/>
    </row>
    <row r="89" spans="1:12" ht="15.6" customHeight="1">
      <c r="A89" s="291">
        <v>198</v>
      </c>
      <c r="B89" s="291" t="s">
        <v>24</v>
      </c>
      <c r="C89" s="293" t="s">
        <v>1533</v>
      </c>
      <c r="D89" s="954" t="s">
        <v>1534</v>
      </c>
      <c r="E89" s="295" t="s">
        <v>26</v>
      </c>
      <c r="F89" s="546">
        <f t="shared" si="3"/>
        <v>0</v>
      </c>
      <c r="G89" s="547" t="str">
        <f t="shared" si="4"/>
        <v>0</v>
      </c>
      <c r="H89" s="549">
        <v>0</v>
      </c>
      <c r="I89" s="297" t="s">
        <v>27</v>
      </c>
      <c r="J89" s="773" t="s">
        <v>198</v>
      </c>
      <c r="K89" s="773">
        <f>IF((H89+_xlfn.BITLSHIFT(H90,8))&gt;32767,H89+_xlfn.BITLSHIFT(H90,8)-65536,H89+_xlfn.BITLSHIFT(H90,8))</f>
        <v>0</v>
      </c>
      <c r="L89" s="742"/>
    </row>
    <row r="90" spans="1:12" ht="15.6" customHeight="1">
      <c r="A90" s="291">
        <v>199</v>
      </c>
      <c r="B90" s="291" t="s">
        <v>24</v>
      </c>
      <c r="C90" s="293" t="s">
        <v>1535</v>
      </c>
      <c r="D90" s="751"/>
      <c r="E90" s="295" t="s">
        <v>26</v>
      </c>
      <c r="F90" s="546">
        <f t="shared" si="3"/>
        <v>0</v>
      </c>
      <c r="G90" s="547" t="str">
        <f t="shared" si="4"/>
        <v>0</v>
      </c>
      <c r="H90" s="302">
        <v>0</v>
      </c>
      <c r="I90" s="297" t="s">
        <v>27</v>
      </c>
      <c r="J90" s="751"/>
      <c r="K90" s="751"/>
      <c r="L90" s="742"/>
    </row>
    <row r="91" spans="1:12" ht="15.6" customHeight="1">
      <c r="A91" s="291">
        <v>200</v>
      </c>
      <c r="B91" s="291" t="s">
        <v>24</v>
      </c>
      <c r="C91" s="293" t="s">
        <v>1536</v>
      </c>
      <c r="D91" s="954" t="s">
        <v>1537</v>
      </c>
      <c r="E91" s="295" t="s">
        <v>26</v>
      </c>
      <c r="F91" s="546">
        <f t="shared" si="3"/>
        <v>0</v>
      </c>
      <c r="G91" s="547" t="str">
        <f t="shared" si="4"/>
        <v>0</v>
      </c>
      <c r="H91" s="549">
        <v>0</v>
      </c>
      <c r="I91" s="297" t="s">
        <v>27</v>
      </c>
      <c r="J91" s="773" t="s">
        <v>198</v>
      </c>
      <c r="K91" s="773">
        <f>IF((H91+_xlfn.BITLSHIFT(H92,8))&gt;32767,H91+_xlfn.BITLSHIFT(H92,8)-65536,H91+_xlfn.BITLSHIFT(H92,8))</f>
        <v>0</v>
      </c>
      <c r="L91" s="742"/>
    </row>
    <row r="92" spans="1:12" ht="15.6" customHeight="1">
      <c r="A92" s="291">
        <v>201</v>
      </c>
      <c r="B92" s="291" t="s">
        <v>24</v>
      </c>
      <c r="C92" s="293" t="s">
        <v>1538</v>
      </c>
      <c r="D92" s="751"/>
      <c r="E92" s="295" t="s">
        <v>26</v>
      </c>
      <c r="F92" s="546">
        <f t="shared" si="3"/>
        <v>0</v>
      </c>
      <c r="G92" s="547" t="str">
        <f t="shared" si="4"/>
        <v>0</v>
      </c>
      <c r="H92" s="302">
        <v>0</v>
      </c>
      <c r="I92" s="297" t="s">
        <v>27</v>
      </c>
      <c r="J92" s="751"/>
      <c r="K92" s="751"/>
      <c r="L92" s="742"/>
    </row>
    <row r="93" spans="1:12" ht="15.6" customHeight="1">
      <c r="A93" s="291">
        <v>202</v>
      </c>
      <c r="B93" s="291" t="s">
        <v>24</v>
      </c>
      <c r="C93" s="293" t="s">
        <v>1539</v>
      </c>
      <c r="D93" s="954" t="s">
        <v>1593</v>
      </c>
      <c r="E93" s="295" t="s">
        <v>26</v>
      </c>
      <c r="F93" s="546">
        <f t="shared" si="3"/>
        <v>0</v>
      </c>
      <c r="G93" s="547" t="str">
        <f t="shared" si="4"/>
        <v>0</v>
      </c>
      <c r="H93" s="549">
        <v>0</v>
      </c>
      <c r="I93" s="297" t="s">
        <v>27</v>
      </c>
      <c r="J93" s="773" t="s">
        <v>198</v>
      </c>
      <c r="K93" s="773">
        <f>IF((H93+_xlfn.BITLSHIFT(H94,8))&gt;32767,H93+_xlfn.BITLSHIFT(H94,8)-65536,H93+_xlfn.BITLSHIFT(H94,8))</f>
        <v>0</v>
      </c>
      <c r="L93" s="742"/>
    </row>
    <row r="94" spans="1:12" ht="15.6" customHeight="1">
      <c r="A94" s="291">
        <v>203</v>
      </c>
      <c r="B94" s="291" t="s">
        <v>24</v>
      </c>
      <c r="C94" s="293" t="s">
        <v>1541</v>
      </c>
      <c r="D94" s="751"/>
      <c r="E94" s="295" t="s">
        <v>26</v>
      </c>
      <c r="F94" s="546">
        <f t="shared" si="3"/>
        <v>0</v>
      </c>
      <c r="G94" s="547" t="str">
        <f t="shared" si="4"/>
        <v>0</v>
      </c>
      <c r="H94" s="302">
        <v>0</v>
      </c>
      <c r="I94" s="297" t="s">
        <v>27</v>
      </c>
      <c r="J94" s="751"/>
      <c r="K94" s="751"/>
      <c r="L94" s="742"/>
    </row>
    <row r="95" spans="1:12" ht="15.6" customHeight="1">
      <c r="A95" s="291">
        <v>204</v>
      </c>
      <c r="B95" s="291" t="s">
        <v>24</v>
      </c>
      <c r="C95" s="293" t="s">
        <v>1542</v>
      </c>
      <c r="D95" s="954" t="s">
        <v>1543</v>
      </c>
      <c r="E95" s="295" t="s">
        <v>26</v>
      </c>
      <c r="F95" s="546">
        <f t="shared" si="3"/>
        <v>0</v>
      </c>
      <c r="G95" s="547" t="str">
        <f t="shared" si="4"/>
        <v>0</v>
      </c>
      <c r="H95" s="549">
        <v>0</v>
      </c>
      <c r="I95" s="297" t="s">
        <v>27</v>
      </c>
      <c r="J95" s="773" t="s">
        <v>198</v>
      </c>
      <c r="K95" s="773">
        <f>IF((H95+_xlfn.BITLSHIFT(H96,8))&gt;32767,H95+_xlfn.BITLSHIFT(H96,8)-65536,H95+_xlfn.BITLSHIFT(H96,8))</f>
        <v>0</v>
      </c>
      <c r="L95" s="742"/>
    </row>
    <row r="96" spans="1:12" ht="15.6" customHeight="1">
      <c r="A96" s="291">
        <v>205</v>
      </c>
      <c r="B96" s="291" t="s">
        <v>24</v>
      </c>
      <c r="C96" s="293" t="s">
        <v>1544</v>
      </c>
      <c r="D96" s="751"/>
      <c r="E96" s="295" t="s">
        <v>26</v>
      </c>
      <c r="F96" s="546">
        <f t="shared" si="3"/>
        <v>0</v>
      </c>
      <c r="G96" s="547" t="str">
        <f t="shared" si="4"/>
        <v>0</v>
      </c>
      <c r="H96" s="302">
        <v>0</v>
      </c>
      <c r="I96" s="297" t="s">
        <v>27</v>
      </c>
      <c r="J96" s="751"/>
      <c r="K96" s="751"/>
      <c r="L96" s="742"/>
    </row>
    <row r="97" spans="1:12" ht="15.6" customHeight="1">
      <c r="A97" s="291">
        <v>206</v>
      </c>
      <c r="B97" s="291" t="s">
        <v>24</v>
      </c>
      <c r="C97" s="293" t="s">
        <v>1545</v>
      </c>
      <c r="D97" s="954" t="s">
        <v>1594</v>
      </c>
      <c r="E97" s="295" t="s">
        <v>26</v>
      </c>
      <c r="F97" s="546">
        <f t="shared" si="3"/>
        <v>0</v>
      </c>
      <c r="G97" s="547" t="str">
        <f t="shared" si="4"/>
        <v>0</v>
      </c>
      <c r="H97" s="549">
        <v>0</v>
      </c>
      <c r="I97" s="297" t="s">
        <v>27</v>
      </c>
      <c r="J97" s="773" t="s">
        <v>198</v>
      </c>
      <c r="K97" s="773">
        <f>IF((H97+_xlfn.BITLSHIFT(H98,8))&gt;32767,H97+_xlfn.BITLSHIFT(H98,8)-65536,H97+_xlfn.BITLSHIFT(H98,8))</f>
        <v>0</v>
      </c>
      <c r="L97" s="742"/>
    </row>
    <row r="98" spans="1:12" ht="15.6" customHeight="1">
      <c r="A98" s="291">
        <v>207</v>
      </c>
      <c r="B98" s="291" t="s">
        <v>24</v>
      </c>
      <c r="C98" s="293" t="s">
        <v>1547</v>
      </c>
      <c r="D98" s="751"/>
      <c r="E98" s="295" t="s">
        <v>26</v>
      </c>
      <c r="F98" s="546">
        <f t="shared" si="3"/>
        <v>0</v>
      </c>
      <c r="G98" s="547" t="str">
        <f t="shared" si="4"/>
        <v>0</v>
      </c>
      <c r="H98" s="302">
        <v>0</v>
      </c>
      <c r="I98" s="297" t="s">
        <v>27</v>
      </c>
      <c r="J98" s="751"/>
      <c r="K98" s="751"/>
      <c r="L98" s="742"/>
    </row>
    <row r="99" spans="1:12" ht="15.6" customHeight="1">
      <c r="A99" s="291">
        <v>208</v>
      </c>
      <c r="B99" s="291" t="s">
        <v>24</v>
      </c>
      <c r="C99" s="293" t="s">
        <v>1548</v>
      </c>
      <c r="D99" s="954" t="s">
        <v>1549</v>
      </c>
      <c r="E99" s="295" t="s">
        <v>26</v>
      </c>
      <c r="F99" s="546">
        <f t="shared" si="3"/>
        <v>0</v>
      </c>
      <c r="G99" s="547" t="str">
        <f t="shared" si="4"/>
        <v>0</v>
      </c>
      <c r="H99" s="549">
        <v>0</v>
      </c>
      <c r="I99" s="297" t="s">
        <v>27</v>
      </c>
      <c r="J99" s="773" t="s">
        <v>198</v>
      </c>
      <c r="K99" s="773">
        <f>IF((H99+_xlfn.BITLSHIFT(H100,8))&gt;32767,H99+_xlfn.BITLSHIFT(H100,8)-65536,H99+_xlfn.BITLSHIFT(H100,8))</f>
        <v>0</v>
      </c>
      <c r="L99" s="742"/>
    </row>
    <row r="100" spans="1:12" ht="15.6" customHeight="1">
      <c r="A100" s="291">
        <v>209</v>
      </c>
      <c r="B100" s="291" t="s">
        <v>24</v>
      </c>
      <c r="C100" s="293" t="s">
        <v>1550</v>
      </c>
      <c r="D100" s="751"/>
      <c r="E100" s="295" t="s">
        <v>26</v>
      </c>
      <c r="F100" s="546">
        <f t="shared" si="3"/>
        <v>0</v>
      </c>
      <c r="G100" s="547" t="str">
        <f t="shared" si="4"/>
        <v>0</v>
      </c>
      <c r="H100" s="302">
        <v>0</v>
      </c>
      <c r="I100" s="297" t="s">
        <v>27</v>
      </c>
      <c r="J100" s="751"/>
      <c r="K100" s="751"/>
      <c r="L100" s="742"/>
    </row>
    <row r="101" spans="1:12" ht="15.6" customHeight="1">
      <c r="A101" s="291">
        <v>210</v>
      </c>
      <c r="B101" s="291" t="s">
        <v>24</v>
      </c>
      <c r="C101" s="293" t="s">
        <v>1551</v>
      </c>
      <c r="D101" s="954" t="s">
        <v>1552</v>
      </c>
      <c r="E101" s="295" t="s">
        <v>26</v>
      </c>
      <c r="F101" s="546">
        <f t="shared" si="3"/>
        <v>0</v>
      </c>
      <c r="G101" s="547" t="str">
        <f t="shared" si="4"/>
        <v>0</v>
      </c>
      <c r="H101" s="549">
        <v>0</v>
      </c>
      <c r="I101" s="297" t="s">
        <v>27</v>
      </c>
      <c r="J101" s="773" t="s">
        <v>198</v>
      </c>
      <c r="K101" s="773">
        <f>IF((H101+_xlfn.BITLSHIFT(H102,8))&gt;32767,H101+_xlfn.BITLSHIFT(H102,8)-65536,H101+_xlfn.BITLSHIFT(H102,8))</f>
        <v>0</v>
      </c>
      <c r="L101" s="742"/>
    </row>
    <row r="102" spans="1:12" ht="15.6" customHeight="1">
      <c r="A102" s="291">
        <v>211</v>
      </c>
      <c r="B102" s="291" t="s">
        <v>24</v>
      </c>
      <c r="C102" s="293" t="s">
        <v>1553</v>
      </c>
      <c r="D102" s="751"/>
      <c r="E102" s="295" t="s">
        <v>26</v>
      </c>
      <c r="F102" s="546">
        <f t="shared" si="3"/>
        <v>0</v>
      </c>
      <c r="G102" s="547" t="str">
        <f t="shared" si="4"/>
        <v>0</v>
      </c>
      <c r="H102" s="302">
        <v>0</v>
      </c>
      <c r="I102" s="297" t="s">
        <v>27</v>
      </c>
      <c r="J102" s="751"/>
      <c r="K102" s="751"/>
      <c r="L102" s="742"/>
    </row>
    <row r="103" spans="1:12" ht="15.6" customHeight="1">
      <c r="A103" s="291">
        <v>212</v>
      </c>
      <c r="B103" s="291" t="s">
        <v>24</v>
      </c>
      <c r="C103" s="293" t="s">
        <v>1554</v>
      </c>
      <c r="D103" s="294" t="s">
        <v>1555</v>
      </c>
      <c r="E103" s="295" t="s">
        <v>26</v>
      </c>
      <c r="F103" s="546">
        <f t="shared" si="3"/>
        <v>0</v>
      </c>
      <c r="G103" s="547" t="str">
        <f t="shared" si="4"/>
        <v>0</v>
      </c>
      <c r="H103" s="302">
        <v>0</v>
      </c>
      <c r="I103" s="297" t="s">
        <v>27</v>
      </c>
      <c r="J103" s="297" t="s">
        <v>200</v>
      </c>
      <c r="K103" s="297">
        <f>H103</f>
        <v>0</v>
      </c>
      <c r="L103" s="742"/>
    </row>
    <row r="104" spans="1:12" ht="15.6" customHeight="1">
      <c r="A104" s="291">
        <v>213</v>
      </c>
      <c r="B104" s="291" t="s">
        <v>24</v>
      </c>
      <c r="C104" s="293" t="s">
        <v>49</v>
      </c>
      <c r="D104" s="294" t="s">
        <v>1514</v>
      </c>
      <c r="E104" s="295" t="s">
        <v>26</v>
      </c>
      <c r="F104" s="546">
        <f t="shared" si="3"/>
        <v>0</v>
      </c>
      <c r="G104" s="547" t="str">
        <f t="shared" si="4"/>
        <v>0</v>
      </c>
      <c r="H104" s="302">
        <v>0</v>
      </c>
      <c r="I104" s="297" t="s">
        <v>27</v>
      </c>
      <c r="J104" s="297" t="s">
        <v>200</v>
      </c>
      <c r="K104" s="297">
        <f>H104</f>
        <v>0</v>
      </c>
      <c r="L104" s="742"/>
    </row>
    <row r="105" spans="1:12" ht="15.6" customHeight="1">
      <c r="A105" s="291">
        <v>214</v>
      </c>
      <c r="B105" s="291" t="s">
        <v>24</v>
      </c>
      <c r="C105" s="293" t="s">
        <v>1556</v>
      </c>
      <c r="D105" s="294" t="s">
        <v>1557</v>
      </c>
      <c r="E105" s="295" t="s">
        <v>26</v>
      </c>
      <c r="F105" s="546">
        <f t="shared" si="3"/>
        <v>0</v>
      </c>
      <c r="G105" s="547" t="str">
        <f t="shared" si="4"/>
        <v>0</v>
      </c>
      <c r="H105" s="302">
        <v>0</v>
      </c>
      <c r="I105" s="297" t="s">
        <v>27</v>
      </c>
      <c r="J105" s="297" t="s">
        <v>200</v>
      </c>
      <c r="K105" s="297">
        <f>H105</f>
        <v>0</v>
      </c>
      <c r="L105" s="742"/>
    </row>
    <row r="106" spans="1:12" ht="15.6" customHeight="1">
      <c r="A106" s="291">
        <v>215</v>
      </c>
      <c r="B106" s="291" t="s">
        <v>24</v>
      </c>
      <c r="C106" s="293" t="s">
        <v>1558</v>
      </c>
      <c r="D106" s="294" t="s">
        <v>1559</v>
      </c>
      <c r="E106" s="295" t="s">
        <v>26</v>
      </c>
      <c r="F106" s="546">
        <f t="shared" si="3"/>
        <v>0</v>
      </c>
      <c r="G106" s="547" t="str">
        <f t="shared" si="4"/>
        <v>0</v>
      </c>
      <c r="H106" s="302">
        <v>0</v>
      </c>
      <c r="I106" s="297" t="s">
        <v>27</v>
      </c>
      <c r="J106" s="297" t="s">
        <v>1560</v>
      </c>
      <c r="K106" s="297">
        <f>IF(H106,H106-256,H106)</f>
        <v>0</v>
      </c>
      <c r="L106" s="742"/>
    </row>
    <row r="107" spans="1:12" ht="15.6" customHeight="1">
      <c r="A107" s="291">
        <v>216</v>
      </c>
      <c r="B107" s="291" t="s">
        <v>24</v>
      </c>
      <c r="C107" s="293" t="s">
        <v>1561</v>
      </c>
      <c r="D107" s="294" t="s">
        <v>1559</v>
      </c>
      <c r="E107" s="295" t="s">
        <v>26</v>
      </c>
      <c r="F107" s="546">
        <f t="shared" si="3"/>
        <v>0</v>
      </c>
      <c r="G107" s="547" t="str">
        <f t="shared" si="4"/>
        <v>0</v>
      </c>
      <c r="H107" s="302">
        <v>0</v>
      </c>
      <c r="I107" s="297" t="s">
        <v>27</v>
      </c>
      <c r="J107" s="297" t="s">
        <v>1560</v>
      </c>
      <c r="K107" s="297">
        <f>IF(H107&gt;127,H107-256,H107)</f>
        <v>0</v>
      </c>
      <c r="L107" s="742"/>
    </row>
    <row r="108" spans="1:12" ht="15.6" customHeight="1">
      <c r="A108" s="291">
        <v>217</v>
      </c>
      <c r="B108" s="291" t="s">
        <v>24</v>
      </c>
      <c r="C108" s="293" t="s">
        <v>1562</v>
      </c>
      <c r="D108" s="294" t="s">
        <v>1559</v>
      </c>
      <c r="E108" s="295" t="s">
        <v>26</v>
      </c>
      <c r="F108" s="546">
        <f t="shared" si="3"/>
        <v>0</v>
      </c>
      <c r="G108" s="547" t="str">
        <f t="shared" si="4"/>
        <v>0</v>
      </c>
      <c r="H108" s="302">
        <v>0</v>
      </c>
      <c r="I108" s="297" t="s">
        <v>27</v>
      </c>
      <c r="J108" s="297" t="s">
        <v>1560</v>
      </c>
      <c r="K108" s="297">
        <f>IF(H108&gt;127,H108-256,H108)</f>
        <v>0</v>
      </c>
      <c r="L108" s="742"/>
    </row>
    <row r="109" spans="1:12" ht="15.6" customHeight="1">
      <c r="A109" s="291">
        <v>218</v>
      </c>
      <c r="B109" s="291" t="s">
        <v>24</v>
      </c>
      <c r="C109" s="293" t="s">
        <v>1563</v>
      </c>
      <c r="D109" s="294" t="s">
        <v>1559</v>
      </c>
      <c r="E109" s="295" t="s">
        <v>26</v>
      </c>
      <c r="F109" s="546">
        <f t="shared" si="3"/>
        <v>0</v>
      </c>
      <c r="G109" s="547" t="str">
        <f t="shared" si="4"/>
        <v>0</v>
      </c>
      <c r="H109" s="302">
        <v>0</v>
      </c>
      <c r="I109" s="297" t="s">
        <v>27</v>
      </c>
      <c r="J109" s="297" t="s">
        <v>1560</v>
      </c>
      <c r="K109" s="297">
        <f>IF(H109&gt;127,H109-256,H109)</f>
        <v>0</v>
      </c>
      <c r="L109" s="742"/>
    </row>
    <row r="110" spans="1:12" ht="15.6" customHeight="1">
      <c r="A110" s="291">
        <v>219</v>
      </c>
      <c r="B110" s="291" t="s">
        <v>24</v>
      </c>
      <c r="C110" s="293" t="s">
        <v>1564</v>
      </c>
      <c r="D110" s="294" t="s">
        <v>1565</v>
      </c>
      <c r="E110" s="295" t="s">
        <v>26</v>
      </c>
      <c r="F110" s="546">
        <f t="shared" si="3"/>
        <v>0</v>
      </c>
      <c r="G110" s="547" t="str">
        <f t="shared" si="4"/>
        <v>0</v>
      </c>
      <c r="H110" s="302">
        <v>0</v>
      </c>
      <c r="I110" s="297" t="s">
        <v>27</v>
      </c>
      <c r="J110" s="297" t="s">
        <v>200</v>
      </c>
      <c r="K110" s="297">
        <f>IF(H110&gt;127,H110-256,H110)</f>
        <v>0</v>
      </c>
      <c r="L110" s="742"/>
    </row>
    <row r="111" spans="1:12" ht="15.6" customHeight="1">
      <c r="A111" s="291">
        <v>220</v>
      </c>
      <c r="B111" s="291" t="s">
        <v>24</v>
      </c>
      <c r="C111" s="293" t="s">
        <v>1566</v>
      </c>
      <c r="D111" s="294" t="s">
        <v>1567</v>
      </c>
      <c r="E111" s="295" t="s">
        <v>26</v>
      </c>
      <c r="F111" s="546">
        <f t="shared" si="3"/>
        <v>0</v>
      </c>
      <c r="G111" s="547" t="str">
        <f t="shared" si="4"/>
        <v>0</v>
      </c>
      <c r="H111" s="302">
        <v>0</v>
      </c>
      <c r="I111" s="297" t="s">
        <v>27</v>
      </c>
      <c r="J111" s="297" t="s">
        <v>200</v>
      </c>
      <c r="K111" s="297">
        <f t="shared" ref="K111:K145" si="5">H111</f>
        <v>0</v>
      </c>
      <c r="L111" s="742"/>
    </row>
    <row r="112" spans="1:12" ht="15.6" customHeight="1">
      <c r="A112" s="291">
        <v>221</v>
      </c>
      <c r="B112" s="291" t="s">
        <v>24</v>
      </c>
      <c r="C112" s="293" t="s">
        <v>1568</v>
      </c>
      <c r="D112" s="294" t="s">
        <v>1569</v>
      </c>
      <c r="E112" s="295" t="s">
        <v>26</v>
      </c>
      <c r="F112" s="546">
        <f t="shared" si="3"/>
        <v>0</v>
      </c>
      <c r="G112" s="547" t="str">
        <f t="shared" si="4"/>
        <v>0</v>
      </c>
      <c r="H112" s="302">
        <v>0</v>
      </c>
      <c r="I112" s="297" t="s">
        <v>27</v>
      </c>
      <c r="J112" s="297" t="s">
        <v>200</v>
      </c>
      <c r="K112" s="297">
        <f t="shared" si="5"/>
        <v>0</v>
      </c>
      <c r="L112" s="742"/>
    </row>
    <row r="113" spans="1:12" ht="15.6" customHeight="1">
      <c r="A113" s="291">
        <v>222</v>
      </c>
      <c r="B113" s="291" t="s">
        <v>24</v>
      </c>
      <c r="C113" s="293" t="s">
        <v>1570</v>
      </c>
      <c r="D113" s="294" t="s">
        <v>1571</v>
      </c>
      <c r="E113" s="295" t="s">
        <v>26</v>
      </c>
      <c r="F113" s="546">
        <f t="shared" si="3"/>
        <v>0</v>
      </c>
      <c r="G113" s="547" t="str">
        <f t="shared" si="4"/>
        <v>0</v>
      </c>
      <c r="H113" s="302">
        <v>0</v>
      </c>
      <c r="I113" s="297" t="s">
        <v>27</v>
      </c>
      <c r="J113" s="297" t="s">
        <v>200</v>
      </c>
      <c r="K113" s="297">
        <f t="shared" si="5"/>
        <v>0</v>
      </c>
      <c r="L113" s="742"/>
    </row>
    <row r="114" spans="1:12" ht="15.6" customHeight="1">
      <c r="A114" s="291">
        <v>223</v>
      </c>
      <c r="B114" s="291" t="s">
        <v>24</v>
      </c>
      <c r="C114" s="293" t="s">
        <v>1572</v>
      </c>
      <c r="D114" s="294" t="s">
        <v>1573</v>
      </c>
      <c r="E114" s="295" t="s">
        <v>26</v>
      </c>
      <c r="F114" s="546">
        <f t="shared" si="3"/>
        <v>0</v>
      </c>
      <c r="G114" s="547" t="str">
        <f t="shared" si="4"/>
        <v>0</v>
      </c>
      <c r="H114" s="302">
        <v>0</v>
      </c>
      <c r="I114" s="297" t="s">
        <v>27</v>
      </c>
      <c r="J114" s="297" t="s">
        <v>200</v>
      </c>
      <c r="K114" s="297">
        <f t="shared" si="5"/>
        <v>0</v>
      </c>
      <c r="L114" s="742"/>
    </row>
    <row r="115" spans="1:12" ht="15.6" customHeight="1">
      <c r="A115" s="291">
        <v>224</v>
      </c>
      <c r="B115" s="291" t="s">
        <v>24</v>
      </c>
      <c r="C115" s="293" t="s">
        <v>1574</v>
      </c>
      <c r="D115" s="210" t="s">
        <v>1575</v>
      </c>
      <c r="E115" s="295" t="s">
        <v>26</v>
      </c>
      <c r="F115" s="546">
        <f t="shared" si="3"/>
        <v>0</v>
      </c>
      <c r="G115" s="547" t="str">
        <f t="shared" si="4"/>
        <v>0</v>
      </c>
      <c r="H115" s="302">
        <v>0</v>
      </c>
      <c r="I115" s="297" t="s">
        <v>27</v>
      </c>
      <c r="J115" s="297" t="s">
        <v>200</v>
      </c>
      <c r="K115" s="297">
        <f t="shared" si="5"/>
        <v>0</v>
      </c>
      <c r="L115" s="742"/>
    </row>
    <row r="116" spans="1:12" ht="15.6" customHeight="1">
      <c r="A116" s="291">
        <v>225</v>
      </c>
      <c r="B116" s="291" t="s">
        <v>24</v>
      </c>
      <c r="C116" s="293" t="s">
        <v>1576</v>
      </c>
      <c r="D116" s="210" t="s">
        <v>1577</v>
      </c>
      <c r="E116" s="295" t="s">
        <v>26</v>
      </c>
      <c r="F116" s="546">
        <f t="shared" si="3"/>
        <v>0</v>
      </c>
      <c r="G116" s="547" t="str">
        <f t="shared" si="4"/>
        <v>0</v>
      </c>
      <c r="H116" s="302">
        <v>0</v>
      </c>
      <c r="I116" s="297" t="s">
        <v>27</v>
      </c>
      <c r="J116" s="297" t="s">
        <v>200</v>
      </c>
      <c r="K116" s="297">
        <f t="shared" si="5"/>
        <v>0</v>
      </c>
      <c r="L116" s="742"/>
    </row>
    <row r="117" spans="1:12" ht="15.6" customHeight="1">
      <c r="A117" s="291">
        <v>226</v>
      </c>
      <c r="B117" s="291" t="s">
        <v>24</v>
      </c>
      <c r="C117" s="293" t="s">
        <v>1578</v>
      </c>
      <c r="D117" s="210" t="s">
        <v>1579</v>
      </c>
      <c r="E117" s="295" t="s">
        <v>26</v>
      </c>
      <c r="F117" s="546">
        <f t="shared" si="3"/>
        <v>0</v>
      </c>
      <c r="G117" s="547" t="str">
        <f t="shared" si="4"/>
        <v>0</v>
      </c>
      <c r="H117" s="302">
        <v>0</v>
      </c>
      <c r="I117" s="297" t="s">
        <v>27</v>
      </c>
      <c r="J117" s="297" t="s">
        <v>200</v>
      </c>
      <c r="K117" s="297">
        <f t="shared" si="5"/>
        <v>0</v>
      </c>
      <c r="L117" s="742"/>
    </row>
    <row r="118" spans="1:12" ht="15.6" customHeight="1">
      <c r="A118" s="291">
        <v>227</v>
      </c>
      <c r="B118" s="291" t="s">
        <v>24</v>
      </c>
      <c r="C118" s="293" t="s">
        <v>1580</v>
      </c>
      <c r="D118" s="210" t="s">
        <v>1581</v>
      </c>
      <c r="E118" s="295" t="s">
        <v>26</v>
      </c>
      <c r="F118" s="546">
        <f t="shared" si="3"/>
        <v>0</v>
      </c>
      <c r="G118" s="547" t="str">
        <f t="shared" si="4"/>
        <v>0</v>
      </c>
      <c r="H118" s="302">
        <v>0</v>
      </c>
      <c r="I118" s="297" t="s">
        <v>27</v>
      </c>
      <c r="J118" s="297" t="s">
        <v>200</v>
      </c>
      <c r="K118" s="297">
        <f t="shared" si="5"/>
        <v>0</v>
      </c>
      <c r="L118" s="742"/>
    </row>
    <row r="119" spans="1:12" ht="15.6" customHeight="1">
      <c r="A119" s="291">
        <v>228</v>
      </c>
      <c r="B119" s="291" t="s">
        <v>24</v>
      </c>
      <c r="C119" s="293" t="s">
        <v>1582</v>
      </c>
      <c r="D119" s="210" t="s">
        <v>1583</v>
      </c>
      <c r="E119" s="295" t="s">
        <v>26</v>
      </c>
      <c r="F119" s="546">
        <f t="shared" si="3"/>
        <v>0</v>
      </c>
      <c r="G119" s="547" t="str">
        <f t="shared" si="4"/>
        <v>0</v>
      </c>
      <c r="H119" s="302">
        <v>0</v>
      </c>
      <c r="I119" s="297" t="s">
        <v>27</v>
      </c>
      <c r="J119" s="297" t="s">
        <v>200</v>
      </c>
      <c r="K119" s="297">
        <f t="shared" si="5"/>
        <v>0</v>
      </c>
      <c r="L119" s="742"/>
    </row>
    <row r="120" spans="1:12" ht="15.6" customHeight="1">
      <c r="A120" s="291">
        <v>229</v>
      </c>
      <c r="B120" s="291" t="s">
        <v>24</v>
      </c>
      <c r="C120" s="293" t="s">
        <v>1584</v>
      </c>
      <c r="D120" s="210" t="s">
        <v>1585</v>
      </c>
      <c r="E120" s="295" t="s">
        <v>26</v>
      </c>
      <c r="F120" s="546">
        <f t="shared" si="3"/>
        <v>0</v>
      </c>
      <c r="G120" s="547" t="str">
        <f t="shared" si="4"/>
        <v>0</v>
      </c>
      <c r="H120" s="302">
        <v>0</v>
      </c>
      <c r="I120" s="297" t="s">
        <v>27</v>
      </c>
      <c r="J120" s="297" t="s">
        <v>200</v>
      </c>
      <c r="K120" s="297">
        <f t="shared" si="5"/>
        <v>0</v>
      </c>
      <c r="L120" s="742"/>
    </row>
    <row r="121" spans="1:12" ht="15.6" customHeight="1">
      <c r="A121" s="291">
        <v>230</v>
      </c>
      <c r="B121" s="291" t="s">
        <v>24</v>
      </c>
      <c r="C121" s="293" t="s">
        <v>49</v>
      </c>
      <c r="D121" s="294" t="s">
        <v>1514</v>
      </c>
      <c r="E121" s="295" t="s">
        <v>26</v>
      </c>
      <c r="F121" s="546">
        <f t="shared" si="3"/>
        <v>0</v>
      </c>
      <c r="G121" s="547" t="str">
        <f t="shared" si="4"/>
        <v>0</v>
      </c>
      <c r="H121" s="302">
        <v>0</v>
      </c>
      <c r="I121" s="297">
        <v>0</v>
      </c>
      <c r="J121" s="297" t="s">
        <v>200</v>
      </c>
      <c r="K121" s="297">
        <f t="shared" si="5"/>
        <v>0</v>
      </c>
      <c r="L121" s="742"/>
    </row>
    <row r="122" spans="1:12" ht="15.6" customHeight="1">
      <c r="A122" s="291">
        <v>231</v>
      </c>
      <c r="B122" s="291" t="s">
        <v>24</v>
      </c>
      <c r="C122" s="293" t="s">
        <v>49</v>
      </c>
      <c r="D122" s="294" t="s">
        <v>1514</v>
      </c>
      <c r="E122" s="295" t="s">
        <v>26</v>
      </c>
      <c r="F122" s="546">
        <f t="shared" si="3"/>
        <v>0</v>
      </c>
      <c r="G122" s="547" t="str">
        <f t="shared" si="4"/>
        <v>0</v>
      </c>
      <c r="H122" s="302">
        <v>0</v>
      </c>
      <c r="I122" s="297">
        <v>0</v>
      </c>
      <c r="J122" s="297" t="s">
        <v>200</v>
      </c>
      <c r="K122" s="297">
        <f t="shared" si="5"/>
        <v>0</v>
      </c>
      <c r="L122" s="742"/>
    </row>
    <row r="123" spans="1:12" ht="15.6" customHeight="1">
      <c r="A123" s="291">
        <v>232</v>
      </c>
      <c r="B123" s="291" t="s">
        <v>24</v>
      </c>
      <c r="C123" s="293" t="s">
        <v>49</v>
      </c>
      <c r="D123" s="293" t="s">
        <v>49</v>
      </c>
      <c r="E123" s="295" t="s">
        <v>26</v>
      </c>
      <c r="F123" s="546">
        <f t="shared" si="3"/>
        <v>255</v>
      </c>
      <c r="G123" s="547" t="str">
        <f t="shared" si="4"/>
        <v>FF</v>
      </c>
      <c r="H123" s="302">
        <v>255</v>
      </c>
      <c r="I123" s="297"/>
      <c r="J123" s="297" t="s">
        <v>200</v>
      </c>
      <c r="K123" s="297">
        <f t="shared" si="5"/>
        <v>255</v>
      </c>
    </row>
    <row r="124" spans="1:12" ht="15.6" customHeight="1">
      <c r="A124" s="291">
        <v>233</v>
      </c>
      <c r="B124" s="291" t="s">
        <v>24</v>
      </c>
      <c r="C124" s="293" t="s">
        <v>49</v>
      </c>
      <c r="D124" s="293" t="s">
        <v>49</v>
      </c>
      <c r="E124" s="295" t="s">
        <v>26</v>
      </c>
      <c r="F124" s="546">
        <f t="shared" si="3"/>
        <v>255</v>
      </c>
      <c r="G124" s="547" t="str">
        <f t="shared" si="4"/>
        <v>FF</v>
      </c>
      <c r="H124" s="302">
        <v>255</v>
      </c>
      <c r="I124" s="297"/>
      <c r="J124" s="297" t="s">
        <v>200</v>
      </c>
      <c r="K124" s="297">
        <f t="shared" si="5"/>
        <v>255</v>
      </c>
    </row>
    <row r="125" spans="1:12" ht="15.6" customHeight="1">
      <c r="A125" s="291">
        <v>234</v>
      </c>
      <c r="B125" s="291" t="s">
        <v>24</v>
      </c>
      <c r="C125" s="293" t="s">
        <v>49</v>
      </c>
      <c r="D125" s="293" t="s">
        <v>49</v>
      </c>
      <c r="E125" s="295" t="s">
        <v>26</v>
      </c>
      <c r="F125" s="546">
        <f t="shared" si="3"/>
        <v>255</v>
      </c>
      <c r="G125" s="547" t="str">
        <f t="shared" si="4"/>
        <v>FF</v>
      </c>
      <c r="H125" s="302">
        <v>255</v>
      </c>
      <c r="I125" s="297"/>
      <c r="J125" s="297" t="s">
        <v>200</v>
      </c>
      <c r="K125" s="297">
        <f t="shared" si="5"/>
        <v>255</v>
      </c>
    </row>
    <row r="126" spans="1:12" ht="15.6" customHeight="1">
      <c r="A126" s="291">
        <v>235</v>
      </c>
      <c r="B126" s="291" t="s">
        <v>24</v>
      </c>
      <c r="C126" s="293" t="s">
        <v>49</v>
      </c>
      <c r="D126" s="293" t="s">
        <v>49</v>
      </c>
      <c r="E126" s="295" t="s">
        <v>26</v>
      </c>
      <c r="F126" s="546">
        <f t="shared" si="3"/>
        <v>255</v>
      </c>
      <c r="G126" s="547" t="str">
        <f t="shared" si="4"/>
        <v>FF</v>
      </c>
      <c r="H126" s="302">
        <v>255</v>
      </c>
      <c r="I126" s="297"/>
      <c r="J126" s="297" t="s">
        <v>200</v>
      </c>
      <c r="K126" s="297">
        <f t="shared" si="5"/>
        <v>255</v>
      </c>
    </row>
    <row r="127" spans="1:12" ht="15.6" customHeight="1">
      <c r="A127" s="291">
        <v>236</v>
      </c>
      <c r="B127" s="291" t="s">
        <v>24</v>
      </c>
      <c r="C127" s="293" t="s">
        <v>49</v>
      </c>
      <c r="D127" s="293" t="s">
        <v>49</v>
      </c>
      <c r="E127" s="295" t="s">
        <v>26</v>
      </c>
      <c r="F127" s="546">
        <f t="shared" si="3"/>
        <v>255</v>
      </c>
      <c r="G127" s="547" t="str">
        <f t="shared" si="4"/>
        <v>FF</v>
      </c>
      <c r="H127" s="302">
        <v>255</v>
      </c>
      <c r="I127" s="297"/>
      <c r="J127" s="297" t="s">
        <v>200</v>
      </c>
      <c r="K127" s="297">
        <f t="shared" si="5"/>
        <v>255</v>
      </c>
    </row>
    <row r="128" spans="1:12" ht="15.6" customHeight="1">
      <c r="A128" s="291">
        <v>237</v>
      </c>
      <c r="B128" s="291" t="s">
        <v>24</v>
      </c>
      <c r="C128" s="293" t="s">
        <v>49</v>
      </c>
      <c r="D128" s="293" t="s">
        <v>49</v>
      </c>
      <c r="E128" s="295" t="s">
        <v>26</v>
      </c>
      <c r="F128" s="546">
        <f t="shared" si="3"/>
        <v>255</v>
      </c>
      <c r="G128" s="547" t="str">
        <f t="shared" si="4"/>
        <v>FF</v>
      </c>
      <c r="H128" s="302">
        <v>255</v>
      </c>
      <c r="I128" s="297"/>
      <c r="J128" s="297" t="s">
        <v>200</v>
      </c>
      <c r="K128" s="297">
        <f t="shared" si="5"/>
        <v>255</v>
      </c>
    </row>
    <row r="129" spans="1:11" ht="15.6" customHeight="1">
      <c r="A129" s="291">
        <v>238</v>
      </c>
      <c r="B129" s="291" t="s">
        <v>24</v>
      </c>
      <c r="C129" s="293" t="s">
        <v>49</v>
      </c>
      <c r="D129" s="293" t="s">
        <v>49</v>
      </c>
      <c r="E129" s="295" t="s">
        <v>26</v>
      </c>
      <c r="F129" s="546">
        <f t="shared" si="3"/>
        <v>255</v>
      </c>
      <c r="G129" s="547" t="str">
        <f t="shared" si="4"/>
        <v>FF</v>
      </c>
      <c r="H129" s="302">
        <v>255</v>
      </c>
      <c r="I129" s="297"/>
      <c r="J129" s="297" t="s">
        <v>200</v>
      </c>
      <c r="K129" s="297">
        <f t="shared" si="5"/>
        <v>255</v>
      </c>
    </row>
    <row r="130" spans="1:11" ht="15.6" customHeight="1">
      <c r="A130" s="291">
        <v>239</v>
      </c>
      <c r="B130" s="291" t="s">
        <v>24</v>
      </c>
      <c r="C130" s="293" t="s">
        <v>49</v>
      </c>
      <c r="D130" s="293" t="s">
        <v>49</v>
      </c>
      <c r="E130" s="295" t="s">
        <v>26</v>
      </c>
      <c r="F130" s="546">
        <f t="shared" si="3"/>
        <v>255</v>
      </c>
      <c r="G130" s="547" t="str">
        <f t="shared" si="4"/>
        <v>FF</v>
      </c>
      <c r="H130" s="302">
        <v>255</v>
      </c>
      <c r="I130" s="297"/>
      <c r="J130" s="297" t="s">
        <v>200</v>
      </c>
      <c r="K130" s="297">
        <f t="shared" si="5"/>
        <v>255</v>
      </c>
    </row>
    <row r="131" spans="1:11" ht="15.6" customHeight="1">
      <c r="A131" s="291">
        <v>240</v>
      </c>
      <c r="B131" s="291" t="s">
        <v>24</v>
      </c>
      <c r="C131" s="293" t="s">
        <v>49</v>
      </c>
      <c r="D131" s="293" t="s">
        <v>49</v>
      </c>
      <c r="E131" s="295" t="s">
        <v>26</v>
      </c>
      <c r="F131" s="546">
        <f t="shared" si="3"/>
        <v>255</v>
      </c>
      <c r="G131" s="547" t="str">
        <f t="shared" si="4"/>
        <v>FF</v>
      </c>
      <c r="H131" s="302">
        <v>255</v>
      </c>
      <c r="I131" s="297"/>
      <c r="J131" s="297" t="s">
        <v>200</v>
      </c>
      <c r="K131" s="297">
        <f t="shared" si="5"/>
        <v>255</v>
      </c>
    </row>
    <row r="132" spans="1:11" ht="15.6" customHeight="1">
      <c r="A132" s="291">
        <v>241</v>
      </c>
      <c r="B132" s="291" t="s">
        <v>24</v>
      </c>
      <c r="C132" s="293" t="s">
        <v>49</v>
      </c>
      <c r="D132" s="293" t="s">
        <v>49</v>
      </c>
      <c r="E132" s="295" t="s">
        <v>26</v>
      </c>
      <c r="F132" s="546">
        <f t="shared" si="3"/>
        <v>255</v>
      </c>
      <c r="G132" s="547" t="str">
        <f t="shared" si="4"/>
        <v>FF</v>
      </c>
      <c r="H132" s="302">
        <v>255</v>
      </c>
      <c r="I132" s="297"/>
      <c r="J132" s="297" t="s">
        <v>200</v>
      </c>
      <c r="K132" s="297">
        <f t="shared" si="5"/>
        <v>255</v>
      </c>
    </row>
    <row r="133" spans="1:11" ht="15.6" customHeight="1">
      <c r="A133" s="291">
        <v>242</v>
      </c>
      <c r="B133" s="291" t="s">
        <v>24</v>
      </c>
      <c r="C133" s="293" t="s">
        <v>49</v>
      </c>
      <c r="D133" s="293" t="s">
        <v>49</v>
      </c>
      <c r="E133" s="295" t="s">
        <v>26</v>
      </c>
      <c r="F133" s="546">
        <f t="shared" si="3"/>
        <v>255</v>
      </c>
      <c r="G133" s="547" t="str">
        <f t="shared" si="4"/>
        <v>FF</v>
      </c>
      <c r="H133" s="302">
        <v>255</v>
      </c>
      <c r="I133" s="297"/>
      <c r="J133" s="297" t="s">
        <v>200</v>
      </c>
      <c r="K133" s="297">
        <f t="shared" si="5"/>
        <v>255</v>
      </c>
    </row>
    <row r="134" spans="1:11" ht="15.6" customHeight="1">
      <c r="A134" s="291">
        <v>243</v>
      </c>
      <c r="B134" s="291" t="s">
        <v>24</v>
      </c>
      <c r="C134" s="293" t="s">
        <v>49</v>
      </c>
      <c r="D134" s="293" t="s">
        <v>49</v>
      </c>
      <c r="E134" s="295" t="s">
        <v>26</v>
      </c>
      <c r="F134" s="546">
        <f t="shared" si="3"/>
        <v>255</v>
      </c>
      <c r="G134" s="547" t="str">
        <f t="shared" si="4"/>
        <v>FF</v>
      </c>
      <c r="H134" s="302">
        <v>255</v>
      </c>
      <c r="I134" s="297"/>
      <c r="J134" s="297" t="s">
        <v>200</v>
      </c>
      <c r="K134" s="297">
        <f t="shared" si="5"/>
        <v>255</v>
      </c>
    </row>
    <row r="135" spans="1:11" ht="15.6" customHeight="1">
      <c r="A135" s="291">
        <v>244</v>
      </c>
      <c r="B135" s="291" t="s">
        <v>24</v>
      </c>
      <c r="C135" s="293" t="s">
        <v>49</v>
      </c>
      <c r="D135" s="293" t="s">
        <v>49</v>
      </c>
      <c r="E135" s="295" t="s">
        <v>26</v>
      </c>
      <c r="F135" s="546">
        <f t="shared" si="3"/>
        <v>255</v>
      </c>
      <c r="G135" s="547" t="str">
        <f t="shared" si="4"/>
        <v>FF</v>
      </c>
      <c r="H135" s="302">
        <v>255</v>
      </c>
      <c r="I135" s="297"/>
      <c r="J135" s="297" t="s">
        <v>200</v>
      </c>
      <c r="K135" s="297">
        <f t="shared" si="5"/>
        <v>255</v>
      </c>
    </row>
    <row r="136" spans="1:11" ht="15.6" customHeight="1">
      <c r="A136" s="291">
        <v>245</v>
      </c>
      <c r="B136" s="291" t="s">
        <v>24</v>
      </c>
      <c r="C136" s="293" t="s">
        <v>49</v>
      </c>
      <c r="D136" s="293" t="s">
        <v>49</v>
      </c>
      <c r="E136" s="295" t="s">
        <v>26</v>
      </c>
      <c r="F136" s="546">
        <f t="shared" si="3"/>
        <v>255</v>
      </c>
      <c r="G136" s="547" t="str">
        <f t="shared" si="4"/>
        <v>FF</v>
      </c>
      <c r="H136" s="302">
        <v>255</v>
      </c>
      <c r="I136" s="297"/>
      <c r="J136" s="297" t="s">
        <v>200</v>
      </c>
      <c r="K136" s="297">
        <f t="shared" si="5"/>
        <v>255</v>
      </c>
    </row>
    <row r="137" spans="1:11" ht="15.6" customHeight="1">
      <c r="A137" s="291">
        <v>246</v>
      </c>
      <c r="B137" s="291" t="s">
        <v>24</v>
      </c>
      <c r="C137" s="293" t="s">
        <v>49</v>
      </c>
      <c r="D137" s="293" t="s">
        <v>49</v>
      </c>
      <c r="E137" s="295" t="s">
        <v>26</v>
      </c>
      <c r="F137" s="546">
        <f t="shared" ref="F137:F146" si="6">H137</f>
        <v>255</v>
      </c>
      <c r="G137" s="547" t="str">
        <f t="shared" ref="G137:G146" si="7">DEC2HEX(H137)</f>
        <v>FF</v>
      </c>
      <c r="H137" s="302">
        <v>255</v>
      </c>
      <c r="I137" s="297"/>
      <c r="J137" s="297" t="s">
        <v>200</v>
      </c>
      <c r="K137" s="297">
        <f t="shared" si="5"/>
        <v>255</v>
      </c>
    </row>
    <row r="138" spans="1:11" ht="15.6" customHeight="1">
      <c r="A138" s="291">
        <v>247</v>
      </c>
      <c r="B138" s="291" t="s">
        <v>24</v>
      </c>
      <c r="C138" s="293" t="s">
        <v>49</v>
      </c>
      <c r="D138" s="293" t="s">
        <v>49</v>
      </c>
      <c r="E138" s="295" t="s">
        <v>26</v>
      </c>
      <c r="F138" s="546">
        <f t="shared" si="6"/>
        <v>255</v>
      </c>
      <c r="G138" s="547" t="str">
        <f t="shared" si="7"/>
        <v>FF</v>
      </c>
      <c r="H138" s="302">
        <v>255</v>
      </c>
      <c r="I138" s="297"/>
      <c r="J138" s="297" t="s">
        <v>200</v>
      </c>
      <c r="K138" s="297">
        <f t="shared" si="5"/>
        <v>255</v>
      </c>
    </row>
    <row r="139" spans="1:11" ht="15.6" customHeight="1">
      <c r="A139" s="291">
        <v>248</v>
      </c>
      <c r="B139" s="291" t="s">
        <v>24</v>
      </c>
      <c r="C139" s="293" t="s">
        <v>49</v>
      </c>
      <c r="D139" s="293" t="s">
        <v>49</v>
      </c>
      <c r="E139" s="295" t="s">
        <v>26</v>
      </c>
      <c r="F139" s="546">
        <f t="shared" si="6"/>
        <v>255</v>
      </c>
      <c r="G139" s="547" t="str">
        <f t="shared" si="7"/>
        <v>FF</v>
      </c>
      <c r="H139" s="302">
        <v>255</v>
      </c>
      <c r="I139" s="297"/>
      <c r="J139" s="297" t="s">
        <v>200</v>
      </c>
      <c r="K139" s="297">
        <f t="shared" si="5"/>
        <v>255</v>
      </c>
    </row>
    <row r="140" spans="1:11" ht="15.6" customHeight="1">
      <c r="A140" s="291">
        <v>249</v>
      </c>
      <c r="B140" s="291" t="s">
        <v>24</v>
      </c>
      <c r="C140" s="293" t="s">
        <v>49</v>
      </c>
      <c r="D140" s="293" t="s">
        <v>49</v>
      </c>
      <c r="E140" s="295" t="s">
        <v>26</v>
      </c>
      <c r="F140" s="546">
        <f t="shared" si="6"/>
        <v>255</v>
      </c>
      <c r="G140" s="547" t="str">
        <f t="shared" si="7"/>
        <v>FF</v>
      </c>
      <c r="H140" s="302">
        <v>255</v>
      </c>
      <c r="I140" s="297"/>
      <c r="J140" s="297" t="s">
        <v>200</v>
      </c>
      <c r="K140" s="297">
        <f t="shared" si="5"/>
        <v>255</v>
      </c>
    </row>
    <row r="141" spans="1:11" ht="15.6" customHeight="1">
      <c r="A141" s="291">
        <v>250</v>
      </c>
      <c r="B141" s="291" t="s">
        <v>24</v>
      </c>
      <c r="C141" s="293" t="s">
        <v>49</v>
      </c>
      <c r="D141" s="293" t="s">
        <v>49</v>
      </c>
      <c r="E141" s="295" t="s">
        <v>26</v>
      </c>
      <c r="F141" s="546">
        <f t="shared" si="6"/>
        <v>255</v>
      </c>
      <c r="G141" s="547" t="str">
        <f t="shared" si="7"/>
        <v>FF</v>
      </c>
      <c r="H141" s="302">
        <v>255</v>
      </c>
      <c r="I141" s="297"/>
      <c r="J141" s="297" t="s">
        <v>200</v>
      </c>
      <c r="K141" s="297">
        <f t="shared" si="5"/>
        <v>255</v>
      </c>
    </row>
    <row r="142" spans="1:11" ht="15.6" customHeight="1">
      <c r="A142" s="291">
        <v>251</v>
      </c>
      <c r="B142" s="291" t="s">
        <v>24</v>
      </c>
      <c r="C142" s="293" t="s">
        <v>49</v>
      </c>
      <c r="D142" s="293" t="s">
        <v>49</v>
      </c>
      <c r="E142" s="295" t="s">
        <v>26</v>
      </c>
      <c r="F142" s="546">
        <f t="shared" si="6"/>
        <v>255</v>
      </c>
      <c r="G142" s="547" t="str">
        <f t="shared" si="7"/>
        <v>FF</v>
      </c>
      <c r="H142" s="302">
        <v>255</v>
      </c>
      <c r="I142" s="297"/>
      <c r="J142" s="297" t="s">
        <v>200</v>
      </c>
      <c r="K142" s="297">
        <f t="shared" si="5"/>
        <v>255</v>
      </c>
    </row>
    <row r="143" spans="1:11" ht="15.6" customHeight="1">
      <c r="A143" s="291">
        <v>252</v>
      </c>
      <c r="B143" s="291" t="s">
        <v>24</v>
      </c>
      <c r="C143" s="293" t="s">
        <v>49</v>
      </c>
      <c r="D143" s="293" t="s">
        <v>49</v>
      </c>
      <c r="E143" s="295" t="s">
        <v>26</v>
      </c>
      <c r="F143" s="546">
        <f t="shared" si="6"/>
        <v>255</v>
      </c>
      <c r="G143" s="547" t="str">
        <f t="shared" si="7"/>
        <v>FF</v>
      </c>
      <c r="H143" s="302">
        <v>255</v>
      </c>
      <c r="I143" s="297"/>
      <c r="J143" s="297" t="s">
        <v>200</v>
      </c>
      <c r="K143" s="297">
        <f t="shared" si="5"/>
        <v>255</v>
      </c>
    </row>
    <row r="144" spans="1:11" ht="15.6" customHeight="1">
      <c r="A144" s="291">
        <v>253</v>
      </c>
      <c r="B144" s="291" t="s">
        <v>24</v>
      </c>
      <c r="C144" s="293" t="s">
        <v>49</v>
      </c>
      <c r="D144" s="293" t="s">
        <v>49</v>
      </c>
      <c r="E144" s="295" t="s">
        <v>26</v>
      </c>
      <c r="F144" s="546">
        <f t="shared" si="6"/>
        <v>255</v>
      </c>
      <c r="G144" s="547" t="str">
        <f t="shared" si="7"/>
        <v>FF</v>
      </c>
      <c r="H144" s="302">
        <v>255</v>
      </c>
      <c r="I144" s="297"/>
      <c r="J144" s="297" t="s">
        <v>200</v>
      </c>
      <c r="K144" s="297">
        <f t="shared" si="5"/>
        <v>255</v>
      </c>
    </row>
    <row r="145" spans="1:11" ht="15.6" customHeight="1">
      <c r="A145" s="291">
        <v>254</v>
      </c>
      <c r="B145" s="291" t="s">
        <v>24</v>
      </c>
      <c r="C145" s="293" t="s">
        <v>49</v>
      </c>
      <c r="D145" s="293" t="s">
        <v>49</v>
      </c>
      <c r="E145" s="295" t="s">
        <v>26</v>
      </c>
      <c r="F145" s="546">
        <f t="shared" si="6"/>
        <v>255</v>
      </c>
      <c r="G145" s="547" t="str">
        <f t="shared" si="7"/>
        <v>FF</v>
      </c>
      <c r="H145" s="302">
        <v>255</v>
      </c>
      <c r="I145" s="297"/>
      <c r="J145" s="297" t="s">
        <v>200</v>
      </c>
      <c r="K145" s="297">
        <f t="shared" si="5"/>
        <v>255</v>
      </c>
    </row>
    <row r="146" spans="1:11" ht="15.6" customHeight="1">
      <c r="A146" s="291">
        <v>255</v>
      </c>
      <c r="B146" s="291" t="s">
        <v>24</v>
      </c>
      <c r="C146" s="293" t="s">
        <v>1487</v>
      </c>
      <c r="D146" s="300" t="s">
        <v>1488</v>
      </c>
      <c r="E146" s="295" t="s">
        <v>26</v>
      </c>
      <c r="F146" s="546">
        <f t="shared" si="6"/>
        <v>204</v>
      </c>
      <c r="G146" s="547" t="str">
        <f t="shared" si="7"/>
        <v>CC</v>
      </c>
      <c r="H146" s="302">
        <v>204</v>
      </c>
      <c r="I146" s="297"/>
      <c r="J146" s="297" t="s">
        <v>200</v>
      </c>
      <c r="K146" s="297">
        <v>204</v>
      </c>
    </row>
  </sheetData>
  <mergeCells count="101">
    <mergeCell ref="D101:D102"/>
    <mergeCell ref="J101:J102"/>
    <mergeCell ref="K101:K102"/>
    <mergeCell ref="D97:D98"/>
    <mergeCell ref="J97:J98"/>
    <mergeCell ref="K97:K98"/>
    <mergeCell ref="D99:D100"/>
    <mergeCell ref="J99:J100"/>
    <mergeCell ref="K99:K100"/>
    <mergeCell ref="J93:J94"/>
    <mergeCell ref="K93:K94"/>
    <mergeCell ref="D95:D96"/>
    <mergeCell ref="J95:J96"/>
    <mergeCell ref="K95:K96"/>
    <mergeCell ref="D89:D90"/>
    <mergeCell ref="J89:J90"/>
    <mergeCell ref="K89:K90"/>
    <mergeCell ref="D91:D92"/>
    <mergeCell ref="J91:J92"/>
    <mergeCell ref="K91:K92"/>
    <mergeCell ref="L63:L122"/>
    <mergeCell ref="A71:A72"/>
    <mergeCell ref="G71:G72"/>
    <mergeCell ref="H71:H72"/>
    <mergeCell ref="I71:I72"/>
    <mergeCell ref="D77:D78"/>
    <mergeCell ref="J77:J78"/>
    <mergeCell ref="K77:K78"/>
    <mergeCell ref="D79:D80"/>
    <mergeCell ref="J79:J80"/>
    <mergeCell ref="D85:D86"/>
    <mergeCell ref="J85:J86"/>
    <mergeCell ref="K85:K86"/>
    <mergeCell ref="D87:D88"/>
    <mergeCell ref="J87:J88"/>
    <mergeCell ref="K87:K88"/>
    <mergeCell ref="K79:K80"/>
    <mergeCell ref="D81:D82"/>
    <mergeCell ref="J81:J82"/>
    <mergeCell ref="K81:K82"/>
    <mergeCell ref="D83:D84"/>
    <mergeCell ref="J83:J84"/>
    <mergeCell ref="K83:K84"/>
    <mergeCell ref="D93:D94"/>
    <mergeCell ref="D41:D42"/>
    <mergeCell ref="J41:J42"/>
    <mergeCell ref="K41:K42"/>
    <mergeCell ref="A63:A70"/>
    <mergeCell ref="G63:G70"/>
    <mergeCell ref="H63:H70"/>
    <mergeCell ref="I63:I70"/>
    <mergeCell ref="J63:J74"/>
    <mergeCell ref="K63:K74"/>
    <mergeCell ref="D37:D38"/>
    <mergeCell ref="J37:J38"/>
    <mergeCell ref="K37:K38"/>
    <mergeCell ref="D39:D40"/>
    <mergeCell ref="J39:J40"/>
    <mergeCell ref="K39:K40"/>
    <mergeCell ref="D33:D34"/>
    <mergeCell ref="J33:J34"/>
    <mergeCell ref="K33:K34"/>
    <mergeCell ref="D35:D36"/>
    <mergeCell ref="J35:J36"/>
    <mergeCell ref="K35:K36"/>
    <mergeCell ref="D29:D30"/>
    <mergeCell ref="J29:J30"/>
    <mergeCell ref="K29:K30"/>
    <mergeCell ref="D31:D32"/>
    <mergeCell ref="J31:J32"/>
    <mergeCell ref="K31:K32"/>
    <mergeCell ref="D25:D26"/>
    <mergeCell ref="J25:J26"/>
    <mergeCell ref="K25:K26"/>
    <mergeCell ref="D27:D28"/>
    <mergeCell ref="J27:J28"/>
    <mergeCell ref="K27:K28"/>
    <mergeCell ref="A1:G1"/>
    <mergeCell ref="A3:A10"/>
    <mergeCell ref="G3:G10"/>
    <mergeCell ref="H3:H10"/>
    <mergeCell ref="I3:I10"/>
    <mergeCell ref="J3:J14"/>
    <mergeCell ref="L3:L62"/>
    <mergeCell ref="A11:A12"/>
    <mergeCell ref="G11:G12"/>
    <mergeCell ref="H11:H12"/>
    <mergeCell ref="I11:I12"/>
    <mergeCell ref="D17:D18"/>
    <mergeCell ref="J17:J18"/>
    <mergeCell ref="K17:K18"/>
    <mergeCell ref="D19:D20"/>
    <mergeCell ref="J19:J20"/>
    <mergeCell ref="K19:K20"/>
    <mergeCell ref="D21:D22"/>
    <mergeCell ref="J21:J22"/>
    <mergeCell ref="K21:K22"/>
    <mergeCell ref="D23:D24"/>
    <mergeCell ref="J23:J24"/>
    <mergeCell ref="K23:K24"/>
    <mergeCell ref="K3:K14"/>
  </mergeCells>
  <phoneticPr fontId="5"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81C89-2A85-4FF9-96F4-A4A7EA7FE4CE}">
  <sheetPr>
    <tabColor theme="6" tint="0.79998168889431442"/>
  </sheetPr>
  <dimension ref="A1:L146"/>
  <sheetViews>
    <sheetView topLeftCell="B2" zoomScale="85" zoomScaleNormal="85" workbookViewId="0">
      <selection activeCell="H3" sqref="H3:H10"/>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8.88671875" style="256" customWidth="1"/>
    <col min="6" max="6" width="12.6640625" style="263" bestFit="1" customWidth="1"/>
    <col min="7" max="7" width="10" style="440" bestFit="1" customWidth="1"/>
    <col min="8" max="8" width="8.88671875" style="256" customWidth="1"/>
    <col min="9" max="9" width="17.109375" style="263" customWidth="1"/>
    <col min="10" max="11" width="17.44140625" style="263" customWidth="1"/>
    <col min="12" max="12" width="42.33203125" style="263" customWidth="1"/>
    <col min="13" max="16384" width="8.88671875" style="288"/>
  </cols>
  <sheetData>
    <row r="1" spans="1:12" ht="16.95" customHeight="1">
      <c r="A1" s="756" t="s">
        <v>1604</v>
      </c>
      <c r="B1" s="757"/>
      <c r="C1" s="757"/>
      <c r="D1" s="757"/>
      <c r="E1" s="757"/>
      <c r="F1" s="757"/>
      <c r="G1" s="757"/>
      <c r="H1" s="262"/>
      <c r="I1" s="284"/>
    </row>
    <row r="2" spans="1:12" ht="44.4" customHeight="1">
      <c r="A2" s="177" t="s">
        <v>13</v>
      </c>
      <c r="B2" s="178" t="s">
        <v>14</v>
      </c>
      <c r="C2" s="179" t="s">
        <v>15</v>
      </c>
      <c r="D2" s="179" t="s">
        <v>16</v>
      </c>
      <c r="E2" s="179" t="s">
        <v>17</v>
      </c>
      <c r="F2" s="179" t="s">
        <v>18</v>
      </c>
      <c r="G2" s="179" t="s">
        <v>19</v>
      </c>
      <c r="H2" s="177" t="s">
        <v>20</v>
      </c>
      <c r="I2" s="289" t="s">
        <v>21</v>
      </c>
      <c r="J2" s="289" t="s">
        <v>194</v>
      </c>
      <c r="K2" s="289" t="s">
        <v>195</v>
      </c>
      <c r="L2" s="180" t="s">
        <v>196</v>
      </c>
    </row>
    <row r="3" spans="1:12" ht="15.6" customHeight="1">
      <c r="A3" s="963">
        <v>128</v>
      </c>
      <c r="B3" s="291">
        <v>0</v>
      </c>
      <c r="C3" s="293" t="s">
        <v>1492</v>
      </c>
      <c r="D3" s="294" t="s">
        <v>1493</v>
      </c>
      <c r="E3" s="295" t="s">
        <v>26</v>
      </c>
      <c r="F3" s="285">
        <f>_xlfn.BITAND(_xlfn.BITRSHIFT(H3,B3),1)</f>
        <v>0</v>
      </c>
      <c r="G3" s="972" t="str">
        <f>DEC2HEX(H3)</f>
        <v>54</v>
      </c>
      <c r="H3" s="973">
        <v>84</v>
      </c>
      <c r="I3" s="773" t="s">
        <v>27</v>
      </c>
      <c r="J3" s="773" t="s">
        <v>1490</v>
      </c>
      <c r="K3" s="773">
        <f>_xlfn.BITLSHIFT(H14,24) +_xlfn.BITLSHIFT(H13,16) +_xlfn.BITLSHIFT(H11,8) +H3</f>
        <v>84</v>
      </c>
      <c r="L3" s="979" t="s">
        <v>4464</v>
      </c>
    </row>
    <row r="4" spans="1:12" ht="15.6" customHeight="1">
      <c r="A4" s="754"/>
      <c r="B4" s="291">
        <v>1</v>
      </c>
      <c r="C4" s="293" t="s">
        <v>1495</v>
      </c>
      <c r="D4" s="294" t="s">
        <v>1496</v>
      </c>
      <c r="E4" s="295" t="s">
        <v>26</v>
      </c>
      <c r="F4" s="285">
        <f>_xlfn.BITAND(_xlfn.BITRSHIFT(H3,B4),1)</f>
        <v>0</v>
      </c>
      <c r="G4" s="970"/>
      <c r="H4" s="974"/>
      <c r="I4" s="754"/>
      <c r="J4" s="754"/>
      <c r="K4" s="754"/>
      <c r="L4" s="742"/>
    </row>
    <row r="5" spans="1:12" ht="15.6" customHeight="1">
      <c r="A5" s="754"/>
      <c r="B5" s="291">
        <v>2</v>
      </c>
      <c r="C5" s="293" t="s">
        <v>1497</v>
      </c>
      <c r="D5" s="294" t="s">
        <v>1498</v>
      </c>
      <c r="E5" s="295" t="s">
        <v>26</v>
      </c>
      <c r="F5" s="285">
        <f>_xlfn.BITAND(_xlfn.BITRSHIFT(H3,B5),1)</f>
        <v>1</v>
      </c>
      <c r="G5" s="970"/>
      <c r="H5" s="974"/>
      <c r="I5" s="754"/>
      <c r="J5" s="754"/>
      <c r="K5" s="754"/>
      <c r="L5" s="742"/>
    </row>
    <row r="6" spans="1:12" ht="15.6" customHeight="1">
      <c r="A6" s="754"/>
      <c r="B6" s="291">
        <v>3</v>
      </c>
      <c r="C6" s="293" t="s">
        <v>1499</v>
      </c>
      <c r="D6" s="294" t="s">
        <v>1500</v>
      </c>
      <c r="E6" s="295" t="s">
        <v>26</v>
      </c>
      <c r="F6" s="285">
        <f>_xlfn.BITAND(_xlfn.BITRSHIFT(H3,B6),1)</f>
        <v>0</v>
      </c>
      <c r="G6" s="970"/>
      <c r="H6" s="974"/>
      <c r="I6" s="754"/>
      <c r="J6" s="754"/>
      <c r="K6" s="754"/>
      <c r="L6" s="742"/>
    </row>
    <row r="7" spans="1:12" ht="15.6" customHeight="1">
      <c r="A7" s="754"/>
      <c r="B7" s="291">
        <v>4</v>
      </c>
      <c r="C7" s="293" t="s">
        <v>1501</v>
      </c>
      <c r="D7" s="294" t="s">
        <v>1502</v>
      </c>
      <c r="E7" s="295" t="s">
        <v>26</v>
      </c>
      <c r="F7" s="285">
        <f>_xlfn.BITAND(_xlfn.BITRSHIFT(H3,B7),1)</f>
        <v>1</v>
      </c>
      <c r="G7" s="970"/>
      <c r="H7" s="974"/>
      <c r="I7" s="754"/>
      <c r="J7" s="754"/>
      <c r="K7" s="754"/>
      <c r="L7" s="742"/>
    </row>
    <row r="8" spans="1:12" ht="15.6" customHeight="1">
      <c r="A8" s="754"/>
      <c r="B8" s="291">
        <v>5</v>
      </c>
      <c r="C8" s="293" t="s">
        <v>1503</v>
      </c>
      <c r="D8" s="294" t="s">
        <v>1504</v>
      </c>
      <c r="E8" s="295" t="s">
        <v>26</v>
      </c>
      <c r="F8" s="285">
        <f>_xlfn.BITAND(_xlfn.BITRSHIFT(H3,B8),1)</f>
        <v>0</v>
      </c>
      <c r="G8" s="970"/>
      <c r="H8" s="974"/>
      <c r="I8" s="754"/>
      <c r="J8" s="754"/>
      <c r="K8" s="754"/>
      <c r="L8" s="742"/>
    </row>
    <row r="9" spans="1:12" ht="15.6" customHeight="1">
      <c r="A9" s="754"/>
      <c r="B9" s="291">
        <v>6</v>
      </c>
      <c r="C9" s="293" t="s">
        <v>1505</v>
      </c>
      <c r="D9" s="294" t="s">
        <v>1506</v>
      </c>
      <c r="E9" s="295" t="s">
        <v>26</v>
      </c>
      <c r="F9" s="285">
        <f>_xlfn.BITAND(_xlfn.BITRSHIFT(H3,B9),1)</f>
        <v>1</v>
      </c>
      <c r="G9" s="970"/>
      <c r="H9" s="974"/>
      <c r="I9" s="754"/>
      <c r="J9" s="754"/>
      <c r="K9" s="754"/>
      <c r="L9" s="742"/>
    </row>
    <row r="10" spans="1:12" ht="15.6" customHeight="1">
      <c r="A10" s="751"/>
      <c r="B10" s="291">
        <v>7</v>
      </c>
      <c r="C10" s="293" t="s">
        <v>1507</v>
      </c>
      <c r="D10" s="294" t="s">
        <v>1508</v>
      </c>
      <c r="E10" s="295" t="s">
        <v>26</v>
      </c>
      <c r="F10" s="285">
        <f>_xlfn.BITAND(_xlfn.BITRSHIFT(H3,B10),1)</f>
        <v>0</v>
      </c>
      <c r="G10" s="970"/>
      <c r="H10" s="975"/>
      <c r="I10" s="751"/>
      <c r="J10" s="754"/>
      <c r="K10" s="754"/>
      <c r="L10" s="742"/>
    </row>
    <row r="11" spans="1:12" ht="15.6" customHeight="1">
      <c r="A11" s="977">
        <v>129</v>
      </c>
      <c r="B11" s="291">
        <v>0</v>
      </c>
      <c r="C11" s="293" t="s">
        <v>1509</v>
      </c>
      <c r="D11" s="294" t="s">
        <v>1510</v>
      </c>
      <c r="E11" s="295" t="s">
        <v>26</v>
      </c>
      <c r="F11" s="285">
        <f>_xlfn.BITAND(_xlfn.BITRSHIFT(H11,B11),1)</f>
        <v>0</v>
      </c>
      <c r="G11" s="947" t="str">
        <f>DEC2HEX(H11)</f>
        <v>0</v>
      </c>
      <c r="H11" s="973">
        <v>0</v>
      </c>
      <c r="I11" s="773" t="s">
        <v>27</v>
      </c>
      <c r="J11" s="754"/>
      <c r="K11" s="754"/>
      <c r="L11" s="742"/>
    </row>
    <row r="12" spans="1:12" ht="15.6" customHeight="1">
      <c r="A12" s="751"/>
      <c r="B12" s="301" t="s">
        <v>129</v>
      </c>
      <c r="C12" s="293" t="s">
        <v>1511</v>
      </c>
      <c r="D12" s="294" t="s">
        <v>49</v>
      </c>
      <c r="E12" s="295" t="s">
        <v>26</v>
      </c>
      <c r="F12" s="285">
        <f>H11</f>
        <v>0</v>
      </c>
      <c r="G12" s="971"/>
      <c r="H12" s="975"/>
      <c r="I12" s="751"/>
      <c r="J12" s="754"/>
      <c r="K12" s="754"/>
      <c r="L12" s="742"/>
    </row>
    <row r="13" spans="1:12" ht="15.6" customHeight="1">
      <c r="A13" s="291">
        <v>130</v>
      </c>
      <c r="B13" s="291" t="s">
        <v>24</v>
      </c>
      <c r="C13" s="293" t="s">
        <v>1497</v>
      </c>
      <c r="D13" s="294" t="s">
        <v>1498</v>
      </c>
      <c r="E13" s="295" t="s">
        <v>26</v>
      </c>
      <c r="F13" s="285">
        <f t="shared" ref="F13:F62" si="0">H13</f>
        <v>0</v>
      </c>
      <c r="G13" s="321" t="str">
        <f t="shared" ref="G13:G63" si="1">DEC2HEX(H13)</f>
        <v>0</v>
      </c>
      <c r="H13" s="264">
        <v>0</v>
      </c>
      <c r="I13" s="297" t="s">
        <v>27</v>
      </c>
      <c r="J13" s="754"/>
      <c r="K13" s="754"/>
      <c r="L13" s="742"/>
    </row>
    <row r="14" spans="1:12" ht="15.6" customHeight="1">
      <c r="A14" s="291">
        <v>131</v>
      </c>
      <c r="B14" s="291" t="s">
        <v>24</v>
      </c>
      <c r="C14" s="293" t="s">
        <v>1499</v>
      </c>
      <c r="D14" s="294" t="s">
        <v>1500</v>
      </c>
      <c r="E14" s="295" t="s">
        <v>26</v>
      </c>
      <c r="F14" s="285">
        <f t="shared" si="0"/>
        <v>0</v>
      </c>
      <c r="G14" s="321" t="str">
        <f t="shared" si="1"/>
        <v>0</v>
      </c>
      <c r="H14" s="302">
        <v>0</v>
      </c>
      <c r="I14" s="297" t="s">
        <v>27</v>
      </c>
      <c r="J14" s="751"/>
      <c r="K14" s="751"/>
      <c r="L14" s="742"/>
    </row>
    <row r="15" spans="1:12" ht="144.6" customHeight="1">
      <c r="A15" s="291">
        <v>132</v>
      </c>
      <c r="B15" s="291" t="s">
        <v>24</v>
      </c>
      <c r="C15" s="293" t="s">
        <v>1512</v>
      </c>
      <c r="D15" s="294" t="s">
        <v>1513</v>
      </c>
      <c r="E15" s="295" t="s">
        <v>26</v>
      </c>
      <c r="F15" s="285">
        <f t="shared" si="0"/>
        <v>4</v>
      </c>
      <c r="G15" s="321" t="str">
        <f t="shared" si="1"/>
        <v>4</v>
      </c>
      <c r="H15" s="302">
        <v>4</v>
      </c>
      <c r="I15" s="297" t="s">
        <v>27</v>
      </c>
      <c r="J15" s="297" t="s">
        <v>200</v>
      </c>
      <c r="K15" s="297">
        <f>H15</f>
        <v>4</v>
      </c>
      <c r="L15" s="742"/>
    </row>
    <row r="16" spans="1:12" ht="15.6" customHeight="1">
      <c r="A16" s="291">
        <v>133</v>
      </c>
      <c r="B16" s="291" t="s">
        <v>24</v>
      </c>
      <c r="C16" s="293" t="s">
        <v>49</v>
      </c>
      <c r="D16" s="294" t="s">
        <v>1514</v>
      </c>
      <c r="E16" s="295" t="s">
        <v>26</v>
      </c>
      <c r="F16" s="285">
        <f t="shared" si="0"/>
        <v>0</v>
      </c>
      <c r="G16" s="321" t="str">
        <f t="shared" si="1"/>
        <v>0</v>
      </c>
      <c r="H16" s="302">
        <v>0</v>
      </c>
      <c r="I16" s="297">
        <v>0</v>
      </c>
      <c r="J16" s="297" t="s">
        <v>200</v>
      </c>
      <c r="K16" s="297">
        <f>H16</f>
        <v>0</v>
      </c>
      <c r="L16" s="742"/>
    </row>
    <row r="17" spans="1:12" ht="15.6" customHeight="1">
      <c r="A17" s="291">
        <v>134</v>
      </c>
      <c r="B17" s="291" t="s">
        <v>24</v>
      </c>
      <c r="C17" s="293" t="s">
        <v>1515</v>
      </c>
      <c r="D17" s="954" t="s">
        <v>1516</v>
      </c>
      <c r="E17" s="295" t="s">
        <v>26</v>
      </c>
      <c r="F17" s="285">
        <f t="shared" si="0"/>
        <v>0</v>
      </c>
      <c r="G17" s="321" t="str">
        <f t="shared" si="1"/>
        <v>0</v>
      </c>
      <c r="H17" s="437">
        <v>0</v>
      </c>
      <c r="I17" s="297" t="s">
        <v>27</v>
      </c>
      <c r="J17" s="773" t="s">
        <v>198</v>
      </c>
      <c r="K17" s="773">
        <f>IF((H17+_xlfn.BITLSHIFT(H18,8))&gt;32767,H17+_xlfn.BITLSHIFT(H18,8)-65536,H17+_xlfn.BITLSHIFT(H18,8))</f>
        <v>0</v>
      </c>
      <c r="L17" s="742"/>
    </row>
    <row r="18" spans="1:12" ht="15.6" customHeight="1">
      <c r="A18" s="291">
        <v>135</v>
      </c>
      <c r="B18" s="291" t="s">
        <v>24</v>
      </c>
      <c r="C18" s="293" t="s">
        <v>1517</v>
      </c>
      <c r="D18" s="751"/>
      <c r="E18" s="295" t="s">
        <v>26</v>
      </c>
      <c r="F18" s="285">
        <f t="shared" si="0"/>
        <v>0</v>
      </c>
      <c r="G18" s="321" t="str">
        <f t="shared" si="1"/>
        <v>0</v>
      </c>
      <c r="H18" s="302">
        <v>0</v>
      </c>
      <c r="I18" s="297" t="s">
        <v>27</v>
      </c>
      <c r="J18" s="751"/>
      <c r="K18" s="751"/>
      <c r="L18" s="742"/>
    </row>
    <row r="19" spans="1:12" ht="15.6" customHeight="1">
      <c r="A19" s="291">
        <v>136</v>
      </c>
      <c r="B19" s="291" t="s">
        <v>24</v>
      </c>
      <c r="C19" s="293" t="s">
        <v>1518</v>
      </c>
      <c r="D19" s="954" t="s">
        <v>1519</v>
      </c>
      <c r="E19" s="295" t="s">
        <v>26</v>
      </c>
      <c r="F19" s="285">
        <f t="shared" si="0"/>
        <v>246</v>
      </c>
      <c r="G19" s="321" t="str">
        <f t="shared" si="1"/>
        <v>F6</v>
      </c>
      <c r="H19" s="580">
        <v>246</v>
      </c>
      <c r="I19" s="297" t="s">
        <v>27</v>
      </c>
      <c r="J19" s="773" t="s">
        <v>198</v>
      </c>
      <c r="K19" s="773">
        <f>IF((H19+_xlfn.BITLSHIFT(H20,8))&gt;32767,H19+_xlfn.BITLSHIFT(H20,8)-65536,H19+_xlfn.BITLSHIFT(H20,8))</f>
        <v>-10</v>
      </c>
      <c r="L19" s="742"/>
    </row>
    <row r="20" spans="1:12" ht="28.95" customHeight="1">
      <c r="A20" s="291">
        <v>137</v>
      </c>
      <c r="B20" s="291" t="s">
        <v>24</v>
      </c>
      <c r="C20" s="293" t="s">
        <v>1520</v>
      </c>
      <c r="D20" s="751"/>
      <c r="E20" s="295" t="s">
        <v>26</v>
      </c>
      <c r="F20" s="285">
        <f t="shared" si="0"/>
        <v>255</v>
      </c>
      <c r="G20" s="321" t="str">
        <f t="shared" si="1"/>
        <v>FF</v>
      </c>
      <c r="H20" s="302">
        <v>255</v>
      </c>
      <c r="I20" s="297" t="s">
        <v>27</v>
      </c>
      <c r="J20" s="751"/>
      <c r="K20" s="751"/>
      <c r="L20" s="742"/>
    </row>
    <row r="21" spans="1:12" ht="33.6" customHeight="1">
      <c r="A21" s="291">
        <v>138</v>
      </c>
      <c r="B21" s="291" t="s">
        <v>24</v>
      </c>
      <c r="C21" s="293" t="s">
        <v>1521</v>
      </c>
      <c r="D21" s="954" t="s">
        <v>1522</v>
      </c>
      <c r="E21" s="295" t="s">
        <v>26</v>
      </c>
      <c r="F21" s="285">
        <f t="shared" si="0"/>
        <v>150</v>
      </c>
      <c r="G21" s="321" t="str">
        <f t="shared" si="1"/>
        <v>96</v>
      </c>
      <c r="H21" s="580">
        <v>150</v>
      </c>
      <c r="I21" s="297" t="s">
        <v>27</v>
      </c>
      <c r="J21" s="773" t="s">
        <v>198</v>
      </c>
      <c r="K21" s="773">
        <f>IF((H21+_xlfn.BITLSHIFT(H22,8))&gt;32767,H21+_xlfn.BITLSHIFT(H22,8)-65536,H21+_xlfn.BITLSHIFT(H22,8))</f>
        <v>150</v>
      </c>
      <c r="L21" s="742"/>
    </row>
    <row r="22" spans="1:12" ht="15.6" customHeight="1">
      <c r="A22" s="291">
        <v>139</v>
      </c>
      <c r="B22" s="291" t="s">
        <v>24</v>
      </c>
      <c r="C22" s="293" t="s">
        <v>1523</v>
      </c>
      <c r="D22" s="751"/>
      <c r="E22" s="295" t="s">
        <v>26</v>
      </c>
      <c r="F22" s="285">
        <f t="shared" si="0"/>
        <v>0</v>
      </c>
      <c r="G22" s="321" t="str">
        <f t="shared" si="1"/>
        <v>0</v>
      </c>
      <c r="H22" s="302">
        <v>0</v>
      </c>
      <c r="I22" s="297" t="s">
        <v>27</v>
      </c>
      <c r="J22" s="751"/>
      <c r="K22" s="751"/>
      <c r="L22" s="742"/>
    </row>
    <row r="23" spans="1:12" ht="15.6" customHeight="1">
      <c r="A23" s="291">
        <v>140</v>
      </c>
      <c r="B23" s="291" t="s">
        <v>24</v>
      </c>
      <c r="C23" s="293" t="s">
        <v>1524</v>
      </c>
      <c r="D23" s="954" t="s">
        <v>1525</v>
      </c>
      <c r="E23" s="295" t="s">
        <v>26</v>
      </c>
      <c r="F23" s="285">
        <f t="shared" si="0"/>
        <v>248</v>
      </c>
      <c r="G23" s="321" t="str">
        <f t="shared" si="1"/>
        <v>F8</v>
      </c>
      <c r="H23" s="580">
        <v>248</v>
      </c>
      <c r="I23" s="297" t="s">
        <v>27</v>
      </c>
      <c r="J23" s="773" t="s">
        <v>198</v>
      </c>
      <c r="K23" s="773">
        <f>IF((H23+_xlfn.BITLSHIFT(H24,8))&gt;32767,H23+_xlfn.BITLSHIFT(H24,8)-65536,H23+_xlfn.BITLSHIFT(H24,8))</f>
        <v>-8</v>
      </c>
      <c r="L23" s="742"/>
    </row>
    <row r="24" spans="1:12" ht="15.6" customHeight="1">
      <c r="A24" s="291">
        <v>141</v>
      </c>
      <c r="B24" s="291" t="s">
        <v>24</v>
      </c>
      <c r="C24" s="293" t="s">
        <v>1526</v>
      </c>
      <c r="D24" s="751"/>
      <c r="E24" s="295" t="s">
        <v>26</v>
      </c>
      <c r="F24" s="285">
        <f t="shared" si="0"/>
        <v>255</v>
      </c>
      <c r="G24" s="321" t="str">
        <f t="shared" si="1"/>
        <v>FF</v>
      </c>
      <c r="H24" s="302">
        <v>255</v>
      </c>
      <c r="I24" s="297" t="s">
        <v>27</v>
      </c>
      <c r="J24" s="751"/>
      <c r="K24" s="751"/>
      <c r="L24" s="742"/>
    </row>
    <row r="25" spans="1:12" ht="15.6" customHeight="1">
      <c r="A25" s="291">
        <v>142</v>
      </c>
      <c r="B25" s="291" t="s">
        <v>24</v>
      </c>
      <c r="C25" s="293" t="s">
        <v>1527</v>
      </c>
      <c r="D25" s="954" t="s">
        <v>1528</v>
      </c>
      <c r="E25" s="295" t="s">
        <v>26</v>
      </c>
      <c r="F25" s="285">
        <f t="shared" si="0"/>
        <v>0</v>
      </c>
      <c r="G25" s="321" t="str">
        <f t="shared" si="1"/>
        <v>0</v>
      </c>
      <c r="H25" s="264">
        <v>0</v>
      </c>
      <c r="I25" s="297" t="s">
        <v>27</v>
      </c>
      <c r="J25" s="773" t="s">
        <v>198</v>
      </c>
      <c r="K25" s="773">
        <f>IF((H25+_xlfn.BITLSHIFT(H26,8))&gt;32767,H25+_xlfn.BITLSHIFT(H26,8)-65536,H25+_xlfn.BITLSHIFT(H26,8))</f>
        <v>0</v>
      </c>
      <c r="L25" s="742"/>
    </row>
    <row r="26" spans="1:12" ht="15.6" customHeight="1">
      <c r="A26" s="291">
        <v>143</v>
      </c>
      <c r="B26" s="291" t="s">
        <v>24</v>
      </c>
      <c r="C26" s="293" t="s">
        <v>1529</v>
      </c>
      <c r="D26" s="751"/>
      <c r="E26" s="295" t="s">
        <v>26</v>
      </c>
      <c r="F26" s="285">
        <f t="shared" si="0"/>
        <v>0</v>
      </c>
      <c r="G26" s="321" t="str">
        <f t="shared" si="1"/>
        <v>0</v>
      </c>
      <c r="H26" s="302">
        <v>0</v>
      </c>
      <c r="I26" s="297" t="s">
        <v>27</v>
      </c>
      <c r="J26" s="751"/>
      <c r="K26" s="751"/>
      <c r="L26" s="742"/>
    </row>
    <row r="27" spans="1:12" ht="15.6" customHeight="1">
      <c r="A27" s="291">
        <v>144</v>
      </c>
      <c r="B27" s="291" t="s">
        <v>24</v>
      </c>
      <c r="C27" s="293" t="s">
        <v>1530</v>
      </c>
      <c r="D27" s="954" t="s">
        <v>1531</v>
      </c>
      <c r="E27" s="295" t="s">
        <v>26</v>
      </c>
      <c r="F27" s="285">
        <f t="shared" si="0"/>
        <v>0</v>
      </c>
      <c r="G27" s="321" t="str">
        <f t="shared" si="1"/>
        <v>0</v>
      </c>
      <c r="H27" s="264">
        <v>0</v>
      </c>
      <c r="I27" s="297" t="s">
        <v>27</v>
      </c>
      <c r="J27" s="773" t="s">
        <v>198</v>
      </c>
      <c r="K27" s="773">
        <f>IF((H27+_xlfn.BITLSHIFT(H28,8))&gt;32767,H27+_xlfn.BITLSHIFT(H28,8)-65536,H27+_xlfn.BITLSHIFT(H28,8))</f>
        <v>0</v>
      </c>
      <c r="L27" s="742"/>
    </row>
    <row r="28" spans="1:12" ht="15.6" customHeight="1">
      <c r="A28" s="291">
        <v>145</v>
      </c>
      <c r="B28" s="291" t="s">
        <v>24</v>
      </c>
      <c r="C28" s="293" t="s">
        <v>1532</v>
      </c>
      <c r="D28" s="751"/>
      <c r="E28" s="295" t="s">
        <v>26</v>
      </c>
      <c r="F28" s="285">
        <f t="shared" si="0"/>
        <v>0</v>
      </c>
      <c r="G28" s="321" t="str">
        <f t="shared" si="1"/>
        <v>0</v>
      </c>
      <c r="H28" s="302">
        <v>0</v>
      </c>
      <c r="I28" s="297" t="s">
        <v>27</v>
      </c>
      <c r="J28" s="751"/>
      <c r="K28" s="751"/>
      <c r="L28" s="742"/>
    </row>
    <row r="29" spans="1:12" ht="15.6" customHeight="1">
      <c r="A29" s="291">
        <v>146</v>
      </c>
      <c r="B29" s="291" t="s">
        <v>24</v>
      </c>
      <c r="C29" s="293" t="s">
        <v>1533</v>
      </c>
      <c r="D29" s="954" t="s">
        <v>1534</v>
      </c>
      <c r="E29" s="295" t="s">
        <v>26</v>
      </c>
      <c r="F29" s="285">
        <f t="shared" si="0"/>
        <v>0</v>
      </c>
      <c r="G29" s="321" t="str">
        <f t="shared" si="1"/>
        <v>0</v>
      </c>
      <c r="H29" s="264">
        <v>0</v>
      </c>
      <c r="I29" s="297" t="s">
        <v>27</v>
      </c>
      <c r="J29" s="773" t="s">
        <v>198</v>
      </c>
      <c r="K29" s="773">
        <f>IF((H29+_xlfn.BITLSHIFT(H30,8))&gt;32767,H29+_xlfn.BITLSHIFT(H30,8)-65536,H29+_xlfn.BITLSHIFT(H30,8))</f>
        <v>0</v>
      </c>
      <c r="L29" s="742"/>
    </row>
    <row r="30" spans="1:12" ht="15.6" customHeight="1">
      <c r="A30" s="291">
        <v>147</v>
      </c>
      <c r="B30" s="291" t="s">
        <v>24</v>
      </c>
      <c r="C30" s="293" t="s">
        <v>1535</v>
      </c>
      <c r="D30" s="751"/>
      <c r="E30" s="295" t="s">
        <v>26</v>
      </c>
      <c r="F30" s="285">
        <f t="shared" si="0"/>
        <v>0</v>
      </c>
      <c r="G30" s="321" t="str">
        <f t="shared" si="1"/>
        <v>0</v>
      </c>
      <c r="H30" s="302">
        <v>0</v>
      </c>
      <c r="I30" s="297" t="s">
        <v>27</v>
      </c>
      <c r="J30" s="751"/>
      <c r="K30" s="751"/>
      <c r="L30" s="742"/>
    </row>
    <row r="31" spans="1:12" ht="15.6" customHeight="1">
      <c r="A31" s="291">
        <v>148</v>
      </c>
      <c r="B31" s="291" t="s">
        <v>24</v>
      </c>
      <c r="C31" s="293" t="s">
        <v>1536</v>
      </c>
      <c r="D31" s="954" t="s">
        <v>1537</v>
      </c>
      <c r="E31" s="295" t="s">
        <v>26</v>
      </c>
      <c r="F31" s="285">
        <f t="shared" si="0"/>
        <v>0</v>
      </c>
      <c r="G31" s="321" t="str">
        <f t="shared" si="1"/>
        <v>0</v>
      </c>
      <c r="H31" s="264">
        <v>0</v>
      </c>
      <c r="I31" s="297" t="s">
        <v>27</v>
      </c>
      <c r="J31" s="773" t="s">
        <v>198</v>
      </c>
      <c r="K31" s="773">
        <f>IF((H31+_xlfn.BITLSHIFT(H32,8))&gt;32767,H31+_xlfn.BITLSHIFT(H32,8)-65536,H31+_xlfn.BITLSHIFT(H32,8))</f>
        <v>0</v>
      </c>
      <c r="L31" s="742"/>
    </row>
    <row r="32" spans="1:12" ht="15.6" customHeight="1">
      <c r="A32" s="291">
        <v>149</v>
      </c>
      <c r="B32" s="291" t="s">
        <v>24</v>
      </c>
      <c r="C32" s="293" t="s">
        <v>1538</v>
      </c>
      <c r="D32" s="751"/>
      <c r="E32" s="295" t="s">
        <v>26</v>
      </c>
      <c r="F32" s="285">
        <f t="shared" si="0"/>
        <v>0</v>
      </c>
      <c r="G32" s="321" t="str">
        <f t="shared" si="1"/>
        <v>0</v>
      </c>
      <c r="H32" s="302">
        <v>0</v>
      </c>
      <c r="I32" s="297" t="s">
        <v>27</v>
      </c>
      <c r="J32" s="751"/>
      <c r="K32" s="751"/>
      <c r="L32" s="742"/>
    </row>
    <row r="33" spans="1:12" ht="15.6" customHeight="1">
      <c r="A33" s="291">
        <v>150</v>
      </c>
      <c r="B33" s="291" t="s">
        <v>24</v>
      </c>
      <c r="C33" s="293" t="s">
        <v>1539</v>
      </c>
      <c r="D33" s="954" t="s">
        <v>1540</v>
      </c>
      <c r="E33" s="295" t="s">
        <v>26</v>
      </c>
      <c r="F33" s="285">
        <f t="shared" si="0"/>
        <v>0</v>
      </c>
      <c r="G33" s="321" t="str">
        <f t="shared" si="1"/>
        <v>0</v>
      </c>
      <c r="H33" s="264">
        <v>0</v>
      </c>
      <c r="I33" s="297" t="s">
        <v>27</v>
      </c>
      <c r="J33" s="773" t="s">
        <v>198</v>
      </c>
      <c r="K33" s="773">
        <f>IF((H33+_xlfn.BITLSHIFT(H34,8))&gt;32767,H33+_xlfn.BITLSHIFT(H34,8)-65536,H33+_xlfn.BITLSHIFT(H34,8))</f>
        <v>0</v>
      </c>
      <c r="L33" s="742"/>
    </row>
    <row r="34" spans="1:12" ht="15.6" customHeight="1">
      <c r="A34" s="291">
        <v>151</v>
      </c>
      <c r="B34" s="291" t="s">
        <v>24</v>
      </c>
      <c r="C34" s="293" t="s">
        <v>1541</v>
      </c>
      <c r="D34" s="751"/>
      <c r="E34" s="295" t="s">
        <v>26</v>
      </c>
      <c r="F34" s="285">
        <f t="shared" si="0"/>
        <v>0</v>
      </c>
      <c r="G34" s="321" t="str">
        <f t="shared" si="1"/>
        <v>0</v>
      </c>
      <c r="H34" s="302">
        <v>0</v>
      </c>
      <c r="I34" s="297" t="s">
        <v>27</v>
      </c>
      <c r="J34" s="751"/>
      <c r="K34" s="751"/>
      <c r="L34" s="742"/>
    </row>
    <row r="35" spans="1:12" ht="15.6" customHeight="1">
      <c r="A35" s="291">
        <v>152</v>
      </c>
      <c r="B35" s="291" t="s">
        <v>24</v>
      </c>
      <c r="C35" s="293" t="s">
        <v>1542</v>
      </c>
      <c r="D35" s="954" t="s">
        <v>1543</v>
      </c>
      <c r="E35" s="295" t="s">
        <v>26</v>
      </c>
      <c r="F35" s="285">
        <f t="shared" si="0"/>
        <v>0</v>
      </c>
      <c r="G35" s="321" t="str">
        <f t="shared" si="1"/>
        <v>0</v>
      </c>
      <c r="H35" s="264">
        <v>0</v>
      </c>
      <c r="I35" s="297" t="s">
        <v>27</v>
      </c>
      <c r="J35" s="773" t="s">
        <v>198</v>
      </c>
      <c r="K35" s="773">
        <f>IF((H35+_xlfn.BITLSHIFT(H36,8))&gt;32767,H35+_xlfn.BITLSHIFT(H36,8)-65536,H35+_xlfn.BITLSHIFT(H36,8))</f>
        <v>0</v>
      </c>
      <c r="L35" s="742"/>
    </row>
    <row r="36" spans="1:12" ht="15.6" customHeight="1">
      <c r="A36" s="291">
        <v>153</v>
      </c>
      <c r="B36" s="291" t="s">
        <v>24</v>
      </c>
      <c r="C36" s="293" t="s">
        <v>1544</v>
      </c>
      <c r="D36" s="751"/>
      <c r="E36" s="295" t="s">
        <v>26</v>
      </c>
      <c r="F36" s="285">
        <f t="shared" si="0"/>
        <v>0</v>
      </c>
      <c r="G36" s="321" t="str">
        <f t="shared" si="1"/>
        <v>0</v>
      </c>
      <c r="H36" s="302">
        <v>0</v>
      </c>
      <c r="I36" s="297" t="s">
        <v>27</v>
      </c>
      <c r="J36" s="751"/>
      <c r="K36" s="751"/>
      <c r="L36" s="742"/>
    </row>
    <row r="37" spans="1:12" ht="15.6" customHeight="1">
      <c r="A37" s="291">
        <v>154</v>
      </c>
      <c r="B37" s="291" t="s">
        <v>24</v>
      </c>
      <c r="C37" s="293" t="s">
        <v>1545</v>
      </c>
      <c r="D37" s="954" t="s">
        <v>1546</v>
      </c>
      <c r="E37" s="295" t="s">
        <v>26</v>
      </c>
      <c r="F37" s="285">
        <f t="shared" si="0"/>
        <v>0</v>
      </c>
      <c r="G37" s="321" t="str">
        <f t="shared" si="1"/>
        <v>0</v>
      </c>
      <c r="H37" s="264">
        <v>0</v>
      </c>
      <c r="I37" s="297" t="s">
        <v>27</v>
      </c>
      <c r="J37" s="773" t="s">
        <v>198</v>
      </c>
      <c r="K37" s="773">
        <f>IF((H37+_xlfn.BITLSHIFT(H38,8))&gt;32767,H37+_xlfn.BITLSHIFT(H38,8)-65536,H37+_xlfn.BITLSHIFT(H38,8))</f>
        <v>0</v>
      </c>
      <c r="L37" s="742"/>
    </row>
    <row r="38" spans="1:12" ht="15.6" customHeight="1">
      <c r="A38" s="291">
        <v>155</v>
      </c>
      <c r="B38" s="291" t="s">
        <v>24</v>
      </c>
      <c r="C38" s="293" t="s">
        <v>1547</v>
      </c>
      <c r="D38" s="751"/>
      <c r="E38" s="295" t="s">
        <v>26</v>
      </c>
      <c r="F38" s="285">
        <f t="shared" si="0"/>
        <v>0</v>
      </c>
      <c r="G38" s="321" t="str">
        <f t="shared" si="1"/>
        <v>0</v>
      </c>
      <c r="H38" s="302">
        <v>0</v>
      </c>
      <c r="I38" s="297" t="s">
        <v>27</v>
      </c>
      <c r="J38" s="751"/>
      <c r="K38" s="751"/>
      <c r="L38" s="742"/>
    </row>
    <row r="39" spans="1:12" ht="15.6" customHeight="1">
      <c r="A39" s="291">
        <v>156</v>
      </c>
      <c r="B39" s="291" t="s">
        <v>24</v>
      </c>
      <c r="C39" s="293" t="s">
        <v>1548</v>
      </c>
      <c r="D39" s="954" t="s">
        <v>1549</v>
      </c>
      <c r="E39" s="295" t="s">
        <v>26</v>
      </c>
      <c r="F39" s="285">
        <f t="shared" si="0"/>
        <v>0</v>
      </c>
      <c r="G39" s="321" t="str">
        <f t="shared" si="1"/>
        <v>0</v>
      </c>
      <c r="H39" s="264">
        <v>0</v>
      </c>
      <c r="I39" s="297" t="s">
        <v>27</v>
      </c>
      <c r="J39" s="773" t="s">
        <v>198</v>
      </c>
      <c r="K39" s="773">
        <f>IF((H39+_xlfn.BITLSHIFT(H40,8))&gt;32767,H39+_xlfn.BITLSHIFT(H40,8)-65536,H39+_xlfn.BITLSHIFT(H40,8))</f>
        <v>0</v>
      </c>
      <c r="L39" s="742"/>
    </row>
    <row r="40" spans="1:12" ht="15.6" customHeight="1">
      <c r="A40" s="291">
        <v>157</v>
      </c>
      <c r="B40" s="291" t="s">
        <v>24</v>
      </c>
      <c r="C40" s="293" t="s">
        <v>1550</v>
      </c>
      <c r="D40" s="751"/>
      <c r="E40" s="295" t="s">
        <v>26</v>
      </c>
      <c r="F40" s="285">
        <f t="shared" si="0"/>
        <v>0</v>
      </c>
      <c r="G40" s="321" t="str">
        <f t="shared" si="1"/>
        <v>0</v>
      </c>
      <c r="H40" s="302">
        <v>0</v>
      </c>
      <c r="I40" s="297" t="s">
        <v>27</v>
      </c>
      <c r="J40" s="751"/>
      <c r="K40" s="751"/>
      <c r="L40" s="742"/>
    </row>
    <row r="41" spans="1:12" ht="15.6" customHeight="1">
      <c r="A41" s="291">
        <v>158</v>
      </c>
      <c r="B41" s="291" t="s">
        <v>24</v>
      </c>
      <c r="C41" s="293" t="s">
        <v>1551</v>
      </c>
      <c r="D41" s="954" t="s">
        <v>1552</v>
      </c>
      <c r="E41" s="295" t="s">
        <v>26</v>
      </c>
      <c r="F41" s="285">
        <f t="shared" si="0"/>
        <v>0</v>
      </c>
      <c r="G41" s="321" t="str">
        <f t="shared" si="1"/>
        <v>0</v>
      </c>
      <c r="H41" s="264">
        <v>0</v>
      </c>
      <c r="I41" s="297" t="s">
        <v>27</v>
      </c>
      <c r="J41" s="773" t="s">
        <v>198</v>
      </c>
      <c r="K41" s="773">
        <f>IF((H41+_xlfn.BITLSHIFT(H42,8))&gt;32767,H41+_xlfn.BITLSHIFT(H42,8)-65536,H41+_xlfn.BITLSHIFT(H42,8))</f>
        <v>0</v>
      </c>
      <c r="L41" s="742"/>
    </row>
    <row r="42" spans="1:12" ht="15.6" customHeight="1">
      <c r="A42" s="291">
        <v>159</v>
      </c>
      <c r="B42" s="291" t="s">
        <v>24</v>
      </c>
      <c r="C42" s="293" t="s">
        <v>1553</v>
      </c>
      <c r="D42" s="751"/>
      <c r="E42" s="295" t="s">
        <v>26</v>
      </c>
      <c r="F42" s="285">
        <f t="shared" si="0"/>
        <v>0</v>
      </c>
      <c r="G42" s="321" t="str">
        <f t="shared" si="1"/>
        <v>0</v>
      </c>
      <c r="H42" s="302">
        <v>0</v>
      </c>
      <c r="I42" s="297" t="s">
        <v>27</v>
      </c>
      <c r="J42" s="751"/>
      <c r="K42" s="751"/>
      <c r="L42" s="742"/>
    </row>
    <row r="43" spans="1:12" ht="15.6" customHeight="1">
      <c r="A43" s="291">
        <v>160</v>
      </c>
      <c r="B43" s="291" t="s">
        <v>24</v>
      </c>
      <c r="C43" s="293" t="s">
        <v>1554</v>
      </c>
      <c r="D43" s="294" t="s">
        <v>1555</v>
      </c>
      <c r="E43" s="295" t="s">
        <v>26</v>
      </c>
      <c r="F43" s="285">
        <f t="shared" si="0"/>
        <v>0</v>
      </c>
      <c r="G43" s="321" t="str">
        <f t="shared" si="1"/>
        <v>0</v>
      </c>
      <c r="H43" s="302">
        <v>0</v>
      </c>
      <c r="I43" s="297" t="s">
        <v>27</v>
      </c>
      <c r="J43" s="297" t="s">
        <v>200</v>
      </c>
      <c r="K43" s="297">
        <f>H43</f>
        <v>0</v>
      </c>
      <c r="L43" s="742"/>
    </row>
    <row r="44" spans="1:12" ht="15.6" customHeight="1">
      <c r="A44" s="291">
        <v>161</v>
      </c>
      <c r="B44" s="291" t="s">
        <v>24</v>
      </c>
      <c r="C44" s="293" t="s">
        <v>49</v>
      </c>
      <c r="D44" s="294" t="s">
        <v>1514</v>
      </c>
      <c r="E44" s="295" t="s">
        <v>26</v>
      </c>
      <c r="F44" s="285">
        <f t="shared" si="0"/>
        <v>0</v>
      </c>
      <c r="G44" s="321" t="str">
        <f t="shared" si="1"/>
        <v>0</v>
      </c>
      <c r="H44" s="302">
        <v>0</v>
      </c>
      <c r="I44" s="297" t="s">
        <v>27</v>
      </c>
      <c r="J44" s="297" t="s">
        <v>200</v>
      </c>
      <c r="K44" s="297">
        <f>H44</f>
        <v>0</v>
      </c>
      <c r="L44" s="742"/>
    </row>
    <row r="45" spans="1:12" ht="15.6" customHeight="1">
      <c r="A45" s="291">
        <v>162</v>
      </c>
      <c r="B45" s="291" t="s">
        <v>24</v>
      </c>
      <c r="C45" s="293" t="s">
        <v>1556</v>
      </c>
      <c r="D45" s="294" t="s">
        <v>1557</v>
      </c>
      <c r="E45" s="295" t="s">
        <v>26</v>
      </c>
      <c r="F45" s="285">
        <f t="shared" si="0"/>
        <v>0</v>
      </c>
      <c r="G45" s="321" t="str">
        <f t="shared" si="1"/>
        <v>0</v>
      </c>
      <c r="H45" s="302">
        <v>0</v>
      </c>
      <c r="I45" s="297" t="s">
        <v>27</v>
      </c>
      <c r="J45" s="297" t="s">
        <v>200</v>
      </c>
      <c r="K45" s="297">
        <f>H45</f>
        <v>0</v>
      </c>
      <c r="L45" s="742"/>
    </row>
    <row r="46" spans="1:12" ht="15.6" customHeight="1">
      <c r="A46" s="291">
        <v>163</v>
      </c>
      <c r="B46" s="291" t="s">
        <v>24</v>
      </c>
      <c r="C46" s="293" t="s">
        <v>1558</v>
      </c>
      <c r="D46" s="294" t="s">
        <v>1559</v>
      </c>
      <c r="E46" s="295" t="s">
        <v>26</v>
      </c>
      <c r="F46" s="285">
        <f t="shared" si="0"/>
        <v>0</v>
      </c>
      <c r="G46" s="321" t="str">
        <f t="shared" si="1"/>
        <v>0</v>
      </c>
      <c r="H46" s="302">
        <v>0</v>
      </c>
      <c r="I46" s="297" t="s">
        <v>27</v>
      </c>
      <c r="J46" s="297" t="s">
        <v>1560</v>
      </c>
      <c r="K46" s="297">
        <f>IF(H46&gt;127,H46-256,H46)</f>
        <v>0</v>
      </c>
      <c r="L46" s="742"/>
    </row>
    <row r="47" spans="1:12" ht="15.6" customHeight="1">
      <c r="A47" s="291">
        <v>164</v>
      </c>
      <c r="B47" s="291" t="s">
        <v>24</v>
      </c>
      <c r="C47" s="293" t="s">
        <v>1561</v>
      </c>
      <c r="D47" s="294" t="s">
        <v>1559</v>
      </c>
      <c r="E47" s="295" t="s">
        <v>26</v>
      </c>
      <c r="F47" s="285">
        <f t="shared" si="0"/>
        <v>255</v>
      </c>
      <c r="G47" s="321" t="str">
        <f t="shared" si="1"/>
        <v>FF</v>
      </c>
      <c r="H47" s="302">
        <v>255</v>
      </c>
      <c r="I47" s="297" t="s">
        <v>27</v>
      </c>
      <c r="J47" s="297" t="s">
        <v>1560</v>
      </c>
      <c r="K47" s="297">
        <f>IF(H47&gt;127,H47-256,H47)</f>
        <v>-1</v>
      </c>
      <c r="L47" s="742"/>
    </row>
    <row r="48" spans="1:12" ht="15.6" customHeight="1">
      <c r="A48" s="291">
        <v>165</v>
      </c>
      <c r="B48" s="291" t="s">
        <v>24</v>
      </c>
      <c r="C48" s="293" t="s">
        <v>1562</v>
      </c>
      <c r="D48" s="294" t="s">
        <v>1559</v>
      </c>
      <c r="E48" s="295" t="s">
        <v>26</v>
      </c>
      <c r="F48" s="285">
        <f t="shared" si="0"/>
        <v>253</v>
      </c>
      <c r="G48" s="321" t="str">
        <f t="shared" si="1"/>
        <v>FD</v>
      </c>
      <c r="H48" s="302">
        <v>253</v>
      </c>
      <c r="I48" s="297" t="s">
        <v>27</v>
      </c>
      <c r="J48" s="297" t="s">
        <v>1560</v>
      </c>
      <c r="K48" s="297">
        <f>IF(H48&gt;127,H48-256,H48)</f>
        <v>-3</v>
      </c>
      <c r="L48" s="742"/>
    </row>
    <row r="49" spans="1:12" ht="15.6" customHeight="1">
      <c r="A49" s="291">
        <v>166</v>
      </c>
      <c r="B49" s="291" t="s">
        <v>24</v>
      </c>
      <c r="C49" s="293" t="s">
        <v>1563</v>
      </c>
      <c r="D49" s="294" t="s">
        <v>1559</v>
      </c>
      <c r="E49" s="295" t="s">
        <v>26</v>
      </c>
      <c r="F49" s="285">
        <f t="shared" si="0"/>
        <v>0</v>
      </c>
      <c r="G49" s="321" t="str">
        <f t="shared" si="1"/>
        <v>0</v>
      </c>
      <c r="H49" s="302">
        <v>0</v>
      </c>
      <c r="I49" s="297" t="s">
        <v>27</v>
      </c>
      <c r="J49" s="297" t="s">
        <v>1560</v>
      </c>
      <c r="K49" s="297">
        <f>IF(H49&gt;127,H49-256,H49)</f>
        <v>0</v>
      </c>
      <c r="L49" s="742"/>
    </row>
    <row r="50" spans="1:12" ht="15.6" customHeight="1">
      <c r="A50" s="291">
        <v>167</v>
      </c>
      <c r="B50" s="291" t="s">
        <v>24</v>
      </c>
      <c r="C50" s="293" t="s">
        <v>1564</v>
      </c>
      <c r="D50" s="294" t="s">
        <v>1565</v>
      </c>
      <c r="E50" s="295" t="s">
        <v>26</v>
      </c>
      <c r="F50" s="285">
        <f t="shared" si="0"/>
        <v>0</v>
      </c>
      <c r="G50" s="321" t="str">
        <f t="shared" si="1"/>
        <v>0</v>
      </c>
      <c r="H50" s="302">
        <v>0</v>
      </c>
      <c r="I50" s="297" t="s">
        <v>27</v>
      </c>
      <c r="J50" s="297" t="s">
        <v>200</v>
      </c>
      <c r="K50" s="297">
        <f t="shared" ref="K50:K62" si="2">H50</f>
        <v>0</v>
      </c>
      <c r="L50" s="742"/>
    </row>
    <row r="51" spans="1:12" ht="15.6" customHeight="1">
      <c r="A51" s="291">
        <v>168</v>
      </c>
      <c r="B51" s="291" t="s">
        <v>24</v>
      </c>
      <c r="C51" s="293" t="s">
        <v>1566</v>
      </c>
      <c r="D51" s="294" t="s">
        <v>1567</v>
      </c>
      <c r="E51" s="295" t="s">
        <v>26</v>
      </c>
      <c r="F51" s="285">
        <f t="shared" si="0"/>
        <v>1</v>
      </c>
      <c r="G51" s="321" t="str">
        <f t="shared" si="1"/>
        <v>1</v>
      </c>
      <c r="H51" s="302">
        <v>1</v>
      </c>
      <c r="I51" s="297" t="s">
        <v>27</v>
      </c>
      <c r="J51" s="297" t="s">
        <v>200</v>
      </c>
      <c r="K51" s="297">
        <f t="shared" si="2"/>
        <v>1</v>
      </c>
      <c r="L51" s="742"/>
    </row>
    <row r="52" spans="1:12" ht="15.6" customHeight="1">
      <c r="A52" s="291">
        <v>169</v>
      </c>
      <c r="B52" s="291" t="s">
        <v>24</v>
      </c>
      <c r="C52" s="293" t="s">
        <v>1568</v>
      </c>
      <c r="D52" s="294" t="s">
        <v>1569</v>
      </c>
      <c r="E52" s="295" t="s">
        <v>26</v>
      </c>
      <c r="F52" s="285">
        <f t="shared" si="0"/>
        <v>0</v>
      </c>
      <c r="G52" s="321" t="str">
        <f t="shared" si="1"/>
        <v>0</v>
      </c>
      <c r="H52" s="302">
        <v>0</v>
      </c>
      <c r="I52" s="297" t="s">
        <v>27</v>
      </c>
      <c r="J52" s="297" t="s">
        <v>200</v>
      </c>
      <c r="K52" s="297">
        <f t="shared" si="2"/>
        <v>0</v>
      </c>
      <c r="L52" s="742"/>
    </row>
    <row r="53" spans="1:12" ht="15.6" customHeight="1">
      <c r="A53" s="291">
        <v>170</v>
      </c>
      <c r="B53" s="291" t="s">
        <v>24</v>
      </c>
      <c r="C53" s="293" t="s">
        <v>1570</v>
      </c>
      <c r="D53" s="294" t="s">
        <v>1571</v>
      </c>
      <c r="E53" s="295" t="s">
        <v>26</v>
      </c>
      <c r="F53" s="285">
        <f t="shared" si="0"/>
        <v>0</v>
      </c>
      <c r="G53" s="321" t="str">
        <f t="shared" si="1"/>
        <v>0</v>
      </c>
      <c r="H53" s="302">
        <v>0</v>
      </c>
      <c r="I53" s="297" t="s">
        <v>27</v>
      </c>
      <c r="J53" s="297" t="s">
        <v>200</v>
      </c>
      <c r="K53" s="297">
        <f t="shared" si="2"/>
        <v>0</v>
      </c>
      <c r="L53" s="742"/>
    </row>
    <row r="54" spans="1:12" ht="15.6" customHeight="1">
      <c r="A54" s="291">
        <v>171</v>
      </c>
      <c r="B54" s="291" t="s">
        <v>24</v>
      </c>
      <c r="C54" s="293" t="s">
        <v>1572</v>
      </c>
      <c r="D54" s="294" t="s">
        <v>1573</v>
      </c>
      <c r="E54" s="295" t="s">
        <v>26</v>
      </c>
      <c r="F54" s="285">
        <f t="shared" si="0"/>
        <v>0</v>
      </c>
      <c r="G54" s="321" t="str">
        <f t="shared" si="1"/>
        <v>0</v>
      </c>
      <c r="H54" s="302">
        <v>0</v>
      </c>
      <c r="I54" s="297" t="s">
        <v>27</v>
      </c>
      <c r="J54" s="297" t="s">
        <v>200</v>
      </c>
      <c r="K54" s="297">
        <f t="shared" si="2"/>
        <v>0</v>
      </c>
      <c r="L54" s="742"/>
    </row>
    <row r="55" spans="1:12" ht="15.6" customHeight="1">
      <c r="A55" s="291">
        <v>172</v>
      </c>
      <c r="B55" s="291" t="s">
        <v>24</v>
      </c>
      <c r="C55" s="293" t="s">
        <v>1574</v>
      </c>
      <c r="D55" s="210" t="s">
        <v>1575</v>
      </c>
      <c r="E55" s="295" t="s">
        <v>26</v>
      </c>
      <c r="F55" s="285">
        <f t="shared" si="0"/>
        <v>0</v>
      </c>
      <c r="G55" s="321" t="str">
        <f t="shared" si="1"/>
        <v>0</v>
      </c>
      <c r="H55" s="302">
        <v>0</v>
      </c>
      <c r="I55" s="297" t="s">
        <v>27</v>
      </c>
      <c r="J55" s="297" t="s">
        <v>200</v>
      </c>
      <c r="K55" s="297">
        <f t="shared" si="2"/>
        <v>0</v>
      </c>
      <c r="L55" s="742"/>
    </row>
    <row r="56" spans="1:12" ht="15.6" customHeight="1">
      <c r="A56" s="291">
        <v>173</v>
      </c>
      <c r="B56" s="291" t="s">
        <v>24</v>
      </c>
      <c r="C56" s="293" t="s">
        <v>1576</v>
      </c>
      <c r="D56" s="210" t="s">
        <v>1577</v>
      </c>
      <c r="E56" s="295" t="s">
        <v>26</v>
      </c>
      <c r="F56" s="285">
        <f t="shared" si="0"/>
        <v>0</v>
      </c>
      <c r="G56" s="321" t="str">
        <f t="shared" si="1"/>
        <v>0</v>
      </c>
      <c r="H56" s="302">
        <v>0</v>
      </c>
      <c r="I56" s="297" t="s">
        <v>27</v>
      </c>
      <c r="J56" s="297" t="s">
        <v>200</v>
      </c>
      <c r="K56" s="297">
        <f t="shared" si="2"/>
        <v>0</v>
      </c>
      <c r="L56" s="742"/>
    </row>
    <row r="57" spans="1:12" ht="15.6" customHeight="1">
      <c r="A57" s="291">
        <v>174</v>
      </c>
      <c r="B57" s="291" t="s">
        <v>24</v>
      </c>
      <c r="C57" s="293" t="s">
        <v>1578</v>
      </c>
      <c r="D57" s="210" t="s">
        <v>1579</v>
      </c>
      <c r="E57" s="295" t="s">
        <v>26</v>
      </c>
      <c r="F57" s="285">
        <f t="shared" si="0"/>
        <v>0</v>
      </c>
      <c r="G57" s="321" t="str">
        <f t="shared" si="1"/>
        <v>0</v>
      </c>
      <c r="H57" s="302">
        <v>0</v>
      </c>
      <c r="I57" s="297" t="s">
        <v>27</v>
      </c>
      <c r="J57" s="297" t="s">
        <v>200</v>
      </c>
      <c r="K57" s="297">
        <f t="shared" si="2"/>
        <v>0</v>
      </c>
      <c r="L57" s="742"/>
    </row>
    <row r="58" spans="1:12" ht="15.6" customHeight="1">
      <c r="A58" s="291">
        <v>175</v>
      </c>
      <c r="B58" s="291" t="s">
        <v>24</v>
      </c>
      <c r="C58" s="293" t="s">
        <v>1580</v>
      </c>
      <c r="D58" s="210" t="s">
        <v>1581</v>
      </c>
      <c r="E58" s="295" t="s">
        <v>26</v>
      </c>
      <c r="F58" s="285">
        <f t="shared" si="0"/>
        <v>0</v>
      </c>
      <c r="G58" s="321" t="str">
        <f t="shared" si="1"/>
        <v>0</v>
      </c>
      <c r="H58" s="302">
        <v>0</v>
      </c>
      <c r="I58" s="297" t="s">
        <v>27</v>
      </c>
      <c r="J58" s="297" t="s">
        <v>200</v>
      </c>
      <c r="K58" s="297">
        <f t="shared" si="2"/>
        <v>0</v>
      </c>
      <c r="L58" s="742"/>
    </row>
    <row r="59" spans="1:12" ht="15.6" customHeight="1">
      <c r="A59" s="291">
        <v>176</v>
      </c>
      <c r="B59" s="291" t="s">
        <v>24</v>
      </c>
      <c r="C59" s="293" t="s">
        <v>1582</v>
      </c>
      <c r="D59" s="210" t="s">
        <v>1583</v>
      </c>
      <c r="E59" s="295" t="s">
        <v>26</v>
      </c>
      <c r="F59" s="285">
        <f t="shared" si="0"/>
        <v>0</v>
      </c>
      <c r="G59" s="321" t="str">
        <f t="shared" si="1"/>
        <v>0</v>
      </c>
      <c r="H59" s="302">
        <v>0</v>
      </c>
      <c r="I59" s="297" t="s">
        <v>27</v>
      </c>
      <c r="J59" s="297" t="s">
        <v>200</v>
      </c>
      <c r="K59" s="297">
        <f t="shared" si="2"/>
        <v>0</v>
      </c>
      <c r="L59" s="742"/>
    </row>
    <row r="60" spans="1:12" ht="15.6" customHeight="1">
      <c r="A60" s="291">
        <v>177</v>
      </c>
      <c r="B60" s="291" t="s">
        <v>24</v>
      </c>
      <c r="C60" s="293" t="s">
        <v>1584</v>
      </c>
      <c r="D60" s="210" t="s">
        <v>1585</v>
      </c>
      <c r="E60" s="295" t="s">
        <v>26</v>
      </c>
      <c r="F60" s="285">
        <f t="shared" si="0"/>
        <v>0</v>
      </c>
      <c r="G60" s="321" t="str">
        <f t="shared" si="1"/>
        <v>0</v>
      </c>
      <c r="H60" s="302">
        <v>0</v>
      </c>
      <c r="I60" s="297" t="s">
        <v>27</v>
      </c>
      <c r="J60" s="297" t="s">
        <v>200</v>
      </c>
      <c r="K60" s="297">
        <f t="shared" si="2"/>
        <v>0</v>
      </c>
      <c r="L60" s="742"/>
    </row>
    <row r="61" spans="1:12" ht="15.6" customHeight="1">
      <c r="A61" s="291">
        <v>178</v>
      </c>
      <c r="B61" s="291" t="s">
        <v>24</v>
      </c>
      <c r="C61" s="293" t="s">
        <v>49</v>
      </c>
      <c r="D61" s="294" t="s">
        <v>1514</v>
      </c>
      <c r="E61" s="295" t="s">
        <v>26</v>
      </c>
      <c r="F61" s="285">
        <f t="shared" si="0"/>
        <v>0</v>
      </c>
      <c r="G61" s="321" t="str">
        <f t="shared" si="1"/>
        <v>0</v>
      </c>
      <c r="H61" s="302">
        <v>0</v>
      </c>
      <c r="I61" s="297" t="s">
        <v>27</v>
      </c>
      <c r="J61" s="297" t="s">
        <v>200</v>
      </c>
      <c r="K61" s="297">
        <f t="shared" si="2"/>
        <v>0</v>
      </c>
      <c r="L61" s="742"/>
    </row>
    <row r="62" spans="1:12" ht="15.6" customHeight="1">
      <c r="A62" s="291">
        <v>179</v>
      </c>
      <c r="B62" s="291" t="s">
        <v>24</v>
      </c>
      <c r="C62" s="293" t="s">
        <v>49</v>
      </c>
      <c r="D62" s="294" t="s">
        <v>1514</v>
      </c>
      <c r="E62" s="295" t="s">
        <v>26</v>
      </c>
      <c r="F62" s="285">
        <f t="shared" si="0"/>
        <v>0</v>
      </c>
      <c r="G62" s="321" t="str">
        <f t="shared" si="1"/>
        <v>0</v>
      </c>
      <c r="H62" s="302">
        <v>0</v>
      </c>
      <c r="I62" s="297" t="s">
        <v>27</v>
      </c>
      <c r="J62" s="297" t="s">
        <v>200</v>
      </c>
      <c r="K62" s="297">
        <f t="shared" si="2"/>
        <v>0</v>
      </c>
      <c r="L62" s="742"/>
    </row>
    <row r="63" spans="1:12" ht="15.6" customHeight="1">
      <c r="A63" s="963">
        <v>180</v>
      </c>
      <c r="B63" s="291">
        <v>0</v>
      </c>
      <c r="C63" s="293" t="s">
        <v>1492</v>
      </c>
      <c r="D63" s="294" t="s">
        <v>1493</v>
      </c>
      <c r="E63" s="295" t="s">
        <v>26</v>
      </c>
      <c r="F63" s="540">
        <f>_xlfn.BITAND(_xlfn.BITRSHIFT(H63,B63),1)</f>
        <v>0</v>
      </c>
      <c r="G63" s="972" t="str">
        <f t="shared" si="1"/>
        <v>54</v>
      </c>
      <c r="H63" s="973">
        <v>84</v>
      </c>
      <c r="I63" s="773" t="s">
        <v>27</v>
      </c>
      <c r="J63" s="773" t="s">
        <v>1490</v>
      </c>
      <c r="K63" s="773">
        <f>_xlfn.BITLSHIFT(H74,24) +_xlfn.BITLSHIFT(H73,16) +_xlfn.BITLSHIFT(H71,8) +H63</f>
        <v>84</v>
      </c>
      <c r="L63" s="980" t="s">
        <v>4465</v>
      </c>
    </row>
    <row r="64" spans="1:12" ht="15.6" customHeight="1">
      <c r="A64" s="754"/>
      <c r="B64" s="291">
        <v>1</v>
      </c>
      <c r="C64" s="293" t="s">
        <v>1495</v>
      </c>
      <c r="D64" s="294" t="s">
        <v>1496</v>
      </c>
      <c r="E64" s="295" t="s">
        <v>26</v>
      </c>
      <c r="F64" s="540">
        <f>_xlfn.BITAND(_xlfn.BITRSHIFT(H63,B64),1)</f>
        <v>0</v>
      </c>
      <c r="G64" s="970"/>
      <c r="H64" s="974"/>
      <c r="I64" s="754"/>
      <c r="J64" s="754"/>
      <c r="K64" s="754"/>
      <c r="L64" s="742"/>
    </row>
    <row r="65" spans="1:12" ht="15.6" customHeight="1">
      <c r="A65" s="754"/>
      <c r="B65" s="291">
        <v>2</v>
      </c>
      <c r="C65" s="293" t="s">
        <v>1497</v>
      </c>
      <c r="D65" s="294" t="s">
        <v>1498</v>
      </c>
      <c r="E65" s="295" t="s">
        <v>26</v>
      </c>
      <c r="F65" s="540">
        <f>_xlfn.BITAND(_xlfn.BITRSHIFT(H63,B65),1)</f>
        <v>1</v>
      </c>
      <c r="G65" s="970"/>
      <c r="H65" s="974"/>
      <c r="I65" s="754"/>
      <c r="J65" s="754"/>
      <c r="K65" s="754"/>
      <c r="L65" s="742"/>
    </row>
    <row r="66" spans="1:12" ht="15.6" customHeight="1">
      <c r="A66" s="754"/>
      <c r="B66" s="291">
        <v>3</v>
      </c>
      <c r="C66" s="293" t="s">
        <v>1499</v>
      </c>
      <c r="D66" s="294" t="s">
        <v>1500</v>
      </c>
      <c r="E66" s="295" t="s">
        <v>26</v>
      </c>
      <c r="F66" s="540">
        <f>_xlfn.BITAND(_xlfn.BITRSHIFT(H63,B66),1)</f>
        <v>0</v>
      </c>
      <c r="G66" s="970"/>
      <c r="H66" s="974"/>
      <c r="I66" s="754"/>
      <c r="J66" s="754"/>
      <c r="K66" s="754"/>
      <c r="L66" s="742"/>
    </row>
    <row r="67" spans="1:12" ht="15.6" customHeight="1">
      <c r="A67" s="754"/>
      <c r="B67" s="291">
        <v>4</v>
      </c>
      <c r="C67" s="293" t="s">
        <v>1501</v>
      </c>
      <c r="D67" s="294" t="s">
        <v>1502</v>
      </c>
      <c r="E67" s="295" t="s">
        <v>26</v>
      </c>
      <c r="F67" s="540">
        <f>_xlfn.BITAND(_xlfn.BITRSHIFT(H63,B67),1)</f>
        <v>1</v>
      </c>
      <c r="G67" s="970"/>
      <c r="H67" s="974"/>
      <c r="I67" s="754"/>
      <c r="J67" s="754"/>
      <c r="K67" s="754"/>
      <c r="L67" s="742"/>
    </row>
    <row r="68" spans="1:12" ht="15.6" customHeight="1">
      <c r="A68" s="754"/>
      <c r="B68" s="291">
        <v>5</v>
      </c>
      <c r="C68" s="293" t="s">
        <v>1503</v>
      </c>
      <c r="D68" s="294" t="s">
        <v>1504</v>
      </c>
      <c r="E68" s="295" t="s">
        <v>26</v>
      </c>
      <c r="F68" s="540">
        <f>_xlfn.BITAND(_xlfn.BITRSHIFT(H63,B68),1)</f>
        <v>0</v>
      </c>
      <c r="G68" s="970"/>
      <c r="H68" s="974"/>
      <c r="I68" s="754"/>
      <c r="J68" s="754"/>
      <c r="K68" s="754"/>
      <c r="L68" s="742"/>
    </row>
    <row r="69" spans="1:12" ht="15.6" customHeight="1">
      <c r="A69" s="754"/>
      <c r="B69" s="291">
        <v>6</v>
      </c>
      <c r="C69" s="293" t="s">
        <v>1505</v>
      </c>
      <c r="D69" s="294" t="s">
        <v>1506</v>
      </c>
      <c r="E69" s="295" t="s">
        <v>26</v>
      </c>
      <c r="F69" s="540">
        <f>_xlfn.BITAND(_xlfn.BITRSHIFT(H63,B69),1)</f>
        <v>1</v>
      </c>
      <c r="G69" s="970"/>
      <c r="H69" s="974"/>
      <c r="I69" s="754"/>
      <c r="J69" s="754"/>
      <c r="K69" s="754"/>
      <c r="L69" s="742"/>
    </row>
    <row r="70" spans="1:12" ht="15.6" customHeight="1">
      <c r="A70" s="751"/>
      <c r="B70" s="291">
        <v>7</v>
      </c>
      <c r="C70" s="293" t="s">
        <v>1507</v>
      </c>
      <c r="D70" s="294" t="s">
        <v>1508</v>
      </c>
      <c r="E70" s="295" t="s">
        <v>26</v>
      </c>
      <c r="F70" s="540">
        <f>_xlfn.BITAND(_xlfn.BITRSHIFT(H63,B70),1)</f>
        <v>0</v>
      </c>
      <c r="G70" s="970"/>
      <c r="H70" s="975"/>
      <c r="I70" s="751"/>
      <c r="J70" s="754"/>
      <c r="K70" s="754"/>
      <c r="L70" s="742"/>
    </row>
    <row r="71" spans="1:12" ht="15.6" customHeight="1">
      <c r="A71" s="977">
        <v>181</v>
      </c>
      <c r="B71" s="291">
        <v>8</v>
      </c>
      <c r="C71" s="293" t="s">
        <v>1509</v>
      </c>
      <c r="D71" s="294" t="s">
        <v>1510</v>
      </c>
      <c r="E71" s="295" t="s">
        <v>26</v>
      </c>
      <c r="F71" s="540">
        <f>_xlfn.BITAND(_xlfn.BITRSHIFT(H71,B71),1)</f>
        <v>0</v>
      </c>
      <c r="G71" s="947" t="str">
        <f>DEC2HEX(H71)</f>
        <v>0</v>
      </c>
      <c r="H71" s="973">
        <v>0</v>
      </c>
      <c r="I71" s="773" t="s">
        <v>27</v>
      </c>
      <c r="J71" s="754"/>
      <c r="K71" s="754"/>
      <c r="L71" s="742"/>
    </row>
    <row r="72" spans="1:12" ht="15.6" customHeight="1">
      <c r="A72" s="751"/>
      <c r="B72" s="301" t="s">
        <v>1587</v>
      </c>
      <c r="C72" s="293" t="s">
        <v>1511</v>
      </c>
      <c r="D72" s="294" t="s">
        <v>49</v>
      </c>
      <c r="E72" s="295" t="s">
        <v>26</v>
      </c>
      <c r="F72" s="540">
        <f>H71</f>
        <v>0</v>
      </c>
      <c r="G72" s="971"/>
      <c r="H72" s="975"/>
      <c r="I72" s="751"/>
      <c r="J72" s="754"/>
      <c r="K72" s="754"/>
      <c r="L72" s="742"/>
    </row>
    <row r="73" spans="1:12" ht="15.6" customHeight="1">
      <c r="A73" s="291">
        <v>182</v>
      </c>
      <c r="B73" s="291" t="s">
        <v>1588</v>
      </c>
      <c r="C73" s="293" t="s">
        <v>1497</v>
      </c>
      <c r="D73" s="294" t="s">
        <v>1498</v>
      </c>
      <c r="E73" s="295" t="s">
        <v>26</v>
      </c>
      <c r="F73" s="540">
        <f t="shared" ref="F73:F122" si="3">H73</f>
        <v>0</v>
      </c>
      <c r="G73" s="321" t="str">
        <f t="shared" ref="G73:G136" si="4">DEC2HEX(H73)</f>
        <v>0</v>
      </c>
      <c r="H73" s="580">
        <v>0</v>
      </c>
      <c r="I73" s="297" t="s">
        <v>27</v>
      </c>
      <c r="J73" s="754"/>
      <c r="K73" s="754"/>
      <c r="L73" s="742"/>
    </row>
    <row r="74" spans="1:12" ht="15.6" customHeight="1">
      <c r="A74" s="291">
        <v>183</v>
      </c>
      <c r="B74" s="291" t="s">
        <v>1589</v>
      </c>
      <c r="C74" s="293" t="s">
        <v>1499</v>
      </c>
      <c r="D74" s="294" t="s">
        <v>1500</v>
      </c>
      <c r="E74" s="295" t="s">
        <v>26</v>
      </c>
      <c r="F74" s="540">
        <f t="shared" si="3"/>
        <v>0</v>
      </c>
      <c r="G74" s="321" t="str">
        <f t="shared" si="4"/>
        <v>0</v>
      </c>
      <c r="H74" s="302">
        <v>0</v>
      </c>
      <c r="I74" s="297" t="s">
        <v>27</v>
      </c>
      <c r="J74" s="751"/>
      <c r="K74" s="751"/>
      <c r="L74" s="742"/>
    </row>
    <row r="75" spans="1:12" ht="135" customHeight="1">
      <c r="A75" s="291">
        <v>184</v>
      </c>
      <c r="B75" s="291" t="s">
        <v>24</v>
      </c>
      <c r="C75" s="293" t="s">
        <v>1512</v>
      </c>
      <c r="D75" s="294" t="s">
        <v>1590</v>
      </c>
      <c r="E75" s="295" t="s">
        <v>26</v>
      </c>
      <c r="F75" s="540">
        <f t="shared" si="3"/>
        <v>4</v>
      </c>
      <c r="G75" s="321" t="str">
        <f t="shared" si="4"/>
        <v>4</v>
      </c>
      <c r="H75" s="302">
        <v>4</v>
      </c>
      <c r="I75" s="297" t="s">
        <v>27</v>
      </c>
      <c r="J75" s="297" t="s">
        <v>200</v>
      </c>
      <c r="K75" s="297">
        <f>H75</f>
        <v>4</v>
      </c>
      <c r="L75" s="742"/>
    </row>
    <row r="76" spans="1:12" ht="15.6" customHeight="1">
      <c r="A76" s="291">
        <v>185</v>
      </c>
      <c r="B76" s="291" t="s">
        <v>24</v>
      </c>
      <c r="C76" s="293" t="s">
        <v>49</v>
      </c>
      <c r="D76" s="294" t="s">
        <v>1514</v>
      </c>
      <c r="E76" s="295" t="s">
        <v>26</v>
      </c>
      <c r="F76" s="540">
        <f t="shared" si="3"/>
        <v>0</v>
      </c>
      <c r="G76" s="321" t="str">
        <f t="shared" si="4"/>
        <v>0</v>
      </c>
      <c r="H76" s="302">
        <v>0</v>
      </c>
      <c r="I76" s="297">
        <v>0</v>
      </c>
      <c r="J76" s="297" t="s">
        <v>200</v>
      </c>
      <c r="K76" s="297">
        <f>H76</f>
        <v>0</v>
      </c>
      <c r="L76" s="742"/>
    </row>
    <row r="77" spans="1:12" ht="15.6" customHeight="1">
      <c r="A77" s="291">
        <v>186</v>
      </c>
      <c r="B77" s="291" t="s">
        <v>24</v>
      </c>
      <c r="C77" s="293" t="s">
        <v>1515</v>
      </c>
      <c r="D77" s="954" t="s">
        <v>1516</v>
      </c>
      <c r="E77" s="295" t="s">
        <v>26</v>
      </c>
      <c r="F77" s="540">
        <f t="shared" si="3"/>
        <v>0</v>
      </c>
      <c r="G77" s="321" t="str">
        <f t="shared" si="4"/>
        <v>0</v>
      </c>
      <c r="H77" s="580">
        <v>0</v>
      </c>
      <c r="I77" s="297" t="s">
        <v>27</v>
      </c>
      <c r="J77" s="773" t="s">
        <v>198</v>
      </c>
      <c r="K77" s="773">
        <f>IF((H77+_xlfn.BITLSHIFT(H78,8))&gt;32767,H77+_xlfn.BITLSHIFT(H78,8)-65536,H77+_xlfn.BITLSHIFT(H78,8))</f>
        <v>0</v>
      </c>
      <c r="L77" s="742"/>
    </row>
    <row r="78" spans="1:12" ht="15.6" customHeight="1">
      <c r="A78" s="291">
        <v>187</v>
      </c>
      <c r="B78" s="291" t="s">
        <v>24</v>
      </c>
      <c r="C78" s="293" t="s">
        <v>1517</v>
      </c>
      <c r="D78" s="751"/>
      <c r="E78" s="295" t="s">
        <v>26</v>
      </c>
      <c r="F78" s="540">
        <f t="shared" si="3"/>
        <v>0</v>
      </c>
      <c r="G78" s="321" t="str">
        <f t="shared" si="4"/>
        <v>0</v>
      </c>
      <c r="H78" s="302">
        <v>0</v>
      </c>
      <c r="I78" s="297" t="s">
        <v>27</v>
      </c>
      <c r="J78" s="751"/>
      <c r="K78" s="751"/>
      <c r="L78" s="742"/>
    </row>
    <row r="79" spans="1:12" ht="15.6" customHeight="1">
      <c r="A79" s="291">
        <v>188</v>
      </c>
      <c r="B79" s="291" t="s">
        <v>24</v>
      </c>
      <c r="C79" s="293" t="s">
        <v>1518</v>
      </c>
      <c r="D79" s="954" t="s">
        <v>1519</v>
      </c>
      <c r="E79" s="295" t="s">
        <v>26</v>
      </c>
      <c r="F79" s="540">
        <f t="shared" si="3"/>
        <v>246</v>
      </c>
      <c r="G79" s="321" t="str">
        <f t="shared" si="4"/>
        <v>F6</v>
      </c>
      <c r="H79" s="658">
        <v>246</v>
      </c>
      <c r="I79" s="297" t="s">
        <v>27</v>
      </c>
      <c r="J79" s="773" t="s">
        <v>198</v>
      </c>
      <c r="K79" s="773">
        <f>IF((H79+_xlfn.BITLSHIFT(H80,8))&gt;32767,H79+_xlfn.BITLSHIFT(H80,8)-65536,H79+_xlfn.BITLSHIFT(H80,8))</f>
        <v>-10</v>
      </c>
      <c r="L79" s="742"/>
    </row>
    <row r="80" spans="1:12" ht="15.6" customHeight="1">
      <c r="A80" s="291">
        <v>189</v>
      </c>
      <c r="B80" s="291" t="s">
        <v>24</v>
      </c>
      <c r="C80" s="293" t="s">
        <v>1520</v>
      </c>
      <c r="D80" s="751"/>
      <c r="E80" s="295" t="s">
        <v>26</v>
      </c>
      <c r="F80" s="540">
        <f t="shared" si="3"/>
        <v>255</v>
      </c>
      <c r="G80" s="321" t="str">
        <f t="shared" si="4"/>
        <v>FF</v>
      </c>
      <c r="H80" s="302">
        <v>255</v>
      </c>
      <c r="I80" s="297" t="s">
        <v>27</v>
      </c>
      <c r="J80" s="751"/>
      <c r="K80" s="751"/>
      <c r="L80" s="742"/>
    </row>
    <row r="81" spans="1:12" ht="15.6" customHeight="1">
      <c r="A81" s="291">
        <v>190</v>
      </c>
      <c r="B81" s="291" t="s">
        <v>24</v>
      </c>
      <c r="C81" s="293" t="s">
        <v>1521</v>
      </c>
      <c r="D81" s="954" t="s">
        <v>1522</v>
      </c>
      <c r="E81" s="295" t="s">
        <v>26</v>
      </c>
      <c r="F81" s="540">
        <f t="shared" si="3"/>
        <v>150</v>
      </c>
      <c r="G81" s="321" t="str">
        <f t="shared" si="4"/>
        <v>96</v>
      </c>
      <c r="H81" s="658">
        <v>150</v>
      </c>
      <c r="I81" s="297" t="s">
        <v>27</v>
      </c>
      <c r="J81" s="773" t="s">
        <v>198</v>
      </c>
      <c r="K81" s="773">
        <f>IF((H81+_xlfn.BITLSHIFT(H82,8))&gt;32767,H81+_xlfn.BITLSHIFT(H82,8)-65536,H81+_xlfn.BITLSHIFT(H82,8))</f>
        <v>150</v>
      </c>
      <c r="L81" s="742"/>
    </row>
    <row r="82" spans="1:12" ht="15.6" customHeight="1">
      <c r="A82" s="291">
        <v>191</v>
      </c>
      <c r="B82" s="291" t="s">
        <v>24</v>
      </c>
      <c r="C82" s="293" t="s">
        <v>1523</v>
      </c>
      <c r="D82" s="751"/>
      <c r="E82" s="295" t="s">
        <v>26</v>
      </c>
      <c r="F82" s="540">
        <f t="shared" si="3"/>
        <v>0</v>
      </c>
      <c r="G82" s="321" t="str">
        <f t="shared" si="4"/>
        <v>0</v>
      </c>
      <c r="H82" s="302">
        <v>0</v>
      </c>
      <c r="I82" s="297" t="s">
        <v>27</v>
      </c>
      <c r="J82" s="751"/>
      <c r="K82" s="751"/>
      <c r="L82" s="742"/>
    </row>
    <row r="83" spans="1:12" ht="15.6" customHeight="1">
      <c r="A83" s="291">
        <v>192</v>
      </c>
      <c r="B83" s="291" t="s">
        <v>24</v>
      </c>
      <c r="C83" s="293" t="s">
        <v>1524</v>
      </c>
      <c r="D83" s="954" t="s">
        <v>1525</v>
      </c>
      <c r="E83" s="295" t="s">
        <v>26</v>
      </c>
      <c r="F83" s="540">
        <f t="shared" si="3"/>
        <v>248</v>
      </c>
      <c r="G83" s="321" t="str">
        <f t="shared" si="4"/>
        <v>F8</v>
      </c>
      <c r="H83" s="658">
        <v>248</v>
      </c>
      <c r="I83" s="297" t="s">
        <v>27</v>
      </c>
      <c r="J83" s="773" t="s">
        <v>198</v>
      </c>
      <c r="K83" s="773">
        <f>IF((H83+_xlfn.BITLSHIFT(H84,8))&gt;32767,H83+_xlfn.BITLSHIFT(H84,8)-65536,H83+_xlfn.BITLSHIFT(H84,8))</f>
        <v>-8</v>
      </c>
      <c r="L83" s="742"/>
    </row>
    <row r="84" spans="1:12" ht="15.6" customHeight="1">
      <c r="A84" s="291">
        <v>193</v>
      </c>
      <c r="B84" s="291" t="s">
        <v>24</v>
      </c>
      <c r="C84" s="293" t="s">
        <v>1526</v>
      </c>
      <c r="D84" s="751"/>
      <c r="E84" s="295" t="s">
        <v>26</v>
      </c>
      <c r="F84" s="540">
        <f t="shared" si="3"/>
        <v>255</v>
      </c>
      <c r="G84" s="321" t="str">
        <f t="shared" si="4"/>
        <v>FF</v>
      </c>
      <c r="H84" s="302">
        <v>255</v>
      </c>
      <c r="I84" s="297" t="s">
        <v>27</v>
      </c>
      <c r="J84" s="751"/>
      <c r="K84" s="751"/>
      <c r="L84" s="742"/>
    </row>
    <row r="85" spans="1:12" ht="15.6" customHeight="1">
      <c r="A85" s="291">
        <v>194</v>
      </c>
      <c r="B85" s="291" t="s">
        <v>24</v>
      </c>
      <c r="C85" s="293" t="s">
        <v>1527</v>
      </c>
      <c r="D85" s="954" t="s">
        <v>1591</v>
      </c>
      <c r="E85" s="295" t="s">
        <v>26</v>
      </c>
      <c r="F85" s="540">
        <f t="shared" si="3"/>
        <v>0</v>
      </c>
      <c r="G85" s="321" t="str">
        <f t="shared" si="4"/>
        <v>0</v>
      </c>
      <c r="H85" s="580">
        <v>0</v>
      </c>
      <c r="I85" s="297" t="s">
        <v>27</v>
      </c>
      <c r="J85" s="773" t="s">
        <v>198</v>
      </c>
      <c r="K85" s="773">
        <f>IF((H85+_xlfn.BITLSHIFT(H86,8))&gt;32767,H85+_xlfn.BITLSHIFT(H86,8)-65536,H85+_xlfn.BITLSHIFT(H86,8))</f>
        <v>0</v>
      </c>
      <c r="L85" s="742"/>
    </row>
    <row r="86" spans="1:12" ht="15.6" customHeight="1">
      <c r="A86" s="291">
        <v>195</v>
      </c>
      <c r="B86" s="291" t="s">
        <v>24</v>
      </c>
      <c r="C86" s="293" t="s">
        <v>1529</v>
      </c>
      <c r="D86" s="751"/>
      <c r="E86" s="295" t="s">
        <v>26</v>
      </c>
      <c r="F86" s="540">
        <f t="shared" si="3"/>
        <v>0</v>
      </c>
      <c r="G86" s="321" t="str">
        <f t="shared" si="4"/>
        <v>0</v>
      </c>
      <c r="H86" s="302">
        <v>0</v>
      </c>
      <c r="I86" s="297" t="s">
        <v>27</v>
      </c>
      <c r="J86" s="751"/>
      <c r="K86" s="751"/>
      <c r="L86" s="742"/>
    </row>
    <row r="87" spans="1:12" ht="15.6" customHeight="1">
      <c r="A87" s="291">
        <v>196</v>
      </c>
      <c r="B87" s="291" t="s">
        <v>24</v>
      </c>
      <c r="C87" s="293" t="s">
        <v>1530</v>
      </c>
      <c r="D87" s="954" t="s">
        <v>1592</v>
      </c>
      <c r="E87" s="295" t="s">
        <v>26</v>
      </c>
      <c r="F87" s="540">
        <f t="shared" si="3"/>
        <v>0</v>
      </c>
      <c r="G87" s="321" t="str">
        <f t="shared" si="4"/>
        <v>0</v>
      </c>
      <c r="H87" s="580">
        <v>0</v>
      </c>
      <c r="I87" s="297" t="s">
        <v>27</v>
      </c>
      <c r="J87" s="773" t="s">
        <v>198</v>
      </c>
      <c r="K87" s="773">
        <f>IF((H87+_xlfn.BITLSHIFT(H88,8))&gt;32767,H87+_xlfn.BITLSHIFT(H88,8)-65536,H87+_xlfn.BITLSHIFT(H88,8))</f>
        <v>0</v>
      </c>
      <c r="L87" s="742"/>
    </row>
    <row r="88" spans="1:12" ht="15.6" customHeight="1">
      <c r="A88" s="291">
        <v>197</v>
      </c>
      <c r="B88" s="291" t="s">
        <v>24</v>
      </c>
      <c r="C88" s="293" t="s">
        <v>1532</v>
      </c>
      <c r="D88" s="751"/>
      <c r="E88" s="295" t="s">
        <v>26</v>
      </c>
      <c r="F88" s="540">
        <f t="shared" si="3"/>
        <v>0</v>
      </c>
      <c r="G88" s="321" t="str">
        <f t="shared" si="4"/>
        <v>0</v>
      </c>
      <c r="H88" s="302">
        <v>0</v>
      </c>
      <c r="I88" s="297" t="s">
        <v>27</v>
      </c>
      <c r="J88" s="751"/>
      <c r="K88" s="751"/>
      <c r="L88" s="742"/>
    </row>
    <row r="89" spans="1:12" ht="15.6" customHeight="1">
      <c r="A89" s="291">
        <v>198</v>
      </c>
      <c r="B89" s="291" t="s">
        <v>24</v>
      </c>
      <c r="C89" s="293" t="s">
        <v>1533</v>
      </c>
      <c r="D89" s="954" t="s">
        <v>1534</v>
      </c>
      <c r="E89" s="295" t="s">
        <v>26</v>
      </c>
      <c r="F89" s="540">
        <f t="shared" si="3"/>
        <v>0</v>
      </c>
      <c r="G89" s="321" t="str">
        <f t="shared" si="4"/>
        <v>0</v>
      </c>
      <c r="H89" s="580">
        <v>0</v>
      </c>
      <c r="I89" s="297" t="s">
        <v>27</v>
      </c>
      <c r="J89" s="773" t="s">
        <v>198</v>
      </c>
      <c r="K89" s="773">
        <f>IF((H89+_xlfn.BITLSHIFT(H90,8))&gt;32767,H89+_xlfn.BITLSHIFT(H90,8)-65536,H89+_xlfn.BITLSHIFT(H90,8))</f>
        <v>0</v>
      </c>
      <c r="L89" s="742"/>
    </row>
    <row r="90" spans="1:12" ht="15.6" customHeight="1">
      <c r="A90" s="291">
        <v>199</v>
      </c>
      <c r="B90" s="291" t="s">
        <v>24</v>
      </c>
      <c r="C90" s="293" t="s">
        <v>1535</v>
      </c>
      <c r="D90" s="751"/>
      <c r="E90" s="295" t="s">
        <v>26</v>
      </c>
      <c r="F90" s="540">
        <f t="shared" si="3"/>
        <v>0</v>
      </c>
      <c r="G90" s="321" t="str">
        <f t="shared" si="4"/>
        <v>0</v>
      </c>
      <c r="H90" s="302">
        <v>0</v>
      </c>
      <c r="I90" s="297" t="s">
        <v>27</v>
      </c>
      <c r="J90" s="751"/>
      <c r="K90" s="751"/>
      <c r="L90" s="742"/>
    </row>
    <row r="91" spans="1:12" ht="15.6" customHeight="1">
      <c r="A91" s="291">
        <v>200</v>
      </c>
      <c r="B91" s="291" t="s">
        <v>24</v>
      </c>
      <c r="C91" s="293" t="s">
        <v>1536</v>
      </c>
      <c r="D91" s="954" t="s">
        <v>1537</v>
      </c>
      <c r="E91" s="295" t="s">
        <v>26</v>
      </c>
      <c r="F91" s="540">
        <f t="shared" si="3"/>
        <v>0</v>
      </c>
      <c r="G91" s="321" t="str">
        <f t="shared" si="4"/>
        <v>0</v>
      </c>
      <c r="H91" s="580">
        <v>0</v>
      </c>
      <c r="I91" s="297" t="s">
        <v>27</v>
      </c>
      <c r="J91" s="773" t="s">
        <v>198</v>
      </c>
      <c r="K91" s="773">
        <f>IF((H91+_xlfn.BITLSHIFT(H92,8))&gt;32767,H91+_xlfn.BITLSHIFT(H92,8)-65536,H91+_xlfn.BITLSHIFT(H92,8))</f>
        <v>0</v>
      </c>
      <c r="L91" s="742"/>
    </row>
    <row r="92" spans="1:12" ht="15.6" customHeight="1">
      <c r="A92" s="291">
        <v>201</v>
      </c>
      <c r="B92" s="291" t="s">
        <v>24</v>
      </c>
      <c r="C92" s="293" t="s">
        <v>1538</v>
      </c>
      <c r="D92" s="751"/>
      <c r="E92" s="295" t="s">
        <v>26</v>
      </c>
      <c r="F92" s="540">
        <f t="shared" si="3"/>
        <v>0</v>
      </c>
      <c r="G92" s="321" t="str">
        <f t="shared" si="4"/>
        <v>0</v>
      </c>
      <c r="H92" s="302">
        <v>0</v>
      </c>
      <c r="I92" s="297" t="s">
        <v>27</v>
      </c>
      <c r="J92" s="751"/>
      <c r="K92" s="751"/>
      <c r="L92" s="742"/>
    </row>
    <row r="93" spans="1:12" ht="15.6" customHeight="1">
      <c r="A93" s="291">
        <v>202</v>
      </c>
      <c r="B93" s="291" t="s">
        <v>24</v>
      </c>
      <c r="C93" s="293" t="s">
        <v>1539</v>
      </c>
      <c r="D93" s="954" t="s">
        <v>1593</v>
      </c>
      <c r="E93" s="295" t="s">
        <v>26</v>
      </c>
      <c r="F93" s="540">
        <f t="shared" si="3"/>
        <v>0</v>
      </c>
      <c r="G93" s="321" t="str">
        <f t="shared" si="4"/>
        <v>0</v>
      </c>
      <c r="H93" s="580">
        <v>0</v>
      </c>
      <c r="I93" s="297" t="s">
        <v>27</v>
      </c>
      <c r="J93" s="773" t="s">
        <v>198</v>
      </c>
      <c r="K93" s="773">
        <f>IF((H93+_xlfn.BITLSHIFT(H94,8))&gt;32767,H93+_xlfn.BITLSHIFT(H94,8)-65536,H93+_xlfn.BITLSHIFT(H94,8))</f>
        <v>0</v>
      </c>
      <c r="L93" s="742"/>
    </row>
    <row r="94" spans="1:12" ht="15.6" customHeight="1">
      <c r="A94" s="291">
        <v>203</v>
      </c>
      <c r="B94" s="291" t="s">
        <v>24</v>
      </c>
      <c r="C94" s="293" t="s">
        <v>1541</v>
      </c>
      <c r="D94" s="751"/>
      <c r="E94" s="295" t="s">
        <v>26</v>
      </c>
      <c r="F94" s="540">
        <f t="shared" si="3"/>
        <v>0</v>
      </c>
      <c r="G94" s="321" t="str">
        <f t="shared" si="4"/>
        <v>0</v>
      </c>
      <c r="H94" s="302">
        <v>0</v>
      </c>
      <c r="I94" s="297" t="s">
        <v>27</v>
      </c>
      <c r="J94" s="751"/>
      <c r="K94" s="751"/>
      <c r="L94" s="742"/>
    </row>
    <row r="95" spans="1:12" ht="15.6" customHeight="1">
      <c r="A95" s="291">
        <v>204</v>
      </c>
      <c r="B95" s="291" t="s">
        <v>24</v>
      </c>
      <c r="C95" s="293" t="s">
        <v>1542</v>
      </c>
      <c r="D95" s="954" t="s">
        <v>1543</v>
      </c>
      <c r="E95" s="295" t="s">
        <v>26</v>
      </c>
      <c r="F95" s="540">
        <f t="shared" si="3"/>
        <v>0</v>
      </c>
      <c r="G95" s="321" t="str">
        <f t="shared" si="4"/>
        <v>0</v>
      </c>
      <c r="H95" s="580">
        <v>0</v>
      </c>
      <c r="I95" s="297" t="s">
        <v>27</v>
      </c>
      <c r="J95" s="773" t="s">
        <v>198</v>
      </c>
      <c r="K95" s="773">
        <f>IF((H95+_xlfn.BITLSHIFT(H96,8))&gt;32767,H95+_xlfn.BITLSHIFT(H96,8)-65536,H95+_xlfn.BITLSHIFT(H96,8))</f>
        <v>0</v>
      </c>
      <c r="L95" s="742"/>
    </row>
    <row r="96" spans="1:12" ht="15.6" customHeight="1">
      <c r="A96" s="291">
        <v>205</v>
      </c>
      <c r="B96" s="291" t="s">
        <v>24</v>
      </c>
      <c r="C96" s="293" t="s">
        <v>1544</v>
      </c>
      <c r="D96" s="751"/>
      <c r="E96" s="295" t="s">
        <v>26</v>
      </c>
      <c r="F96" s="540">
        <f t="shared" si="3"/>
        <v>0</v>
      </c>
      <c r="G96" s="321" t="str">
        <f t="shared" si="4"/>
        <v>0</v>
      </c>
      <c r="H96" s="302">
        <v>0</v>
      </c>
      <c r="I96" s="297" t="s">
        <v>27</v>
      </c>
      <c r="J96" s="751"/>
      <c r="K96" s="751"/>
      <c r="L96" s="742"/>
    </row>
    <row r="97" spans="1:12" ht="15.6" customHeight="1">
      <c r="A97" s="291">
        <v>206</v>
      </c>
      <c r="B97" s="291" t="s">
        <v>24</v>
      </c>
      <c r="C97" s="293" t="s">
        <v>1545</v>
      </c>
      <c r="D97" s="954" t="s">
        <v>1594</v>
      </c>
      <c r="E97" s="295" t="s">
        <v>26</v>
      </c>
      <c r="F97" s="540">
        <f t="shared" si="3"/>
        <v>0</v>
      </c>
      <c r="G97" s="321" t="str">
        <f t="shared" si="4"/>
        <v>0</v>
      </c>
      <c r="H97" s="580">
        <v>0</v>
      </c>
      <c r="I97" s="297" t="s">
        <v>27</v>
      </c>
      <c r="J97" s="773" t="s">
        <v>198</v>
      </c>
      <c r="K97" s="773">
        <f>IF((H97+_xlfn.BITLSHIFT(H98,8))&gt;32767,H97+_xlfn.BITLSHIFT(H98,8)-65536,H97+_xlfn.BITLSHIFT(H98,8))</f>
        <v>0</v>
      </c>
      <c r="L97" s="742"/>
    </row>
    <row r="98" spans="1:12" ht="15.6" customHeight="1">
      <c r="A98" s="291">
        <v>207</v>
      </c>
      <c r="B98" s="291" t="s">
        <v>24</v>
      </c>
      <c r="C98" s="293" t="s">
        <v>1547</v>
      </c>
      <c r="D98" s="751"/>
      <c r="E98" s="295" t="s">
        <v>26</v>
      </c>
      <c r="F98" s="540">
        <f t="shared" si="3"/>
        <v>0</v>
      </c>
      <c r="G98" s="321" t="str">
        <f t="shared" si="4"/>
        <v>0</v>
      </c>
      <c r="H98" s="302">
        <v>0</v>
      </c>
      <c r="I98" s="297" t="s">
        <v>27</v>
      </c>
      <c r="J98" s="751"/>
      <c r="K98" s="751"/>
      <c r="L98" s="742"/>
    </row>
    <row r="99" spans="1:12" ht="15.6" customHeight="1">
      <c r="A99" s="291">
        <v>208</v>
      </c>
      <c r="B99" s="291" t="s">
        <v>24</v>
      </c>
      <c r="C99" s="293" t="s">
        <v>1548</v>
      </c>
      <c r="D99" s="954" t="s">
        <v>1549</v>
      </c>
      <c r="E99" s="295" t="s">
        <v>26</v>
      </c>
      <c r="F99" s="540">
        <f t="shared" si="3"/>
        <v>0</v>
      </c>
      <c r="G99" s="321" t="str">
        <f t="shared" si="4"/>
        <v>0</v>
      </c>
      <c r="H99" s="580">
        <v>0</v>
      </c>
      <c r="I99" s="297" t="s">
        <v>27</v>
      </c>
      <c r="J99" s="773" t="s">
        <v>198</v>
      </c>
      <c r="K99" s="773">
        <f>IF((H99+_xlfn.BITLSHIFT(H100,8))&gt;32767,H99+_xlfn.BITLSHIFT(H100,8)-65536,H99+_xlfn.BITLSHIFT(H100,8))</f>
        <v>0</v>
      </c>
      <c r="L99" s="742"/>
    </row>
    <row r="100" spans="1:12" ht="15.6" customHeight="1">
      <c r="A100" s="291">
        <v>209</v>
      </c>
      <c r="B100" s="291" t="s">
        <v>24</v>
      </c>
      <c r="C100" s="293" t="s">
        <v>1550</v>
      </c>
      <c r="D100" s="751"/>
      <c r="E100" s="295" t="s">
        <v>26</v>
      </c>
      <c r="F100" s="540">
        <f t="shared" si="3"/>
        <v>0</v>
      </c>
      <c r="G100" s="321" t="str">
        <f t="shared" si="4"/>
        <v>0</v>
      </c>
      <c r="H100" s="302">
        <v>0</v>
      </c>
      <c r="I100" s="297" t="s">
        <v>27</v>
      </c>
      <c r="J100" s="751"/>
      <c r="K100" s="751"/>
      <c r="L100" s="742"/>
    </row>
    <row r="101" spans="1:12" ht="15.6" customHeight="1">
      <c r="A101" s="291">
        <v>210</v>
      </c>
      <c r="B101" s="291" t="s">
        <v>24</v>
      </c>
      <c r="C101" s="293" t="s">
        <v>1551</v>
      </c>
      <c r="D101" s="954" t="s">
        <v>1552</v>
      </c>
      <c r="E101" s="295" t="s">
        <v>26</v>
      </c>
      <c r="F101" s="540">
        <f t="shared" si="3"/>
        <v>0</v>
      </c>
      <c r="G101" s="321" t="str">
        <f t="shared" si="4"/>
        <v>0</v>
      </c>
      <c r="H101" s="580">
        <v>0</v>
      </c>
      <c r="I101" s="297" t="s">
        <v>27</v>
      </c>
      <c r="J101" s="773" t="s">
        <v>198</v>
      </c>
      <c r="K101" s="773">
        <f>IF((H101+_xlfn.BITLSHIFT(H102,8))&gt;32767,H101+_xlfn.BITLSHIFT(H102,8)-65536,H101+_xlfn.BITLSHIFT(H102,8))</f>
        <v>0</v>
      </c>
      <c r="L101" s="742"/>
    </row>
    <row r="102" spans="1:12" ht="15.6" customHeight="1">
      <c r="A102" s="291">
        <v>211</v>
      </c>
      <c r="B102" s="291" t="s">
        <v>24</v>
      </c>
      <c r="C102" s="293" t="s">
        <v>1553</v>
      </c>
      <c r="D102" s="751"/>
      <c r="E102" s="295" t="s">
        <v>26</v>
      </c>
      <c r="F102" s="540">
        <f t="shared" si="3"/>
        <v>0</v>
      </c>
      <c r="G102" s="321" t="str">
        <f t="shared" si="4"/>
        <v>0</v>
      </c>
      <c r="H102" s="302">
        <v>0</v>
      </c>
      <c r="I102" s="297" t="s">
        <v>27</v>
      </c>
      <c r="J102" s="751"/>
      <c r="K102" s="751"/>
      <c r="L102" s="742"/>
    </row>
    <row r="103" spans="1:12" ht="15.6" customHeight="1">
      <c r="A103" s="291">
        <v>212</v>
      </c>
      <c r="B103" s="291" t="s">
        <v>24</v>
      </c>
      <c r="C103" s="293" t="s">
        <v>1554</v>
      </c>
      <c r="D103" s="294" t="s">
        <v>1555</v>
      </c>
      <c r="E103" s="295" t="s">
        <v>26</v>
      </c>
      <c r="F103" s="540">
        <f t="shared" si="3"/>
        <v>0</v>
      </c>
      <c r="G103" s="321" t="str">
        <f t="shared" si="4"/>
        <v>0</v>
      </c>
      <c r="H103" s="302">
        <v>0</v>
      </c>
      <c r="I103" s="297" t="s">
        <v>27</v>
      </c>
      <c r="J103" s="297" t="s">
        <v>200</v>
      </c>
      <c r="K103" s="297">
        <f>H103</f>
        <v>0</v>
      </c>
      <c r="L103" s="742"/>
    </row>
    <row r="104" spans="1:12" ht="15.6" customHeight="1">
      <c r="A104" s="291">
        <v>213</v>
      </c>
      <c r="B104" s="291" t="s">
        <v>24</v>
      </c>
      <c r="C104" s="293" t="s">
        <v>49</v>
      </c>
      <c r="D104" s="294" t="s">
        <v>1514</v>
      </c>
      <c r="E104" s="295" t="s">
        <v>26</v>
      </c>
      <c r="F104" s="540">
        <f t="shared" si="3"/>
        <v>0</v>
      </c>
      <c r="G104" s="321" t="str">
        <f t="shared" si="4"/>
        <v>0</v>
      </c>
      <c r="H104" s="302">
        <v>0</v>
      </c>
      <c r="I104" s="297" t="s">
        <v>27</v>
      </c>
      <c r="J104" s="297" t="s">
        <v>200</v>
      </c>
      <c r="K104" s="297">
        <f>H104</f>
        <v>0</v>
      </c>
      <c r="L104" s="742"/>
    </row>
    <row r="105" spans="1:12" ht="15.6" customHeight="1">
      <c r="A105" s="291">
        <v>214</v>
      </c>
      <c r="B105" s="291" t="s">
        <v>24</v>
      </c>
      <c r="C105" s="293" t="s">
        <v>1556</v>
      </c>
      <c r="D105" s="294" t="s">
        <v>1557</v>
      </c>
      <c r="E105" s="295" t="s">
        <v>26</v>
      </c>
      <c r="F105" s="540">
        <f t="shared" si="3"/>
        <v>0</v>
      </c>
      <c r="G105" s="321" t="str">
        <f t="shared" si="4"/>
        <v>0</v>
      </c>
      <c r="H105" s="302">
        <v>0</v>
      </c>
      <c r="I105" s="297" t="s">
        <v>27</v>
      </c>
      <c r="J105" s="297" t="s">
        <v>200</v>
      </c>
      <c r="K105" s="297">
        <f>H105</f>
        <v>0</v>
      </c>
      <c r="L105" s="742"/>
    </row>
    <row r="106" spans="1:12" ht="15.6" customHeight="1">
      <c r="A106" s="291">
        <v>215</v>
      </c>
      <c r="B106" s="291" t="s">
        <v>24</v>
      </c>
      <c r="C106" s="293" t="s">
        <v>1558</v>
      </c>
      <c r="D106" s="294" t="s">
        <v>1559</v>
      </c>
      <c r="E106" s="295" t="s">
        <v>26</v>
      </c>
      <c r="F106" s="540">
        <f t="shared" si="3"/>
        <v>0</v>
      </c>
      <c r="G106" s="321" t="str">
        <f t="shared" si="4"/>
        <v>0</v>
      </c>
      <c r="H106" s="302">
        <v>0</v>
      </c>
      <c r="I106" s="297" t="s">
        <v>27</v>
      </c>
      <c r="J106" s="297" t="s">
        <v>1560</v>
      </c>
      <c r="K106" s="297">
        <f>IF(H106,H106-256,H106)</f>
        <v>0</v>
      </c>
      <c r="L106" s="742"/>
    </row>
    <row r="107" spans="1:12" ht="15.6" customHeight="1">
      <c r="A107" s="291">
        <v>216</v>
      </c>
      <c r="B107" s="291" t="s">
        <v>24</v>
      </c>
      <c r="C107" s="293" t="s">
        <v>1561</v>
      </c>
      <c r="D107" s="294" t="s">
        <v>1559</v>
      </c>
      <c r="E107" s="295" t="s">
        <v>26</v>
      </c>
      <c r="F107" s="540">
        <f t="shared" si="3"/>
        <v>3</v>
      </c>
      <c r="G107" s="321" t="str">
        <f t="shared" si="4"/>
        <v>3</v>
      </c>
      <c r="H107" s="302">
        <v>3</v>
      </c>
      <c r="I107" s="297" t="s">
        <v>27</v>
      </c>
      <c r="J107" s="297" t="s">
        <v>1560</v>
      </c>
      <c r="K107" s="297">
        <f>IF(H107&gt;127,H107-256,H107)</f>
        <v>3</v>
      </c>
      <c r="L107" s="742"/>
    </row>
    <row r="108" spans="1:12" ht="15.6" customHeight="1">
      <c r="A108" s="291">
        <v>217</v>
      </c>
      <c r="B108" s="291" t="s">
        <v>24</v>
      </c>
      <c r="C108" s="293" t="s">
        <v>1562</v>
      </c>
      <c r="D108" s="294" t="s">
        <v>1559</v>
      </c>
      <c r="E108" s="295" t="s">
        <v>26</v>
      </c>
      <c r="F108" s="540">
        <f t="shared" si="3"/>
        <v>1</v>
      </c>
      <c r="G108" s="321" t="str">
        <f t="shared" si="4"/>
        <v>1</v>
      </c>
      <c r="H108" s="302">
        <v>1</v>
      </c>
      <c r="I108" s="297" t="s">
        <v>27</v>
      </c>
      <c r="J108" s="297" t="s">
        <v>1560</v>
      </c>
      <c r="K108" s="297">
        <f>IF(H108&gt;127,H108-256,H108)</f>
        <v>1</v>
      </c>
      <c r="L108" s="742"/>
    </row>
    <row r="109" spans="1:12" ht="15.6" customHeight="1">
      <c r="A109" s="291">
        <v>218</v>
      </c>
      <c r="B109" s="291" t="s">
        <v>24</v>
      </c>
      <c r="C109" s="293" t="s">
        <v>1563</v>
      </c>
      <c r="D109" s="294" t="s">
        <v>1559</v>
      </c>
      <c r="E109" s="295" t="s">
        <v>26</v>
      </c>
      <c r="F109" s="540">
        <f t="shared" si="3"/>
        <v>0</v>
      </c>
      <c r="G109" s="321" t="str">
        <f t="shared" si="4"/>
        <v>0</v>
      </c>
      <c r="H109" s="302">
        <v>0</v>
      </c>
      <c r="I109" s="297" t="s">
        <v>27</v>
      </c>
      <c r="J109" s="297" t="s">
        <v>1560</v>
      </c>
      <c r="K109" s="297">
        <f>IF(H109&gt;127,H109-256,H109)</f>
        <v>0</v>
      </c>
      <c r="L109" s="742"/>
    </row>
    <row r="110" spans="1:12" ht="15.6" customHeight="1">
      <c r="A110" s="291">
        <v>219</v>
      </c>
      <c r="B110" s="291" t="s">
        <v>24</v>
      </c>
      <c r="C110" s="293" t="s">
        <v>1564</v>
      </c>
      <c r="D110" s="294" t="s">
        <v>1565</v>
      </c>
      <c r="E110" s="295" t="s">
        <v>26</v>
      </c>
      <c r="F110" s="540">
        <f t="shared" si="3"/>
        <v>0</v>
      </c>
      <c r="G110" s="321" t="str">
        <f t="shared" si="4"/>
        <v>0</v>
      </c>
      <c r="H110" s="302">
        <v>0</v>
      </c>
      <c r="I110" s="297" t="s">
        <v>27</v>
      </c>
      <c r="J110" s="297" t="s">
        <v>200</v>
      </c>
      <c r="K110" s="297">
        <f>IF(H110&gt;127,H110-256,H110)</f>
        <v>0</v>
      </c>
      <c r="L110" s="742"/>
    </row>
    <row r="111" spans="1:12" ht="15.6" customHeight="1">
      <c r="A111" s="291">
        <v>220</v>
      </c>
      <c r="B111" s="291" t="s">
        <v>24</v>
      </c>
      <c r="C111" s="293" t="s">
        <v>1566</v>
      </c>
      <c r="D111" s="294" t="s">
        <v>1567</v>
      </c>
      <c r="E111" s="295" t="s">
        <v>26</v>
      </c>
      <c r="F111" s="540">
        <f t="shared" si="3"/>
        <v>1</v>
      </c>
      <c r="G111" s="321" t="str">
        <f t="shared" si="4"/>
        <v>1</v>
      </c>
      <c r="H111" s="302">
        <v>1</v>
      </c>
      <c r="I111" s="297" t="s">
        <v>27</v>
      </c>
      <c r="J111" s="297" t="s">
        <v>200</v>
      </c>
      <c r="K111" s="297">
        <f t="shared" ref="K111:K145" si="5">H111</f>
        <v>1</v>
      </c>
      <c r="L111" s="742"/>
    </row>
    <row r="112" spans="1:12" ht="15.6" customHeight="1">
      <c r="A112" s="291">
        <v>221</v>
      </c>
      <c r="B112" s="291" t="s">
        <v>24</v>
      </c>
      <c r="C112" s="293" t="s">
        <v>1568</v>
      </c>
      <c r="D112" s="294" t="s">
        <v>1569</v>
      </c>
      <c r="E112" s="295" t="s">
        <v>26</v>
      </c>
      <c r="F112" s="540">
        <f t="shared" si="3"/>
        <v>0</v>
      </c>
      <c r="G112" s="321" t="str">
        <f t="shared" si="4"/>
        <v>0</v>
      </c>
      <c r="H112" s="302">
        <v>0</v>
      </c>
      <c r="I112" s="297" t="s">
        <v>27</v>
      </c>
      <c r="J112" s="297" t="s">
        <v>200</v>
      </c>
      <c r="K112" s="297">
        <f t="shared" si="5"/>
        <v>0</v>
      </c>
      <c r="L112" s="742"/>
    </row>
    <row r="113" spans="1:12" ht="15.6" customHeight="1">
      <c r="A113" s="291">
        <v>222</v>
      </c>
      <c r="B113" s="291" t="s">
        <v>24</v>
      </c>
      <c r="C113" s="293" t="s">
        <v>1570</v>
      </c>
      <c r="D113" s="294" t="s">
        <v>1571</v>
      </c>
      <c r="E113" s="295" t="s">
        <v>26</v>
      </c>
      <c r="F113" s="540">
        <f t="shared" si="3"/>
        <v>0</v>
      </c>
      <c r="G113" s="321" t="str">
        <f t="shared" si="4"/>
        <v>0</v>
      </c>
      <c r="H113" s="302">
        <v>0</v>
      </c>
      <c r="I113" s="297" t="s">
        <v>27</v>
      </c>
      <c r="J113" s="297" t="s">
        <v>200</v>
      </c>
      <c r="K113" s="297">
        <f t="shared" si="5"/>
        <v>0</v>
      </c>
      <c r="L113" s="742"/>
    </row>
    <row r="114" spans="1:12" ht="15.6" customHeight="1">
      <c r="A114" s="291">
        <v>223</v>
      </c>
      <c r="B114" s="291" t="s">
        <v>24</v>
      </c>
      <c r="C114" s="293" t="s">
        <v>1572</v>
      </c>
      <c r="D114" s="294" t="s">
        <v>1573</v>
      </c>
      <c r="E114" s="295" t="s">
        <v>26</v>
      </c>
      <c r="F114" s="540">
        <f t="shared" si="3"/>
        <v>0</v>
      </c>
      <c r="G114" s="321" t="str">
        <f t="shared" si="4"/>
        <v>0</v>
      </c>
      <c r="H114" s="302">
        <v>0</v>
      </c>
      <c r="I114" s="297" t="s">
        <v>27</v>
      </c>
      <c r="J114" s="297" t="s">
        <v>200</v>
      </c>
      <c r="K114" s="297">
        <f t="shared" si="5"/>
        <v>0</v>
      </c>
      <c r="L114" s="742"/>
    </row>
    <row r="115" spans="1:12" ht="15.6" customHeight="1">
      <c r="A115" s="291">
        <v>224</v>
      </c>
      <c r="B115" s="291" t="s">
        <v>24</v>
      </c>
      <c r="C115" s="293" t="s">
        <v>1574</v>
      </c>
      <c r="D115" s="210" t="s">
        <v>1575</v>
      </c>
      <c r="E115" s="295" t="s">
        <v>26</v>
      </c>
      <c r="F115" s="540">
        <f t="shared" si="3"/>
        <v>0</v>
      </c>
      <c r="G115" s="321" t="str">
        <f t="shared" si="4"/>
        <v>0</v>
      </c>
      <c r="H115" s="302">
        <v>0</v>
      </c>
      <c r="I115" s="297" t="s">
        <v>27</v>
      </c>
      <c r="J115" s="297" t="s">
        <v>200</v>
      </c>
      <c r="K115" s="297">
        <f t="shared" si="5"/>
        <v>0</v>
      </c>
      <c r="L115" s="742"/>
    </row>
    <row r="116" spans="1:12" ht="15.6" customHeight="1">
      <c r="A116" s="291">
        <v>225</v>
      </c>
      <c r="B116" s="291" t="s">
        <v>24</v>
      </c>
      <c r="C116" s="293" t="s">
        <v>1576</v>
      </c>
      <c r="D116" s="210" t="s">
        <v>1577</v>
      </c>
      <c r="E116" s="295" t="s">
        <v>26</v>
      </c>
      <c r="F116" s="540">
        <f t="shared" si="3"/>
        <v>0</v>
      </c>
      <c r="G116" s="321" t="str">
        <f t="shared" si="4"/>
        <v>0</v>
      </c>
      <c r="H116" s="302">
        <v>0</v>
      </c>
      <c r="I116" s="297" t="s">
        <v>27</v>
      </c>
      <c r="J116" s="297" t="s">
        <v>200</v>
      </c>
      <c r="K116" s="297">
        <f t="shared" si="5"/>
        <v>0</v>
      </c>
      <c r="L116" s="742"/>
    </row>
    <row r="117" spans="1:12" ht="15.6" customHeight="1">
      <c r="A117" s="291">
        <v>226</v>
      </c>
      <c r="B117" s="291" t="s">
        <v>24</v>
      </c>
      <c r="C117" s="293" t="s">
        <v>1578</v>
      </c>
      <c r="D117" s="210" t="s">
        <v>1579</v>
      </c>
      <c r="E117" s="295" t="s">
        <v>26</v>
      </c>
      <c r="F117" s="540">
        <f t="shared" si="3"/>
        <v>0</v>
      </c>
      <c r="G117" s="321" t="str">
        <f t="shared" si="4"/>
        <v>0</v>
      </c>
      <c r="H117" s="302">
        <v>0</v>
      </c>
      <c r="I117" s="297" t="s">
        <v>27</v>
      </c>
      <c r="J117" s="297" t="s">
        <v>200</v>
      </c>
      <c r="K117" s="297">
        <f t="shared" si="5"/>
        <v>0</v>
      </c>
      <c r="L117" s="742"/>
    </row>
    <row r="118" spans="1:12" ht="15.6" customHeight="1">
      <c r="A118" s="291">
        <v>227</v>
      </c>
      <c r="B118" s="291" t="s">
        <v>24</v>
      </c>
      <c r="C118" s="293" t="s">
        <v>1580</v>
      </c>
      <c r="D118" s="210" t="s">
        <v>1581</v>
      </c>
      <c r="E118" s="295" t="s">
        <v>26</v>
      </c>
      <c r="F118" s="540">
        <f t="shared" si="3"/>
        <v>0</v>
      </c>
      <c r="G118" s="321" t="str">
        <f t="shared" si="4"/>
        <v>0</v>
      </c>
      <c r="H118" s="302">
        <v>0</v>
      </c>
      <c r="I118" s="297" t="s">
        <v>27</v>
      </c>
      <c r="J118" s="297" t="s">
        <v>200</v>
      </c>
      <c r="K118" s="297">
        <f t="shared" si="5"/>
        <v>0</v>
      </c>
      <c r="L118" s="742"/>
    </row>
    <row r="119" spans="1:12" ht="15.6" customHeight="1">
      <c r="A119" s="291">
        <v>228</v>
      </c>
      <c r="B119" s="291" t="s">
        <v>24</v>
      </c>
      <c r="C119" s="293" t="s">
        <v>1582</v>
      </c>
      <c r="D119" s="210" t="s">
        <v>1583</v>
      </c>
      <c r="E119" s="295" t="s">
        <v>26</v>
      </c>
      <c r="F119" s="540">
        <f t="shared" si="3"/>
        <v>0</v>
      </c>
      <c r="G119" s="321" t="str">
        <f t="shared" si="4"/>
        <v>0</v>
      </c>
      <c r="H119" s="302">
        <v>0</v>
      </c>
      <c r="I119" s="297" t="s">
        <v>27</v>
      </c>
      <c r="J119" s="297" t="s">
        <v>200</v>
      </c>
      <c r="K119" s="297">
        <f t="shared" si="5"/>
        <v>0</v>
      </c>
      <c r="L119" s="742"/>
    </row>
    <row r="120" spans="1:12" ht="15.6" customHeight="1">
      <c r="A120" s="291">
        <v>229</v>
      </c>
      <c r="B120" s="291" t="s">
        <v>24</v>
      </c>
      <c r="C120" s="293" t="s">
        <v>1584</v>
      </c>
      <c r="D120" s="210" t="s">
        <v>1585</v>
      </c>
      <c r="E120" s="295" t="s">
        <v>26</v>
      </c>
      <c r="F120" s="540">
        <f t="shared" si="3"/>
        <v>0</v>
      </c>
      <c r="G120" s="321" t="str">
        <f t="shared" si="4"/>
        <v>0</v>
      </c>
      <c r="H120" s="302">
        <v>0</v>
      </c>
      <c r="I120" s="297" t="s">
        <v>27</v>
      </c>
      <c r="J120" s="297" t="s">
        <v>200</v>
      </c>
      <c r="K120" s="297">
        <f t="shared" si="5"/>
        <v>0</v>
      </c>
      <c r="L120" s="742"/>
    </row>
    <row r="121" spans="1:12" ht="15.6" customHeight="1">
      <c r="A121" s="291">
        <v>230</v>
      </c>
      <c r="B121" s="291" t="s">
        <v>24</v>
      </c>
      <c r="C121" s="293" t="s">
        <v>49</v>
      </c>
      <c r="D121" s="294" t="s">
        <v>1514</v>
      </c>
      <c r="E121" s="295" t="s">
        <v>26</v>
      </c>
      <c r="F121" s="540">
        <f t="shared" si="3"/>
        <v>0</v>
      </c>
      <c r="G121" s="321" t="str">
        <f t="shared" si="4"/>
        <v>0</v>
      </c>
      <c r="H121" s="302">
        <v>0</v>
      </c>
      <c r="I121" s="297">
        <v>0</v>
      </c>
      <c r="J121" s="297" t="s">
        <v>200</v>
      </c>
      <c r="K121" s="297">
        <f t="shared" si="5"/>
        <v>0</v>
      </c>
      <c r="L121" s="742"/>
    </row>
    <row r="122" spans="1:12" ht="15.6" customHeight="1">
      <c r="A122" s="291">
        <v>231</v>
      </c>
      <c r="B122" s="291" t="s">
        <v>24</v>
      </c>
      <c r="C122" s="293" t="s">
        <v>49</v>
      </c>
      <c r="D122" s="294" t="s">
        <v>1514</v>
      </c>
      <c r="E122" s="295" t="s">
        <v>26</v>
      </c>
      <c r="F122" s="540">
        <f t="shared" si="3"/>
        <v>0</v>
      </c>
      <c r="G122" s="321" t="str">
        <f t="shared" si="4"/>
        <v>0</v>
      </c>
      <c r="H122" s="302">
        <v>0</v>
      </c>
      <c r="I122" s="297">
        <v>0</v>
      </c>
      <c r="J122" s="297" t="s">
        <v>200</v>
      </c>
      <c r="K122" s="297">
        <f t="shared" si="5"/>
        <v>0</v>
      </c>
      <c r="L122" s="742"/>
    </row>
    <row r="123" spans="1:12" ht="15.6" customHeight="1">
      <c r="A123" s="291">
        <v>232</v>
      </c>
      <c r="B123" s="291" t="s">
        <v>24</v>
      </c>
      <c r="C123" s="293" t="s">
        <v>49</v>
      </c>
      <c r="D123" s="293" t="s">
        <v>49</v>
      </c>
      <c r="E123" s="295" t="s">
        <v>26</v>
      </c>
      <c r="F123" s="285">
        <f t="shared" ref="F123:F134" si="6">H123</f>
        <v>255</v>
      </c>
      <c r="G123" s="321" t="str">
        <f t="shared" si="4"/>
        <v>FF</v>
      </c>
      <c r="H123" s="302">
        <v>255</v>
      </c>
      <c r="I123" s="297"/>
      <c r="J123" s="297" t="s">
        <v>200</v>
      </c>
      <c r="K123" s="297">
        <f t="shared" si="5"/>
        <v>255</v>
      </c>
    </row>
    <row r="124" spans="1:12" ht="15.6" customHeight="1">
      <c r="A124" s="291">
        <v>233</v>
      </c>
      <c r="B124" s="291" t="s">
        <v>24</v>
      </c>
      <c r="C124" s="293" t="s">
        <v>49</v>
      </c>
      <c r="D124" s="293" t="s">
        <v>49</v>
      </c>
      <c r="E124" s="295" t="s">
        <v>26</v>
      </c>
      <c r="F124" s="285">
        <f t="shared" si="6"/>
        <v>255</v>
      </c>
      <c r="G124" s="321" t="str">
        <f t="shared" si="4"/>
        <v>FF</v>
      </c>
      <c r="H124" s="302">
        <v>255</v>
      </c>
      <c r="I124" s="297"/>
      <c r="J124" s="297" t="s">
        <v>200</v>
      </c>
      <c r="K124" s="297">
        <f t="shared" si="5"/>
        <v>255</v>
      </c>
    </row>
    <row r="125" spans="1:12" ht="15.6" customHeight="1">
      <c r="A125" s="291">
        <v>234</v>
      </c>
      <c r="B125" s="291" t="s">
        <v>24</v>
      </c>
      <c r="C125" s="293" t="s">
        <v>49</v>
      </c>
      <c r="D125" s="293" t="s">
        <v>49</v>
      </c>
      <c r="E125" s="295" t="s">
        <v>26</v>
      </c>
      <c r="F125" s="285">
        <f t="shared" si="6"/>
        <v>255</v>
      </c>
      <c r="G125" s="321" t="str">
        <f t="shared" si="4"/>
        <v>FF</v>
      </c>
      <c r="H125" s="302">
        <v>255</v>
      </c>
      <c r="I125" s="297"/>
      <c r="J125" s="297" t="s">
        <v>200</v>
      </c>
      <c r="K125" s="297">
        <f t="shared" si="5"/>
        <v>255</v>
      </c>
    </row>
    <row r="126" spans="1:12" ht="15.6" customHeight="1">
      <c r="A126" s="291">
        <v>235</v>
      </c>
      <c r="B126" s="291" t="s">
        <v>24</v>
      </c>
      <c r="C126" s="293" t="s">
        <v>49</v>
      </c>
      <c r="D126" s="293" t="s">
        <v>49</v>
      </c>
      <c r="E126" s="295" t="s">
        <v>26</v>
      </c>
      <c r="F126" s="285">
        <f t="shared" si="6"/>
        <v>255</v>
      </c>
      <c r="G126" s="321" t="str">
        <f t="shared" si="4"/>
        <v>FF</v>
      </c>
      <c r="H126" s="302">
        <v>255</v>
      </c>
      <c r="I126" s="297"/>
      <c r="J126" s="297" t="s">
        <v>200</v>
      </c>
      <c r="K126" s="297">
        <f t="shared" si="5"/>
        <v>255</v>
      </c>
    </row>
    <row r="127" spans="1:12" ht="15.6" customHeight="1">
      <c r="A127" s="291">
        <v>236</v>
      </c>
      <c r="B127" s="291" t="s">
        <v>24</v>
      </c>
      <c r="C127" s="293" t="s">
        <v>49</v>
      </c>
      <c r="D127" s="293" t="s">
        <v>49</v>
      </c>
      <c r="E127" s="295" t="s">
        <v>26</v>
      </c>
      <c r="F127" s="285">
        <f t="shared" si="6"/>
        <v>255</v>
      </c>
      <c r="G127" s="321" t="str">
        <f t="shared" si="4"/>
        <v>FF</v>
      </c>
      <c r="H127" s="302">
        <v>255</v>
      </c>
      <c r="I127" s="297"/>
      <c r="J127" s="297" t="s">
        <v>200</v>
      </c>
      <c r="K127" s="297">
        <f t="shared" si="5"/>
        <v>255</v>
      </c>
    </row>
    <row r="128" spans="1:12" ht="15.6" customHeight="1">
      <c r="A128" s="291">
        <v>237</v>
      </c>
      <c r="B128" s="291" t="s">
        <v>24</v>
      </c>
      <c r="C128" s="293" t="s">
        <v>49</v>
      </c>
      <c r="D128" s="293" t="s">
        <v>49</v>
      </c>
      <c r="E128" s="295" t="s">
        <v>26</v>
      </c>
      <c r="F128" s="285">
        <f t="shared" si="6"/>
        <v>255</v>
      </c>
      <c r="G128" s="321" t="str">
        <f t="shared" si="4"/>
        <v>FF</v>
      </c>
      <c r="H128" s="302">
        <v>255</v>
      </c>
      <c r="I128" s="297"/>
      <c r="J128" s="297" t="s">
        <v>200</v>
      </c>
      <c r="K128" s="297">
        <f t="shared" si="5"/>
        <v>255</v>
      </c>
    </row>
    <row r="129" spans="1:11" ht="15.6" customHeight="1">
      <c r="A129" s="291">
        <v>238</v>
      </c>
      <c r="B129" s="291" t="s">
        <v>24</v>
      </c>
      <c r="C129" s="293" t="s">
        <v>49</v>
      </c>
      <c r="D129" s="293" t="s">
        <v>49</v>
      </c>
      <c r="E129" s="295" t="s">
        <v>26</v>
      </c>
      <c r="F129" s="285">
        <f t="shared" si="6"/>
        <v>255</v>
      </c>
      <c r="G129" s="321" t="str">
        <f t="shared" si="4"/>
        <v>FF</v>
      </c>
      <c r="H129" s="302">
        <v>255</v>
      </c>
      <c r="I129" s="297"/>
      <c r="J129" s="297" t="s">
        <v>200</v>
      </c>
      <c r="K129" s="297">
        <f t="shared" si="5"/>
        <v>255</v>
      </c>
    </row>
    <row r="130" spans="1:11" ht="15.6" customHeight="1">
      <c r="A130" s="291">
        <v>239</v>
      </c>
      <c r="B130" s="291" t="s">
        <v>24</v>
      </c>
      <c r="C130" s="293" t="s">
        <v>49</v>
      </c>
      <c r="D130" s="293" t="s">
        <v>49</v>
      </c>
      <c r="E130" s="295" t="s">
        <v>26</v>
      </c>
      <c r="F130" s="285">
        <f t="shared" si="6"/>
        <v>255</v>
      </c>
      <c r="G130" s="321" t="str">
        <f t="shared" si="4"/>
        <v>FF</v>
      </c>
      <c r="H130" s="302">
        <v>255</v>
      </c>
      <c r="I130" s="297"/>
      <c r="J130" s="297" t="s">
        <v>200</v>
      </c>
      <c r="K130" s="297">
        <f t="shared" si="5"/>
        <v>255</v>
      </c>
    </row>
    <row r="131" spans="1:11" ht="15.6" customHeight="1">
      <c r="A131" s="291">
        <v>240</v>
      </c>
      <c r="B131" s="291" t="s">
        <v>24</v>
      </c>
      <c r="C131" s="293" t="s">
        <v>49</v>
      </c>
      <c r="D131" s="293" t="s">
        <v>49</v>
      </c>
      <c r="E131" s="295" t="s">
        <v>26</v>
      </c>
      <c r="F131" s="285">
        <f t="shared" si="6"/>
        <v>255</v>
      </c>
      <c r="G131" s="321" t="str">
        <f t="shared" si="4"/>
        <v>FF</v>
      </c>
      <c r="H131" s="302">
        <v>255</v>
      </c>
      <c r="I131" s="297"/>
      <c r="J131" s="297" t="s">
        <v>200</v>
      </c>
      <c r="K131" s="297">
        <f t="shared" si="5"/>
        <v>255</v>
      </c>
    </row>
    <row r="132" spans="1:11" ht="15.6" customHeight="1">
      <c r="A132" s="291">
        <v>241</v>
      </c>
      <c r="B132" s="291" t="s">
        <v>24</v>
      </c>
      <c r="C132" s="293" t="s">
        <v>49</v>
      </c>
      <c r="D132" s="293" t="s">
        <v>49</v>
      </c>
      <c r="E132" s="295" t="s">
        <v>26</v>
      </c>
      <c r="F132" s="285">
        <f t="shared" si="6"/>
        <v>255</v>
      </c>
      <c r="G132" s="321" t="str">
        <f t="shared" si="4"/>
        <v>FF</v>
      </c>
      <c r="H132" s="302">
        <v>255</v>
      </c>
      <c r="I132" s="297"/>
      <c r="J132" s="297" t="s">
        <v>200</v>
      </c>
      <c r="K132" s="297">
        <f t="shared" si="5"/>
        <v>255</v>
      </c>
    </row>
    <row r="133" spans="1:11" ht="15.6" customHeight="1">
      <c r="A133" s="291">
        <v>242</v>
      </c>
      <c r="B133" s="291" t="s">
        <v>24</v>
      </c>
      <c r="C133" s="293" t="s">
        <v>49</v>
      </c>
      <c r="D133" s="293" t="s">
        <v>49</v>
      </c>
      <c r="E133" s="295" t="s">
        <v>26</v>
      </c>
      <c r="F133" s="285">
        <f t="shared" si="6"/>
        <v>255</v>
      </c>
      <c r="G133" s="321" t="str">
        <f t="shared" si="4"/>
        <v>FF</v>
      </c>
      <c r="H133" s="302">
        <v>255</v>
      </c>
      <c r="I133" s="297"/>
      <c r="J133" s="297" t="s">
        <v>200</v>
      </c>
      <c r="K133" s="297">
        <f t="shared" si="5"/>
        <v>255</v>
      </c>
    </row>
    <row r="134" spans="1:11" ht="15.6" customHeight="1">
      <c r="A134" s="291">
        <v>243</v>
      </c>
      <c r="B134" s="291" t="s">
        <v>24</v>
      </c>
      <c r="C134" s="293" t="s">
        <v>49</v>
      </c>
      <c r="D134" s="293" t="s">
        <v>49</v>
      </c>
      <c r="E134" s="295" t="s">
        <v>26</v>
      </c>
      <c r="F134" s="285">
        <f t="shared" si="6"/>
        <v>255</v>
      </c>
      <c r="G134" s="321" t="str">
        <f t="shared" si="4"/>
        <v>FF</v>
      </c>
      <c r="H134" s="302">
        <v>255</v>
      </c>
      <c r="I134" s="297"/>
      <c r="J134" s="297" t="s">
        <v>200</v>
      </c>
      <c r="K134" s="297">
        <f t="shared" si="5"/>
        <v>255</v>
      </c>
    </row>
    <row r="135" spans="1:11" ht="15.6" customHeight="1">
      <c r="A135" s="291">
        <v>244</v>
      </c>
      <c r="B135" s="291" t="s">
        <v>24</v>
      </c>
      <c r="C135" s="293" t="s">
        <v>49</v>
      </c>
      <c r="D135" s="293" t="s">
        <v>49</v>
      </c>
      <c r="E135" s="295" t="s">
        <v>26</v>
      </c>
      <c r="F135" s="285">
        <f t="shared" ref="F135:F146" si="7">H135</f>
        <v>255</v>
      </c>
      <c r="G135" s="321" t="str">
        <f t="shared" si="4"/>
        <v>FF</v>
      </c>
      <c r="H135" s="302">
        <v>255</v>
      </c>
      <c r="I135" s="297"/>
      <c r="J135" s="297" t="s">
        <v>200</v>
      </c>
      <c r="K135" s="297">
        <f t="shared" si="5"/>
        <v>255</v>
      </c>
    </row>
    <row r="136" spans="1:11" ht="15.6" customHeight="1">
      <c r="A136" s="291">
        <v>245</v>
      </c>
      <c r="B136" s="291" t="s">
        <v>24</v>
      </c>
      <c r="C136" s="293" t="s">
        <v>49</v>
      </c>
      <c r="D136" s="293" t="s">
        <v>49</v>
      </c>
      <c r="E136" s="295" t="s">
        <v>26</v>
      </c>
      <c r="F136" s="285">
        <f t="shared" si="7"/>
        <v>255</v>
      </c>
      <c r="G136" s="321" t="str">
        <f t="shared" si="4"/>
        <v>FF</v>
      </c>
      <c r="H136" s="302">
        <v>255</v>
      </c>
      <c r="I136" s="297"/>
      <c r="J136" s="297" t="s">
        <v>200</v>
      </c>
      <c r="K136" s="297">
        <f t="shared" si="5"/>
        <v>255</v>
      </c>
    </row>
    <row r="137" spans="1:11" ht="15.6" customHeight="1">
      <c r="A137" s="291">
        <v>246</v>
      </c>
      <c r="B137" s="291" t="s">
        <v>24</v>
      </c>
      <c r="C137" s="293" t="s">
        <v>49</v>
      </c>
      <c r="D137" s="293" t="s">
        <v>49</v>
      </c>
      <c r="E137" s="295" t="s">
        <v>26</v>
      </c>
      <c r="F137" s="285">
        <f t="shared" si="7"/>
        <v>255</v>
      </c>
      <c r="G137" s="321" t="str">
        <f t="shared" ref="G137:G146" si="8">DEC2HEX(H137)</f>
        <v>FF</v>
      </c>
      <c r="H137" s="302">
        <v>255</v>
      </c>
      <c r="I137" s="297"/>
      <c r="J137" s="297" t="s">
        <v>200</v>
      </c>
      <c r="K137" s="297">
        <f t="shared" si="5"/>
        <v>255</v>
      </c>
    </row>
    <row r="138" spans="1:11" ht="15.6" customHeight="1">
      <c r="A138" s="291">
        <v>247</v>
      </c>
      <c r="B138" s="291" t="s">
        <v>24</v>
      </c>
      <c r="C138" s="293" t="s">
        <v>49</v>
      </c>
      <c r="D138" s="293" t="s">
        <v>49</v>
      </c>
      <c r="E138" s="295" t="s">
        <v>26</v>
      </c>
      <c r="F138" s="285">
        <f t="shared" si="7"/>
        <v>255</v>
      </c>
      <c r="G138" s="321" t="str">
        <f t="shared" si="8"/>
        <v>FF</v>
      </c>
      <c r="H138" s="302">
        <v>255</v>
      </c>
      <c r="I138" s="297"/>
      <c r="J138" s="297" t="s">
        <v>200</v>
      </c>
      <c r="K138" s="297">
        <f t="shared" si="5"/>
        <v>255</v>
      </c>
    </row>
    <row r="139" spans="1:11" ht="15.6" customHeight="1">
      <c r="A139" s="291">
        <v>248</v>
      </c>
      <c r="B139" s="291" t="s">
        <v>24</v>
      </c>
      <c r="C139" s="293" t="s">
        <v>49</v>
      </c>
      <c r="D139" s="293" t="s">
        <v>49</v>
      </c>
      <c r="E139" s="295" t="s">
        <v>26</v>
      </c>
      <c r="F139" s="285">
        <f t="shared" si="7"/>
        <v>255</v>
      </c>
      <c r="G139" s="321" t="str">
        <f t="shared" si="8"/>
        <v>FF</v>
      </c>
      <c r="H139" s="302">
        <v>255</v>
      </c>
      <c r="I139" s="297"/>
      <c r="J139" s="297" t="s">
        <v>200</v>
      </c>
      <c r="K139" s="297">
        <f t="shared" si="5"/>
        <v>255</v>
      </c>
    </row>
    <row r="140" spans="1:11" ht="15.6" customHeight="1">
      <c r="A140" s="291">
        <v>249</v>
      </c>
      <c r="B140" s="291" t="s">
        <v>24</v>
      </c>
      <c r="C140" s="293" t="s">
        <v>49</v>
      </c>
      <c r="D140" s="293" t="s">
        <v>49</v>
      </c>
      <c r="E140" s="295" t="s">
        <v>26</v>
      </c>
      <c r="F140" s="285">
        <f t="shared" si="7"/>
        <v>255</v>
      </c>
      <c r="G140" s="321" t="str">
        <f t="shared" si="8"/>
        <v>FF</v>
      </c>
      <c r="H140" s="302">
        <v>255</v>
      </c>
      <c r="I140" s="297"/>
      <c r="J140" s="297" t="s">
        <v>200</v>
      </c>
      <c r="K140" s="297">
        <f t="shared" si="5"/>
        <v>255</v>
      </c>
    </row>
    <row r="141" spans="1:11" ht="15.6" customHeight="1">
      <c r="A141" s="291">
        <v>250</v>
      </c>
      <c r="B141" s="291" t="s">
        <v>24</v>
      </c>
      <c r="C141" s="293" t="s">
        <v>49</v>
      </c>
      <c r="D141" s="293" t="s">
        <v>49</v>
      </c>
      <c r="E141" s="295" t="s">
        <v>26</v>
      </c>
      <c r="F141" s="285">
        <f t="shared" si="7"/>
        <v>255</v>
      </c>
      <c r="G141" s="321" t="str">
        <f t="shared" si="8"/>
        <v>FF</v>
      </c>
      <c r="H141" s="302">
        <v>255</v>
      </c>
      <c r="I141" s="297"/>
      <c r="J141" s="297" t="s">
        <v>200</v>
      </c>
      <c r="K141" s="297">
        <f t="shared" si="5"/>
        <v>255</v>
      </c>
    </row>
    <row r="142" spans="1:11" ht="15.6" customHeight="1">
      <c r="A142" s="291">
        <v>251</v>
      </c>
      <c r="B142" s="291" t="s">
        <v>24</v>
      </c>
      <c r="C142" s="293" t="s">
        <v>49</v>
      </c>
      <c r="D142" s="293" t="s">
        <v>49</v>
      </c>
      <c r="E142" s="295" t="s">
        <v>26</v>
      </c>
      <c r="F142" s="285">
        <f t="shared" si="7"/>
        <v>255</v>
      </c>
      <c r="G142" s="321" t="str">
        <f t="shared" si="8"/>
        <v>FF</v>
      </c>
      <c r="H142" s="302">
        <v>255</v>
      </c>
      <c r="I142" s="297"/>
      <c r="J142" s="297" t="s">
        <v>200</v>
      </c>
      <c r="K142" s="297">
        <f t="shared" si="5"/>
        <v>255</v>
      </c>
    </row>
    <row r="143" spans="1:11" ht="15.6" customHeight="1">
      <c r="A143" s="291">
        <v>252</v>
      </c>
      <c r="B143" s="291" t="s">
        <v>24</v>
      </c>
      <c r="C143" s="293" t="s">
        <v>49</v>
      </c>
      <c r="D143" s="293" t="s">
        <v>49</v>
      </c>
      <c r="E143" s="295" t="s">
        <v>26</v>
      </c>
      <c r="F143" s="285">
        <f t="shared" si="7"/>
        <v>255</v>
      </c>
      <c r="G143" s="321" t="str">
        <f t="shared" si="8"/>
        <v>FF</v>
      </c>
      <c r="H143" s="302">
        <v>255</v>
      </c>
      <c r="I143" s="297"/>
      <c r="J143" s="297" t="s">
        <v>200</v>
      </c>
      <c r="K143" s="297">
        <f t="shared" si="5"/>
        <v>255</v>
      </c>
    </row>
    <row r="144" spans="1:11" ht="15.6" customHeight="1">
      <c r="A144" s="291">
        <v>253</v>
      </c>
      <c r="B144" s="291" t="s">
        <v>24</v>
      </c>
      <c r="C144" s="293" t="s">
        <v>49</v>
      </c>
      <c r="D144" s="293" t="s">
        <v>49</v>
      </c>
      <c r="E144" s="295" t="s">
        <v>26</v>
      </c>
      <c r="F144" s="285">
        <f t="shared" si="7"/>
        <v>255</v>
      </c>
      <c r="G144" s="321" t="str">
        <f t="shared" si="8"/>
        <v>FF</v>
      </c>
      <c r="H144" s="302">
        <v>255</v>
      </c>
      <c r="I144" s="297"/>
      <c r="J144" s="297" t="s">
        <v>200</v>
      </c>
      <c r="K144" s="297">
        <f t="shared" si="5"/>
        <v>255</v>
      </c>
    </row>
    <row r="145" spans="1:11" ht="15.6" customHeight="1">
      <c r="A145" s="291">
        <v>254</v>
      </c>
      <c r="B145" s="291" t="s">
        <v>24</v>
      </c>
      <c r="C145" s="293" t="s">
        <v>49</v>
      </c>
      <c r="D145" s="293" t="s">
        <v>49</v>
      </c>
      <c r="E145" s="295" t="s">
        <v>26</v>
      </c>
      <c r="F145" s="285">
        <f t="shared" si="7"/>
        <v>255</v>
      </c>
      <c r="G145" s="321" t="str">
        <f t="shared" si="8"/>
        <v>FF</v>
      </c>
      <c r="H145" s="302">
        <v>255</v>
      </c>
      <c r="I145" s="297"/>
      <c r="J145" s="297" t="s">
        <v>200</v>
      </c>
      <c r="K145" s="297">
        <f t="shared" si="5"/>
        <v>255</v>
      </c>
    </row>
    <row r="146" spans="1:11" ht="15.6" customHeight="1">
      <c r="A146" s="291">
        <v>255</v>
      </c>
      <c r="B146" s="291" t="s">
        <v>24</v>
      </c>
      <c r="C146" s="293" t="s">
        <v>1487</v>
      </c>
      <c r="D146" s="300" t="s">
        <v>1488</v>
      </c>
      <c r="E146" s="295" t="s">
        <v>26</v>
      </c>
      <c r="F146" s="285">
        <f t="shared" si="7"/>
        <v>204</v>
      </c>
      <c r="G146" s="321" t="str">
        <f t="shared" si="8"/>
        <v>CC</v>
      </c>
      <c r="H146" s="302">
        <v>204</v>
      </c>
      <c r="I146" s="297"/>
      <c r="J146" s="297" t="s">
        <v>200</v>
      </c>
      <c r="K146" s="297">
        <v>204</v>
      </c>
    </row>
  </sheetData>
  <mergeCells count="101">
    <mergeCell ref="D101:D102"/>
    <mergeCell ref="J101:J102"/>
    <mergeCell ref="K101:K102"/>
    <mergeCell ref="D97:D98"/>
    <mergeCell ref="J97:J98"/>
    <mergeCell ref="K97:K98"/>
    <mergeCell ref="D99:D100"/>
    <mergeCell ref="J99:J100"/>
    <mergeCell ref="K99:K100"/>
    <mergeCell ref="J93:J94"/>
    <mergeCell ref="K93:K94"/>
    <mergeCell ref="D95:D96"/>
    <mergeCell ref="J95:J96"/>
    <mergeCell ref="K95:K96"/>
    <mergeCell ref="D89:D90"/>
    <mergeCell ref="J89:J90"/>
    <mergeCell ref="K89:K90"/>
    <mergeCell ref="D91:D92"/>
    <mergeCell ref="J91:J92"/>
    <mergeCell ref="K91:K92"/>
    <mergeCell ref="L63:L122"/>
    <mergeCell ref="A71:A72"/>
    <mergeCell ref="G71:G72"/>
    <mergeCell ref="H71:H72"/>
    <mergeCell ref="I71:I72"/>
    <mergeCell ref="D77:D78"/>
    <mergeCell ref="J77:J78"/>
    <mergeCell ref="K77:K78"/>
    <mergeCell ref="D79:D80"/>
    <mergeCell ref="J79:J80"/>
    <mergeCell ref="D85:D86"/>
    <mergeCell ref="J85:J86"/>
    <mergeCell ref="K85:K86"/>
    <mergeCell ref="D87:D88"/>
    <mergeCell ref="J87:J88"/>
    <mergeCell ref="K87:K88"/>
    <mergeCell ref="K79:K80"/>
    <mergeCell ref="D81:D82"/>
    <mergeCell ref="J81:J82"/>
    <mergeCell ref="K81:K82"/>
    <mergeCell ref="D83:D84"/>
    <mergeCell ref="J83:J84"/>
    <mergeCell ref="K83:K84"/>
    <mergeCell ref="D93:D94"/>
    <mergeCell ref="D41:D42"/>
    <mergeCell ref="J41:J42"/>
    <mergeCell ref="K41:K42"/>
    <mergeCell ref="A63:A70"/>
    <mergeCell ref="G63:G70"/>
    <mergeCell ref="H63:H70"/>
    <mergeCell ref="I63:I70"/>
    <mergeCell ref="J63:J74"/>
    <mergeCell ref="K63:K74"/>
    <mergeCell ref="D37:D38"/>
    <mergeCell ref="J37:J38"/>
    <mergeCell ref="K37:K38"/>
    <mergeCell ref="D39:D40"/>
    <mergeCell ref="J39:J40"/>
    <mergeCell ref="K39:K40"/>
    <mergeCell ref="D33:D34"/>
    <mergeCell ref="J33:J34"/>
    <mergeCell ref="K33:K34"/>
    <mergeCell ref="D35:D36"/>
    <mergeCell ref="J35:J36"/>
    <mergeCell ref="K35:K36"/>
    <mergeCell ref="D29:D30"/>
    <mergeCell ref="J29:J30"/>
    <mergeCell ref="K29:K30"/>
    <mergeCell ref="D31:D32"/>
    <mergeCell ref="J31:J32"/>
    <mergeCell ref="K31:K32"/>
    <mergeCell ref="D25:D26"/>
    <mergeCell ref="J25:J26"/>
    <mergeCell ref="K25:K26"/>
    <mergeCell ref="D27:D28"/>
    <mergeCell ref="J27:J28"/>
    <mergeCell ref="K27:K28"/>
    <mergeCell ref="A1:G1"/>
    <mergeCell ref="A3:A10"/>
    <mergeCell ref="G3:G10"/>
    <mergeCell ref="H3:H10"/>
    <mergeCell ref="I3:I10"/>
    <mergeCell ref="J3:J14"/>
    <mergeCell ref="L3:L62"/>
    <mergeCell ref="A11:A12"/>
    <mergeCell ref="G11:G12"/>
    <mergeCell ref="H11:H12"/>
    <mergeCell ref="I11:I12"/>
    <mergeCell ref="D17:D18"/>
    <mergeCell ref="J17:J18"/>
    <mergeCell ref="K17:K18"/>
    <mergeCell ref="D19:D20"/>
    <mergeCell ref="J19:J20"/>
    <mergeCell ref="K19:K20"/>
    <mergeCell ref="D21:D22"/>
    <mergeCell ref="J21:J22"/>
    <mergeCell ref="K21:K22"/>
    <mergeCell ref="D23:D24"/>
    <mergeCell ref="J23:J24"/>
    <mergeCell ref="K23:K24"/>
    <mergeCell ref="K3:K14"/>
  </mergeCells>
  <phoneticPr fontId="5" type="noConversion"/>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DDA30-ED05-4983-9718-1AF88C0F82E6}">
  <sheetPr>
    <tabColor theme="6" tint="0.79998168889431442"/>
  </sheetPr>
  <dimension ref="A1:L146"/>
  <sheetViews>
    <sheetView topLeftCell="D15" zoomScale="99" zoomScaleNormal="55" workbookViewId="0">
      <selection activeCell="H1"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8.88671875" style="256" customWidth="1"/>
    <col min="6" max="6" width="12.6640625" style="538" bestFit="1" customWidth="1"/>
    <col min="7" max="7" width="10" style="440" bestFit="1" customWidth="1"/>
    <col min="8" max="8" width="8.88671875" style="655" customWidth="1"/>
    <col min="9" max="9" width="17.109375" style="263" customWidth="1"/>
    <col min="10" max="11" width="17.44140625" style="263" customWidth="1"/>
    <col min="12" max="12" width="42.33203125" style="263" customWidth="1"/>
    <col min="13" max="16384" width="8.88671875" style="288"/>
  </cols>
  <sheetData>
    <row r="1" spans="1:12" ht="16.95" customHeight="1">
      <c r="A1" s="756" t="s">
        <v>1605</v>
      </c>
      <c r="B1" s="757"/>
      <c r="C1" s="757"/>
      <c r="D1" s="757"/>
      <c r="E1" s="757"/>
      <c r="F1" s="757"/>
      <c r="G1" s="757"/>
      <c r="H1" s="657"/>
      <c r="I1" s="284"/>
    </row>
    <row r="2" spans="1:12" ht="44.4" customHeight="1">
      <c r="A2" s="177" t="s">
        <v>13</v>
      </c>
      <c r="B2" s="178" t="s">
        <v>14</v>
      </c>
      <c r="C2" s="179" t="s">
        <v>15</v>
      </c>
      <c r="D2" s="179" t="s">
        <v>16</v>
      </c>
      <c r="E2" s="179" t="s">
        <v>17</v>
      </c>
      <c r="F2" s="179" t="s">
        <v>18</v>
      </c>
      <c r="G2" s="179" t="s">
        <v>19</v>
      </c>
      <c r="H2" s="177" t="s">
        <v>20</v>
      </c>
      <c r="I2" s="289" t="s">
        <v>21</v>
      </c>
      <c r="J2" s="289" t="s">
        <v>194</v>
      </c>
      <c r="K2" s="289" t="s">
        <v>195</v>
      </c>
      <c r="L2" s="180" t="s">
        <v>196</v>
      </c>
    </row>
    <row r="3" spans="1:12" ht="15.6" customHeight="1">
      <c r="A3" s="963">
        <v>128</v>
      </c>
      <c r="B3" s="291">
        <v>0</v>
      </c>
      <c r="C3" s="293" t="s">
        <v>1492</v>
      </c>
      <c r="D3" s="294" t="s">
        <v>1493</v>
      </c>
      <c r="E3" s="295" t="s">
        <v>26</v>
      </c>
      <c r="F3" s="540">
        <f>_xlfn.BITAND(_xlfn.BITRSHIFT(H3,B3),1)</f>
        <v>0</v>
      </c>
      <c r="G3" s="972" t="str">
        <f>DEC2HEX(H3)</f>
        <v>54</v>
      </c>
      <c r="H3" s="973">
        <v>84</v>
      </c>
      <c r="I3" s="773" t="s">
        <v>27</v>
      </c>
      <c r="J3" s="773" t="s">
        <v>1490</v>
      </c>
      <c r="K3" s="773">
        <f>_xlfn.BITLSHIFT(H14,24) +_xlfn.BITLSHIFT(H13,16) +_xlfn.BITLSHIFT(H11,8) +H3</f>
        <v>84</v>
      </c>
      <c r="L3" s="979" t="s">
        <v>4466</v>
      </c>
    </row>
    <row r="4" spans="1:12" ht="15.6" customHeight="1">
      <c r="A4" s="754"/>
      <c r="B4" s="291">
        <v>1</v>
      </c>
      <c r="C4" s="293" t="s">
        <v>1495</v>
      </c>
      <c r="D4" s="294" t="s">
        <v>1496</v>
      </c>
      <c r="E4" s="295" t="s">
        <v>26</v>
      </c>
      <c r="F4" s="540">
        <f>_xlfn.BITAND(_xlfn.BITRSHIFT(H3,B4),1)</f>
        <v>0</v>
      </c>
      <c r="G4" s="970"/>
      <c r="H4" s="974"/>
      <c r="I4" s="754"/>
      <c r="J4" s="754"/>
      <c r="K4" s="754"/>
      <c r="L4" s="742"/>
    </row>
    <row r="5" spans="1:12" ht="15.6" customHeight="1">
      <c r="A5" s="754"/>
      <c r="B5" s="291">
        <v>2</v>
      </c>
      <c r="C5" s="293" t="s">
        <v>1497</v>
      </c>
      <c r="D5" s="294" t="s">
        <v>1498</v>
      </c>
      <c r="E5" s="295" t="s">
        <v>26</v>
      </c>
      <c r="F5" s="540">
        <f>_xlfn.BITAND(_xlfn.BITRSHIFT(H3,B5),1)</f>
        <v>1</v>
      </c>
      <c r="G5" s="970"/>
      <c r="H5" s="974"/>
      <c r="I5" s="754"/>
      <c r="J5" s="754"/>
      <c r="K5" s="754"/>
      <c r="L5" s="742"/>
    </row>
    <row r="6" spans="1:12" ht="15.6" customHeight="1">
      <c r="A6" s="754"/>
      <c r="B6" s="291">
        <v>3</v>
      </c>
      <c r="C6" s="293" t="s">
        <v>1499</v>
      </c>
      <c r="D6" s="294" t="s">
        <v>1500</v>
      </c>
      <c r="E6" s="295" t="s">
        <v>26</v>
      </c>
      <c r="F6" s="540">
        <f>_xlfn.BITAND(_xlfn.BITRSHIFT(H3,B6),1)</f>
        <v>0</v>
      </c>
      <c r="G6" s="970"/>
      <c r="H6" s="974"/>
      <c r="I6" s="754"/>
      <c r="J6" s="754"/>
      <c r="K6" s="754"/>
      <c r="L6" s="742"/>
    </row>
    <row r="7" spans="1:12" ht="15.6" customHeight="1">
      <c r="A7" s="754"/>
      <c r="B7" s="291">
        <v>4</v>
      </c>
      <c r="C7" s="293" t="s">
        <v>1501</v>
      </c>
      <c r="D7" s="294" t="s">
        <v>1502</v>
      </c>
      <c r="E7" s="295" t="s">
        <v>26</v>
      </c>
      <c r="F7" s="540">
        <f>_xlfn.BITAND(_xlfn.BITRSHIFT(H3,B7),1)</f>
        <v>1</v>
      </c>
      <c r="G7" s="970"/>
      <c r="H7" s="974"/>
      <c r="I7" s="754"/>
      <c r="J7" s="754"/>
      <c r="K7" s="754"/>
      <c r="L7" s="742"/>
    </row>
    <row r="8" spans="1:12" ht="15.6" customHeight="1">
      <c r="A8" s="754"/>
      <c r="B8" s="291">
        <v>5</v>
      </c>
      <c r="C8" s="293" t="s">
        <v>1503</v>
      </c>
      <c r="D8" s="294" t="s">
        <v>1504</v>
      </c>
      <c r="E8" s="295" t="s">
        <v>26</v>
      </c>
      <c r="F8" s="540">
        <f>_xlfn.BITAND(_xlfn.BITRSHIFT(H3,B8),1)</f>
        <v>0</v>
      </c>
      <c r="G8" s="970"/>
      <c r="H8" s="974"/>
      <c r="I8" s="754"/>
      <c r="J8" s="754"/>
      <c r="K8" s="754"/>
      <c r="L8" s="742"/>
    </row>
    <row r="9" spans="1:12" ht="15.6" customHeight="1">
      <c r="A9" s="754"/>
      <c r="B9" s="291">
        <v>6</v>
      </c>
      <c r="C9" s="293" t="s">
        <v>1505</v>
      </c>
      <c r="D9" s="294" t="s">
        <v>1506</v>
      </c>
      <c r="E9" s="295" t="s">
        <v>26</v>
      </c>
      <c r="F9" s="540">
        <f>_xlfn.BITAND(_xlfn.BITRSHIFT(H3,B9),1)</f>
        <v>1</v>
      </c>
      <c r="G9" s="970"/>
      <c r="H9" s="974"/>
      <c r="I9" s="754"/>
      <c r="J9" s="754"/>
      <c r="K9" s="754"/>
      <c r="L9" s="742"/>
    </row>
    <row r="10" spans="1:12" ht="15.6" customHeight="1">
      <c r="A10" s="751"/>
      <c r="B10" s="291">
        <v>7</v>
      </c>
      <c r="C10" s="293" t="s">
        <v>1507</v>
      </c>
      <c r="D10" s="294" t="s">
        <v>1508</v>
      </c>
      <c r="E10" s="295" t="s">
        <v>26</v>
      </c>
      <c r="F10" s="540">
        <f>_xlfn.BITAND(_xlfn.BITRSHIFT(H3,B10),1)</f>
        <v>0</v>
      </c>
      <c r="G10" s="970"/>
      <c r="H10" s="975"/>
      <c r="I10" s="751"/>
      <c r="J10" s="754"/>
      <c r="K10" s="754"/>
      <c r="L10" s="742"/>
    </row>
    <row r="11" spans="1:12" ht="15.6" customHeight="1">
      <c r="A11" s="977">
        <v>129</v>
      </c>
      <c r="B11" s="291">
        <v>0</v>
      </c>
      <c r="C11" s="293" t="s">
        <v>1509</v>
      </c>
      <c r="D11" s="294" t="s">
        <v>1510</v>
      </c>
      <c r="E11" s="295" t="s">
        <v>26</v>
      </c>
      <c r="F11" s="540">
        <f>_xlfn.BITAND(_xlfn.BITRSHIFT(H11,B11),1)</f>
        <v>0</v>
      </c>
      <c r="G11" s="947" t="str">
        <f>DEC2HEX(H11)</f>
        <v>0</v>
      </c>
      <c r="H11" s="973">
        <v>0</v>
      </c>
      <c r="I11" s="773" t="s">
        <v>27</v>
      </c>
      <c r="J11" s="754"/>
      <c r="K11" s="754"/>
      <c r="L11" s="742"/>
    </row>
    <row r="12" spans="1:12" ht="15.6" customHeight="1">
      <c r="A12" s="751"/>
      <c r="B12" s="301" t="s">
        <v>129</v>
      </c>
      <c r="C12" s="293" t="s">
        <v>1511</v>
      </c>
      <c r="D12" s="294" t="s">
        <v>49</v>
      </c>
      <c r="E12" s="295" t="s">
        <v>26</v>
      </c>
      <c r="F12" s="540">
        <f>H11</f>
        <v>0</v>
      </c>
      <c r="G12" s="971"/>
      <c r="H12" s="975"/>
      <c r="I12" s="751"/>
      <c r="J12" s="754"/>
      <c r="K12" s="754"/>
      <c r="L12" s="742"/>
    </row>
    <row r="13" spans="1:12" ht="15.6" customHeight="1">
      <c r="A13" s="291">
        <v>130</v>
      </c>
      <c r="B13" s="291" t="s">
        <v>24</v>
      </c>
      <c r="C13" s="293" t="s">
        <v>1497</v>
      </c>
      <c r="D13" s="294" t="s">
        <v>1498</v>
      </c>
      <c r="E13" s="295" t="s">
        <v>26</v>
      </c>
      <c r="F13" s="540">
        <f t="shared" ref="F13:F62" si="0">H13</f>
        <v>0</v>
      </c>
      <c r="G13" s="321" t="str">
        <f t="shared" ref="G13:G63" si="1">DEC2HEX(H13)</f>
        <v>0</v>
      </c>
      <c r="H13" s="658">
        <v>0</v>
      </c>
      <c r="I13" s="297" t="s">
        <v>27</v>
      </c>
      <c r="J13" s="754"/>
      <c r="K13" s="754"/>
      <c r="L13" s="742"/>
    </row>
    <row r="14" spans="1:12" ht="15.6" customHeight="1">
      <c r="A14" s="291">
        <v>131</v>
      </c>
      <c r="B14" s="291" t="s">
        <v>24</v>
      </c>
      <c r="C14" s="293" t="s">
        <v>1499</v>
      </c>
      <c r="D14" s="294" t="s">
        <v>1500</v>
      </c>
      <c r="E14" s="295" t="s">
        <v>26</v>
      </c>
      <c r="F14" s="540">
        <f t="shared" si="0"/>
        <v>0</v>
      </c>
      <c r="G14" s="321" t="str">
        <f t="shared" si="1"/>
        <v>0</v>
      </c>
      <c r="H14" s="302">
        <v>0</v>
      </c>
      <c r="I14" s="297" t="s">
        <v>27</v>
      </c>
      <c r="J14" s="751"/>
      <c r="K14" s="751"/>
      <c r="L14" s="742"/>
    </row>
    <row r="15" spans="1:12" ht="144.6" customHeight="1">
      <c r="A15" s="291">
        <v>132</v>
      </c>
      <c r="B15" s="291" t="s">
        <v>24</v>
      </c>
      <c r="C15" s="293" t="s">
        <v>1512</v>
      </c>
      <c r="D15" s="294" t="s">
        <v>1513</v>
      </c>
      <c r="E15" s="295" t="s">
        <v>26</v>
      </c>
      <c r="F15" s="540">
        <f t="shared" si="0"/>
        <v>4</v>
      </c>
      <c r="G15" s="321" t="str">
        <f t="shared" si="1"/>
        <v>4</v>
      </c>
      <c r="H15" s="302">
        <v>4</v>
      </c>
      <c r="I15" s="297" t="s">
        <v>27</v>
      </c>
      <c r="J15" s="297" t="s">
        <v>200</v>
      </c>
      <c r="K15" s="297">
        <f>H15</f>
        <v>4</v>
      </c>
      <c r="L15" s="742"/>
    </row>
    <row r="16" spans="1:12" ht="15.6" customHeight="1">
      <c r="A16" s="291">
        <v>133</v>
      </c>
      <c r="B16" s="291" t="s">
        <v>24</v>
      </c>
      <c r="C16" s="293" t="s">
        <v>49</v>
      </c>
      <c r="D16" s="294" t="s">
        <v>1514</v>
      </c>
      <c r="E16" s="295" t="s">
        <v>26</v>
      </c>
      <c r="F16" s="540">
        <f t="shared" si="0"/>
        <v>0</v>
      </c>
      <c r="G16" s="321" t="str">
        <f t="shared" si="1"/>
        <v>0</v>
      </c>
      <c r="H16" s="302">
        <v>0</v>
      </c>
      <c r="I16" s="297">
        <v>0</v>
      </c>
      <c r="J16" s="297" t="s">
        <v>200</v>
      </c>
      <c r="K16" s="297">
        <f>H16</f>
        <v>0</v>
      </c>
      <c r="L16" s="742"/>
    </row>
    <row r="17" spans="1:12" ht="15.6" customHeight="1">
      <c r="A17" s="291">
        <v>134</v>
      </c>
      <c r="B17" s="291" t="s">
        <v>24</v>
      </c>
      <c r="C17" s="293" t="s">
        <v>1515</v>
      </c>
      <c r="D17" s="954" t="s">
        <v>1516</v>
      </c>
      <c r="E17" s="295" t="s">
        <v>26</v>
      </c>
      <c r="F17" s="540">
        <f t="shared" si="0"/>
        <v>0</v>
      </c>
      <c r="G17" s="321" t="str">
        <f t="shared" si="1"/>
        <v>0</v>
      </c>
      <c r="H17" s="658">
        <v>0</v>
      </c>
      <c r="I17" s="297" t="s">
        <v>27</v>
      </c>
      <c r="J17" s="773" t="s">
        <v>198</v>
      </c>
      <c r="K17" s="773">
        <f>IF((H17+_xlfn.BITLSHIFT(H18,8))&gt;32767,H17+_xlfn.BITLSHIFT(H18,8)-65536,H17+_xlfn.BITLSHIFT(H18,8))</f>
        <v>0</v>
      </c>
      <c r="L17" s="742"/>
    </row>
    <row r="18" spans="1:12" ht="15.6" customHeight="1">
      <c r="A18" s="291">
        <v>135</v>
      </c>
      <c r="B18" s="291" t="s">
        <v>24</v>
      </c>
      <c r="C18" s="293" t="s">
        <v>1517</v>
      </c>
      <c r="D18" s="751"/>
      <c r="E18" s="295" t="s">
        <v>26</v>
      </c>
      <c r="F18" s="540">
        <f t="shared" si="0"/>
        <v>0</v>
      </c>
      <c r="G18" s="321" t="str">
        <f t="shared" si="1"/>
        <v>0</v>
      </c>
      <c r="H18" s="302">
        <v>0</v>
      </c>
      <c r="I18" s="297" t="s">
        <v>27</v>
      </c>
      <c r="J18" s="751"/>
      <c r="K18" s="751"/>
      <c r="L18" s="742"/>
    </row>
    <row r="19" spans="1:12" ht="15.6" customHeight="1">
      <c r="A19" s="291">
        <v>136</v>
      </c>
      <c r="B19" s="291" t="s">
        <v>24</v>
      </c>
      <c r="C19" s="293" t="s">
        <v>1518</v>
      </c>
      <c r="D19" s="954" t="s">
        <v>1519</v>
      </c>
      <c r="E19" s="295" t="s">
        <v>26</v>
      </c>
      <c r="F19" s="540">
        <f t="shared" si="0"/>
        <v>246</v>
      </c>
      <c r="G19" s="321" t="str">
        <f t="shared" si="1"/>
        <v>F6</v>
      </c>
      <c r="H19" s="658">
        <v>246</v>
      </c>
      <c r="I19" s="297" t="s">
        <v>27</v>
      </c>
      <c r="J19" s="773" t="s">
        <v>198</v>
      </c>
      <c r="K19" s="773">
        <f>IF((H19+_xlfn.BITLSHIFT(H20,8))&gt;32767,H19+_xlfn.BITLSHIFT(H20,8)-65536,H19+_xlfn.BITLSHIFT(H20,8))</f>
        <v>-10</v>
      </c>
      <c r="L19" s="742"/>
    </row>
    <row r="20" spans="1:12" ht="28.95" customHeight="1">
      <c r="A20" s="291">
        <v>137</v>
      </c>
      <c r="B20" s="291" t="s">
        <v>24</v>
      </c>
      <c r="C20" s="293" t="s">
        <v>1520</v>
      </c>
      <c r="D20" s="751"/>
      <c r="E20" s="295" t="s">
        <v>26</v>
      </c>
      <c r="F20" s="540">
        <f t="shared" si="0"/>
        <v>255</v>
      </c>
      <c r="G20" s="321" t="str">
        <f t="shared" si="1"/>
        <v>FF</v>
      </c>
      <c r="H20" s="302">
        <v>255</v>
      </c>
      <c r="I20" s="297" t="s">
        <v>27</v>
      </c>
      <c r="J20" s="751"/>
      <c r="K20" s="751"/>
      <c r="L20" s="742"/>
    </row>
    <row r="21" spans="1:12" ht="33.6" customHeight="1">
      <c r="A21" s="291">
        <v>138</v>
      </c>
      <c r="B21" s="291" t="s">
        <v>24</v>
      </c>
      <c r="C21" s="293" t="s">
        <v>1521</v>
      </c>
      <c r="D21" s="954" t="s">
        <v>1522</v>
      </c>
      <c r="E21" s="295" t="s">
        <v>26</v>
      </c>
      <c r="F21" s="540">
        <f t="shared" si="0"/>
        <v>150</v>
      </c>
      <c r="G21" s="321" t="str">
        <f t="shared" si="1"/>
        <v>96</v>
      </c>
      <c r="H21" s="658">
        <v>150</v>
      </c>
      <c r="I21" s="297" t="s">
        <v>27</v>
      </c>
      <c r="J21" s="773" t="s">
        <v>198</v>
      </c>
      <c r="K21" s="773">
        <f>IF((H21+_xlfn.BITLSHIFT(H22,8))&gt;32767,H21+_xlfn.BITLSHIFT(H22,8)-65536,H21+_xlfn.BITLSHIFT(H22,8))</f>
        <v>150</v>
      </c>
      <c r="L21" s="742"/>
    </row>
    <row r="22" spans="1:12" ht="15.6" customHeight="1">
      <c r="A22" s="291">
        <v>139</v>
      </c>
      <c r="B22" s="291" t="s">
        <v>24</v>
      </c>
      <c r="C22" s="293" t="s">
        <v>1523</v>
      </c>
      <c r="D22" s="751"/>
      <c r="E22" s="295" t="s">
        <v>26</v>
      </c>
      <c r="F22" s="540">
        <f t="shared" si="0"/>
        <v>0</v>
      </c>
      <c r="G22" s="321" t="str">
        <f t="shared" si="1"/>
        <v>0</v>
      </c>
      <c r="H22" s="302">
        <v>0</v>
      </c>
      <c r="I22" s="297" t="s">
        <v>27</v>
      </c>
      <c r="J22" s="751"/>
      <c r="K22" s="751"/>
      <c r="L22" s="742"/>
    </row>
    <row r="23" spans="1:12" ht="15.6" customHeight="1">
      <c r="A23" s="291">
        <v>140</v>
      </c>
      <c r="B23" s="291" t="s">
        <v>24</v>
      </c>
      <c r="C23" s="293" t="s">
        <v>1524</v>
      </c>
      <c r="D23" s="954" t="s">
        <v>1525</v>
      </c>
      <c r="E23" s="295" t="s">
        <v>26</v>
      </c>
      <c r="F23" s="540">
        <f t="shared" si="0"/>
        <v>248</v>
      </c>
      <c r="G23" s="321" t="str">
        <f t="shared" si="1"/>
        <v>F8</v>
      </c>
      <c r="H23" s="658">
        <v>248</v>
      </c>
      <c r="I23" s="297" t="s">
        <v>27</v>
      </c>
      <c r="J23" s="773" t="s">
        <v>198</v>
      </c>
      <c r="K23" s="773">
        <f>IF((H23+_xlfn.BITLSHIFT(H24,8))&gt;32767,H23+_xlfn.BITLSHIFT(H24,8)-65536,H23+_xlfn.BITLSHIFT(H24,8))</f>
        <v>-8</v>
      </c>
      <c r="L23" s="742"/>
    </row>
    <row r="24" spans="1:12" ht="15.6" customHeight="1">
      <c r="A24" s="291">
        <v>141</v>
      </c>
      <c r="B24" s="291" t="s">
        <v>24</v>
      </c>
      <c r="C24" s="293" t="s">
        <v>1526</v>
      </c>
      <c r="D24" s="751"/>
      <c r="E24" s="295" t="s">
        <v>26</v>
      </c>
      <c r="F24" s="540">
        <f t="shared" si="0"/>
        <v>255</v>
      </c>
      <c r="G24" s="321" t="str">
        <f t="shared" si="1"/>
        <v>FF</v>
      </c>
      <c r="H24" s="302">
        <v>255</v>
      </c>
      <c r="I24" s="297" t="s">
        <v>27</v>
      </c>
      <c r="J24" s="751"/>
      <c r="K24" s="751"/>
      <c r="L24" s="742"/>
    </row>
    <row r="25" spans="1:12" ht="15.6" customHeight="1">
      <c r="A25" s="291">
        <v>142</v>
      </c>
      <c r="B25" s="291" t="s">
        <v>24</v>
      </c>
      <c r="C25" s="293" t="s">
        <v>1527</v>
      </c>
      <c r="D25" s="954" t="s">
        <v>1528</v>
      </c>
      <c r="E25" s="295" t="s">
        <v>26</v>
      </c>
      <c r="F25" s="540">
        <f t="shared" si="0"/>
        <v>0</v>
      </c>
      <c r="G25" s="321" t="str">
        <f t="shared" si="1"/>
        <v>0</v>
      </c>
      <c r="H25" s="658">
        <v>0</v>
      </c>
      <c r="I25" s="297" t="s">
        <v>27</v>
      </c>
      <c r="J25" s="773" t="s">
        <v>198</v>
      </c>
      <c r="K25" s="773">
        <f>IF((H25+_xlfn.BITLSHIFT(H26,8))&gt;32767,H25+_xlfn.BITLSHIFT(H26,8)-65536,H25+_xlfn.BITLSHIFT(H26,8))</f>
        <v>0</v>
      </c>
      <c r="L25" s="742"/>
    </row>
    <row r="26" spans="1:12" ht="15.6" customHeight="1">
      <c r="A26" s="291">
        <v>143</v>
      </c>
      <c r="B26" s="291" t="s">
        <v>24</v>
      </c>
      <c r="C26" s="293" t="s">
        <v>1529</v>
      </c>
      <c r="D26" s="751"/>
      <c r="E26" s="295" t="s">
        <v>26</v>
      </c>
      <c r="F26" s="540">
        <f t="shared" si="0"/>
        <v>0</v>
      </c>
      <c r="G26" s="321" t="str">
        <f t="shared" si="1"/>
        <v>0</v>
      </c>
      <c r="H26" s="302">
        <v>0</v>
      </c>
      <c r="I26" s="297" t="s">
        <v>27</v>
      </c>
      <c r="J26" s="751"/>
      <c r="K26" s="751"/>
      <c r="L26" s="742"/>
    </row>
    <row r="27" spans="1:12" ht="15.6" customHeight="1">
      <c r="A27" s="291">
        <v>144</v>
      </c>
      <c r="B27" s="291" t="s">
        <v>24</v>
      </c>
      <c r="C27" s="293" t="s">
        <v>1530</v>
      </c>
      <c r="D27" s="954" t="s">
        <v>1531</v>
      </c>
      <c r="E27" s="295" t="s">
        <v>26</v>
      </c>
      <c r="F27" s="540">
        <f t="shared" si="0"/>
        <v>0</v>
      </c>
      <c r="G27" s="321" t="str">
        <f t="shared" si="1"/>
        <v>0</v>
      </c>
      <c r="H27" s="658">
        <v>0</v>
      </c>
      <c r="I27" s="297" t="s">
        <v>27</v>
      </c>
      <c r="J27" s="773" t="s">
        <v>198</v>
      </c>
      <c r="K27" s="773">
        <f>IF((H27+_xlfn.BITLSHIFT(H28,8))&gt;32767,H27+_xlfn.BITLSHIFT(H28,8)-65536,H27+_xlfn.BITLSHIFT(H28,8))</f>
        <v>0</v>
      </c>
      <c r="L27" s="742"/>
    </row>
    <row r="28" spans="1:12" ht="15.6" customHeight="1">
      <c r="A28" s="291">
        <v>145</v>
      </c>
      <c r="B28" s="291" t="s">
        <v>24</v>
      </c>
      <c r="C28" s="293" t="s">
        <v>1532</v>
      </c>
      <c r="D28" s="751"/>
      <c r="E28" s="295" t="s">
        <v>26</v>
      </c>
      <c r="F28" s="540">
        <f t="shared" si="0"/>
        <v>0</v>
      </c>
      <c r="G28" s="321" t="str">
        <f t="shared" si="1"/>
        <v>0</v>
      </c>
      <c r="H28" s="302">
        <v>0</v>
      </c>
      <c r="I28" s="297" t="s">
        <v>27</v>
      </c>
      <c r="J28" s="751"/>
      <c r="K28" s="751"/>
      <c r="L28" s="742"/>
    </row>
    <row r="29" spans="1:12" ht="15.6" customHeight="1">
      <c r="A29" s="291">
        <v>146</v>
      </c>
      <c r="B29" s="291" t="s">
        <v>24</v>
      </c>
      <c r="C29" s="293" t="s">
        <v>1533</v>
      </c>
      <c r="D29" s="954" t="s">
        <v>1534</v>
      </c>
      <c r="E29" s="295" t="s">
        <v>26</v>
      </c>
      <c r="F29" s="540">
        <f t="shared" si="0"/>
        <v>0</v>
      </c>
      <c r="G29" s="321" t="str">
        <f t="shared" si="1"/>
        <v>0</v>
      </c>
      <c r="H29" s="658">
        <v>0</v>
      </c>
      <c r="I29" s="297" t="s">
        <v>27</v>
      </c>
      <c r="J29" s="773" t="s">
        <v>198</v>
      </c>
      <c r="K29" s="773">
        <f>IF((H29+_xlfn.BITLSHIFT(H30,8))&gt;32767,H29+_xlfn.BITLSHIFT(H30,8)-65536,H29+_xlfn.BITLSHIFT(H30,8))</f>
        <v>0</v>
      </c>
      <c r="L29" s="742"/>
    </row>
    <row r="30" spans="1:12" ht="15.6" customHeight="1">
      <c r="A30" s="291">
        <v>147</v>
      </c>
      <c r="B30" s="291" t="s">
        <v>24</v>
      </c>
      <c r="C30" s="293" t="s">
        <v>1535</v>
      </c>
      <c r="D30" s="751"/>
      <c r="E30" s="295" t="s">
        <v>26</v>
      </c>
      <c r="F30" s="540">
        <f t="shared" si="0"/>
        <v>0</v>
      </c>
      <c r="G30" s="321" t="str">
        <f t="shared" si="1"/>
        <v>0</v>
      </c>
      <c r="H30" s="302">
        <v>0</v>
      </c>
      <c r="I30" s="297" t="s">
        <v>27</v>
      </c>
      <c r="J30" s="751"/>
      <c r="K30" s="751"/>
      <c r="L30" s="742"/>
    </row>
    <row r="31" spans="1:12" ht="15.6" customHeight="1">
      <c r="A31" s="291">
        <v>148</v>
      </c>
      <c r="B31" s="291" t="s">
        <v>24</v>
      </c>
      <c r="C31" s="293" t="s">
        <v>1536</v>
      </c>
      <c r="D31" s="954" t="s">
        <v>1537</v>
      </c>
      <c r="E31" s="295" t="s">
        <v>26</v>
      </c>
      <c r="F31" s="540">
        <f t="shared" si="0"/>
        <v>0</v>
      </c>
      <c r="G31" s="321" t="str">
        <f t="shared" si="1"/>
        <v>0</v>
      </c>
      <c r="H31" s="658">
        <v>0</v>
      </c>
      <c r="I31" s="297" t="s">
        <v>27</v>
      </c>
      <c r="J31" s="773" t="s">
        <v>198</v>
      </c>
      <c r="K31" s="773">
        <f>IF((H31+_xlfn.BITLSHIFT(H32,8))&gt;32767,H31+_xlfn.BITLSHIFT(H32,8)-65536,H31+_xlfn.BITLSHIFT(H32,8))</f>
        <v>0</v>
      </c>
      <c r="L31" s="742"/>
    </row>
    <row r="32" spans="1:12" ht="15.6" customHeight="1">
      <c r="A32" s="291">
        <v>149</v>
      </c>
      <c r="B32" s="291" t="s">
        <v>24</v>
      </c>
      <c r="C32" s="293" t="s">
        <v>1538</v>
      </c>
      <c r="D32" s="751"/>
      <c r="E32" s="295" t="s">
        <v>26</v>
      </c>
      <c r="F32" s="540">
        <f t="shared" si="0"/>
        <v>0</v>
      </c>
      <c r="G32" s="321" t="str">
        <f t="shared" si="1"/>
        <v>0</v>
      </c>
      <c r="H32" s="302">
        <v>0</v>
      </c>
      <c r="I32" s="297" t="s">
        <v>27</v>
      </c>
      <c r="J32" s="751"/>
      <c r="K32" s="751"/>
      <c r="L32" s="742"/>
    </row>
    <row r="33" spans="1:12" ht="15.6" customHeight="1">
      <c r="A33" s="291">
        <v>150</v>
      </c>
      <c r="B33" s="291" t="s">
        <v>24</v>
      </c>
      <c r="C33" s="293" t="s">
        <v>1539</v>
      </c>
      <c r="D33" s="954" t="s">
        <v>1540</v>
      </c>
      <c r="E33" s="295" t="s">
        <v>26</v>
      </c>
      <c r="F33" s="540">
        <f t="shared" si="0"/>
        <v>0</v>
      </c>
      <c r="G33" s="321" t="str">
        <f t="shared" si="1"/>
        <v>0</v>
      </c>
      <c r="H33" s="658">
        <v>0</v>
      </c>
      <c r="I33" s="297" t="s">
        <v>27</v>
      </c>
      <c r="J33" s="773" t="s">
        <v>198</v>
      </c>
      <c r="K33" s="773">
        <f>IF((H33+_xlfn.BITLSHIFT(H34,8))&gt;32767,H33+_xlfn.BITLSHIFT(H34,8)-65536,H33+_xlfn.BITLSHIFT(H34,8))</f>
        <v>0</v>
      </c>
      <c r="L33" s="742"/>
    </row>
    <row r="34" spans="1:12" ht="15.6" customHeight="1">
      <c r="A34" s="291">
        <v>151</v>
      </c>
      <c r="B34" s="291" t="s">
        <v>24</v>
      </c>
      <c r="C34" s="293" t="s">
        <v>1541</v>
      </c>
      <c r="D34" s="751"/>
      <c r="E34" s="295" t="s">
        <v>26</v>
      </c>
      <c r="F34" s="540">
        <f t="shared" si="0"/>
        <v>0</v>
      </c>
      <c r="G34" s="321" t="str">
        <f t="shared" si="1"/>
        <v>0</v>
      </c>
      <c r="H34" s="302">
        <v>0</v>
      </c>
      <c r="I34" s="297" t="s">
        <v>27</v>
      </c>
      <c r="J34" s="751"/>
      <c r="K34" s="751"/>
      <c r="L34" s="742"/>
    </row>
    <row r="35" spans="1:12" ht="15.6" customHeight="1">
      <c r="A35" s="291">
        <v>152</v>
      </c>
      <c r="B35" s="291" t="s">
        <v>24</v>
      </c>
      <c r="C35" s="293" t="s">
        <v>1542</v>
      </c>
      <c r="D35" s="954" t="s">
        <v>1543</v>
      </c>
      <c r="E35" s="295" t="s">
        <v>26</v>
      </c>
      <c r="F35" s="540">
        <f t="shared" si="0"/>
        <v>0</v>
      </c>
      <c r="G35" s="321" t="str">
        <f t="shared" si="1"/>
        <v>0</v>
      </c>
      <c r="H35" s="658">
        <v>0</v>
      </c>
      <c r="I35" s="297" t="s">
        <v>27</v>
      </c>
      <c r="J35" s="773" t="s">
        <v>198</v>
      </c>
      <c r="K35" s="773">
        <f>IF((H35+_xlfn.BITLSHIFT(H36,8))&gt;32767,H35+_xlfn.BITLSHIFT(H36,8)-65536,H35+_xlfn.BITLSHIFT(H36,8))</f>
        <v>0</v>
      </c>
      <c r="L35" s="742"/>
    </row>
    <row r="36" spans="1:12" ht="15.6" customHeight="1">
      <c r="A36" s="291">
        <v>153</v>
      </c>
      <c r="B36" s="291" t="s">
        <v>24</v>
      </c>
      <c r="C36" s="293" t="s">
        <v>1544</v>
      </c>
      <c r="D36" s="751"/>
      <c r="E36" s="295" t="s">
        <v>26</v>
      </c>
      <c r="F36" s="540">
        <f t="shared" si="0"/>
        <v>0</v>
      </c>
      <c r="G36" s="321" t="str">
        <f t="shared" si="1"/>
        <v>0</v>
      </c>
      <c r="H36" s="302">
        <v>0</v>
      </c>
      <c r="I36" s="297" t="s">
        <v>27</v>
      </c>
      <c r="J36" s="751"/>
      <c r="K36" s="751"/>
      <c r="L36" s="742"/>
    </row>
    <row r="37" spans="1:12" ht="15.6" customHeight="1">
      <c r="A37" s="291">
        <v>154</v>
      </c>
      <c r="B37" s="291" t="s">
        <v>24</v>
      </c>
      <c r="C37" s="293" t="s">
        <v>1545</v>
      </c>
      <c r="D37" s="954" t="s">
        <v>1546</v>
      </c>
      <c r="E37" s="295" t="s">
        <v>26</v>
      </c>
      <c r="F37" s="540">
        <f t="shared" si="0"/>
        <v>0</v>
      </c>
      <c r="G37" s="321" t="str">
        <f t="shared" si="1"/>
        <v>0</v>
      </c>
      <c r="H37" s="658">
        <v>0</v>
      </c>
      <c r="I37" s="297" t="s">
        <v>27</v>
      </c>
      <c r="J37" s="773" t="s">
        <v>198</v>
      </c>
      <c r="K37" s="773">
        <f>IF((H37+_xlfn.BITLSHIFT(H38,8))&gt;32767,H37+_xlfn.BITLSHIFT(H38,8)-65536,H37+_xlfn.BITLSHIFT(H38,8))</f>
        <v>0</v>
      </c>
      <c r="L37" s="742"/>
    </row>
    <row r="38" spans="1:12" ht="15.6" customHeight="1">
      <c r="A38" s="291">
        <v>155</v>
      </c>
      <c r="B38" s="291" t="s">
        <v>24</v>
      </c>
      <c r="C38" s="293" t="s">
        <v>1547</v>
      </c>
      <c r="D38" s="751"/>
      <c r="E38" s="295" t="s">
        <v>26</v>
      </c>
      <c r="F38" s="540">
        <f t="shared" si="0"/>
        <v>0</v>
      </c>
      <c r="G38" s="321" t="str">
        <f t="shared" si="1"/>
        <v>0</v>
      </c>
      <c r="H38" s="302">
        <v>0</v>
      </c>
      <c r="I38" s="297" t="s">
        <v>27</v>
      </c>
      <c r="J38" s="751"/>
      <c r="K38" s="751"/>
      <c r="L38" s="742"/>
    </row>
    <row r="39" spans="1:12" ht="15.6" customHeight="1">
      <c r="A39" s="291">
        <v>156</v>
      </c>
      <c r="B39" s="291" t="s">
        <v>24</v>
      </c>
      <c r="C39" s="293" t="s">
        <v>1548</v>
      </c>
      <c r="D39" s="954" t="s">
        <v>1549</v>
      </c>
      <c r="E39" s="295" t="s">
        <v>26</v>
      </c>
      <c r="F39" s="540">
        <f t="shared" si="0"/>
        <v>0</v>
      </c>
      <c r="G39" s="321" t="str">
        <f t="shared" si="1"/>
        <v>0</v>
      </c>
      <c r="H39" s="658">
        <v>0</v>
      </c>
      <c r="I39" s="297" t="s">
        <v>27</v>
      </c>
      <c r="J39" s="773" t="s">
        <v>198</v>
      </c>
      <c r="K39" s="773">
        <f>IF((H39+_xlfn.BITLSHIFT(H40,8))&gt;32767,H39+_xlfn.BITLSHIFT(H40,8)-65536,H39+_xlfn.BITLSHIFT(H40,8))</f>
        <v>0</v>
      </c>
      <c r="L39" s="742"/>
    </row>
    <row r="40" spans="1:12" ht="15.6" customHeight="1">
      <c r="A40" s="291">
        <v>157</v>
      </c>
      <c r="B40" s="291" t="s">
        <v>24</v>
      </c>
      <c r="C40" s="293" t="s">
        <v>1550</v>
      </c>
      <c r="D40" s="751"/>
      <c r="E40" s="295" t="s">
        <v>26</v>
      </c>
      <c r="F40" s="540">
        <f t="shared" si="0"/>
        <v>0</v>
      </c>
      <c r="G40" s="321" t="str">
        <f t="shared" si="1"/>
        <v>0</v>
      </c>
      <c r="H40" s="302">
        <v>0</v>
      </c>
      <c r="I40" s="297" t="s">
        <v>27</v>
      </c>
      <c r="J40" s="751"/>
      <c r="K40" s="751"/>
      <c r="L40" s="742"/>
    </row>
    <row r="41" spans="1:12" ht="15.6" customHeight="1">
      <c r="A41" s="291">
        <v>158</v>
      </c>
      <c r="B41" s="291" t="s">
        <v>24</v>
      </c>
      <c r="C41" s="293" t="s">
        <v>1551</v>
      </c>
      <c r="D41" s="954" t="s">
        <v>1552</v>
      </c>
      <c r="E41" s="295" t="s">
        <v>26</v>
      </c>
      <c r="F41" s="540">
        <f t="shared" si="0"/>
        <v>0</v>
      </c>
      <c r="G41" s="321" t="str">
        <f t="shared" si="1"/>
        <v>0</v>
      </c>
      <c r="H41" s="658">
        <v>0</v>
      </c>
      <c r="I41" s="297" t="s">
        <v>27</v>
      </c>
      <c r="J41" s="773" t="s">
        <v>198</v>
      </c>
      <c r="K41" s="773">
        <f>IF((H41+_xlfn.BITLSHIFT(H42,8))&gt;32767,H41+_xlfn.BITLSHIFT(H42,8)-65536,H41+_xlfn.BITLSHIFT(H42,8))</f>
        <v>0</v>
      </c>
      <c r="L41" s="742"/>
    </row>
    <row r="42" spans="1:12" ht="15.6" customHeight="1">
      <c r="A42" s="291">
        <v>159</v>
      </c>
      <c r="B42" s="291" t="s">
        <v>24</v>
      </c>
      <c r="C42" s="293" t="s">
        <v>1553</v>
      </c>
      <c r="D42" s="751"/>
      <c r="E42" s="295" t="s">
        <v>26</v>
      </c>
      <c r="F42" s="540">
        <f t="shared" si="0"/>
        <v>0</v>
      </c>
      <c r="G42" s="321" t="str">
        <f t="shared" si="1"/>
        <v>0</v>
      </c>
      <c r="H42" s="302">
        <v>0</v>
      </c>
      <c r="I42" s="297" t="s">
        <v>27</v>
      </c>
      <c r="J42" s="751"/>
      <c r="K42" s="751"/>
      <c r="L42" s="742"/>
    </row>
    <row r="43" spans="1:12" ht="15.6" customHeight="1">
      <c r="A43" s="291">
        <v>160</v>
      </c>
      <c r="B43" s="291" t="s">
        <v>24</v>
      </c>
      <c r="C43" s="293" t="s">
        <v>1554</v>
      </c>
      <c r="D43" s="294" t="s">
        <v>1555</v>
      </c>
      <c r="E43" s="295" t="s">
        <v>26</v>
      </c>
      <c r="F43" s="540">
        <f t="shared" si="0"/>
        <v>0</v>
      </c>
      <c r="G43" s="321" t="str">
        <f t="shared" si="1"/>
        <v>0</v>
      </c>
      <c r="H43" s="302">
        <v>0</v>
      </c>
      <c r="I43" s="297" t="s">
        <v>27</v>
      </c>
      <c r="J43" s="297" t="s">
        <v>200</v>
      </c>
      <c r="K43" s="297">
        <f>H43</f>
        <v>0</v>
      </c>
      <c r="L43" s="742"/>
    </row>
    <row r="44" spans="1:12" ht="15.6" customHeight="1">
      <c r="A44" s="291">
        <v>161</v>
      </c>
      <c r="B44" s="291" t="s">
        <v>24</v>
      </c>
      <c r="C44" s="293" t="s">
        <v>49</v>
      </c>
      <c r="D44" s="294" t="s">
        <v>1514</v>
      </c>
      <c r="E44" s="295" t="s">
        <v>26</v>
      </c>
      <c r="F44" s="540">
        <f t="shared" si="0"/>
        <v>0</v>
      </c>
      <c r="G44" s="321" t="str">
        <f t="shared" si="1"/>
        <v>0</v>
      </c>
      <c r="H44" s="302">
        <v>0</v>
      </c>
      <c r="I44" s="297" t="s">
        <v>27</v>
      </c>
      <c r="J44" s="297" t="s">
        <v>200</v>
      </c>
      <c r="K44" s="297">
        <f>H44</f>
        <v>0</v>
      </c>
      <c r="L44" s="742"/>
    </row>
    <row r="45" spans="1:12" ht="15.6" customHeight="1">
      <c r="A45" s="291">
        <v>162</v>
      </c>
      <c r="B45" s="291" t="s">
        <v>24</v>
      </c>
      <c r="C45" s="293" t="s">
        <v>1556</v>
      </c>
      <c r="D45" s="294" t="s">
        <v>1557</v>
      </c>
      <c r="E45" s="295" t="s">
        <v>26</v>
      </c>
      <c r="F45" s="540">
        <f t="shared" si="0"/>
        <v>0</v>
      </c>
      <c r="G45" s="321" t="str">
        <f t="shared" si="1"/>
        <v>0</v>
      </c>
      <c r="H45" s="302">
        <v>0</v>
      </c>
      <c r="I45" s="297" t="s">
        <v>27</v>
      </c>
      <c r="J45" s="297" t="s">
        <v>200</v>
      </c>
      <c r="K45" s="297">
        <f>H45</f>
        <v>0</v>
      </c>
      <c r="L45" s="742"/>
    </row>
    <row r="46" spans="1:12" ht="15.6" customHeight="1">
      <c r="A46" s="291">
        <v>163</v>
      </c>
      <c r="B46" s="291" t="s">
        <v>24</v>
      </c>
      <c r="C46" s="293" t="s">
        <v>1558</v>
      </c>
      <c r="D46" s="294" t="s">
        <v>1559</v>
      </c>
      <c r="E46" s="295" t="s">
        <v>26</v>
      </c>
      <c r="F46" s="540">
        <f t="shared" si="0"/>
        <v>0</v>
      </c>
      <c r="G46" s="321" t="str">
        <f t="shared" si="1"/>
        <v>0</v>
      </c>
      <c r="H46" s="302">
        <v>0</v>
      </c>
      <c r="I46" s="297" t="s">
        <v>27</v>
      </c>
      <c r="J46" s="297" t="s">
        <v>1560</v>
      </c>
      <c r="K46" s="297">
        <f>IF(H46&gt;127,H46-256,H46)</f>
        <v>0</v>
      </c>
      <c r="L46" s="742"/>
    </row>
    <row r="47" spans="1:12" ht="15.6" customHeight="1">
      <c r="A47" s="291">
        <v>164</v>
      </c>
      <c r="B47" s="291" t="s">
        <v>24</v>
      </c>
      <c r="C47" s="293" t="s">
        <v>1561</v>
      </c>
      <c r="D47" s="294" t="s">
        <v>1559</v>
      </c>
      <c r="E47" s="295" t="s">
        <v>26</v>
      </c>
      <c r="F47" s="540">
        <f t="shared" si="0"/>
        <v>255</v>
      </c>
      <c r="G47" s="321" t="str">
        <f t="shared" si="1"/>
        <v>FF</v>
      </c>
      <c r="H47" s="302">
        <v>255</v>
      </c>
      <c r="I47" s="297" t="s">
        <v>27</v>
      </c>
      <c r="J47" s="297" t="s">
        <v>1560</v>
      </c>
      <c r="K47" s="297">
        <f>IF(H47&gt;127,H47-256,H47)</f>
        <v>-1</v>
      </c>
      <c r="L47" s="742"/>
    </row>
    <row r="48" spans="1:12" ht="15.6" customHeight="1">
      <c r="A48" s="291">
        <v>165</v>
      </c>
      <c r="B48" s="291" t="s">
        <v>24</v>
      </c>
      <c r="C48" s="293" t="s">
        <v>1562</v>
      </c>
      <c r="D48" s="294" t="s">
        <v>1559</v>
      </c>
      <c r="E48" s="295" t="s">
        <v>26</v>
      </c>
      <c r="F48" s="540">
        <f t="shared" si="0"/>
        <v>253</v>
      </c>
      <c r="G48" s="321" t="str">
        <f t="shared" si="1"/>
        <v>FD</v>
      </c>
      <c r="H48" s="302">
        <v>253</v>
      </c>
      <c r="I48" s="297" t="s">
        <v>27</v>
      </c>
      <c r="J48" s="297" t="s">
        <v>1560</v>
      </c>
      <c r="K48" s="297">
        <f>IF(H48&gt;127,H48-256,H48)</f>
        <v>-3</v>
      </c>
      <c r="L48" s="742"/>
    </row>
    <row r="49" spans="1:12" ht="15.6" customHeight="1">
      <c r="A49" s="291">
        <v>166</v>
      </c>
      <c r="B49" s="291" t="s">
        <v>24</v>
      </c>
      <c r="C49" s="293" t="s">
        <v>1563</v>
      </c>
      <c r="D49" s="294" t="s">
        <v>1559</v>
      </c>
      <c r="E49" s="295" t="s">
        <v>26</v>
      </c>
      <c r="F49" s="540">
        <f t="shared" si="0"/>
        <v>0</v>
      </c>
      <c r="G49" s="321" t="str">
        <f t="shared" si="1"/>
        <v>0</v>
      </c>
      <c r="H49" s="302">
        <v>0</v>
      </c>
      <c r="I49" s="297" t="s">
        <v>27</v>
      </c>
      <c r="J49" s="297" t="s">
        <v>1560</v>
      </c>
      <c r="K49" s="297">
        <f>IF(H49&gt;127,H49-256,H49)</f>
        <v>0</v>
      </c>
      <c r="L49" s="742"/>
    </row>
    <row r="50" spans="1:12" ht="15.6" customHeight="1">
      <c r="A50" s="291">
        <v>167</v>
      </c>
      <c r="B50" s="291" t="s">
        <v>24</v>
      </c>
      <c r="C50" s="293" t="s">
        <v>1564</v>
      </c>
      <c r="D50" s="294" t="s">
        <v>1565</v>
      </c>
      <c r="E50" s="295" t="s">
        <v>26</v>
      </c>
      <c r="F50" s="540">
        <f t="shared" si="0"/>
        <v>0</v>
      </c>
      <c r="G50" s="321" t="str">
        <f t="shared" si="1"/>
        <v>0</v>
      </c>
      <c r="H50" s="302">
        <v>0</v>
      </c>
      <c r="I50" s="297" t="s">
        <v>27</v>
      </c>
      <c r="J50" s="297" t="s">
        <v>200</v>
      </c>
      <c r="K50" s="297">
        <f t="shared" ref="K50:K62" si="2">H50</f>
        <v>0</v>
      </c>
      <c r="L50" s="742"/>
    </row>
    <row r="51" spans="1:12" ht="15.6" customHeight="1">
      <c r="A51" s="291">
        <v>168</v>
      </c>
      <c r="B51" s="291" t="s">
        <v>24</v>
      </c>
      <c r="C51" s="293" t="s">
        <v>1566</v>
      </c>
      <c r="D51" s="294" t="s">
        <v>1567</v>
      </c>
      <c r="E51" s="295" t="s">
        <v>26</v>
      </c>
      <c r="F51" s="540">
        <f t="shared" si="0"/>
        <v>1</v>
      </c>
      <c r="G51" s="321" t="str">
        <f t="shared" si="1"/>
        <v>1</v>
      </c>
      <c r="H51" s="302">
        <v>1</v>
      </c>
      <c r="I51" s="297" t="s">
        <v>27</v>
      </c>
      <c r="J51" s="297" t="s">
        <v>200</v>
      </c>
      <c r="K51" s="297">
        <f t="shared" si="2"/>
        <v>1</v>
      </c>
      <c r="L51" s="742"/>
    </row>
    <row r="52" spans="1:12" ht="15.6" customHeight="1">
      <c r="A52" s="291">
        <v>169</v>
      </c>
      <c r="B52" s="291" t="s">
        <v>24</v>
      </c>
      <c r="C52" s="293" t="s">
        <v>1568</v>
      </c>
      <c r="D52" s="294" t="s">
        <v>1569</v>
      </c>
      <c r="E52" s="295" t="s">
        <v>26</v>
      </c>
      <c r="F52" s="540">
        <f t="shared" si="0"/>
        <v>0</v>
      </c>
      <c r="G52" s="321" t="str">
        <f t="shared" si="1"/>
        <v>0</v>
      </c>
      <c r="H52" s="302">
        <v>0</v>
      </c>
      <c r="I52" s="297" t="s">
        <v>27</v>
      </c>
      <c r="J52" s="297" t="s">
        <v>200</v>
      </c>
      <c r="K52" s="297">
        <f t="shared" si="2"/>
        <v>0</v>
      </c>
      <c r="L52" s="742"/>
    </row>
    <row r="53" spans="1:12" ht="15.6" customHeight="1">
      <c r="A53" s="291">
        <v>170</v>
      </c>
      <c r="B53" s="291" t="s">
        <v>24</v>
      </c>
      <c r="C53" s="293" t="s">
        <v>1570</v>
      </c>
      <c r="D53" s="294" t="s">
        <v>1571</v>
      </c>
      <c r="E53" s="295" t="s">
        <v>26</v>
      </c>
      <c r="F53" s="540">
        <f t="shared" si="0"/>
        <v>0</v>
      </c>
      <c r="G53" s="321" t="str">
        <f t="shared" si="1"/>
        <v>0</v>
      </c>
      <c r="H53" s="302">
        <v>0</v>
      </c>
      <c r="I53" s="297" t="s">
        <v>27</v>
      </c>
      <c r="J53" s="297" t="s">
        <v>200</v>
      </c>
      <c r="K53" s="297">
        <f t="shared" si="2"/>
        <v>0</v>
      </c>
      <c r="L53" s="742"/>
    </row>
    <row r="54" spans="1:12" ht="15.6" customHeight="1">
      <c r="A54" s="291">
        <v>171</v>
      </c>
      <c r="B54" s="291" t="s">
        <v>24</v>
      </c>
      <c r="C54" s="293" t="s">
        <v>1572</v>
      </c>
      <c r="D54" s="294" t="s">
        <v>1573</v>
      </c>
      <c r="E54" s="295" t="s">
        <v>26</v>
      </c>
      <c r="F54" s="540">
        <f t="shared" si="0"/>
        <v>0</v>
      </c>
      <c r="G54" s="321" t="str">
        <f t="shared" si="1"/>
        <v>0</v>
      </c>
      <c r="H54" s="302">
        <v>0</v>
      </c>
      <c r="I54" s="297" t="s">
        <v>27</v>
      </c>
      <c r="J54" s="297" t="s">
        <v>200</v>
      </c>
      <c r="K54" s="297">
        <f t="shared" si="2"/>
        <v>0</v>
      </c>
      <c r="L54" s="742"/>
    </row>
    <row r="55" spans="1:12" ht="15.6" customHeight="1">
      <c r="A55" s="291">
        <v>172</v>
      </c>
      <c r="B55" s="291" t="s">
        <v>24</v>
      </c>
      <c r="C55" s="293" t="s">
        <v>1574</v>
      </c>
      <c r="D55" s="210" t="s">
        <v>1575</v>
      </c>
      <c r="E55" s="295" t="s">
        <v>26</v>
      </c>
      <c r="F55" s="540">
        <f t="shared" si="0"/>
        <v>0</v>
      </c>
      <c r="G55" s="321" t="str">
        <f t="shared" si="1"/>
        <v>0</v>
      </c>
      <c r="H55" s="302">
        <v>0</v>
      </c>
      <c r="I55" s="297" t="s">
        <v>27</v>
      </c>
      <c r="J55" s="297" t="s">
        <v>200</v>
      </c>
      <c r="K55" s="297">
        <f t="shared" si="2"/>
        <v>0</v>
      </c>
      <c r="L55" s="742"/>
    </row>
    <row r="56" spans="1:12" ht="15.6" customHeight="1">
      <c r="A56" s="291">
        <v>173</v>
      </c>
      <c r="B56" s="291" t="s">
        <v>24</v>
      </c>
      <c r="C56" s="293" t="s">
        <v>1576</v>
      </c>
      <c r="D56" s="210" t="s">
        <v>1577</v>
      </c>
      <c r="E56" s="295" t="s">
        <v>26</v>
      </c>
      <c r="F56" s="540">
        <f t="shared" si="0"/>
        <v>0</v>
      </c>
      <c r="G56" s="321" t="str">
        <f t="shared" si="1"/>
        <v>0</v>
      </c>
      <c r="H56" s="302">
        <v>0</v>
      </c>
      <c r="I56" s="297" t="s">
        <v>27</v>
      </c>
      <c r="J56" s="297" t="s">
        <v>200</v>
      </c>
      <c r="K56" s="297">
        <f t="shared" si="2"/>
        <v>0</v>
      </c>
      <c r="L56" s="742"/>
    </row>
    <row r="57" spans="1:12" ht="15.6" customHeight="1">
      <c r="A57" s="291">
        <v>174</v>
      </c>
      <c r="B57" s="291" t="s">
        <v>24</v>
      </c>
      <c r="C57" s="293" t="s">
        <v>1578</v>
      </c>
      <c r="D57" s="210" t="s">
        <v>1579</v>
      </c>
      <c r="E57" s="295" t="s">
        <v>26</v>
      </c>
      <c r="F57" s="540">
        <f t="shared" si="0"/>
        <v>0</v>
      </c>
      <c r="G57" s="321" t="str">
        <f t="shared" si="1"/>
        <v>0</v>
      </c>
      <c r="H57" s="302">
        <v>0</v>
      </c>
      <c r="I57" s="297" t="s">
        <v>27</v>
      </c>
      <c r="J57" s="297" t="s">
        <v>200</v>
      </c>
      <c r="K57" s="297">
        <f t="shared" si="2"/>
        <v>0</v>
      </c>
      <c r="L57" s="742"/>
    </row>
    <row r="58" spans="1:12" ht="15.6" customHeight="1">
      <c r="A58" s="291">
        <v>175</v>
      </c>
      <c r="B58" s="291" t="s">
        <v>24</v>
      </c>
      <c r="C58" s="293" t="s">
        <v>1580</v>
      </c>
      <c r="D58" s="210" t="s">
        <v>1581</v>
      </c>
      <c r="E58" s="295" t="s">
        <v>26</v>
      </c>
      <c r="F58" s="540">
        <f t="shared" si="0"/>
        <v>0</v>
      </c>
      <c r="G58" s="321" t="str">
        <f t="shared" si="1"/>
        <v>0</v>
      </c>
      <c r="H58" s="302">
        <v>0</v>
      </c>
      <c r="I58" s="297" t="s">
        <v>27</v>
      </c>
      <c r="J58" s="297" t="s">
        <v>200</v>
      </c>
      <c r="K58" s="297">
        <f t="shared" si="2"/>
        <v>0</v>
      </c>
      <c r="L58" s="742"/>
    </row>
    <row r="59" spans="1:12" ht="15.6" customHeight="1">
      <c r="A59" s="291">
        <v>176</v>
      </c>
      <c r="B59" s="291" t="s">
        <v>24</v>
      </c>
      <c r="C59" s="293" t="s">
        <v>1582</v>
      </c>
      <c r="D59" s="210" t="s">
        <v>1583</v>
      </c>
      <c r="E59" s="295" t="s">
        <v>26</v>
      </c>
      <c r="F59" s="540">
        <f t="shared" si="0"/>
        <v>0</v>
      </c>
      <c r="G59" s="321" t="str">
        <f t="shared" si="1"/>
        <v>0</v>
      </c>
      <c r="H59" s="302">
        <v>0</v>
      </c>
      <c r="I59" s="297" t="s">
        <v>27</v>
      </c>
      <c r="J59" s="297" t="s">
        <v>200</v>
      </c>
      <c r="K59" s="297">
        <f t="shared" si="2"/>
        <v>0</v>
      </c>
      <c r="L59" s="742"/>
    </row>
    <row r="60" spans="1:12" ht="15.6" customHeight="1">
      <c r="A60" s="291">
        <v>177</v>
      </c>
      <c r="B60" s="291" t="s">
        <v>24</v>
      </c>
      <c r="C60" s="293" t="s">
        <v>1584</v>
      </c>
      <c r="D60" s="210" t="s">
        <v>1585</v>
      </c>
      <c r="E60" s="295" t="s">
        <v>26</v>
      </c>
      <c r="F60" s="540">
        <f t="shared" si="0"/>
        <v>0</v>
      </c>
      <c r="G60" s="321" t="str">
        <f t="shared" si="1"/>
        <v>0</v>
      </c>
      <c r="H60" s="302">
        <v>0</v>
      </c>
      <c r="I60" s="297" t="s">
        <v>27</v>
      </c>
      <c r="J60" s="297" t="s">
        <v>200</v>
      </c>
      <c r="K60" s="297">
        <f t="shared" si="2"/>
        <v>0</v>
      </c>
      <c r="L60" s="742"/>
    </row>
    <row r="61" spans="1:12" ht="15.6" customHeight="1">
      <c r="A61" s="291">
        <v>178</v>
      </c>
      <c r="B61" s="291" t="s">
        <v>24</v>
      </c>
      <c r="C61" s="293" t="s">
        <v>49</v>
      </c>
      <c r="D61" s="294" t="s">
        <v>1514</v>
      </c>
      <c r="E61" s="295" t="s">
        <v>26</v>
      </c>
      <c r="F61" s="540">
        <f t="shared" si="0"/>
        <v>0</v>
      </c>
      <c r="G61" s="321" t="str">
        <f t="shared" si="1"/>
        <v>0</v>
      </c>
      <c r="H61" s="302">
        <v>0</v>
      </c>
      <c r="I61" s="297" t="s">
        <v>27</v>
      </c>
      <c r="J61" s="297" t="s">
        <v>200</v>
      </c>
      <c r="K61" s="297">
        <f t="shared" si="2"/>
        <v>0</v>
      </c>
      <c r="L61" s="742"/>
    </row>
    <row r="62" spans="1:12" ht="15.6" customHeight="1">
      <c r="A62" s="291">
        <v>179</v>
      </c>
      <c r="B62" s="291" t="s">
        <v>24</v>
      </c>
      <c r="C62" s="293" t="s">
        <v>49</v>
      </c>
      <c r="D62" s="294" t="s">
        <v>1514</v>
      </c>
      <c r="E62" s="295" t="s">
        <v>26</v>
      </c>
      <c r="F62" s="540">
        <f t="shared" si="0"/>
        <v>0</v>
      </c>
      <c r="G62" s="321" t="str">
        <f t="shared" si="1"/>
        <v>0</v>
      </c>
      <c r="H62" s="302">
        <v>0</v>
      </c>
      <c r="I62" s="297" t="s">
        <v>27</v>
      </c>
      <c r="J62" s="297" t="s">
        <v>200</v>
      </c>
      <c r="K62" s="297">
        <f t="shared" si="2"/>
        <v>0</v>
      </c>
      <c r="L62" s="742"/>
    </row>
    <row r="63" spans="1:12" ht="15.6" customHeight="1">
      <c r="A63" s="963">
        <v>180</v>
      </c>
      <c r="B63" s="291">
        <v>0</v>
      </c>
      <c r="C63" s="293" t="s">
        <v>1492</v>
      </c>
      <c r="D63" s="294" t="s">
        <v>1493</v>
      </c>
      <c r="E63" s="295" t="s">
        <v>26</v>
      </c>
      <c r="F63" s="540">
        <f>_xlfn.BITAND(_xlfn.BITRSHIFT(H63,B63),1)</f>
        <v>0</v>
      </c>
      <c r="G63" s="972" t="str">
        <f t="shared" si="1"/>
        <v>54</v>
      </c>
      <c r="H63" s="973">
        <v>84</v>
      </c>
      <c r="I63" s="773" t="s">
        <v>27</v>
      </c>
      <c r="J63" s="773" t="s">
        <v>1490</v>
      </c>
      <c r="K63" s="773">
        <f>_xlfn.BITLSHIFT(H74,24) +_xlfn.BITLSHIFT(H73,16) +_xlfn.BITLSHIFT(H71,8) +H63</f>
        <v>84</v>
      </c>
      <c r="L63" s="980" t="s">
        <v>4467</v>
      </c>
    </row>
    <row r="64" spans="1:12" ht="15.6" customHeight="1">
      <c r="A64" s="754"/>
      <c r="B64" s="291">
        <v>1</v>
      </c>
      <c r="C64" s="293" t="s">
        <v>1495</v>
      </c>
      <c r="D64" s="294" t="s">
        <v>1496</v>
      </c>
      <c r="E64" s="295" t="s">
        <v>26</v>
      </c>
      <c r="F64" s="540">
        <f>_xlfn.BITAND(_xlfn.BITRSHIFT(H63,B64),1)</f>
        <v>0</v>
      </c>
      <c r="G64" s="970"/>
      <c r="H64" s="974"/>
      <c r="I64" s="754"/>
      <c r="J64" s="754"/>
      <c r="K64" s="754"/>
      <c r="L64" s="742"/>
    </row>
    <row r="65" spans="1:12" ht="15.6" customHeight="1">
      <c r="A65" s="754"/>
      <c r="B65" s="291">
        <v>2</v>
      </c>
      <c r="C65" s="293" t="s">
        <v>1497</v>
      </c>
      <c r="D65" s="294" t="s">
        <v>1498</v>
      </c>
      <c r="E65" s="295" t="s">
        <v>26</v>
      </c>
      <c r="F65" s="540">
        <f>_xlfn.BITAND(_xlfn.BITRSHIFT(H63,B65),1)</f>
        <v>1</v>
      </c>
      <c r="G65" s="970"/>
      <c r="H65" s="974"/>
      <c r="I65" s="754"/>
      <c r="J65" s="754"/>
      <c r="K65" s="754"/>
      <c r="L65" s="742"/>
    </row>
    <row r="66" spans="1:12" ht="15.6" customHeight="1">
      <c r="A66" s="754"/>
      <c r="B66" s="291">
        <v>3</v>
      </c>
      <c r="C66" s="293" t="s">
        <v>1499</v>
      </c>
      <c r="D66" s="294" t="s">
        <v>1500</v>
      </c>
      <c r="E66" s="295" t="s">
        <v>26</v>
      </c>
      <c r="F66" s="540">
        <f>_xlfn.BITAND(_xlfn.BITRSHIFT(H63,B66),1)</f>
        <v>0</v>
      </c>
      <c r="G66" s="970"/>
      <c r="H66" s="974"/>
      <c r="I66" s="754"/>
      <c r="J66" s="754"/>
      <c r="K66" s="754"/>
      <c r="L66" s="742"/>
    </row>
    <row r="67" spans="1:12" ht="15.6" customHeight="1">
      <c r="A67" s="754"/>
      <c r="B67" s="291">
        <v>4</v>
      </c>
      <c r="C67" s="293" t="s">
        <v>1501</v>
      </c>
      <c r="D67" s="294" t="s">
        <v>1502</v>
      </c>
      <c r="E67" s="295" t="s">
        <v>26</v>
      </c>
      <c r="F67" s="540">
        <f>_xlfn.BITAND(_xlfn.BITRSHIFT(H63,B67),1)</f>
        <v>1</v>
      </c>
      <c r="G67" s="970"/>
      <c r="H67" s="974"/>
      <c r="I67" s="754"/>
      <c r="J67" s="754"/>
      <c r="K67" s="754"/>
      <c r="L67" s="742"/>
    </row>
    <row r="68" spans="1:12" ht="15.6" customHeight="1">
      <c r="A68" s="754"/>
      <c r="B68" s="291">
        <v>5</v>
      </c>
      <c r="C68" s="293" t="s">
        <v>1503</v>
      </c>
      <c r="D68" s="294" t="s">
        <v>1504</v>
      </c>
      <c r="E68" s="295" t="s">
        <v>26</v>
      </c>
      <c r="F68" s="540">
        <f>_xlfn.BITAND(_xlfn.BITRSHIFT(H63,B68),1)</f>
        <v>0</v>
      </c>
      <c r="G68" s="970"/>
      <c r="H68" s="974"/>
      <c r="I68" s="754"/>
      <c r="J68" s="754"/>
      <c r="K68" s="754"/>
      <c r="L68" s="742"/>
    </row>
    <row r="69" spans="1:12" ht="15.6" customHeight="1">
      <c r="A69" s="754"/>
      <c r="B69" s="291">
        <v>6</v>
      </c>
      <c r="C69" s="293" t="s">
        <v>1505</v>
      </c>
      <c r="D69" s="294" t="s">
        <v>1506</v>
      </c>
      <c r="E69" s="295" t="s">
        <v>26</v>
      </c>
      <c r="F69" s="540">
        <f>_xlfn.BITAND(_xlfn.BITRSHIFT(H63,B69),1)</f>
        <v>1</v>
      </c>
      <c r="G69" s="970"/>
      <c r="H69" s="974"/>
      <c r="I69" s="754"/>
      <c r="J69" s="754"/>
      <c r="K69" s="754"/>
      <c r="L69" s="742"/>
    </row>
    <row r="70" spans="1:12" ht="15.6" customHeight="1">
      <c r="A70" s="751"/>
      <c r="B70" s="291">
        <v>7</v>
      </c>
      <c r="C70" s="293" t="s">
        <v>1507</v>
      </c>
      <c r="D70" s="294" t="s">
        <v>1508</v>
      </c>
      <c r="E70" s="295" t="s">
        <v>26</v>
      </c>
      <c r="F70" s="540">
        <f>_xlfn.BITAND(_xlfn.BITRSHIFT(H63,B70),1)</f>
        <v>0</v>
      </c>
      <c r="G70" s="970"/>
      <c r="H70" s="975"/>
      <c r="I70" s="751"/>
      <c r="J70" s="754"/>
      <c r="K70" s="754"/>
      <c r="L70" s="742"/>
    </row>
    <row r="71" spans="1:12" ht="15.6" customHeight="1">
      <c r="A71" s="977">
        <v>181</v>
      </c>
      <c r="B71" s="291">
        <v>8</v>
      </c>
      <c r="C71" s="293" t="s">
        <v>1509</v>
      </c>
      <c r="D71" s="294" t="s">
        <v>1510</v>
      </c>
      <c r="E71" s="295" t="s">
        <v>26</v>
      </c>
      <c r="F71" s="540">
        <f>_xlfn.BITAND(_xlfn.BITRSHIFT(H71,B71),1)</f>
        <v>0</v>
      </c>
      <c r="G71" s="947" t="str">
        <f>DEC2HEX(H71)</f>
        <v>0</v>
      </c>
      <c r="H71" s="973">
        <v>0</v>
      </c>
      <c r="I71" s="773" t="s">
        <v>27</v>
      </c>
      <c r="J71" s="754"/>
      <c r="K71" s="754"/>
      <c r="L71" s="742"/>
    </row>
    <row r="72" spans="1:12" ht="15.6" customHeight="1">
      <c r="A72" s="751"/>
      <c r="B72" s="301" t="s">
        <v>1587</v>
      </c>
      <c r="C72" s="293" t="s">
        <v>1511</v>
      </c>
      <c r="D72" s="294" t="s">
        <v>49</v>
      </c>
      <c r="E72" s="295" t="s">
        <v>26</v>
      </c>
      <c r="F72" s="540">
        <f>H71</f>
        <v>0</v>
      </c>
      <c r="G72" s="971"/>
      <c r="H72" s="975"/>
      <c r="I72" s="751"/>
      <c r="J72" s="754"/>
      <c r="K72" s="754"/>
      <c r="L72" s="742"/>
    </row>
    <row r="73" spans="1:12" ht="15.6" customHeight="1">
      <c r="A73" s="291">
        <v>182</v>
      </c>
      <c r="B73" s="291" t="s">
        <v>1588</v>
      </c>
      <c r="C73" s="293" t="s">
        <v>1497</v>
      </c>
      <c r="D73" s="294" t="s">
        <v>1498</v>
      </c>
      <c r="E73" s="295" t="s">
        <v>26</v>
      </c>
      <c r="F73" s="540">
        <f t="shared" ref="F73:F136" si="3">H73</f>
        <v>0</v>
      </c>
      <c r="G73" s="321" t="str">
        <f t="shared" ref="G73:G136" si="4">DEC2HEX(H73)</f>
        <v>0</v>
      </c>
      <c r="H73" s="658">
        <v>0</v>
      </c>
      <c r="I73" s="297" t="s">
        <v>27</v>
      </c>
      <c r="J73" s="754"/>
      <c r="K73" s="754"/>
      <c r="L73" s="742"/>
    </row>
    <row r="74" spans="1:12" ht="15.6" customHeight="1">
      <c r="A74" s="291">
        <v>183</v>
      </c>
      <c r="B74" s="291" t="s">
        <v>1589</v>
      </c>
      <c r="C74" s="293" t="s">
        <v>1499</v>
      </c>
      <c r="D74" s="294" t="s">
        <v>1500</v>
      </c>
      <c r="E74" s="295" t="s">
        <v>26</v>
      </c>
      <c r="F74" s="540">
        <f t="shared" si="3"/>
        <v>0</v>
      </c>
      <c r="G74" s="321" t="str">
        <f t="shared" si="4"/>
        <v>0</v>
      </c>
      <c r="H74" s="302">
        <v>0</v>
      </c>
      <c r="I74" s="297" t="s">
        <v>27</v>
      </c>
      <c r="J74" s="751"/>
      <c r="K74" s="751"/>
      <c r="L74" s="742"/>
    </row>
    <row r="75" spans="1:12" ht="135" customHeight="1">
      <c r="A75" s="291">
        <v>184</v>
      </c>
      <c r="B75" s="291" t="s">
        <v>24</v>
      </c>
      <c r="C75" s="293" t="s">
        <v>1512</v>
      </c>
      <c r="D75" s="294" t="s">
        <v>1590</v>
      </c>
      <c r="E75" s="295" t="s">
        <v>26</v>
      </c>
      <c r="F75" s="540">
        <f t="shared" si="3"/>
        <v>4</v>
      </c>
      <c r="G75" s="321" t="str">
        <f t="shared" si="4"/>
        <v>4</v>
      </c>
      <c r="H75" s="302">
        <v>4</v>
      </c>
      <c r="I75" s="297" t="s">
        <v>27</v>
      </c>
      <c r="J75" s="297" t="s">
        <v>200</v>
      </c>
      <c r="K75" s="297">
        <f>H75</f>
        <v>4</v>
      </c>
      <c r="L75" s="742"/>
    </row>
    <row r="76" spans="1:12" ht="15.6" customHeight="1">
      <c r="A76" s="291">
        <v>185</v>
      </c>
      <c r="B76" s="291" t="s">
        <v>24</v>
      </c>
      <c r="C76" s="293" t="s">
        <v>49</v>
      </c>
      <c r="D76" s="294" t="s">
        <v>1514</v>
      </c>
      <c r="E76" s="295" t="s">
        <v>26</v>
      </c>
      <c r="F76" s="540">
        <f t="shared" si="3"/>
        <v>0</v>
      </c>
      <c r="G76" s="321" t="str">
        <f t="shared" si="4"/>
        <v>0</v>
      </c>
      <c r="H76" s="302">
        <v>0</v>
      </c>
      <c r="I76" s="297">
        <v>0</v>
      </c>
      <c r="J76" s="297" t="s">
        <v>200</v>
      </c>
      <c r="K76" s="297">
        <f>H76</f>
        <v>0</v>
      </c>
      <c r="L76" s="742"/>
    </row>
    <row r="77" spans="1:12" ht="15.6" customHeight="1">
      <c r="A77" s="291">
        <v>186</v>
      </c>
      <c r="B77" s="291" t="s">
        <v>24</v>
      </c>
      <c r="C77" s="293" t="s">
        <v>1515</v>
      </c>
      <c r="D77" s="954" t="s">
        <v>1516</v>
      </c>
      <c r="E77" s="295" t="s">
        <v>26</v>
      </c>
      <c r="F77" s="540">
        <f t="shared" si="3"/>
        <v>0</v>
      </c>
      <c r="G77" s="321" t="str">
        <f t="shared" si="4"/>
        <v>0</v>
      </c>
      <c r="H77" s="658">
        <v>0</v>
      </c>
      <c r="I77" s="297" t="s">
        <v>27</v>
      </c>
      <c r="J77" s="773" t="s">
        <v>198</v>
      </c>
      <c r="K77" s="773">
        <f>IF((H77+_xlfn.BITLSHIFT(H78,8))&gt;32767,H77+_xlfn.BITLSHIFT(H78,8)-65536,H77+_xlfn.BITLSHIFT(H78,8))</f>
        <v>0</v>
      </c>
      <c r="L77" s="742"/>
    </row>
    <row r="78" spans="1:12" ht="15.6" customHeight="1">
      <c r="A78" s="291">
        <v>187</v>
      </c>
      <c r="B78" s="291" t="s">
        <v>24</v>
      </c>
      <c r="C78" s="293" t="s">
        <v>1517</v>
      </c>
      <c r="D78" s="751"/>
      <c r="E78" s="295" t="s">
        <v>26</v>
      </c>
      <c r="F78" s="540">
        <f t="shared" si="3"/>
        <v>0</v>
      </c>
      <c r="G78" s="321" t="str">
        <f t="shared" si="4"/>
        <v>0</v>
      </c>
      <c r="H78" s="302">
        <v>0</v>
      </c>
      <c r="I78" s="297" t="s">
        <v>27</v>
      </c>
      <c r="J78" s="751"/>
      <c r="K78" s="751"/>
      <c r="L78" s="742"/>
    </row>
    <row r="79" spans="1:12" ht="15.6" customHeight="1">
      <c r="A79" s="291">
        <v>188</v>
      </c>
      <c r="B79" s="291" t="s">
        <v>24</v>
      </c>
      <c r="C79" s="293" t="s">
        <v>1518</v>
      </c>
      <c r="D79" s="954" t="s">
        <v>1519</v>
      </c>
      <c r="E79" s="295" t="s">
        <v>26</v>
      </c>
      <c r="F79" s="540">
        <f t="shared" si="3"/>
        <v>246</v>
      </c>
      <c r="G79" s="321" t="str">
        <f t="shared" si="4"/>
        <v>F6</v>
      </c>
      <c r="H79" s="658">
        <v>246</v>
      </c>
      <c r="I79" s="297" t="s">
        <v>27</v>
      </c>
      <c r="J79" s="773" t="s">
        <v>198</v>
      </c>
      <c r="K79" s="773">
        <f>IF((H79+_xlfn.BITLSHIFT(H80,8))&gt;32767,H79+_xlfn.BITLSHIFT(H80,8)-65536,H79+_xlfn.BITLSHIFT(H80,8))</f>
        <v>-10</v>
      </c>
      <c r="L79" s="742"/>
    </row>
    <row r="80" spans="1:12" ht="15.6" customHeight="1">
      <c r="A80" s="291">
        <v>189</v>
      </c>
      <c r="B80" s="291" t="s">
        <v>24</v>
      </c>
      <c r="C80" s="293" t="s">
        <v>1520</v>
      </c>
      <c r="D80" s="751"/>
      <c r="E80" s="295" t="s">
        <v>26</v>
      </c>
      <c r="F80" s="540">
        <f t="shared" si="3"/>
        <v>255</v>
      </c>
      <c r="G80" s="321" t="str">
        <f t="shared" si="4"/>
        <v>FF</v>
      </c>
      <c r="H80" s="302">
        <v>255</v>
      </c>
      <c r="I80" s="297" t="s">
        <v>27</v>
      </c>
      <c r="J80" s="751"/>
      <c r="K80" s="751"/>
      <c r="L80" s="742"/>
    </row>
    <row r="81" spans="1:12" ht="15.6" customHeight="1">
      <c r="A81" s="291">
        <v>190</v>
      </c>
      <c r="B81" s="291" t="s">
        <v>24</v>
      </c>
      <c r="C81" s="293" t="s">
        <v>1521</v>
      </c>
      <c r="D81" s="954" t="s">
        <v>1522</v>
      </c>
      <c r="E81" s="295" t="s">
        <v>26</v>
      </c>
      <c r="F81" s="540">
        <f t="shared" si="3"/>
        <v>150</v>
      </c>
      <c r="G81" s="321" t="str">
        <f t="shared" si="4"/>
        <v>96</v>
      </c>
      <c r="H81" s="658">
        <v>150</v>
      </c>
      <c r="I81" s="297" t="s">
        <v>27</v>
      </c>
      <c r="J81" s="773" t="s">
        <v>198</v>
      </c>
      <c r="K81" s="773">
        <f>IF((H81+_xlfn.BITLSHIFT(H82,8))&gt;32767,H81+_xlfn.BITLSHIFT(H82,8)-65536,H81+_xlfn.BITLSHIFT(H82,8))</f>
        <v>150</v>
      </c>
      <c r="L81" s="742"/>
    </row>
    <row r="82" spans="1:12" ht="15.6" customHeight="1">
      <c r="A82" s="291">
        <v>191</v>
      </c>
      <c r="B82" s="291" t="s">
        <v>24</v>
      </c>
      <c r="C82" s="293" t="s">
        <v>1523</v>
      </c>
      <c r="D82" s="751"/>
      <c r="E82" s="295" t="s">
        <v>26</v>
      </c>
      <c r="F82" s="540">
        <f t="shared" si="3"/>
        <v>0</v>
      </c>
      <c r="G82" s="321" t="str">
        <f t="shared" si="4"/>
        <v>0</v>
      </c>
      <c r="H82" s="302">
        <v>0</v>
      </c>
      <c r="I82" s="297" t="s">
        <v>27</v>
      </c>
      <c r="J82" s="751"/>
      <c r="K82" s="751"/>
      <c r="L82" s="742"/>
    </row>
    <row r="83" spans="1:12" ht="15.6" customHeight="1">
      <c r="A83" s="291">
        <v>192</v>
      </c>
      <c r="B83" s="291" t="s">
        <v>24</v>
      </c>
      <c r="C83" s="293" t="s">
        <v>1524</v>
      </c>
      <c r="D83" s="954" t="s">
        <v>1525</v>
      </c>
      <c r="E83" s="295" t="s">
        <v>26</v>
      </c>
      <c r="F83" s="540">
        <f t="shared" si="3"/>
        <v>248</v>
      </c>
      <c r="G83" s="321" t="str">
        <f t="shared" si="4"/>
        <v>F8</v>
      </c>
      <c r="H83" s="658">
        <v>248</v>
      </c>
      <c r="I83" s="297" t="s">
        <v>27</v>
      </c>
      <c r="J83" s="773" t="s">
        <v>198</v>
      </c>
      <c r="K83" s="773">
        <f>IF((H83+_xlfn.BITLSHIFT(H84,8))&gt;32767,H83+_xlfn.BITLSHIFT(H84,8)-65536,H83+_xlfn.BITLSHIFT(H84,8))</f>
        <v>-8</v>
      </c>
      <c r="L83" s="742"/>
    </row>
    <row r="84" spans="1:12" ht="15.6" customHeight="1">
      <c r="A84" s="291">
        <v>193</v>
      </c>
      <c r="B84" s="291" t="s">
        <v>24</v>
      </c>
      <c r="C84" s="293" t="s">
        <v>1526</v>
      </c>
      <c r="D84" s="751"/>
      <c r="E84" s="295" t="s">
        <v>26</v>
      </c>
      <c r="F84" s="540">
        <f t="shared" si="3"/>
        <v>255</v>
      </c>
      <c r="G84" s="321" t="str">
        <f t="shared" si="4"/>
        <v>FF</v>
      </c>
      <c r="H84" s="302">
        <v>255</v>
      </c>
      <c r="I84" s="297" t="s">
        <v>27</v>
      </c>
      <c r="J84" s="751"/>
      <c r="K84" s="751"/>
      <c r="L84" s="742"/>
    </row>
    <row r="85" spans="1:12" ht="15.6" customHeight="1">
      <c r="A85" s="291">
        <v>194</v>
      </c>
      <c r="B85" s="291" t="s">
        <v>24</v>
      </c>
      <c r="C85" s="293" t="s">
        <v>1527</v>
      </c>
      <c r="D85" s="954" t="s">
        <v>1591</v>
      </c>
      <c r="E85" s="295" t="s">
        <v>26</v>
      </c>
      <c r="F85" s="540">
        <f t="shared" si="3"/>
        <v>0</v>
      </c>
      <c r="G85" s="321" t="str">
        <f t="shared" si="4"/>
        <v>0</v>
      </c>
      <c r="H85" s="658">
        <v>0</v>
      </c>
      <c r="I85" s="297" t="s">
        <v>27</v>
      </c>
      <c r="J85" s="773" t="s">
        <v>198</v>
      </c>
      <c r="K85" s="773">
        <f>IF((H85+_xlfn.BITLSHIFT(H86,8))&gt;32767,H85+_xlfn.BITLSHIFT(H86,8)-65536,H85+_xlfn.BITLSHIFT(H86,8))</f>
        <v>0</v>
      </c>
      <c r="L85" s="742"/>
    </row>
    <row r="86" spans="1:12" ht="15.6" customHeight="1">
      <c r="A86" s="291">
        <v>195</v>
      </c>
      <c r="B86" s="291" t="s">
        <v>24</v>
      </c>
      <c r="C86" s="293" t="s">
        <v>1529</v>
      </c>
      <c r="D86" s="751"/>
      <c r="E86" s="295" t="s">
        <v>26</v>
      </c>
      <c r="F86" s="540">
        <f t="shared" si="3"/>
        <v>0</v>
      </c>
      <c r="G86" s="321" t="str">
        <f t="shared" si="4"/>
        <v>0</v>
      </c>
      <c r="H86" s="302">
        <v>0</v>
      </c>
      <c r="I86" s="297" t="s">
        <v>27</v>
      </c>
      <c r="J86" s="751"/>
      <c r="K86" s="751"/>
      <c r="L86" s="742"/>
    </row>
    <row r="87" spans="1:12" ht="15.6" customHeight="1">
      <c r="A87" s="291">
        <v>196</v>
      </c>
      <c r="B87" s="291" t="s">
        <v>24</v>
      </c>
      <c r="C87" s="293" t="s">
        <v>1530</v>
      </c>
      <c r="D87" s="954" t="s">
        <v>1592</v>
      </c>
      <c r="E87" s="295" t="s">
        <v>26</v>
      </c>
      <c r="F87" s="540">
        <f t="shared" si="3"/>
        <v>0</v>
      </c>
      <c r="G87" s="321" t="str">
        <f t="shared" si="4"/>
        <v>0</v>
      </c>
      <c r="H87" s="658">
        <v>0</v>
      </c>
      <c r="I87" s="297" t="s">
        <v>27</v>
      </c>
      <c r="J87" s="773" t="s">
        <v>198</v>
      </c>
      <c r="K87" s="773">
        <f>IF((H87+_xlfn.BITLSHIFT(H88,8))&gt;32767,H87+_xlfn.BITLSHIFT(H88,8)-65536,H87+_xlfn.BITLSHIFT(H88,8))</f>
        <v>0</v>
      </c>
      <c r="L87" s="742"/>
    </row>
    <row r="88" spans="1:12" ht="15.6" customHeight="1">
      <c r="A88" s="291">
        <v>197</v>
      </c>
      <c r="B88" s="291" t="s">
        <v>24</v>
      </c>
      <c r="C88" s="293" t="s">
        <v>1532</v>
      </c>
      <c r="D88" s="751"/>
      <c r="E88" s="295" t="s">
        <v>26</v>
      </c>
      <c r="F88" s="540">
        <f t="shared" si="3"/>
        <v>0</v>
      </c>
      <c r="G88" s="321" t="str">
        <f t="shared" si="4"/>
        <v>0</v>
      </c>
      <c r="H88" s="302">
        <v>0</v>
      </c>
      <c r="I88" s="297" t="s">
        <v>27</v>
      </c>
      <c r="J88" s="751"/>
      <c r="K88" s="751"/>
      <c r="L88" s="742"/>
    </row>
    <row r="89" spans="1:12" ht="15.6" customHeight="1">
      <c r="A89" s="291">
        <v>198</v>
      </c>
      <c r="B89" s="291" t="s">
        <v>24</v>
      </c>
      <c r="C89" s="293" t="s">
        <v>1533</v>
      </c>
      <c r="D89" s="954" t="s">
        <v>1534</v>
      </c>
      <c r="E89" s="295" t="s">
        <v>26</v>
      </c>
      <c r="F89" s="540">
        <f t="shared" si="3"/>
        <v>0</v>
      </c>
      <c r="G89" s="321" t="str">
        <f t="shared" si="4"/>
        <v>0</v>
      </c>
      <c r="H89" s="658">
        <v>0</v>
      </c>
      <c r="I89" s="297" t="s">
        <v>27</v>
      </c>
      <c r="J89" s="773" t="s">
        <v>198</v>
      </c>
      <c r="K89" s="773">
        <f>IF((H89+_xlfn.BITLSHIFT(H90,8))&gt;32767,H89+_xlfn.BITLSHIFT(H90,8)-65536,H89+_xlfn.BITLSHIFT(H90,8))</f>
        <v>0</v>
      </c>
      <c r="L89" s="742"/>
    </row>
    <row r="90" spans="1:12" ht="15.6" customHeight="1">
      <c r="A90" s="291">
        <v>199</v>
      </c>
      <c r="B90" s="291" t="s">
        <v>24</v>
      </c>
      <c r="C90" s="293" t="s">
        <v>1535</v>
      </c>
      <c r="D90" s="751"/>
      <c r="E90" s="295" t="s">
        <v>26</v>
      </c>
      <c r="F90" s="540">
        <f t="shared" si="3"/>
        <v>0</v>
      </c>
      <c r="G90" s="321" t="str">
        <f t="shared" si="4"/>
        <v>0</v>
      </c>
      <c r="H90" s="302">
        <v>0</v>
      </c>
      <c r="I90" s="297" t="s">
        <v>27</v>
      </c>
      <c r="J90" s="751"/>
      <c r="K90" s="751"/>
      <c r="L90" s="742"/>
    </row>
    <row r="91" spans="1:12" ht="15.6" customHeight="1">
      <c r="A91" s="291">
        <v>200</v>
      </c>
      <c r="B91" s="291" t="s">
        <v>24</v>
      </c>
      <c r="C91" s="293" t="s">
        <v>1536</v>
      </c>
      <c r="D91" s="954" t="s">
        <v>1537</v>
      </c>
      <c r="E91" s="295" t="s">
        <v>26</v>
      </c>
      <c r="F91" s="540">
        <f t="shared" si="3"/>
        <v>0</v>
      </c>
      <c r="G91" s="321" t="str">
        <f t="shared" si="4"/>
        <v>0</v>
      </c>
      <c r="H91" s="658">
        <v>0</v>
      </c>
      <c r="I91" s="297" t="s">
        <v>27</v>
      </c>
      <c r="J91" s="773" t="s">
        <v>198</v>
      </c>
      <c r="K91" s="773">
        <f>IF((H91+_xlfn.BITLSHIFT(H92,8))&gt;32767,H91+_xlfn.BITLSHIFT(H92,8)-65536,H91+_xlfn.BITLSHIFT(H92,8))</f>
        <v>0</v>
      </c>
      <c r="L91" s="742"/>
    </row>
    <row r="92" spans="1:12" ht="15.6" customHeight="1">
      <c r="A92" s="291">
        <v>201</v>
      </c>
      <c r="B92" s="291" t="s">
        <v>24</v>
      </c>
      <c r="C92" s="293" t="s">
        <v>1538</v>
      </c>
      <c r="D92" s="751"/>
      <c r="E92" s="295" t="s">
        <v>26</v>
      </c>
      <c r="F92" s="540">
        <f t="shared" si="3"/>
        <v>0</v>
      </c>
      <c r="G92" s="321" t="str">
        <f t="shared" si="4"/>
        <v>0</v>
      </c>
      <c r="H92" s="302">
        <v>0</v>
      </c>
      <c r="I92" s="297" t="s">
        <v>27</v>
      </c>
      <c r="J92" s="751"/>
      <c r="K92" s="751"/>
      <c r="L92" s="742"/>
    </row>
    <row r="93" spans="1:12" ht="15.6" customHeight="1">
      <c r="A93" s="291">
        <v>202</v>
      </c>
      <c r="B93" s="291" t="s">
        <v>24</v>
      </c>
      <c r="C93" s="293" t="s">
        <v>1539</v>
      </c>
      <c r="D93" s="954" t="s">
        <v>1593</v>
      </c>
      <c r="E93" s="295" t="s">
        <v>26</v>
      </c>
      <c r="F93" s="540">
        <f t="shared" si="3"/>
        <v>0</v>
      </c>
      <c r="G93" s="321" t="str">
        <f t="shared" si="4"/>
        <v>0</v>
      </c>
      <c r="H93" s="658">
        <v>0</v>
      </c>
      <c r="I93" s="297" t="s">
        <v>27</v>
      </c>
      <c r="J93" s="773" t="s">
        <v>198</v>
      </c>
      <c r="K93" s="773">
        <f>IF((H93+_xlfn.BITLSHIFT(H94,8))&gt;32767,H93+_xlfn.BITLSHIFT(H94,8)-65536,H93+_xlfn.BITLSHIFT(H94,8))</f>
        <v>0</v>
      </c>
      <c r="L93" s="742"/>
    </row>
    <row r="94" spans="1:12" ht="15.6" customHeight="1">
      <c r="A94" s="291">
        <v>203</v>
      </c>
      <c r="B94" s="291" t="s">
        <v>24</v>
      </c>
      <c r="C94" s="293" t="s">
        <v>1541</v>
      </c>
      <c r="D94" s="751"/>
      <c r="E94" s="295" t="s">
        <v>26</v>
      </c>
      <c r="F94" s="540">
        <f t="shared" si="3"/>
        <v>0</v>
      </c>
      <c r="G94" s="321" t="str">
        <f t="shared" si="4"/>
        <v>0</v>
      </c>
      <c r="H94" s="302">
        <v>0</v>
      </c>
      <c r="I94" s="297" t="s">
        <v>27</v>
      </c>
      <c r="J94" s="751"/>
      <c r="K94" s="751"/>
      <c r="L94" s="742"/>
    </row>
    <row r="95" spans="1:12" ht="15.6" customHeight="1">
      <c r="A95" s="291">
        <v>204</v>
      </c>
      <c r="B95" s="291" t="s">
        <v>24</v>
      </c>
      <c r="C95" s="293" t="s">
        <v>1542</v>
      </c>
      <c r="D95" s="954" t="s">
        <v>1543</v>
      </c>
      <c r="E95" s="295" t="s">
        <v>26</v>
      </c>
      <c r="F95" s="540">
        <f t="shared" si="3"/>
        <v>0</v>
      </c>
      <c r="G95" s="321" t="str">
        <f t="shared" si="4"/>
        <v>0</v>
      </c>
      <c r="H95" s="658">
        <v>0</v>
      </c>
      <c r="I95" s="297" t="s">
        <v>27</v>
      </c>
      <c r="J95" s="773" t="s">
        <v>198</v>
      </c>
      <c r="K95" s="773">
        <f>IF((H95+_xlfn.BITLSHIFT(H96,8))&gt;32767,H95+_xlfn.BITLSHIFT(H96,8)-65536,H95+_xlfn.BITLSHIFT(H96,8))</f>
        <v>0</v>
      </c>
      <c r="L95" s="742"/>
    </row>
    <row r="96" spans="1:12" ht="15.6" customHeight="1">
      <c r="A96" s="291">
        <v>205</v>
      </c>
      <c r="B96" s="291" t="s">
        <v>24</v>
      </c>
      <c r="C96" s="293" t="s">
        <v>1544</v>
      </c>
      <c r="D96" s="751"/>
      <c r="E96" s="295" t="s">
        <v>26</v>
      </c>
      <c r="F96" s="540">
        <f t="shared" si="3"/>
        <v>0</v>
      </c>
      <c r="G96" s="321" t="str">
        <f t="shared" si="4"/>
        <v>0</v>
      </c>
      <c r="H96" s="302">
        <v>0</v>
      </c>
      <c r="I96" s="297" t="s">
        <v>27</v>
      </c>
      <c r="J96" s="751"/>
      <c r="K96" s="751"/>
      <c r="L96" s="742"/>
    </row>
    <row r="97" spans="1:12" ht="15.6" customHeight="1">
      <c r="A97" s="291">
        <v>206</v>
      </c>
      <c r="B97" s="291" t="s">
        <v>24</v>
      </c>
      <c r="C97" s="293" t="s">
        <v>1545</v>
      </c>
      <c r="D97" s="954" t="s">
        <v>1594</v>
      </c>
      <c r="E97" s="295" t="s">
        <v>26</v>
      </c>
      <c r="F97" s="540">
        <f t="shared" si="3"/>
        <v>0</v>
      </c>
      <c r="G97" s="321" t="str">
        <f t="shared" si="4"/>
        <v>0</v>
      </c>
      <c r="H97" s="658">
        <v>0</v>
      </c>
      <c r="I97" s="297" t="s">
        <v>27</v>
      </c>
      <c r="J97" s="773" t="s">
        <v>198</v>
      </c>
      <c r="K97" s="773">
        <f>IF((H97+_xlfn.BITLSHIFT(H98,8))&gt;32767,H97+_xlfn.BITLSHIFT(H98,8)-65536,H97+_xlfn.BITLSHIFT(H98,8))</f>
        <v>0</v>
      </c>
      <c r="L97" s="742"/>
    </row>
    <row r="98" spans="1:12" ht="15.6" customHeight="1">
      <c r="A98" s="291">
        <v>207</v>
      </c>
      <c r="B98" s="291" t="s">
        <v>24</v>
      </c>
      <c r="C98" s="293" t="s">
        <v>1547</v>
      </c>
      <c r="D98" s="751"/>
      <c r="E98" s="295" t="s">
        <v>26</v>
      </c>
      <c r="F98" s="540">
        <f t="shared" si="3"/>
        <v>0</v>
      </c>
      <c r="G98" s="321" t="str">
        <f t="shared" si="4"/>
        <v>0</v>
      </c>
      <c r="H98" s="302">
        <v>0</v>
      </c>
      <c r="I98" s="297" t="s">
        <v>27</v>
      </c>
      <c r="J98" s="751"/>
      <c r="K98" s="751"/>
      <c r="L98" s="742"/>
    </row>
    <row r="99" spans="1:12" ht="15.6" customHeight="1">
      <c r="A99" s="291">
        <v>208</v>
      </c>
      <c r="B99" s="291" t="s">
        <v>24</v>
      </c>
      <c r="C99" s="293" t="s">
        <v>1548</v>
      </c>
      <c r="D99" s="954" t="s">
        <v>1549</v>
      </c>
      <c r="E99" s="295" t="s">
        <v>26</v>
      </c>
      <c r="F99" s="540">
        <f t="shared" si="3"/>
        <v>0</v>
      </c>
      <c r="G99" s="321" t="str">
        <f t="shared" si="4"/>
        <v>0</v>
      </c>
      <c r="H99" s="658">
        <v>0</v>
      </c>
      <c r="I99" s="297" t="s">
        <v>27</v>
      </c>
      <c r="J99" s="773" t="s">
        <v>198</v>
      </c>
      <c r="K99" s="773">
        <f>IF((H99+_xlfn.BITLSHIFT(H100,8))&gt;32767,H99+_xlfn.BITLSHIFT(H100,8)-65536,H99+_xlfn.BITLSHIFT(H100,8))</f>
        <v>0</v>
      </c>
      <c r="L99" s="742"/>
    </row>
    <row r="100" spans="1:12" ht="15.6" customHeight="1">
      <c r="A100" s="291">
        <v>209</v>
      </c>
      <c r="B100" s="291" t="s">
        <v>24</v>
      </c>
      <c r="C100" s="293" t="s">
        <v>1550</v>
      </c>
      <c r="D100" s="751"/>
      <c r="E100" s="295" t="s">
        <v>26</v>
      </c>
      <c r="F100" s="540">
        <f t="shared" si="3"/>
        <v>0</v>
      </c>
      <c r="G100" s="321" t="str">
        <f t="shared" si="4"/>
        <v>0</v>
      </c>
      <c r="H100" s="302">
        <v>0</v>
      </c>
      <c r="I100" s="297" t="s">
        <v>27</v>
      </c>
      <c r="J100" s="751"/>
      <c r="K100" s="751"/>
      <c r="L100" s="742"/>
    </row>
    <row r="101" spans="1:12" ht="15.6" customHeight="1">
      <c r="A101" s="291">
        <v>210</v>
      </c>
      <c r="B101" s="291" t="s">
        <v>24</v>
      </c>
      <c r="C101" s="293" t="s">
        <v>1551</v>
      </c>
      <c r="D101" s="954" t="s">
        <v>1552</v>
      </c>
      <c r="E101" s="295" t="s">
        <v>26</v>
      </c>
      <c r="F101" s="540">
        <f t="shared" si="3"/>
        <v>0</v>
      </c>
      <c r="G101" s="321" t="str">
        <f t="shared" si="4"/>
        <v>0</v>
      </c>
      <c r="H101" s="658">
        <v>0</v>
      </c>
      <c r="I101" s="297" t="s">
        <v>27</v>
      </c>
      <c r="J101" s="773" t="s">
        <v>198</v>
      </c>
      <c r="K101" s="773">
        <f>IF((H101+_xlfn.BITLSHIFT(H102,8))&gt;32767,H101+_xlfn.BITLSHIFT(H102,8)-65536,H101+_xlfn.BITLSHIFT(H102,8))</f>
        <v>0</v>
      </c>
      <c r="L101" s="742"/>
    </row>
    <row r="102" spans="1:12" ht="15.6" customHeight="1">
      <c r="A102" s="291">
        <v>211</v>
      </c>
      <c r="B102" s="291" t="s">
        <v>24</v>
      </c>
      <c r="C102" s="293" t="s">
        <v>1553</v>
      </c>
      <c r="D102" s="751"/>
      <c r="E102" s="295" t="s">
        <v>26</v>
      </c>
      <c r="F102" s="540">
        <f t="shared" si="3"/>
        <v>0</v>
      </c>
      <c r="G102" s="321" t="str">
        <f t="shared" si="4"/>
        <v>0</v>
      </c>
      <c r="H102" s="302">
        <v>0</v>
      </c>
      <c r="I102" s="297" t="s">
        <v>27</v>
      </c>
      <c r="J102" s="751"/>
      <c r="K102" s="751"/>
      <c r="L102" s="742"/>
    </row>
    <row r="103" spans="1:12" ht="15.6" customHeight="1">
      <c r="A103" s="291">
        <v>212</v>
      </c>
      <c r="B103" s="291" t="s">
        <v>24</v>
      </c>
      <c r="C103" s="293" t="s">
        <v>1554</v>
      </c>
      <c r="D103" s="294" t="s">
        <v>1555</v>
      </c>
      <c r="E103" s="295" t="s">
        <v>26</v>
      </c>
      <c r="F103" s="540">
        <f t="shared" si="3"/>
        <v>0</v>
      </c>
      <c r="G103" s="321" t="str">
        <f t="shared" si="4"/>
        <v>0</v>
      </c>
      <c r="H103" s="302">
        <v>0</v>
      </c>
      <c r="I103" s="297" t="s">
        <v>27</v>
      </c>
      <c r="J103" s="297" t="s">
        <v>200</v>
      </c>
      <c r="K103" s="297">
        <f>H103</f>
        <v>0</v>
      </c>
      <c r="L103" s="742"/>
    </row>
    <row r="104" spans="1:12" ht="15.6" customHeight="1">
      <c r="A104" s="291">
        <v>213</v>
      </c>
      <c r="B104" s="291" t="s">
        <v>24</v>
      </c>
      <c r="C104" s="293" t="s">
        <v>49</v>
      </c>
      <c r="D104" s="294" t="s">
        <v>1514</v>
      </c>
      <c r="E104" s="295" t="s">
        <v>26</v>
      </c>
      <c r="F104" s="540">
        <f t="shared" si="3"/>
        <v>0</v>
      </c>
      <c r="G104" s="321" t="str">
        <f t="shared" si="4"/>
        <v>0</v>
      </c>
      <c r="H104" s="302">
        <v>0</v>
      </c>
      <c r="I104" s="297" t="s">
        <v>27</v>
      </c>
      <c r="J104" s="297" t="s">
        <v>200</v>
      </c>
      <c r="K104" s="297">
        <f>H104</f>
        <v>0</v>
      </c>
      <c r="L104" s="742"/>
    </row>
    <row r="105" spans="1:12" ht="15.6" customHeight="1">
      <c r="A105" s="291">
        <v>214</v>
      </c>
      <c r="B105" s="291" t="s">
        <v>24</v>
      </c>
      <c r="C105" s="293" t="s">
        <v>1556</v>
      </c>
      <c r="D105" s="294" t="s">
        <v>1557</v>
      </c>
      <c r="E105" s="295" t="s">
        <v>26</v>
      </c>
      <c r="F105" s="540">
        <f t="shared" si="3"/>
        <v>0</v>
      </c>
      <c r="G105" s="321" t="str">
        <f t="shared" si="4"/>
        <v>0</v>
      </c>
      <c r="H105" s="302">
        <v>0</v>
      </c>
      <c r="I105" s="297" t="s">
        <v>27</v>
      </c>
      <c r="J105" s="297" t="s">
        <v>200</v>
      </c>
      <c r="K105" s="297">
        <f>H105</f>
        <v>0</v>
      </c>
      <c r="L105" s="742"/>
    </row>
    <row r="106" spans="1:12" ht="15.6" customHeight="1">
      <c r="A106" s="291">
        <v>215</v>
      </c>
      <c r="B106" s="291" t="s">
        <v>24</v>
      </c>
      <c r="C106" s="293" t="s">
        <v>1558</v>
      </c>
      <c r="D106" s="294" t="s">
        <v>1559</v>
      </c>
      <c r="E106" s="295" t="s">
        <v>26</v>
      </c>
      <c r="F106" s="540">
        <f t="shared" si="3"/>
        <v>0</v>
      </c>
      <c r="G106" s="321" t="str">
        <f t="shared" si="4"/>
        <v>0</v>
      </c>
      <c r="H106" s="302">
        <v>0</v>
      </c>
      <c r="I106" s="297" t="s">
        <v>27</v>
      </c>
      <c r="J106" s="297" t="s">
        <v>1560</v>
      </c>
      <c r="K106" s="297">
        <f>IF(H106,H106-256,H106)</f>
        <v>0</v>
      </c>
      <c r="L106" s="742"/>
    </row>
    <row r="107" spans="1:12" ht="15.6" customHeight="1">
      <c r="A107" s="291">
        <v>216</v>
      </c>
      <c r="B107" s="291" t="s">
        <v>24</v>
      </c>
      <c r="C107" s="293" t="s">
        <v>1561</v>
      </c>
      <c r="D107" s="294" t="s">
        <v>1559</v>
      </c>
      <c r="E107" s="295" t="s">
        <v>26</v>
      </c>
      <c r="F107" s="540">
        <f t="shared" si="3"/>
        <v>3</v>
      </c>
      <c r="G107" s="321" t="str">
        <f t="shared" si="4"/>
        <v>3</v>
      </c>
      <c r="H107" s="302">
        <v>3</v>
      </c>
      <c r="I107" s="297" t="s">
        <v>27</v>
      </c>
      <c r="J107" s="297" t="s">
        <v>1560</v>
      </c>
      <c r="K107" s="297">
        <f>IF(H107&gt;127,H107-256,H107)</f>
        <v>3</v>
      </c>
      <c r="L107" s="742"/>
    </row>
    <row r="108" spans="1:12" ht="15.6" customHeight="1">
      <c r="A108" s="291">
        <v>217</v>
      </c>
      <c r="B108" s="291" t="s">
        <v>24</v>
      </c>
      <c r="C108" s="293" t="s">
        <v>1562</v>
      </c>
      <c r="D108" s="294" t="s">
        <v>1559</v>
      </c>
      <c r="E108" s="295" t="s">
        <v>26</v>
      </c>
      <c r="F108" s="540">
        <f t="shared" si="3"/>
        <v>1</v>
      </c>
      <c r="G108" s="321" t="str">
        <f t="shared" si="4"/>
        <v>1</v>
      </c>
      <c r="H108" s="302">
        <v>1</v>
      </c>
      <c r="I108" s="297" t="s">
        <v>27</v>
      </c>
      <c r="J108" s="297" t="s">
        <v>1560</v>
      </c>
      <c r="K108" s="297">
        <f>IF(H108&gt;127,H108-256,H108)</f>
        <v>1</v>
      </c>
      <c r="L108" s="742"/>
    </row>
    <row r="109" spans="1:12" ht="15.6" customHeight="1">
      <c r="A109" s="291">
        <v>218</v>
      </c>
      <c r="B109" s="291" t="s">
        <v>24</v>
      </c>
      <c r="C109" s="293" t="s">
        <v>1563</v>
      </c>
      <c r="D109" s="294" t="s">
        <v>1559</v>
      </c>
      <c r="E109" s="295" t="s">
        <v>26</v>
      </c>
      <c r="F109" s="540">
        <f t="shared" si="3"/>
        <v>0</v>
      </c>
      <c r="G109" s="321" t="str">
        <f t="shared" si="4"/>
        <v>0</v>
      </c>
      <c r="H109" s="302">
        <v>0</v>
      </c>
      <c r="I109" s="297" t="s">
        <v>27</v>
      </c>
      <c r="J109" s="297" t="s">
        <v>1560</v>
      </c>
      <c r="K109" s="297">
        <f>IF(H109&gt;127,H109-256,H109)</f>
        <v>0</v>
      </c>
      <c r="L109" s="742"/>
    </row>
    <row r="110" spans="1:12" ht="15.6" customHeight="1">
      <c r="A110" s="291">
        <v>219</v>
      </c>
      <c r="B110" s="291" t="s">
        <v>24</v>
      </c>
      <c r="C110" s="293" t="s">
        <v>1564</v>
      </c>
      <c r="D110" s="294" t="s">
        <v>1565</v>
      </c>
      <c r="E110" s="295" t="s">
        <v>26</v>
      </c>
      <c r="F110" s="540">
        <f t="shared" si="3"/>
        <v>0</v>
      </c>
      <c r="G110" s="321" t="str">
        <f t="shared" si="4"/>
        <v>0</v>
      </c>
      <c r="H110" s="302">
        <v>0</v>
      </c>
      <c r="I110" s="297" t="s">
        <v>27</v>
      </c>
      <c r="J110" s="297" t="s">
        <v>200</v>
      </c>
      <c r="K110" s="297">
        <f>IF(H110&gt;127,H110-256,H110)</f>
        <v>0</v>
      </c>
      <c r="L110" s="742"/>
    </row>
    <row r="111" spans="1:12" ht="15.6" customHeight="1">
      <c r="A111" s="291">
        <v>220</v>
      </c>
      <c r="B111" s="291" t="s">
        <v>24</v>
      </c>
      <c r="C111" s="293" t="s">
        <v>1566</v>
      </c>
      <c r="D111" s="294" t="s">
        <v>1567</v>
      </c>
      <c r="E111" s="295" t="s">
        <v>26</v>
      </c>
      <c r="F111" s="540">
        <f t="shared" si="3"/>
        <v>1</v>
      </c>
      <c r="G111" s="321" t="str">
        <f t="shared" si="4"/>
        <v>1</v>
      </c>
      <c r="H111" s="302">
        <v>1</v>
      </c>
      <c r="I111" s="297" t="s">
        <v>27</v>
      </c>
      <c r="J111" s="297" t="s">
        <v>200</v>
      </c>
      <c r="K111" s="297">
        <f t="shared" ref="K111:K145" si="5">H111</f>
        <v>1</v>
      </c>
      <c r="L111" s="742"/>
    </row>
    <row r="112" spans="1:12" ht="15.6" customHeight="1">
      <c r="A112" s="291">
        <v>221</v>
      </c>
      <c r="B112" s="291" t="s">
        <v>24</v>
      </c>
      <c r="C112" s="293" t="s">
        <v>1568</v>
      </c>
      <c r="D112" s="294" t="s">
        <v>1569</v>
      </c>
      <c r="E112" s="295" t="s">
        <v>26</v>
      </c>
      <c r="F112" s="540">
        <f t="shared" si="3"/>
        <v>0</v>
      </c>
      <c r="G112" s="321" t="str">
        <f t="shared" si="4"/>
        <v>0</v>
      </c>
      <c r="H112" s="302">
        <v>0</v>
      </c>
      <c r="I112" s="297" t="s">
        <v>27</v>
      </c>
      <c r="J112" s="297" t="s">
        <v>200</v>
      </c>
      <c r="K112" s="297">
        <f t="shared" si="5"/>
        <v>0</v>
      </c>
      <c r="L112" s="742"/>
    </row>
    <row r="113" spans="1:12" ht="15.6" customHeight="1">
      <c r="A113" s="291">
        <v>222</v>
      </c>
      <c r="B113" s="291" t="s">
        <v>24</v>
      </c>
      <c r="C113" s="293" t="s">
        <v>1570</v>
      </c>
      <c r="D113" s="294" t="s">
        <v>1571</v>
      </c>
      <c r="E113" s="295" t="s">
        <v>26</v>
      </c>
      <c r="F113" s="540">
        <f t="shared" si="3"/>
        <v>0</v>
      </c>
      <c r="G113" s="321" t="str">
        <f t="shared" si="4"/>
        <v>0</v>
      </c>
      <c r="H113" s="302">
        <v>0</v>
      </c>
      <c r="I113" s="297" t="s">
        <v>27</v>
      </c>
      <c r="J113" s="297" t="s">
        <v>200</v>
      </c>
      <c r="K113" s="297">
        <f t="shared" si="5"/>
        <v>0</v>
      </c>
      <c r="L113" s="742"/>
    </row>
    <row r="114" spans="1:12" ht="15.6" customHeight="1">
      <c r="A114" s="291">
        <v>223</v>
      </c>
      <c r="B114" s="291" t="s">
        <v>24</v>
      </c>
      <c r="C114" s="293" t="s">
        <v>1572</v>
      </c>
      <c r="D114" s="294" t="s">
        <v>1573</v>
      </c>
      <c r="E114" s="295" t="s">
        <v>26</v>
      </c>
      <c r="F114" s="540">
        <f t="shared" si="3"/>
        <v>0</v>
      </c>
      <c r="G114" s="321" t="str">
        <f t="shared" si="4"/>
        <v>0</v>
      </c>
      <c r="H114" s="302">
        <v>0</v>
      </c>
      <c r="I114" s="297" t="s">
        <v>27</v>
      </c>
      <c r="J114" s="297" t="s">
        <v>200</v>
      </c>
      <c r="K114" s="297">
        <f t="shared" si="5"/>
        <v>0</v>
      </c>
      <c r="L114" s="742"/>
    </row>
    <row r="115" spans="1:12" ht="15.6" customHeight="1">
      <c r="A115" s="291">
        <v>224</v>
      </c>
      <c r="B115" s="291" t="s">
        <v>24</v>
      </c>
      <c r="C115" s="293" t="s">
        <v>1574</v>
      </c>
      <c r="D115" s="210" t="s">
        <v>1575</v>
      </c>
      <c r="E115" s="295" t="s">
        <v>26</v>
      </c>
      <c r="F115" s="540">
        <f t="shared" si="3"/>
        <v>0</v>
      </c>
      <c r="G115" s="321" t="str">
        <f t="shared" si="4"/>
        <v>0</v>
      </c>
      <c r="H115" s="302">
        <v>0</v>
      </c>
      <c r="I115" s="297" t="s">
        <v>27</v>
      </c>
      <c r="J115" s="297" t="s">
        <v>200</v>
      </c>
      <c r="K115" s="297">
        <f t="shared" si="5"/>
        <v>0</v>
      </c>
      <c r="L115" s="742"/>
    </row>
    <row r="116" spans="1:12" ht="15.6" customHeight="1">
      <c r="A116" s="291">
        <v>225</v>
      </c>
      <c r="B116" s="291" t="s">
        <v>24</v>
      </c>
      <c r="C116" s="293" t="s">
        <v>1576</v>
      </c>
      <c r="D116" s="210" t="s">
        <v>1577</v>
      </c>
      <c r="E116" s="295" t="s">
        <v>26</v>
      </c>
      <c r="F116" s="540">
        <f t="shared" si="3"/>
        <v>0</v>
      </c>
      <c r="G116" s="321" t="str">
        <f t="shared" si="4"/>
        <v>0</v>
      </c>
      <c r="H116" s="302">
        <v>0</v>
      </c>
      <c r="I116" s="297" t="s">
        <v>27</v>
      </c>
      <c r="J116" s="297" t="s">
        <v>200</v>
      </c>
      <c r="K116" s="297">
        <f t="shared" si="5"/>
        <v>0</v>
      </c>
      <c r="L116" s="742"/>
    </row>
    <row r="117" spans="1:12" ht="15.6" customHeight="1">
      <c r="A117" s="291">
        <v>226</v>
      </c>
      <c r="B117" s="291" t="s">
        <v>24</v>
      </c>
      <c r="C117" s="293" t="s">
        <v>1578</v>
      </c>
      <c r="D117" s="210" t="s">
        <v>1579</v>
      </c>
      <c r="E117" s="295" t="s">
        <v>26</v>
      </c>
      <c r="F117" s="540">
        <f t="shared" si="3"/>
        <v>0</v>
      </c>
      <c r="G117" s="321" t="str">
        <f t="shared" si="4"/>
        <v>0</v>
      </c>
      <c r="H117" s="302">
        <v>0</v>
      </c>
      <c r="I117" s="297" t="s">
        <v>27</v>
      </c>
      <c r="J117" s="297" t="s">
        <v>200</v>
      </c>
      <c r="K117" s="297">
        <f t="shared" si="5"/>
        <v>0</v>
      </c>
      <c r="L117" s="742"/>
    </row>
    <row r="118" spans="1:12" ht="15.6" customHeight="1">
      <c r="A118" s="291">
        <v>227</v>
      </c>
      <c r="B118" s="291" t="s">
        <v>24</v>
      </c>
      <c r="C118" s="293" t="s">
        <v>1580</v>
      </c>
      <c r="D118" s="210" t="s">
        <v>1581</v>
      </c>
      <c r="E118" s="295" t="s">
        <v>26</v>
      </c>
      <c r="F118" s="540">
        <f t="shared" si="3"/>
        <v>0</v>
      </c>
      <c r="G118" s="321" t="str">
        <f t="shared" si="4"/>
        <v>0</v>
      </c>
      <c r="H118" s="302">
        <v>0</v>
      </c>
      <c r="I118" s="297" t="s">
        <v>27</v>
      </c>
      <c r="J118" s="297" t="s">
        <v>200</v>
      </c>
      <c r="K118" s="297">
        <f t="shared" si="5"/>
        <v>0</v>
      </c>
      <c r="L118" s="742"/>
    </row>
    <row r="119" spans="1:12" ht="15.6" customHeight="1">
      <c r="A119" s="291">
        <v>228</v>
      </c>
      <c r="B119" s="291" t="s">
        <v>24</v>
      </c>
      <c r="C119" s="293" t="s">
        <v>1582</v>
      </c>
      <c r="D119" s="210" t="s">
        <v>1583</v>
      </c>
      <c r="E119" s="295" t="s">
        <v>26</v>
      </c>
      <c r="F119" s="540">
        <f t="shared" si="3"/>
        <v>0</v>
      </c>
      <c r="G119" s="321" t="str">
        <f t="shared" si="4"/>
        <v>0</v>
      </c>
      <c r="H119" s="302">
        <v>0</v>
      </c>
      <c r="I119" s="297" t="s">
        <v>27</v>
      </c>
      <c r="J119" s="297" t="s">
        <v>200</v>
      </c>
      <c r="K119" s="297">
        <f t="shared" si="5"/>
        <v>0</v>
      </c>
      <c r="L119" s="742"/>
    </row>
    <row r="120" spans="1:12" ht="15.6" customHeight="1">
      <c r="A120" s="291">
        <v>229</v>
      </c>
      <c r="B120" s="291" t="s">
        <v>24</v>
      </c>
      <c r="C120" s="293" t="s">
        <v>1584</v>
      </c>
      <c r="D120" s="210" t="s">
        <v>1585</v>
      </c>
      <c r="E120" s="295" t="s">
        <v>26</v>
      </c>
      <c r="F120" s="540">
        <f t="shared" si="3"/>
        <v>0</v>
      </c>
      <c r="G120" s="321" t="str">
        <f t="shared" si="4"/>
        <v>0</v>
      </c>
      <c r="H120" s="302">
        <v>0</v>
      </c>
      <c r="I120" s="297" t="s">
        <v>27</v>
      </c>
      <c r="J120" s="297" t="s">
        <v>200</v>
      </c>
      <c r="K120" s="297">
        <f t="shared" si="5"/>
        <v>0</v>
      </c>
      <c r="L120" s="742"/>
    </row>
    <row r="121" spans="1:12" ht="15.6" customHeight="1">
      <c r="A121" s="291">
        <v>230</v>
      </c>
      <c r="B121" s="291" t="s">
        <v>24</v>
      </c>
      <c r="C121" s="293" t="s">
        <v>49</v>
      </c>
      <c r="D121" s="294" t="s">
        <v>1514</v>
      </c>
      <c r="E121" s="295" t="s">
        <v>26</v>
      </c>
      <c r="F121" s="540">
        <f t="shared" si="3"/>
        <v>0</v>
      </c>
      <c r="G121" s="321" t="str">
        <f t="shared" si="4"/>
        <v>0</v>
      </c>
      <c r="H121" s="302">
        <v>0</v>
      </c>
      <c r="I121" s="297">
        <v>0</v>
      </c>
      <c r="J121" s="297" t="s">
        <v>200</v>
      </c>
      <c r="K121" s="297">
        <f t="shared" si="5"/>
        <v>0</v>
      </c>
      <c r="L121" s="742"/>
    </row>
    <row r="122" spans="1:12" ht="15.6" customHeight="1">
      <c r="A122" s="291">
        <v>231</v>
      </c>
      <c r="B122" s="291" t="s">
        <v>24</v>
      </c>
      <c r="C122" s="293" t="s">
        <v>49</v>
      </c>
      <c r="D122" s="294" t="s">
        <v>1514</v>
      </c>
      <c r="E122" s="295" t="s">
        <v>26</v>
      </c>
      <c r="F122" s="540">
        <f t="shared" si="3"/>
        <v>0</v>
      </c>
      <c r="G122" s="321" t="str">
        <f t="shared" si="4"/>
        <v>0</v>
      </c>
      <c r="H122" s="302">
        <v>0</v>
      </c>
      <c r="I122" s="297">
        <v>0</v>
      </c>
      <c r="J122" s="297" t="s">
        <v>200</v>
      </c>
      <c r="K122" s="297">
        <f t="shared" si="5"/>
        <v>0</v>
      </c>
      <c r="L122" s="742"/>
    </row>
    <row r="123" spans="1:12" ht="15.6" customHeight="1">
      <c r="A123" s="291">
        <v>232</v>
      </c>
      <c r="B123" s="291" t="s">
        <v>24</v>
      </c>
      <c r="C123" s="293" t="s">
        <v>49</v>
      </c>
      <c r="D123" s="293" t="s">
        <v>49</v>
      </c>
      <c r="E123" s="295" t="s">
        <v>26</v>
      </c>
      <c r="F123" s="540">
        <f t="shared" si="3"/>
        <v>255</v>
      </c>
      <c r="G123" s="321" t="str">
        <f t="shared" si="4"/>
        <v>FF</v>
      </c>
      <c r="H123" s="302">
        <v>255</v>
      </c>
      <c r="I123" s="297"/>
      <c r="J123" s="297" t="s">
        <v>200</v>
      </c>
      <c r="K123" s="297">
        <f t="shared" si="5"/>
        <v>255</v>
      </c>
    </row>
    <row r="124" spans="1:12" ht="15.6" customHeight="1">
      <c r="A124" s="291">
        <v>233</v>
      </c>
      <c r="B124" s="291" t="s">
        <v>24</v>
      </c>
      <c r="C124" s="293" t="s">
        <v>49</v>
      </c>
      <c r="D124" s="293" t="s">
        <v>49</v>
      </c>
      <c r="E124" s="295" t="s">
        <v>26</v>
      </c>
      <c r="F124" s="540">
        <f t="shared" si="3"/>
        <v>255</v>
      </c>
      <c r="G124" s="321" t="str">
        <f t="shared" si="4"/>
        <v>FF</v>
      </c>
      <c r="H124" s="302">
        <v>255</v>
      </c>
      <c r="I124" s="297"/>
      <c r="J124" s="297" t="s">
        <v>200</v>
      </c>
      <c r="K124" s="297">
        <f t="shared" si="5"/>
        <v>255</v>
      </c>
    </row>
    <row r="125" spans="1:12" ht="15.6" customHeight="1">
      <c r="A125" s="291">
        <v>234</v>
      </c>
      <c r="B125" s="291" t="s">
        <v>24</v>
      </c>
      <c r="C125" s="293" t="s">
        <v>49</v>
      </c>
      <c r="D125" s="293" t="s">
        <v>49</v>
      </c>
      <c r="E125" s="295" t="s">
        <v>26</v>
      </c>
      <c r="F125" s="540">
        <f t="shared" si="3"/>
        <v>255</v>
      </c>
      <c r="G125" s="321" t="str">
        <f t="shared" si="4"/>
        <v>FF</v>
      </c>
      <c r="H125" s="302">
        <v>255</v>
      </c>
      <c r="I125" s="297"/>
      <c r="J125" s="297" t="s">
        <v>200</v>
      </c>
      <c r="K125" s="297">
        <f t="shared" si="5"/>
        <v>255</v>
      </c>
    </row>
    <row r="126" spans="1:12" ht="15.6" customHeight="1">
      <c r="A126" s="291">
        <v>235</v>
      </c>
      <c r="B126" s="291" t="s">
        <v>24</v>
      </c>
      <c r="C126" s="293" t="s">
        <v>49</v>
      </c>
      <c r="D126" s="293" t="s">
        <v>49</v>
      </c>
      <c r="E126" s="295" t="s">
        <v>26</v>
      </c>
      <c r="F126" s="540">
        <f t="shared" si="3"/>
        <v>255</v>
      </c>
      <c r="G126" s="321" t="str">
        <f t="shared" si="4"/>
        <v>FF</v>
      </c>
      <c r="H126" s="302">
        <v>255</v>
      </c>
      <c r="I126" s="297"/>
      <c r="J126" s="297" t="s">
        <v>200</v>
      </c>
      <c r="K126" s="297">
        <f t="shared" si="5"/>
        <v>255</v>
      </c>
    </row>
    <row r="127" spans="1:12" ht="15.6" customHeight="1">
      <c r="A127" s="291">
        <v>236</v>
      </c>
      <c r="B127" s="291" t="s">
        <v>24</v>
      </c>
      <c r="C127" s="293" t="s">
        <v>49</v>
      </c>
      <c r="D127" s="293" t="s">
        <v>49</v>
      </c>
      <c r="E127" s="295" t="s">
        <v>26</v>
      </c>
      <c r="F127" s="540">
        <f t="shared" si="3"/>
        <v>255</v>
      </c>
      <c r="G127" s="321" t="str">
        <f t="shared" si="4"/>
        <v>FF</v>
      </c>
      <c r="H127" s="302">
        <v>255</v>
      </c>
      <c r="I127" s="297"/>
      <c r="J127" s="297" t="s">
        <v>200</v>
      </c>
      <c r="K127" s="297">
        <f t="shared" si="5"/>
        <v>255</v>
      </c>
    </row>
    <row r="128" spans="1:12" ht="15.6" customHeight="1">
      <c r="A128" s="291">
        <v>237</v>
      </c>
      <c r="B128" s="291" t="s">
        <v>24</v>
      </c>
      <c r="C128" s="293" t="s">
        <v>49</v>
      </c>
      <c r="D128" s="293" t="s">
        <v>49</v>
      </c>
      <c r="E128" s="295" t="s">
        <v>26</v>
      </c>
      <c r="F128" s="540">
        <f t="shared" si="3"/>
        <v>255</v>
      </c>
      <c r="G128" s="321" t="str">
        <f t="shared" si="4"/>
        <v>FF</v>
      </c>
      <c r="H128" s="302">
        <v>255</v>
      </c>
      <c r="I128" s="297"/>
      <c r="J128" s="297" t="s">
        <v>200</v>
      </c>
      <c r="K128" s="297">
        <f t="shared" si="5"/>
        <v>255</v>
      </c>
    </row>
    <row r="129" spans="1:11" ht="15.6" customHeight="1">
      <c r="A129" s="291">
        <v>238</v>
      </c>
      <c r="B129" s="291" t="s">
        <v>24</v>
      </c>
      <c r="C129" s="293" t="s">
        <v>49</v>
      </c>
      <c r="D129" s="293" t="s">
        <v>49</v>
      </c>
      <c r="E129" s="295" t="s">
        <v>26</v>
      </c>
      <c r="F129" s="540">
        <f t="shared" si="3"/>
        <v>255</v>
      </c>
      <c r="G129" s="321" t="str">
        <f t="shared" si="4"/>
        <v>FF</v>
      </c>
      <c r="H129" s="302">
        <v>255</v>
      </c>
      <c r="I129" s="297"/>
      <c r="J129" s="297" t="s">
        <v>200</v>
      </c>
      <c r="K129" s="297">
        <f t="shared" si="5"/>
        <v>255</v>
      </c>
    </row>
    <row r="130" spans="1:11" ht="15.6" customHeight="1">
      <c r="A130" s="291">
        <v>239</v>
      </c>
      <c r="B130" s="291" t="s">
        <v>24</v>
      </c>
      <c r="C130" s="293" t="s">
        <v>49</v>
      </c>
      <c r="D130" s="293" t="s">
        <v>49</v>
      </c>
      <c r="E130" s="295" t="s">
        <v>26</v>
      </c>
      <c r="F130" s="540">
        <f t="shared" si="3"/>
        <v>255</v>
      </c>
      <c r="G130" s="321" t="str">
        <f t="shared" si="4"/>
        <v>FF</v>
      </c>
      <c r="H130" s="302">
        <v>255</v>
      </c>
      <c r="I130" s="297"/>
      <c r="J130" s="297" t="s">
        <v>200</v>
      </c>
      <c r="K130" s="297">
        <f t="shared" si="5"/>
        <v>255</v>
      </c>
    </row>
    <row r="131" spans="1:11" ht="15.6" customHeight="1">
      <c r="A131" s="291">
        <v>240</v>
      </c>
      <c r="B131" s="291" t="s">
        <v>24</v>
      </c>
      <c r="C131" s="293" t="s">
        <v>49</v>
      </c>
      <c r="D131" s="293" t="s">
        <v>49</v>
      </c>
      <c r="E131" s="295" t="s">
        <v>26</v>
      </c>
      <c r="F131" s="540">
        <f t="shared" si="3"/>
        <v>255</v>
      </c>
      <c r="G131" s="321" t="str">
        <f t="shared" si="4"/>
        <v>FF</v>
      </c>
      <c r="H131" s="302">
        <v>255</v>
      </c>
      <c r="I131" s="297"/>
      <c r="J131" s="297" t="s">
        <v>200</v>
      </c>
      <c r="K131" s="297">
        <f t="shared" si="5"/>
        <v>255</v>
      </c>
    </row>
    <row r="132" spans="1:11" ht="15.6" customHeight="1">
      <c r="A132" s="291">
        <v>241</v>
      </c>
      <c r="B132" s="291" t="s">
        <v>24</v>
      </c>
      <c r="C132" s="293" t="s">
        <v>49</v>
      </c>
      <c r="D132" s="293" t="s">
        <v>49</v>
      </c>
      <c r="E132" s="295" t="s">
        <v>26</v>
      </c>
      <c r="F132" s="540">
        <f t="shared" si="3"/>
        <v>255</v>
      </c>
      <c r="G132" s="321" t="str">
        <f t="shared" si="4"/>
        <v>FF</v>
      </c>
      <c r="H132" s="302">
        <v>255</v>
      </c>
      <c r="I132" s="297"/>
      <c r="J132" s="297" t="s">
        <v>200</v>
      </c>
      <c r="K132" s="297">
        <f t="shared" si="5"/>
        <v>255</v>
      </c>
    </row>
    <row r="133" spans="1:11" ht="15.6" customHeight="1">
      <c r="A133" s="291">
        <v>242</v>
      </c>
      <c r="B133" s="291" t="s">
        <v>24</v>
      </c>
      <c r="C133" s="293" t="s">
        <v>49</v>
      </c>
      <c r="D133" s="293" t="s">
        <v>49</v>
      </c>
      <c r="E133" s="295" t="s">
        <v>26</v>
      </c>
      <c r="F133" s="540">
        <f t="shared" si="3"/>
        <v>255</v>
      </c>
      <c r="G133" s="321" t="str">
        <f t="shared" si="4"/>
        <v>FF</v>
      </c>
      <c r="H133" s="302">
        <v>255</v>
      </c>
      <c r="I133" s="297"/>
      <c r="J133" s="297" t="s">
        <v>200</v>
      </c>
      <c r="K133" s="297">
        <f t="shared" si="5"/>
        <v>255</v>
      </c>
    </row>
    <row r="134" spans="1:11" ht="15.6" customHeight="1">
      <c r="A134" s="291">
        <v>243</v>
      </c>
      <c r="B134" s="291" t="s">
        <v>24</v>
      </c>
      <c r="C134" s="293" t="s">
        <v>49</v>
      </c>
      <c r="D134" s="293" t="s">
        <v>49</v>
      </c>
      <c r="E134" s="295" t="s">
        <v>26</v>
      </c>
      <c r="F134" s="540">
        <f t="shared" si="3"/>
        <v>255</v>
      </c>
      <c r="G134" s="321" t="str">
        <f t="shared" si="4"/>
        <v>FF</v>
      </c>
      <c r="H134" s="302">
        <v>255</v>
      </c>
      <c r="I134" s="297"/>
      <c r="J134" s="297" t="s">
        <v>200</v>
      </c>
      <c r="K134" s="297">
        <f t="shared" si="5"/>
        <v>255</v>
      </c>
    </row>
    <row r="135" spans="1:11" ht="15.6" customHeight="1">
      <c r="A135" s="291">
        <v>244</v>
      </c>
      <c r="B135" s="291" t="s">
        <v>24</v>
      </c>
      <c r="C135" s="293" t="s">
        <v>49</v>
      </c>
      <c r="D135" s="293" t="s">
        <v>49</v>
      </c>
      <c r="E135" s="295" t="s">
        <v>26</v>
      </c>
      <c r="F135" s="540">
        <f t="shared" si="3"/>
        <v>255</v>
      </c>
      <c r="G135" s="321" t="str">
        <f t="shared" si="4"/>
        <v>FF</v>
      </c>
      <c r="H135" s="302">
        <v>255</v>
      </c>
      <c r="I135" s="297"/>
      <c r="J135" s="297" t="s">
        <v>200</v>
      </c>
      <c r="K135" s="297">
        <f t="shared" si="5"/>
        <v>255</v>
      </c>
    </row>
    <row r="136" spans="1:11" ht="15.6" customHeight="1">
      <c r="A136" s="291">
        <v>245</v>
      </c>
      <c r="B136" s="291" t="s">
        <v>24</v>
      </c>
      <c r="C136" s="293" t="s">
        <v>49</v>
      </c>
      <c r="D136" s="293" t="s">
        <v>49</v>
      </c>
      <c r="E136" s="295" t="s">
        <v>26</v>
      </c>
      <c r="F136" s="540">
        <f t="shared" si="3"/>
        <v>255</v>
      </c>
      <c r="G136" s="321" t="str">
        <f t="shared" si="4"/>
        <v>FF</v>
      </c>
      <c r="H136" s="302">
        <v>255</v>
      </c>
      <c r="I136" s="297"/>
      <c r="J136" s="297" t="s">
        <v>200</v>
      </c>
      <c r="K136" s="297">
        <f t="shared" si="5"/>
        <v>255</v>
      </c>
    </row>
    <row r="137" spans="1:11" ht="15.6" customHeight="1">
      <c r="A137" s="291">
        <v>246</v>
      </c>
      <c r="B137" s="291" t="s">
        <v>24</v>
      </c>
      <c r="C137" s="293" t="s">
        <v>49</v>
      </c>
      <c r="D137" s="293" t="s">
        <v>49</v>
      </c>
      <c r="E137" s="295" t="s">
        <v>26</v>
      </c>
      <c r="F137" s="540">
        <f t="shared" ref="F137:F146" si="6">H137</f>
        <v>255</v>
      </c>
      <c r="G137" s="321" t="str">
        <f t="shared" ref="G137:G146" si="7">DEC2HEX(H137)</f>
        <v>FF</v>
      </c>
      <c r="H137" s="302">
        <v>255</v>
      </c>
      <c r="I137" s="297"/>
      <c r="J137" s="297" t="s">
        <v>200</v>
      </c>
      <c r="K137" s="297">
        <f t="shared" si="5"/>
        <v>255</v>
      </c>
    </row>
    <row r="138" spans="1:11" ht="15.6" customHeight="1">
      <c r="A138" s="291">
        <v>247</v>
      </c>
      <c r="B138" s="291" t="s">
        <v>24</v>
      </c>
      <c r="C138" s="293" t="s">
        <v>49</v>
      </c>
      <c r="D138" s="293" t="s">
        <v>49</v>
      </c>
      <c r="E138" s="295" t="s">
        <v>26</v>
      </c>
      <c r="F138" s="540">
        <f t="shared" si="6"/>
        <v>255</v>
      </c>
      <c r="G138" s="321" t="str">
        <f t="shared" si="7"/>
        <v>FF</v>
      </c>
      <c r="H138" s="302">
        <v>255</v>
      </c>
      <c r="I138" s="297"/>
      <c r="J138" s="297" t="s">
        <v>200</v>
      </c>
      <c r="K138" s="297">
        <f t="shared" si="5"/>
        <v>255</v>
      </c>
    </row>
    <row r="139" spans="1:11" ht="15.6" customHeight="1">
      <c r="A139" s="291">
        <v>248</v>
      </c>
      <c r="B139" s="291" t="s">
        <v>24</v>
      </c>
      <c r="C139" s="293" t="s">
        <v>49</v>
      </c>
      <c r="D139" s="293" t="s">
        <v>49</v>
      </c>
      <c r="E139" s="295" t="s">
        <v>26</v>
      </c>
      <c r="F139" s="540">
        <f t="shared" si="6"/>
        <v>255</v>
      </c>
      <c r="G139" s="321" t="str">
        <f t="shared" si="7"/>
        <v>FF</v>
      </c>
      <c r="H139" s="302">
        <v>255</v>
      </c>
      <c r="I139" s="297"/>
      <c r="J139" s="297" t="s">
        <v>200</v>
      </c>
      <c r="K139" s="297">
        <f t="shared" si="5"/>
        <v>255</v>
      </c>
    </row>
    <row r="140" spans="1:11" ht="15.6" customHeight="1">
      <c r="A140" s="291">
        <v>249</v>
      </c>
      <c r="B140" s="291" t="s">
        <v>24</v>
      </c>
      <c r="C140" s="293" t="s">
        <v>49</v>
      </c>
      <c r="D140" s="293" t="s">
        <v>49</v>
      </c>
      <c r="E140" s="295" t="s">
        <v>26</v>
      </c>
      <c r="F140" s="540">
        <f t="shared" si="6"/>
        <v>255</v>
      </c>
      <c r="G140" s="321" t="str">
        <f t="shared" si="7"/>
        <v>FF</v>
      </c>
      <c r="H140" s="302">
        <v>255</v>
      </c>
      <c r="I140" s="297"/>
      <c r="J140" s="297" t="s">
        <v>200</v>
      </c>
      <c r="K140" s="297">
        <f t="shared" si="5"/>
        <v>255</v>
      </c>
    </row>
    <row r="141" spans="1:11" ht="15.6" customHeight="1">
      <c r="A141" s="291">
        <v>250</v>
      </c>
      <c r="B141" s="291" t="s">
        <v>24</v>
      </c>
      <c r="C141" s="293" t="s">
        <v>49</v>
      </c>
      <c r="D141" s="293" t="s">
        <v>49</v>
      </c>
      <c r="E141" s="295" t="s">
        <v>26</v>
      </c>
      <c r="F141" s="540">
        <f t="shared" si="6"/>
        <v>255</v>
      </c>
      <c r="G141" s="321" t="str">
        <f t="shared" si="7"/>
        <v>FF</v>
      </c>
      <c r="H141" s="302">
        <v>255</v>
      </c>
      <c r="I141" s="297"/>
      <c r="J141" s="297" t="s">
        <v>200</v>
      </c>
      <c r="K141" s="297">
        <f t="shared" si="5"/>
        <v>255</v>
      </c>
    </row>
    <row r="142" spans="1:11" ht="15.6" customHeight="1">
      <c r="A142" s="291">
        <v>251</v>
      </c>
      <c r="B142" s="291" t="s">
        <v>24</v>
      </c>
      <c r="C142" s="293" t="s">
        <v>49</v>
      </c>
      <c r="D142" s="293" t="s">
        <v>49</v>
      </c>
      <c r="E142" s="295" t="s">
        <v>26</v>
      </c>
      <c r="F142" s="540">
        <f t="shared" si="6"/>
        <v>255</v>
      </c>
      <c r="G142" s="321" t="str">
        <f t="shared" si="7"/>
        <v>FF</v>
      </c>
      <c r="H142" s="302">
        <v>255</v>
      </c>
      <c r="I142" s="297"/>
      <c r="J142" s="297" t="s">
        <v>200</v>
      </c>
      <c r="K142" s="297">
        <f t="shared" si="5"/>
        <v>255</v>
      </c>
    </row>
    <row r="143" spans="1:11" ht="15.6" customHeight="1">
      <c r="A143" s="291">
        <v>252</v>
      </c>
      <c r="B143" s="291" t="s">
        <v>24</v>
      </c>
      <c r="C143" s="293" t="s">
        <v>49</v>
      </c>
      <c r="D143" s="293" t="s">
        <v>49</v>
      </c>
      <c r="E143" s="295" t="s">
        <v>26</v>
      </c>
      <c r="F143" s="540">
        <f t="shared" si="6"/>
        <v>255</v>
      </c>
      <c r="G143" s="321" t="str">
        <f t="shared" si="7"/>
        <v>FF</v>
      </c>
      <c r="H143" s="302">
        <v>255</v>
      </c>
      <c r="I143" s="297"/>
      <c r="J143" s="297" t="s">
        <v>200</v>
      </c>
      <c r="K143" s="297">
        <f t="shared" si="5"/>
        <v>255</v>
      </c>
    </row>
    <row r="144" spans="1:11" ht="15.6" customHeight="1">
      <c r="A144" s="291">
        <v>253</v>
      </c>
      <c r="B144" s="291" t="s">
        <v>24</v>
      </c>
      <c r="C144" s="293" t="s">
        <v>49</v>
      </c>
      <c r="D144" s="293" t="s">
        <v>49</v>
      </c>
      <c r="E144" s="295" t="s">
        <v>26</v>
      </c>
      <c r="F144" s="540">
        <f t="shared" si="6"/>
        <v>255</v>
      </c>
      <c r="G144" s="321" t="str">
        <f t="shared" si="7"/>
        <v>FF</v>
      </c>
      <c r="H144" s="302">
        <v>255</v>
      </c>
      <c r="I144" s="297"/>
      <c r="J144" s="297" t="s">
        <v>200</v>
      </c>
      <c r="K144" s="297">
        <f t="shared" si="5"/>
        <v>255</v>
      </c>
    </row>
    <row r="145" spans="1:11" ht="15.6" customHeight="1">
      <c r="A145" s="291">
        <v>254</v>
      </c>
      <c r="B145" s="291" t="s">
        <v>24</v>
      </c>
      <c r="C145" s="293" t="s">
        <v>49</v>
      </c>
      <c r="D145" s="293" t="s">
        <v>49</v>
      </c>
      <c r="E145" s="295" t="s">
        <v>26</v>
      </c>
      <c r="F145" s="540">
        <f t="shared" si="6"/>
        <v>255</v>
      </c>
      <c r="G145" s="321" t="str">
        <f t="shared" si="7"/>
        <v>FF</v>
      </c>
      <c r="H145" s="302">
        <v>255</v>
      </c>
      <c r="I145" s="297"/>
      <c r="J145" s="297" t="s">
        <v>200</v>
      </c>
      <c r="K145" s="297">
        <f t="shared" si="5"/>
        <v>255</v>
      </c>
    </row>
    <row r="146" spans="1:11" ht="15.6" customHeight="1">
      <c r="A146" s="291">
        <v>255</v>
      </c>
      <c r="B146" s="291" t="s">
        <v>24</v>
      </c>
      <c r="C146" s="293" t="s">
        <v>1487</v>
      </c>
      <c r="D146" s="300" t="s">
        <v>1488</v>
      </c>
      <c r="E146" s="295" t="s">
        <v>26</v>
      </c>
      <c r="F146" s="540">
        <f t="shared" si="6"/>
        <v>204</v>
      </c>
      <c r="G146" s="321" t="str">
        <f t="shared" si="7"/>
        <v>CC</v>
      </c>
      <c r="H146" s="302">
        <v>204</v>
      </c>
      <c r="I146" s="297"/>
      <c r="J146" s="297" t="s">
        <v>200</v>
      </c>
      <c r="K146" s="297">
        <v>204</v>
      </c>
    </row>
  </sheetData>
  <mergeCells count="101">
    <mergeCell ref="D101:D102"/>
    <mergeCell ref="J101:J102"/>
    <mergeCell ref="K101:K102"/>
    <mergeCell ref="D97:D98"/>
    <mergeCell ref="J97:J98"/>
    <mergeCell ref="K97:K98"/>
    <mergeCell ref="D99:D100"/>
    <mergeCell ref="J99:J100"/>
    <mergeCell ref="K99:K100"/>
    <mergeCell ref="J93:J94"/>
    <mergeCell ref="K93:K94"/>
    <mergeCell ref="D95:D96"/>
    <mergeCell ref="J95:J96"/>
    <mergeCell ref="K95:K96"/>
    <mergeCell ref="D89:D90"/>
    <mergeCell ref="J89:J90"/>
    <mergeCell ref="K89:K90"/>
    <mergeCell ref="D91:D92"/>
    <mergeCell ref="J91:J92"/>
    <mergeCell ref="K91:K92"/>
    <mergeCell ref="L63:L122"/>
    <mergeCell ref="A71:A72"/>
    <mergeCell ref="G71:G72"/>
    <mergeCell ref="H71:H72"/>
    <mergeCell ref="I71:I72"/>
    <mergeCell ref="D77:D78"/>
    <mergeCell ref="J77:J78"/>
    <mergeCell ref="K77:K78"/>
    <mergeCell ref="D79:D80"/>
    <mergeCell ref="J79:J80"/>
    <mergeCell ref="D85:D86"/>
    <mergeCell ref="J85:J86"/>
    <mergeCell ref="K85:K86"/>
    <mergeCell ref="D87:D88"/>
    <mergeCell ref="J87:J88"/>
    <mergeCell ref="K87:K88"/>
    <mergeCell ref="K79:K80"/>
    <mergeCell ref="D81:D82"/>
    <mergeCell ref="J81:J82"/>
    <mergeCell ref="K81:K82"/>
    <mergeCell ref="D83:D84"/>
    <mergeCell ref="J83:J84"/>
    <mergeCell ref="K83:K84"/>
    <mergeCell ref="D93:D94"/>
    <mergeCell ref="D41:D42"/>
    <mergeCell ref="J41:J42"/>
    <mergeCell ref="K41:K42"/>
    <mergeCell ref="A63:A70"/>
    <mergeCell ref="G63:G70"/>
    <mergeCell ref="H63:H70"/>
    <mergeCell ref="I63:I70"/>
    <mergeCell ref="J63:J74"/>
    <mergeCell ref="K63:K74"/>
    <mergeCell ref="D37:D38"/>
    <mergeCell ref="J37:J38"/>
    <mergeCell ref="K37:K38"/>
    <mergeCell ref="D39:D40"/>
    <mergeCell ref="J39:J40"/>
    <mergeCell ref="K39:K40"/>
    <mergeCell ref="D33:D34"/>
    <mergeCell ref="J33:J34"/>
    <mergeCell ref="K33:K34"/>
    <mergeCell ref="D35:D36"/>
    <mergeCell ref="J35:J36"/>
    <mergeCell ref="K35:K36"/>
    <mergeCell ref="D29:D30"/>
    <mergeCell ref="J29:J30"/>
    <mergeCell ref="K29:K30"/>
    <mergeCell ref="D31:D32"/>
    <mergeCell ref="J31:J32"/>
    <mergeCell ref="K31:K32"/>
    <mergeCell ref="D25:D26"/>
    <mergeCell ref="J25:J26"/>
    <mergeCell ref="K25:K26"/>
    <mergeCell ref="D27:D28"/>
    <mergeCell ref="J27:J28"/>
    <mergeCell ref="K27:K28"/>
    <mergeCell ref="A1:G1"/>
    <mergeCell ref="A3:A10"/>
    <mergeCell ref="G3:G10"/>
    <mergeCell ref="H3:H10"/>
    <mergeCell ref="I3:I10"/>
    <mergeCell ref="J3:J14"/>
    <mergeCell ref="L3:L62"/>
    <mergeCell ref="A11:A12"/>
    <mergeCell ref="G11:G12"/>
    <mergeCell ref="H11:H12"/>
    <mergeCell ref="I11:I12"/>
    <mergeCell ref="D17:D18"/>
    <mergeCell ref="J17:J18"/>
    <mergeCell ref="K17:K18"/>
    <mergeCell ref="D19:D20"/>
    <mergeCell ref="J19:J20"/>
    <mergeCell ref="K19:K20"/>
    <mergeCell ref="D21:D22"/>
    <mergeCell ref="J21:J22"/>
    <mergeCell ref="K21:K22"/>
    <mergeCell ref="D23:D24"/>
    <mergeCell ref="J23:J24"/>
    <mergeCell ref="K23:K24"/>
    <mergeCell ref="K3:K14"/>
  </mergeCells>
  <phoneticPr fontId="5"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68F4A-704E-47D1-9CE6-BEB0AAB92D59}">
  <sheetPr>
    <tabColor theme="6" tint="0.79998168889431442"/>
  </sheetPr>
  <dimension ref="A1:L146"/>
  <sheetViews>
    <sheetView zoomScale="95" zoomScaleNormal="55" workbookViewId="0">
      <selection activeCell="H1"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8.88671875" style="256" customWidth="1"/>
    <col min="6" max="6" width="12.6640625" style="538" bestFit="1" customWidth="1"/>
    <col min="7" max="7" width="10" style="440" bestFit="1" customWidth="1"/>
    <col min="8" max="8" width="8.88671875" style="655" customWidth="1"/>
    <col min="9" max="9" width="17.109375" style="263" customWidth="1"/>
    <col min="10" max="11" width="17.44140625" style="263" customWidth="1"/>
    <col min="12" max="12" width="42.33203125" style="263" customWidth="1"/>
    <col min="13" max="16384" width="8.88671875" style="288"/>
  </cols>
  <sheetData>
    <row r="1" spans="1:12" ht="16.95" customHeight="1">
      <c r="A1" s="756" t="s">
        <v>1606</v>
      </c>
      <c r="B1" s="757"/>
      <c r="C1" s="757"/>
      <c r="D1" s="757"/>
      <c r="E1" s="757"/>
      <c r="F1" s="757"/>
      <c r="G1" s="757"/>
      <c r="H1" s="657"/>
      <c r="I1" s="284"/>
    </row>
    <row r="2" spans="1:12" ht="44.4" customHeight="1">
      <c r="A2" s="177" t="s">
        <v>13</v>
      </c>
      <c r="B2" s="178" t="s">
        <v>14</v>
      </c>
      <c r="C2" s="179" t="s">
        <v>15</v>
      </c>
      <c r="D2" s="179" t="s">
        <v>16</v>
      </c>
      <c r="E2" s="179" t="s">
        <v>17</v>
      </c>
      <c r="F2" s="179" t="s">
        <v>18</v>
      </c>
      <c r="G2" s="179" t="s">
        <v>19</v>
      </c>
      <c r="H2" s="177" t="s">
        <v>20</v>
      </c>
      <c r="I2" s="289" t="s">
        <v>21</v>
      </c>
      <c r="J2" s="289" t="s">
        <v>194</v>
      </c>
      <c r="K2" s="289" t="s">
        <v>195</v>
      </c>
      <c r="L2" s="180" t="s">
        <v>196</v>
      </c>
    </row>
    <row r="3" spans="1:12" ht="15.6" customHeight="1">
      <c r="A3" s="963">
        <v>128</v>
      </c>
      <c r="B3" s="291">
        <v>0</v>
      </c>
      <c r="C3" s="293" t="s">
        <v>1492</v>
      </c>
      <c r="D3" s="294" t="s">
        <v>1493</v>
      </c>
      <c r="E3" s="295" t="s">
        <v>26</v>
      </c>
      <c r="F3" s="540">
        <f>_xlfn.BITAND(_xlfn.BITRSHIFT(H3,B3),1)</f>
        <v>0</v>
      </c>
      <c r="G3" s="972" t="str">
        <f>DEC2HEX(H3)</f>
        <v>54</v>
      </c>
      <c r="H3" s="973">
        <v>84</v>
      </c>
      <c r="I3" s="773" t="s">
        <v>27</v>
      </c>
      <c r="J3" s="773" t="s">
        <v>1490</v>
      </c>
      <c r="K3" s="773">
        <f>_xlfn.BITLSHIFT(H14,24) +_xlfn.BITLSHIFT(H13,16) +_xlfn.BITLSHIFT(H11,8) +H3</f>
        <v>84</v>
      </c>
      <c r="L3" s="981" t="s">
        <v>4471</v>
      </c>
    </row>
    <row r="4" spans="1:12" ht="15.6" customHeight="1">
      <c r="A4" s="754"/>
      <c r="B4" s="291">
        <v>1</v>
      </c>
      <c r="C4" s="293" t="s">
        <v>1495</v>
      </c>
      <c r="D4" s="294" t="s">
        <v>1496</v>
      </c>
      <c r="E4" s="295" t="s">
        <v>26</v>
      </c>
      <c r="F4" s="540">
        <f>_xlfn.BITAND(_xlfn.BITRSHIFT(H3,B4),1)</f>
        <v>0</v>
      </c>
      <c r="G4" s="970"/>
      <c r="H4" s="974"/>
      <c r="I4" s="754"/>
      <c r="J4" s="754"/>
      <c r="K4" s="754"/>
      <c r="L4" s="742"/>
    </row>
    <row r="5" spans="1:12" ht="15.6" customHeight="1">
      <c r="A5" s="754"/>
      <c r="B5" s="291">
        <v>2</v>
      </c>
      <c r="C5" s="293" t="s">
        <v>1497</v>
      </c>
      <c r="D5" s="294" t="s">
        <v>1498</v>
      </c>
      <c r="E5" s="295" t="s">
        <v>26</v>
      </c>
      <c r="F5" s="540">
        <f>_xlfn.BITAND(_xlfn.BITRSHIFT(H3,B5),1)</f>
        <v>1</v>
      </c>
      <c r="G5" s="970"/>
      <c r="H5" s="974"/>
      <c r="I5" s="754"/>
      <c r="J5" s="754"/>
      <c r="K5" s="754"/>
      <c r="L5" s="742"/>
    </row>
    <row r="6" spans="1:12" ht="15.6" customHeight="1">
      <c r="A6" s="754"/>
      <c r="B6" s="291">
        <v>3</v>
      </c>
      <c r="C6" s="293" t="s">
        <v>1499</v>
      </c>
      <c r="D6" s="294" t="s">
        <v>1500</v>
      </c>
      <c r="E6" s="295" t="s">
        <v>26</v>
      </c>
      <c r="F6" s="540">
        <f>_xlfn.BITAND(_xlfn.BITRSHIFT(H3,B6),1)</f>
        <v>0</v>
      </c>
      <c r="G6" s="970"/>
      <c r="H6" s="974"/>
      <c r="I6" s="754"/>
      <c r="J6" s="754"/>
      <c r="K6" s="754"/>
      <c r="L6" s="742"/>
    </row>
    <row r="7" spans="1:12" ht="15.6" customHeight="1">
      <c r="A7" s="754"/>
      <c r="B7" s="291">
        <v>4</v>
      </c>
      <c r="C7" s="293" t="s">
        <v>1501</v>
      </c>
      <c r="D7" s="294" t="s">
        <v>1502</v>
      </c>
      <c r="E7" s="295" t="s">
        <v>26</v>
      </c>
      <c r="F7" s="540">
        <f>_xlfn.BITAND(_xlfn.BITRSHIFT(H3,B7),1)</f>
        <v>1</v>
      </c>
      <c r="G7" s="970"/>
      <c r="H7" s="974"/>
      <c r="I7" s="754"/>
      <c r="J7" s="754"/>
      <c r="K7" s="754"/>
      <c r="L7" s="742"/>
    </row>
    <row r="8" spans="1:12" ht="15.6" customHeight="1">
      <c r="A8" s="754"/>
      <c r="B8" s="291">
        <v>5</v>
      </c>
      <c r="C8" s="293" t="s">
        <v>1503</v>
      </c>
      <c r="D8" s="294" t="s">
        <v>1504</v>
      </c>
      <c r="E8" s="295" t="s">
        <v>26</v>
      </c>
      <c r="F8" s="540">
        <f>_xlfn.BITAND(_xlfn.BITRSHIFT(H3,B8),1)</f>
        <v>0</v>
      </c>
      <c r="G8" s="970"/>
      <c r="H8" s="974"/>
      <c r="I8" s="754"/>
      <c r="J8" s="754"/>
      <c r="K8" s="754"/>
      <c r="L8" s="742"/>
    </row>
    <row r="9" spans="1:12" ht="15.6" customHeight="1">
      <c r="A9" s="754"/>
      <c r="B9" s="291">
        <v>6</v>
      </c>
      <c r="C9" s="293" t="s">
        <v>1505</v>
      </c>
      <c r="D9" s="294" t="s">
        <v>1506</v>
      </c>
      <c r="E9" s="295" t="s">
        <v>26</v>
      </c>
      <c r="F9" s="540">
        <f>_xlfn.BITAND(_xlfn.BITRSHIFT(H3,B9),1)</f>
        <v>1</v>
      </c>
      <c r="G9" s="970"/>
      <c r="H9" s="974"/>
      <c r="I9" s="754"/>
      <c r="J9" s="754"/>
      <c r="K9" s="754"/>
      <c r="L9" s="742"/>
    </row>
    <row r="10" spans="1:12" ht="15.6" customHeight="1">
      <c r="A10" s="751"/>
      <c r="B10" s="291">
        <v>7</v>
      </c>
      <c r="C10" s="293" t="s">
        <v>1507</v>
      </c>
      <c r="D10" s="294" t="s">
        <v>1508</v>
      </c>
      <c r="E10" s="295" t="s">
        <v>26</v>
      </c>
      <c r="F10" s="540">
        <f>_xlfn.BITAND(_xlfn.BITRSHIFT(H3,B10),1)</f>
        <v>0</v>
      </c>
      <c r="G10" s="970"/>
      <c r="H10" s="975"/>
      <c r="I10" s="751"/>
      <c r="J10" s="754"/>
      <c r="K10" s="754"/>
      <c r="L10" s="742"/>
    </row>
    <row r="11" spans="1:12" ht="15.6" customHeight="1">
      <c r="A11" s="977">
        <v>129</v>
      </c>
      <c r="B11" s="291">
        <v>0</v>
      </c>
      <c r="C11" s="293" t="s">
        <v>1509</v>
      </c>
      <c r="D11" s="294" t="s">
        <v>1510</v>
      </c>
      <c r="E11" s="295" t="s">
        <v>26</v>
      </c>
      <c r="F11" s="540">
        <f>_xlfn.BITAND(_xlfn.BITRSHIFT(H11,B11),1)</f>
        <v>0</v>
      </c>
      <c r="G11" s="947" t="str">
        <f>DEC2HEX(H11)</f>
        <v>0</v>
      </c>
      <c r="H11" s="973">
        <v>0</v>
      </c>
      <c r="I11" s="773" t="s">
        <v>27</v>
      </c>
      <c r="J11" s="754"/>
      <c r="K11" s="754"/>
      <c r="L11" s="742"/>
    </row>
    <row r="12" spans="1:12" ht="15.6" customHeight="1">
      <c r="A12" s="751"/>
      <c r="B12" s="301" t="s">
        <v>129</v>
      </c>
      <c r="C12" s="293" t="s">
        <v>1511</v>
      </c>
      <c r="D12" s="294" t="s">
        <v>49</v>
      </c>
      <c r="E12" s="295" t="s">
        <v>26</v>
      </c>
      <c r="F12" s="540">
        <f>H11</f>
        <v>0</v>
      </c>
      <c r="G12" s="971"/>
      <c r="H12" s="975"/>
      <c r="I12" s="751"/>
      <c r="J12" s="754"/>
      <c r="K12" s="754"/>
      <c r="L12" s="742"/>
    </row>
    <row r="13" spans="1:12" ht="15.6" customHeight="1">
      <c r="A13" s="291">
        <v>130</v>
      </c>
      <c r="B13" s="291" t="s">
        <v>24</v>
      </c>
      <c r="C13" s="293" t="s">
        <v>1497</v>
      </c>
      <c r="D13" s="294" t="s">
        <v>1498</v>
      </c>
      <c r="E13" s="295" t="s">
        <v>26</v>
      </c>
      <c r="F13" s="540">
        <f t="shared" ref="F13:F62" si="0">H13</f>
        <v>0</v>
      </c>
      <c r="G13" s="321" t="str">
        <f t="shared" ref="G13:G63" si="1">DEC2HEX(H13)</f>
        <v>0</v>
      </c>
      <c r="H13" s="658">
        <v>0</v>
      </c>
      <c r="I13" s="297" t="s">
        <v>27</v>
      </c>
      <c r="J13" s="754"/>
      <c r="K13" s="754"/>
      <c r="L13" s="742"/>
    </row>
    <row r="14" spans="1:12" ht="15.6" customHeight="1">
      <c r="A14" s="291">
        <v>131</v>
      </c>
      <c r="B14" s="291" t="s">
        <v>24</v>
      </c>
      <c r="C14" s="293" t="s">
        <v>1499</v>
      </c>
      <c r="D14" s="294" t="s">
        <v>1500</v>
      </c>
      <c r="E14" s="295" t="s">
        <v>26</v>
      </c>
      <c r="F14" s="540">
        <f t="shared" si="0"/>
        <v>0</v>
      </c>
      <c r="G14" s="321" t="str">
        <f t="shared" si="1"/>
        <v>0</v>
      </c>
      <c r="H14" s="302">
        <v>0</v>
      </c>
      <c r="I14" s="297" t="s">
        <v>27</v>
      </c>
      <c r="J14" s="751"/>
      <c r="K14" s="751"/>
      <c r="L14" s="742"/>
    </row>
    <row r="15" spans="1:12" ht="144.6" customHeight="1">
      <c r="A15" s="291">
        <v>132</v>
      </c>
      <c r="B15" s="291" t="s">
        <v>24</v>
      </c>
      <c r="C15" s="293" t="s">
        <v>1512</v>
      </c>
      <c r="D15" s="294" t="s">
        <v>1513</v>
      </c>
      <c r="E15" s="295" t="s">
        <v>26</v>
      </c>
      <c r="F15" s="540">
        <f t="shared" si="0"/>
        <v>4</v>
      </c>
      <c r="G15" s="321" t="str">
        <f t="shared" si="1"/>
        <v>4</v>
      </c>
      <c r="H15" s="302">
        <v>4</v>
      </c>
      <c r="I15" s="297" t="s">
        <v>27</v>
      </c>
      <c r="J15" s="297" t="s">
        <v>200</v>
      </c>
      <c r="K15" s="297">
        <f>H15</f>
        <v>4</v>
      </c>
      <c r="L15" s="742"/>
    </row>
    <row r="16" spans="1:12" ht="15.6" customHeight="1">
      <c r="A16" s="291">
        <v>133</v>
      </c>
      <c r="B16" s="291" t="s">
        <v>24</v>
      </c>
      <c r="C16" s="293" t="s">
        <v>49</v>
      </c>
      <c r="D16" s="294" t="s">
        <v>1514</v>
      </c>
      <c r="E16" s="295" t="s">
        <v>26</v>
      </c>
      <c r="F16" s="540">
        <f t="shared" si="0"/>
        <v>0</v>
      </c>
      <c r="G16" s="321" t="str">
        <f t="shared" si="1"/>
        <v>0</v>
      </c>
      <c r="H16" s="302">
        <v>0</v>
      </c>
      <c r="I16" s="297">
        <v>0</v>
      </c>
      <c r="J16" s="297" t="s">
        <v>200</v>
      </c>
      <c r="K16" s="297">
        <f>H16</f>
        <v>0</v>
      </c>
      <c r="L16" s="742"/>
    </row>
    <row r="17" spans="1:12" ht="15.6" customHeight="1">
      <c r="A17" s="291">
        <v>134</v>
      </c>
      <c r="B17" s="291" t="s">
        <v>24</v>
      </c>
      <c r="C17" s="293" t="s">
        <v>1515</v>
      </c>
      <c r="D17" s="954" t="s">
        <v>1516</v>
      </c>
      <c r="E17" s="295" t="s">
        <v>26</v>
      </c>
      <c r="F17" s="540">
        <f t="shared" si="0"/>
        <v>0</v>
      </c>
      <c r="G17" s="321" t="str">
        <f t="shared" si="1"/>
        <v>0</v>
      </c>
      <c r="H17" s="658">
        <v>0</v>
      </c>
      <c r="I17" s="297" t="s">
        <v>27</v>
      </c>
      <c r="J17" s="773" t="s">
        <v>198</v>
      </c>
      <c r="K17" s="773">
        <f>IF((H17+_xlfn.BITLSHIFT(H18,8))&gt;32767,H17+_xlfn.BITLSHIFT(H18,8)-65536,H17+_xlfn.BITLSHIFT(H18,8))</f>
        <v>0</v>
      </c>
      <c r="L17" s="742"/>
    </row>
    <row r="18" spans="1:12" ht="15.6" customHeight="1">
      <c r="A18" s="291">
        <v>135</v>
      </c>
      <c r="B18" s="291" t="s">
        <v>24</v>
      </c>
      <c r="C18" s="293" t="s">
        <v>1517</v>
      </c>
      <c r="D18" s="751"/>
      <c r="E18" s="295" t="s">
        <v>26</v>
      </c>
      <c r="F18" s="540">
        <f t="shared" si="0"/>
        <v>0</v>
      </c>
      <c r="G18" s="321" t="str">
        <f t="shared" si="1"/>
        <v>0</v>
      </c>
      <c r="H18" s="302">
        <v>0</v>
      </c>
      <c r="I18" s="297" t="s">
        <v>27</v>
      </c>
      <c r="J18" s="751"/>
      <c r="K18" s="751"/>
      <c r="L18" s="742"/>
    </row>
    <row r="19" spans="1:12" ht="15.6" customHeight="1">
      <c r="A19" s="291">
        <v>136</v>
      </c>
      <c r="B19" s="291" t="s">
        <v>24</v>
      </c>
      <c r="C19" s="293" t="s">
        <v>1518</v>
      </c>
      <c r="D19" s="954" t="s">
        <v>1519</v>
      </c>
      <c r="E19" s="295" t="s">
        <v>26</v>
      </c>
      <c r="F19" s="540">
        <f t="shared" si="0"/>
        <v>246</v>
      </c>
      <c r="G19" s="321" t="str">
        <f t="shared" si="1"/>
        <v>F6</v>
      </c>
      <c r="H19" s="658">
        <v>246</v>
      </c>
      <c r="I19" s="297" t="s">
        <v>27</v>
      </c>
      <c r="J19" s="773" t="s">
        <v>198</v>
      </c>
      <c r="K19" s="773">
        <f>IF((H19+_xlfn.BITLSHIFT(H20,8))&gt;32767,H19+_xlfn.BITLSHIFT(H20,8)-65536,H19+_xlfn.BITLSHIFT(H20,8))</f>
        <v>-10</v>
      </c>
      <c r="L19" s="742"/>
    </row>
    <row r="20" spans="1:12" ht="28.95" customHeight="1">
      <c r="A20" s="291">
        <v>137</v>
      </c>
      <c r="B20" s="291" t="s">
        <v>24</v>
      </c>
      <c r="C20" s="293" t="s">
        <v>1520</v>
      </c>
      <c r="D20" s="751"/>
      <c r="E20" s="295" t="s">
        <v>26</v>
      </c>
      <c r="F20" s="540">
        <f t="shared" si="0"/>
        <v>255</v>
      </c>
      <c r="G20" s="321" t="str">
        <f t="shared" si="1"/>
        <v>FF</v>
      </c>
      <c r="H20" s="302">
        <v>255</v>
      </c>
      <c r="I20" s="297" t="s">
        <v>27</v>
      </c>
      <c r="J20" s="751"/>
      <c r="K20" s="751"/>
      <c r="L20" s="742"/>
    </row>
    <row r="21" spans="1:12" ht="33.6" customHeight="1">
      <c r="A21" s="291">
        <v>138</v>
      </c>
      <c r="B21" s="291" t="s">
        <v>24</v>
      </c>
      <c r="C21" s="293" t="s">
        <v>1521</v>
      </c>
      <c r="D21" s="954" t="s">
        <v>1522</v>
      </c>
      <c r="E21" s="295" t="s">
        <v>26</v>
      </c>
      <c r="F21" s="540">
        <f t="shared" si="0"/>
        <v>150</v>
      </c>
      <c r="G21" s="321" t="str">
        <f t="shared" si="1"/>
        <v>96</v>
      </c>
      <c r="H21" s="658">
        <v>150</v>
      </c>
      <c r="I21" s="297" t="s">
        <v>27</v>
      </c>
      <c r="J21" s="773" t="s">
        <v>198</v>
      </c>
      <c r="K21" s="773">
        <f>IF((H21+_xlfn.BITLSHIFT(H22,8))&gt;32767,H21+_xlfn.BITLSHIFT(H22,8)-65536,H21+_xlfn.BITLSHIFT(H22,8))</f>
        <v>150</v>
      </c>
      <c r="L21" s="742"/>
    </row>
    <row r="22" spans="1:12" ht="15.6" customHeight="1">
      <c r="A22" s="291">
        <v>139</v>
      </c>
      <c r="B22" s="291" t="s">
        <v>24</v>
      </c>
      <c r="C22" s="293" t="s">
        <v>1523</v>
      </c>
      <c r="D22" s="751"/>
      <c r="E22" s="295" t="s">
        <v>26</v>
      </c>
      <c r="F22" s="540">
        <f t="shared" si="0"/>
        <v>0</v>
      </c>
      <c r="G22" s="321" t="str">
        <f t="shared" si="1"/>
        <v>0</v>
      </c>
      <c r="H22" s="302">
        <v>0</v>
      </c>
      <c r="I22" s="297" t="s">
        <v>27</v>
      </c>
      <c r="J22" s="751"/>
      <c r="K22" s="751"/>
      <c r="L22" s="742"/>
    </row>
    <row r="23" spans="1:12" ht="15.6" customHeight="1">
      <c r="A23" s="291">
        <v>140</v>
      </c>
      <c r="B23" s="291" t="s">
        <v>24</v>
      </c>
      <c r="C23" s="293" t="s">
        <v>1524</v>
      </c>
      <c r="D23" s="954" t="s">
        <v>1525</v>
      </c>
      <c r="E23" s="295" t="s">
        <v>26</v>
      </c>
      <c r="F23" s="540">
        <f t="shared" si="0"/>
        <v>248</v>
      </c>
      <c r="G23" s="321" t="str">
        <f t="shared" si="1"/>
        <v>F8</v>
      </c>
      <c r="H23" s="658">
        <v>248</v>
      </c>
      <c r="I23" s="297" t="s">
        <v>27</v>
      </c>
      <c r="J23" s="773" t="s">
        <v>198</v>
      </c>
      <c r="K23" s="773">
        <f>IF((H23+_xlfn.BITLSHIFT(H24,8))&gt;32767,H23+_xlfn.BITLSHIFT(H24,8)-65536,H23+_xlfn.BITLSHIFT(H24,8))</f>
        <v>-8</v>
      </c>
      <c r="L23" s="742"/>
    </row>
    <row r="24" spans="1:12" ht="15.6" customHeight="1">
      <c r="A24" s="291">
        <v>141</v>
      </c>
      <c r="B24" s="291" t="s">
        <v>24</v>
      </c>
      <c r="C24" s="293" t="s">
        <v>1526</v>
      </c>
      <c r="D24" s="751"/>
      <c r="E24" s="295" t="s">
        <v>26</v>
      </c>
      <c r="F24" s="540">
        <f t="shared" si="0"/>
        <v>255</v>
      </c>
      <c r="G24" s="321" t="str">
        <f t="shared" si="1"/>
        <v>FF</v>
      </c>
      <c r="H24" s="302">
        <v>255</v>
      </c>
      <c r="I24" s="297" t="s">
        <v>27</v>
      </c>
      <c r="J24" s="751"/>
      <c r="K24" s="751"/>
      <c r="L24" s="742"/>
    </row>
    <row r="25" spans="1:12" ht="15.6" customHeight="1">
      <c r="A25" s="291">
        <v>142</v>
      </c>
      <c r="B25" s="291" t="s">
        <v>24</v>
      </c>
      <c r="C25" s="293" t="s">
        <v>1527</v>
      </c>
      <c r="D25" s="954" t="s">
        <v>1528</v>
      </c>
      <c r="E25" s="295" t="s">
        <v>26</v>
      </c>
      <c r="F25" s="540">
        <f t="shared" si="0"/>
        <v>0</v>
      </c>
      <c r="G25" s="321" t="str">
        <f t="shared" si="1"/>
        <v>0</v>
      </c>
      <c r="H25" s="658">
        <v>0</v>
      </c>
      <c r="I25" s="297" t="s">
        <v>27</v>
      </c>
      <c r="J25" s="773" t="s">
        <v>198</v>
      </c>
      <c r="K25" s="773">
        <f>IF((H25+_xlfn.BITLSHIFT(H26,8))&gt;32767,H25+_xlfn.BITLSHIFT(H26,8)-65536,H25+_xlfn.BITLSHIFT(H26,8))</f>
        <v>0</v>
      </c>
      <c r="L25" s="742"/>
    </row>
    <row r="26" spans="1:12" ht="15.6" customHeight="1">
      <c r="A26" s="291">
        <v>143</v>
      </c>
      <c r="B26" s="291" t="s">
        <v>24</v>
      </c>
      <c r="C26" s="293" t="s">
        <v>1529</v>
      </c>
      <c r="D26" s="751"/>
      <c r="E26" s="295" t="s">
        <v>26</v>
      </c>
      <c r="F26" s="540">
        <f t="shared" si="0"/>
        <v>0</v>
      </c>
      <c r="G26" s="321" t="str">
        <f t="shared" si="1"/>
        <v>0</v>
      </c>
      <c r="H26" s="302">
        <v>0</v>
      </c>
      <c r="I26" s="297" t="s">
        <v>27</v>
      </c>
      <c r="J26" s="751"/>
      <c r="K26" s="751"/>
      <c r="L26" s="742"/>
    </row>
    <row r="27" spans="1:12" ht="15.6" customHeight="1">
      <c r="A27" s="291">
        <v>144</v>
      </c>
      <c r="B27" s="291" t="s">
        <v>24</v>
      </c>
      <c r="C27" s="293" t="s">
        <v>1530</v>
      </c>
      <c r="D27" s="954" t="s">
        <v>1531</v>
      </c>
      <c r="E27" s="295" t="s">
        <v>26</v>
      </c>
      <c r="F27" s="540">
        <f t="shared" si="0"/>
        <v>0</v>
      </c>
      <c r="G27" s="321" t="str">
        <f t="shared" si="1"/>
        <v>0</v>
      </c>
      <c r="H27" s="658">
        <v>0</v>
      </c>
      <c r="I27" s="297" t="s">
        <v>27</v>
      </c>
      <c r="J27" s="773" t="s">
        <v>198</v>
      </c>
      <c r="K27" s="773">
        <f>IF((H27+_xlfn.BITLSHIFT(H28,8))&gt;32767,H27+_xlfn.BITLSHIFT(H28,8)-65536,H27+_xlfn.BITLSHIFT(H28,8))</f>
        <v>0</v>
      </c>
      <c r="L27" s="742"/>
    </row>
    <row r="28" spans="1:12" ht="15.6" customHeight="1">
      <c r="A28" s="291">
        <v>145</v>
      </c>
      <c r="B28" s="291" t="s">
        <v>24</v>
      </c>
      <c r="C28" s="293" t="s">
        <v>1532</v>
      </c>
      <c r="D28" s="751"/>
      <c r="E28" s="295" t="s">
        <v>26</v>
      </c>
      <c r="F28" s="540">
        <f t="shared" si="0"/>
        <v>0</v>
      </c>
      <c r="G28" s="321" t="str">
        <f t="shared" si="1"/>
        <v>0</v>
      </c>
      <c r="H28" s="302">
        <v>0</v>
      </c>
      <c r="I28" s="297" t="s">
        <v>27</v>
      </c>
      <c r="J28" s="751"/>
      <c r="K28" s="751"/>
      <c r="L28" s="742"/>
    </row>
    <row r="29" spans="1:12" ht="15.6" customHeight="1">
      <c r="A29" s="291">
        <v>146</v>
      </c>
      <c r="B29" s="291" t="s">
        <v>24</v>
      </c>
      <c r="C29" s="293" t="s">
        <v>1533</v>
      </c>
      <c r="D29" s="954" t="s">
        <v>1534</v>
      </c>
      <c r="E29" s="295" t="s">
        <v>26</v>
      </c>
      <c r="F29" s="540">
        <f t="shared" si="0"/>
        <v>0</v>
      </c>
      <c r="G29" s="321" t="str">
        <f t="shared" si="1"/>
        <v>0</v>
      </c>
      <c r="H29" s="658">
        <v>0</v>
      </c>
      <c r="I29" s="297" t="s">
        <v>27</v>
      </c>
      <c r="J29" s="773" t="s">
        <v>198</v>
      </c>
      <c r="K29" s="773">
        <f>IF((H29+_xlfn.BITLSHIFT(H30,8))&gt;32767,H29+_xlfn.BITLSHIFT(H30,8)-65536,H29+_xlfn.BITLSHIFT(H30,8))</f>
        <v>0</v>
      </c>
      <c r="L29" s="742"/>
    </row>
    <row r="30" spans="1:12" ht="15.6" customHeight="1">
      <c r="A30" s="291">
        <v>147</v>
      </c>
      <c r="B30" s="291" t="s">
        <v>24</v>
      </c>
      <c r="C30" s="293" t="s">
        <v>1535</v>
      </c>
      <c r="D30" s="751"/>
      <c r="E30" s="295" t="s">
        <v>26</v>
      </c>
      <c r="F30" s="540">
        <f t="shared" si="0"/>
        <v>0</v>
      </c>
      <c r="G30" s="321" t="str">
        <f t="shared" si="1"/>
        <v>0</v>
      </c>
      <c r="H30" s="302">
        <v>0</v>
      </c>
      <c r="I30" s="297" t="s">
        <v>27</v>
      </c>
      <c r="J30" s="751"/>
      <c r="K30" s="751"/>
      <c r="L30" s="742"/>
    </row>
    <row r="31" spans="1:12" ht="15.6" customHeight="1">
      <c r="A31" s="291">
        <v>148</v>
      </c>
      <c r="B31" s="291" t="s">
        <v>24</v>
      </c>
      <c r="C31" s="293" t="s">
        <v>1536</v>
      </c>
      <c r="D31" s="954" t="s">
        <v>1537</v>
      </c>
      <c r="E31" s="295" t="s">
        <v>26</v>
      </c>
      <c r="F31" s="540">
        <f t="shared" si="0"/>
        <v>0</v>
      </c>
      <c r="G31" s="321" t="str">
        <f t="shared" si="1"/>
        <v>0</v>
      </c>
      <c r="H31" s="658">
        <v>0</v>
      </c>
      <c r="I31" s="297" t="s">
        <v>27</v>
      </c>
      <c r="J31" s="773" t="s">
        <v>198</v>
      </c>
      <c r="K31" s="773">
        <f>IF((H31+_xlfn.BITLSHIFT(H32,8))&gt;32767,H31+_xlfn.BITLSHIFT(H32,8)-65536,H31+_xlfn.BITLSHIFT(H32,8))</f>
        <v>0</v>
      </c>
      <c r="L31" s="742"/>
    </row>
    <row r="32" spans="1:12" ht="15.6" customHeight="1">
      <c r="A32" s="291">
        <v>149</v>
      </c>
      <c r="B32" s="291" t="s">
        <v>24</v>
      </c>
      <c r="C32" s="293" t="s">
        <v>1538</v>
      </c>
      <c r="D32" s="751"/>
      <c r="E32" s="295" t="s">
        <v>26</v>
      </c>
      <c r="F32" s="540">
        <f t="shared" si="0"/>
        <v>0</v>
      </c>
      <c r="G32" s="321" t="str">
        <f t="shared" si="1"/>
        <v>0</v>
      </c>
      <c r="H32" s="302">
        <v>0</v>
      </c>
      <c r="I32" s="297" t="s">
        <v>27</v>
      </c>
      <c r="J32" s="751"/>
      <c r="K32" s="751"/>
      <c r="L32" s="742"/>
    </row>
    <row r="33" spans="1:12" ht="15.6" customHeight="1">
      <c r="A33" s="291">
        <v>150</v>
      </c>
      <c r="B33" s="291" t="s">
        <v>24</v>
      </c>
      <c r="C33" s="293" t="s">
        <v>1539</v>
      </c>
      <c r="D33" s="954" t="s">
        <v>1540</v>
      </c>
      <c r="E33" s="295" t="s">
        <v>26</v>
      </c>
      <c r="F33" s="540">
        <f t="shared" si="0"/>
        <v>0</v>
      </c>
      <c r="G33" s="321" t="str">
        <f t="shared" si="1"/>
        <v>0</v>
      </c>
      <c r="H33" s="658">
        <v>0</v>
      </c>
      <c r="I33" s="297" t="s">
        <v>27</v>
      </c>
      <c r="J33" s="773" t="s">
        <v>198</v>
      </c>
      <c r="K33" s="773">
        <f>IF((H33+_xlfn.BITLSHIFT(H34,8))&gt;32767,H33+_xlfn.BITLSHIFT(H34,8)-65536,H33+_xlfn.BITLSHIFT(H34,8))</f>
        <v>0</v>
      </c>
      <c r="L33" s="742"/>
    </row>
    <row r="34" spans="1:12" ht="15.6" customHeight="1">
      <c r="A34" s="291">
        <v>151</v>
      </c>
      <c r="B34" s="291" t="s">
        <v>24</v>
      </c>
      <c r="C34" s="293" t="s">
        <v>1541</v>
      </c>
      <c r="D34" s="751"/>
      <c r="E34" s="295" t="s">
        <v>26</v>
      </c>
      <c r="F34" s="540">
        <f t="shared" si="0"/>
        <v>0</v>
      </c>
      <c r="G34" s="321" t="str">
        <f t="shared" si="1"/>
        <v>0</v>
      </c>
      <c r="H34" s="302">
        <v>0</v>
      </c>
      <c r="I34" s="297" t="s">
        <v>27</v>
      </c>
      <c r="J34" s="751"/>
      <c r="K34" s="751"/>
      <c r="L34" s="742"/>
    </row>
    <row r="35" spans="1:12" ht="15.6" customHeight="1">
      <c r="A35" s="291">
        <v>152</v>
      </c>
      <c r="B35" s="291" t="s">
        <v>24</v>
      </c>
      <c r="C35" s="293" t="s">
        <v>1542</v>
      </c>
      <c r="D35" s="954" t="s">
        <v>1543</v>
      </c>
      <c r="E35" s="295" t="s">
        <v>26</v>
      </c>
      <c r="F35" s="540">
        <f t="shared" si="0"/>
        <v>0</v>
      </c>
      <c r="G35" s="321" t="str">
        <f t="shared" si="1"/>
        <v>0</v>
      </c>
      <c r="H35" s="658">
        <v>0</v>
      </c>
      <c r="I35" s="297" t="s">
        <v>27</v>
      </c>
      <c r="J35" s="773" t="s">
        <v>198</v>
      </c>
      <c r="K35" s="773">
        <f>IF((H35+_xlfn.BITLSHIFT(H36,8))&gt;32767,H35+_xlfn.BITLSHIFT(H36,8)-65536,H35+_xlfn.BITLSHIFT(H36,8))</f>
        <v>0</v>
      </c>
      <c r="L35" s="742"/>
    </row>
    <row r="36" spans="1:12" ht="15.6" customHeight="1">
      <c r="A36" s="291">
        <v>153</v>
      </c>
      <c r="B36" s="291" t="s">
        <v>24</v>
      </c>
      <c r="C36" s="293" t="s">
        <v>1544</v>
      </c>
      <c r="D36" s="751"/>
      <c r="E36" s="295" t="s">
        <v>26</v>
      </c>
      <c r="F36" s="540">
        <f t="shared" si="0"/>
        <v>0</v>
      </c>
      <c r="G36" s="321" t="str">
        <f t="shared" si="1"/>
        <v>0</v>
      </c>
      <c r="H36" s="302">
        <v>0</v>
      </c>
      <c r="I36" s="297" t="s">
        <v>27</v>
      </c>
      <c r="J36" s="751"/>
      <c r="K36" s="751"/>
      <c r="L36" s="742"/>
    </row>
    <row r="37" spans="1:12" ht="15.6" customHeight="1">
      <c r="A37" s="291">
        <v>154</v>
      </c>
      <c r="B37" s="291" t="s">
        <v>24</v>
      </c>
      <c r="C37" s="293" t="s">
        <v>1545</v>
      </c>
      <c r="D37" s="954" t="s">
        <v>1546</v>
      </c>
      <c r="E37" s="295" t="s">
        <v>26</v>
      </c>
      <c r="F37" s="540">
        <f t="shared" si="0"/>
        <v>0</v>
      </c>
      <c r="G37" s="321" t="str">
        <f t="shared" si="1"/>
        <v>0</v>
      </c>
      <c r="H37" s="658">
        <v>0</v>
      </c>
      <c r="I37" s="297" t="s">
        <v>27</v>
      </c>
      <c r="J37" s="773" t="s">
        <v>198</v>
      </c>
      <c r="K37" s="773">
        <f>IF((H37+_xlfn.BITLSHIFT(H38,8))&gt;32767,H37+_xlfn.BITLSHIFT(H38,8)-65536,H37+_xlfn.BITLSHIFT(H38,8))</f>
        <v>0</v>
      </c>
      <c r="L37" s="742"/>
    </row>
    <row r="38" spans="1:12" ht="15.6" customHeight="1">
      <c r="A38" s="291">
        <v>155</v>
      </c>
      <c r="B38" s="291" t="s">
        <v>24</v>
      </c>
      <c r="C38" s="293" t="s">
        <v>1547</v>
      </c>
      <c r="D38" s="751"/>
      <c r="E38" s="295" t="s">
        <v>26</v>
      </c>
      <c r="F38" s="540">
        <f t="shared" si="0"/>
        <v>0</v>
      </c>
      <c r="G38" s="321" t="str">
        <f t="shared" si="1"/>
        <v>0</v>
      </c>
      <c r="H38" s="302">
        <v>0</v>
      </c>
      <c r="I38" s="297" t="s">
        <v>27</v>
      </c>
      <c r="J38" s="751"/>
      <c r="K38" s="751"/>
      <c r="L38" s="742"/>
    </row>
    <row r="39" spans="1:12" ht="15.6" customHeight="1">
      <c r="A39" s="291">
        <v>156</v>
      </c>
      <c r="B39" s="291" t="s">
        <v>24</v>
      </c>
      <c r="C39" s="293" t="s">
        <v>1548</v>
      </c>
      <c r="D39" s="954" t="s">
        <v>1549</v>
      </c>
      <c r="E39" s="295" t="s">
        <v>26</v>
      </c>
      <c r="F39" s="540">
        <f t="shared" si="0"/>
        <v>0</v>
      </c>
      <c r="G39" s="321" t="str">
        <f t="shared" si="1"/>
        <v>0</v>
      </c>
      <c r="H39" s="658">
        <v>0</v>
      </c>
      <c r="I39" s="297" t="s">
        <v>27</v>
      </c>
      <c r="J39" s="773" t="s">
        <v>198</v>
      </c>
      <c r="K39" s="773">
        <f>IF((H39+_xlfn.BITLSHIFT(H40,8))&gt;32767,H39+_xlfn.BITLSHIFT(H40,8)-65536,H39+_xlfn.BITLSHIFT(H40,8))</f>
        <v>0</v>
      </c>
      <c r="L39" s="742"/>
    </row>
    <row r="40" spans="1:12" ht="15.6" customHeight="1">
      <c r="A40" s="291">
        <v>157</v>
      </c>
      <c r="B40" s="291" t="s">
        <v>24</v>
      </c>
      <c r="C40" s="293" t="s">
        <v>1550</v>
      </c>
      <c r="D40" s="751"/>
      <c r="E40" s="295" t="s">
        <v>26</v>
      </c>
      <c r="F40" s="540">
        <f t="shared" si="0"/>
        <v>0</v>
      </c>
      <c r="G40" s="321" t="str">
        <f t="shared" si="1"/>
        <v>0</v>
      </c>
      <c r="H40" s="302">
        <v>0</v>
      </c>
      <c r="I40" s="297" t="s">
        <v>27</v>
      </c>
      <c r="J40" s="751"/>
      <c r="K40" s="751"/>
      <c r="L40" s="742"/>
    </row>
    <row r="41" spans="1:12" ht="15.6" customHeight="1">
      <c r="A41" s="291">
        <v>158</v>
      </c>
      <c r="B41" s="291" t="s">
        <v>24</v>
      </c>
      <c r="C41" s="293" t="s">
        <v>1551</v>
      </c>
      <c r="D41" s="954" t="s">
        <v>1552</v>
      </c>
      <c r="E41" s="295" t="s">
        <v>26</v>
      </c>
      <c r="F41" s="540">
        <f t="shared" si="0"/>
        <v>0</v>
      </c>
      <c r="G41" s="321" t="str">
        <f t="shared" si="1"/>
        <v>0</v>
      </c>
      <c r="H41" s="658">
        <v>0</v>
      </c>
      <c r="I41" s="297" t="s">
        <v>27</v>
      </c>
      <c r="J41" s="773" t="s">
        <v>198</v>
      </c>
      <c r="K41" s="773">
        <f>IF((H41+_xlfn.BITLSHIFT(H42,8))&gt;32767,H41+_xlfn.BITLSHIFT(H42,8)-65536,H41+_xlfn.BITLSHIFT(H42,8))</f>
        <v>0</v>
      </c>
      <c r="L41" s="742"/>
    </row>
    <row r="42" spans="1:12" ht="15.6" customHeight="1">
      <c r="A42" s="291">
        <v>159</v>
      </c>
      <c r="B42" s="291" t="s">
        <v>24</v>
      </c>
      <c r="C42" s="293" t="s">
        <v>1553</v>
      </c>
      <c r="D42" s="751"/>
      <c r="E42" s="295" t="s">
        <v>26</v>
      </c>
      <c r="F42" s="540">
        <f t="shared" si="0"/>
        <v>0</v>
      </c>
      <c r="G42" s="321" t="str">
        <f t="shared" si="1"/>
        <v>0</v>
      </c>
      <c r="H42" s="302">
        <v>0</v>
      </c>
      <c r="I42" s="297" t="s">
        <v>27</v>
      </c>
      <c r="J42" s="751"/>
      <c r="K42" s="751"/>
      <c r="L42" s="742"/>
    </row>
    <row r="43" spans="1:12" ht="15.6" customHeight="1">
      <c r="A43" s="291">
        <v>160</v>
      </c>
      <c r="B43" s="291" t="s">
        <v>24</v>
      </c>
      <c r="C43" s="293" t="s">
        <v>1554</v>
      </c>
      <c r="D43" s="294" t="s">
        <v>1555</v>
      </c>
      <c r="E43" s="295" t="s">
        <v>26</v>
      </c>
      <c r="F43" s="540">
        <f t="shared" si="0"/>
        <v>0</v>
      </c>
      <c r="G43" s="321" t="str">
        <f t="shared" si="1"/>
        <v>0</v>
      </c>
      <c r="H43" s="302">
        <v>0</v>
      </c>
      <c r="I43" s="297" t="s">
        <v>27</v>
      </c>
      <c r="J43" s="297" t="s">
        <v>200</v>
      </c>
      <c r="K43" s="297">
        <f>H43</f>
        <v>0</v>
      </c>
      <c r="L43" s="742"/>
    </row>
    <row r="44" spans="1:12" ht="15.6" customHeight="1">
      <c r="A44" s="291">
        <v>161</v>
      </c>
      <c r="B44" s="291" t="s">
        <v>24</v>
      </c>
      <c r="C44" s="293" t="s">
        <v>49</v>
      </c>
      <c r="D44" s="294" t="s">
        <v>1514</v>
      </c>
      <c r="E44" s="295" t="s">
        <v>26</v>
      </c>
      <c r="F44" s="540">
        <f t="shared" si="0"/>
        <v>0</v>
      </c>
      <c r="G44" s="321" t="str">
        <f t="shared" si="1"/>
        <v>0</v>
      </c>
      <c r="H44" s="302">
        <v>0</v>
      </c>
      <c r="I44" s="297" t="s">
        <v>27</v>
      </c>
      <c r="J44" s="297" t="s">
        <v>200</v>
      </c>
      <c r="K44" s="297">
        <f>H44</f>
        <v>0</v>
      </c>
      <c r="L44" s="742"/>
    </row>
    <row r="45" spans="1:12" ht="15.6" customHeight="1">
      <c r="A45" s="291">
        <v>162</v>
      </c>
      <c r="B45" s="291" t="s">
        <v>24</v>
      </c>
      <c r="C45" s="293" t="s">
        <v>1556</v>
      </c>
      <c r="D45" s="294" t="s">
        <v>1557</v>
      </c>
      <c r="E45" s="295" t="s">
        <v>26</v>
      </c>
      <c r="F45" s="540">
        <f t="shared" si="0"/>
        <v>0</v>
      </c>
      <c r="G45" s="321" t="str">
        <f t="shared" si="1"/>
        <v>0</v>
      </c>
      <c r="H45" s="302">
        <v>0</v>
      </c>
      <c r="I45" s="297" t="s">
        <v>27</v>
      </c>
      <c r="J45" s="297" t="s">
        <v>200</v>
      </c>
      <c r="K45" s="297">
        <f>H45</f>
        <v>0</v>
      </c>
      <c r="L45" s="742"/>
    </row>
    <row r="46" spans="1:12" ht="15.6" customHeight="1">
      <c r="A46" s="291">
        <v>163</v>
      </c>
      <c r="B46" s="291" t="s">
        <v>24</v>
      </c>
      <c r="C46" s="293" t="s">
        <v>1558</v>
      </c>
      <c r="D46" s="294" t="s">
        <v>1559</v>
      </c>
      <c r="E46" s="295" t="s">
        <v>26</v>
      </c>
      <c r="F46" s="540">
        <f t="shared" si="0"/>
        <v>0</v>
      </c>
      <c r="G46" s="321" t="str">
        <f t="shared" si="1"/>
        <v>0</v>
      </c>
      <c r="H46" s="302">
        <v>0</v>
      </c>
      <c r="I46" s="297" t="s">
        <v>27</v>
      </c>
      <c r="J46" s="297" t="s">
        <v>1560</v>
      </c>
      <c r="K46" s="297">
        <f>IF(H46&gt;127,H46-256,H46)</f>
        <v>0</v>
      </c>
      <c r="L46" s="742"/>
    </row>
    <row r="47" spans="1:12" ht="15.6" customHeight="1">
      <c r="A47" s="291">
        <v>164</v>
      </c>
      <c r="B47" s="291" t="s">
        <v>24</v>
      </c>
      <c r="C47" s="293" t="s">
        <v>1561</v>
      </c>
      <c r="D47" s="294" t="s">
        <v>1559</v>
      </c>
      <c r="E47" s="295" t="s">
        <v>26</v>
      </c>
      <c r="F47" s="540">
        <f t="shared" si="0"/>
        <v>255</v>
      </c>
      <c r="G47" s="321" t="str">
        <f t="shared" si="1"/>
        <v>FF</v>
      </c>
      <c r="H47" s="302">
        <v>255</v>
      </c>
      <c r="I47" s="297" t="s">
        <v>27</v>
      </c>
      <c r="J47" s="297" t="s">
        <v>1560</v>
      </c>
      <c r="K47" s="297">
        <f>IF(H47&gt;127,H47-256,H47)</f>
        <v>-1</v>
      </c>
      <c r="L47" s="742"/>
    </row>
    <row r="48" spans="1:12" ht="15.6" customHeight="1">
      <c r="A48" s="291">
        <v>165</v>
      </c>
      <c r="B48" s="291" t="s">
        <v>24</v>
      </c>
      <c r="C48" s="293" t="s">
        <v>1562</v>
      </c>
      <c r="D48" s="294" t="s">
        <v>1559</v>
      </c>
      <c r="E48" s="295" t="s">
        <v>26</v>
      </c>
      <c r="F48" s="540">
        <f t="shared" si="0"/>
        <v>253</v>
      </c>
      <c r="G48" s="321" t="str">
        <f t="shared" si="1"/>
        <v>FD</v>
      </c>
      <c r="H48" s="302">
        <v>253</v>
      </c>
      <c r="I48" s="297" t="s">
        <v>27</v>
      </c>
      <c r="J48" s="297" t="s">
        <v>1560</v>
      </c>
      <c r="K48" s="297">
        <f>IF(H48&gt;127,H48-256,H48)</f>
        <v>-3</v>
      </c>
      <c r="L48" s="742"/>
    </row>
    <row r="49" spans="1:12" ht="15.6" customHeight="1">
      <c r="A49" s="291">
        <v>166</v>
      </c>
      <c r="B49" s="291" t="s">
        <v>24</v>
      </c>
      <c r="C49" s="293" t="s">
        <v>1563</v>
      </c>
      <c r="D49" s="294" t="s">
        <v>1559</v>
      </c>
      <c r="E49" s="295" t="s">
        <v>26</v>
      </c>
      <c r="F49" s="540">
        <f t="shared" si="0"/>
        <v>0</v>
      </c>
      <c r="G49" s="321" t="str">
        <f t="shared" si="1"/>
        <v>0</v>
      </c>
      <c r="H49" s="302">
        <v>0</v>
      </c>
      <c r="I49" s="297" t="s">
        <v>27</v>
      </c>
      <c r="J49" s="297" t="s">
        <v>1560</v>
      </c>
      <c r="K49" s="297">
        <f>IF(H49&gt;127,H49-256,H49)</f>
        <v>0</v>
      </c>
      <c r="L49" s="742"/>
    </row>
    <row r="50" spans="1:12" ht="15.6" customHeight="1">
      <c r="A50" s="291">
        <v>167</v>
      </c>
      <c r="B50" s="291" t="s">
        <v>24</v>
      </c>
      <c r="C50" s="293" t="s">
        <v>1564</v>
      </c>
      <c r="D50" s="294" t="s">
        <v>1565</v>
      </c>
      <c r="E50" s="295" t="s">
        <v>26</v>
      </c>
      <c r="F50" s="540">
        <f t="shared" si="0"/>
        <v>0</v>
      </c>
      <c r="G50" s="321" t="str">
        <f t="shared" si="1"/>
        <v>0</v>
      </c>
      <c r="H50" s="302">
        <v>0</v>
      </c>
      <c r="I50" s="297" t="s">
        <v>27</v>
      </c>
      <c r="J50" s="297" t="s">
        <v>200</v>
      </c>
      <c r="K50" s="297">
        <f t="shared" ref="K50:K62" si="2">H50</f>
        <v>0</v>
      </c>
      <c r="L50" s="742"/>
    </row>
    <row r="51" spans="1:12" ht="15.6" customHeight="1">
      <c r="A51" s="291">
        <v>168</v>
      </c>
      <c r="B51" s="291" t="s">
        <v>24</v>
      </c>
      <c r="C51" s="293" t="s">
        <v>1566</v>
      </c>
      <c r="D51" s="294" t="s">
        <v>1567</v>
      </c>
      <c r="E51" s="295" t="s">
        <v>26</v>
      </c>
      <c r="F51" s="540">
        <f t="shared" si="0"/>
        <v>1</v>
      </c>
      <c r="G51" s="321" t="str">
        <f t="shared" si="1"/>
        <v>1</v>
      </c>
      <c r="H51" s="302">
        <v>1</v>
      </c>
      <c r="I51" s="297" t="s">
        <v>27</v>
      </c>
      <c r="J51" s="297" t="s">
        <v>200</v>
      </c>
      <c r="K51" s="297">
        <f t="shared" si="2"/>
        <v>1</v>
      </c>
      <c r="L51" s="742"/>
    </row>
    <row r="52" spans="1:12" ht="15.6" customHeight="1">
      <c r="A52" s="291">
        <v>169</v>
      </c>
      <c r="B52" s="291" t="s">
        <v>24</v>
      </c>
      <c r="C52" s="293" t="s">
        <v>1568</v>
      </c>
      <c r="D52" s="294" t="s">
        <v>1569</v>
      </c>
      <c r="E52" s="295" t="s">
        <v>26</v>
      </c>
      <c r="F52" s="540">
        <f t="shared" si="0"/>
        <v>0</v>
      </c>
      <c r="G52" s="321" t="str">
        <f t="shared" si="1"/>
        <v>0</v>
      </c>
      <c r="H52" s="302">
        <v>0</v>
      </c>
      <c r="I52" s="297" t="s">
        <v>27</v>
      </c>
      <c r="J52" s="297" t="s">
        <v>200</v>
      </c>
      <c r="K52" s="297">
        <f t="shared" si="2"/>
        <v>0</v>
      </c>
      <c r="L52" s="742"/>
    </row>
    <row r="53" spans="1:12" ht="15.6" customHeight="1">
      <c r="A53" s="291">
        <v>170</v>
      </c>
      <c r="B53" s="291" t="s">
        <v>24</v>
      </c>
      <c r="C53" s="293" t="s">
        <v>1570</v>
      </c>
      <c r="D53" s="294" t="s">
        <v>1571</v>
      </c>
      <c r="E53" s="295" t="s">
        <v>26</v>
      </c>
      <c r="F53" s="540">
        <f t="shared" si="0"/>
        <v>0</v>
      </c>
      <c r="G53" s="321" t="str">
        <f t="shared" si="1"/>
        <v>0</v>
      </c>
      <c r="H53" s="302">
        <v>0</v>
      </c>
      <c r="I53" s="297" t="s">
        <v>27</v>
      </c>
      <c r="J53" s="297" t="s">
        <v>200</v>
      </c>
      <c r="K53" s="297">
        <f t="shared" si="2"/>
        <v>0</v>
      </c>
      <c r="L53" s="742"/>
    </row>
    <row r="54" spans="1:12" ht="15.6" customHeight="1">
      <c r="A54" s="291">
        <v>171</v>
      </c>
      <c r="B54" s="291" t="s">
        <v>24</v>
      </c>
      <c r="C54" s="293" t="s">
        <v>1572</v>
      </c>
      <c r="D54" s="294" t="s">
        <v>1573</v>
      </c>
      <c r="E54" s="295" t="s">
        <v>26</v>
      </c>
      <c r="F54" s="540">
        <f t="shared" si="0"/>
        <v>0</v>
      </c>
      <c r="G54" s="321" t="str">
        <f t="shared" si="1"/>
        <v>0</v>
      </c>
      <c r="H54" s="302">
        <v>0</v>
      </c>
      <c r="I54" s="297" t="s">
        <v>27</v>
      </c>
      <c r="J54" s="297" t="s">
        <v>200</v>
      </c>
      <c r="K54" s="297">
        <f t="shared" si="2"/>
        <v>0</v>
      </c>
      <c r="L54" s="742"/>
    </row>
    <row r="55" spans="1:12" ht="15.6" customHeight="1">
      <c r="A55" s="291">
        <v>172</v>
      </c>
      <c r="B55" s="291" t="s">
        <v>24</v>
      </c>
      <c r="C55" s="293" t="s">
        <v>1574</v>
      </c>
      <c r="D55" s="210" t="s">
        <v>1575</v>
      </c>
      <c r="E55" s="295" t="s">
        <v>26</v>
      </c>
      <c r="F55" s="540">
        <f t="shared" si="0"/>
        <v>0</v>
      </c>
      <c r="G55" s="321" t="str">
        <f t="shared" si="1"/>
        <v>0</v>
      </c>
      <c r="H55" s="302">
        <v>0</v>
      </c>
      <c r="I55" s="297" t="s">
        <v>27</v>
      </c>
      <c r="J55" s="297" t="s">
        <v>200</v>
      </c>
      <c r="K55" s="297">
        <f t="shared" si="2"/>
        <v>0</v>
      </c>
      <c r="L55" s="742"/>
    </row>
    <row r="56" spans="1:12" ht="15.6" customHeight="1">
      <c r="A56" s="291">
        <v>173</v>
      </c>
      <c r="B56" s="291" t="s">
        <v>24</v>
      </c>
      <c r="C56" s="293" t="s">
        <v>1576</v>
      </c>
      <c r="D56" s="210" t="s">
        <v>1577</v>
      </c>
      <c r="E56" s="295" t="s">
        <v>26</v>
      </c>
      <c r="F56" s="540">
        <f t="shared" si="0"/>
        <v>0</v>
      </c>
      <c r="G56" s="321" t="str">
        <f t="shared" si="1"/>
        <v>0</v>
      </c>
      <c r="H56" s="302">
        <v>0</v>
      </c>
      <c r="I56" s="297" t="s">
        <v>27</v>
      </c>
      <c r="J56" s="297" t="s">
        <v>200</v>
      </c>
      <c r="K56" s="297">
        <f t="shared" si="2"/>
        <v>0</v>
      </c>
      <c r="L56" s="742"/>
    </row>
    <row r="57" spans="1:12" ht="15.6" customHeight="1">
      <c r="A57" s="291">
        <v>174</v>
      </c>
      <c r="B57" s="291" t="s">
        <v>24</v>
      </c>
      <c r="C57" s="293" t="s">
        <v>1578</v>
      </c>
      <c r="D57" s="210" t="s">
        <v>1579</v>
      </c>
      <c r="E57" s="295" t="s">
        <v>26</v>
      </c>
      <c r="F57" s="540">
        <f t="shared" si="0"/>
        <v>0</v>
      </c>
      <c r="G57" s="321" t="str">
        <f t="shared" si="1"/>
        <v>0</v>
      </c>
      <c r="H57" s="302">
        <v>0</v>
      </c>
      <c r="I57" s="297" t="s">
        <v>27</v>
      </c>
      <c r="J57" s="297" t="s">
        <v>200</v>
      </c>
      <c r="K57" s="297">
        <f t="shared" si="2"/>
        <v>0</v>
      </c>
      <c r="L57" s="742"/>
    </row>
    <row r="58" spans="1:12" ht="15.6" customHeight="1">
      <c r="A58" s="291">
        <v>175</v>
      </c>
      <c r="B58" s="291" t="s">
        <v>24</v>
      </c>
      <c r="C58" s="293" t="s">
        <v>1580</v>
      </c>
      <c r="D58" s="210" t="s">
        <v>1581</v>
      </c>
      <c r="E58" s="295" t="s">
        <v>26</v>
      </c>
      <c r="F58" s="540">
        <f t="shared" si="0"/>
        <v>0</v>
      </c>
      <c r="G58" s="321" t="str">
        <f t="shared" si="1"/>
        <v>0</v>
      </c>
      <c r="H58" s="302">
        <v>0</v>
      </c>
      <c r="I58" s="297" t="s">
        <v>27</v>
      </c>
      <c r="J58" s="297" t="s">
        <v>200</v>
      </c>
      <c r="K58" s="297">
        <f t="shared" si="2"/>
        <v>0</v>
      </c>
      <c r="L58" s="742"/>
    </row>
    <row r="59" spans="1:12" ht="15.6" customHeight="1">
      <c r="A59" s="291">
        <v>176</v>
      </c>
      <c r="B59" s="291" t="s">
        <v>24</v>
      </c>
      <c r="C59" s="293" t="s">
        <v>1582</v>
      </c>
      <c r="D59" s="210" t="s">
        <v>1583</v>
      </c>
      <c r="E59" s="295" t="s">
        <v>26</v>
      </c>
      <c r="F59" s="540">
        <f t="shared" si="0"/>
        <v>0</v>
      </c>
      <c r="G59" s="321" t="str">
        <f t="shared" si="1"/>
        <v>0</v>
      </c>
      <c r="H59" s="302">
        <v>0</v>
      </c>
      <c r="I59" s="297" t="s">
        <v>27</v>
      </c>
      <c r="J59" s="297" t="s">
        <v>200</v>
      </c>
      <c r="K59" s="297">
        <f t="shared" si="2"/>
        <v>0</v>
      </c>
      <c r="L59" s="742"/>
    </row>
    <row r="60" spans="1:12" ht="15.6" customHeight="1">
      <c r="A60" s="291">
        <v>177</v>
      </c>
      <c r="B60" s="291" t="s">
        <v>24</v>
      </c>
      <c r="C60" s="293" t="s">
        <v>1584</v>
      </c>
      <c r="D60" s="210" t="s">
        <v>1585</v>
      </c>
      <c r="E60" s="295" t="s">
        <v>26</v>
      </c>
      <c r="F60" s="540">
        <f t="shared" si="0"/>
        <v>0</v>
      </c>
      <c r="G60" s="321" t="str">
        <f t="shared" si="1"/>
        <v>0</v>
      </c>
      <c r="H60" s="302">
        <v>0</v>
      </c>
      <c r="I60" s="297" t="s">
        <v>27</v>
      </c>
      <c r="J60" s="297" t="s">
        <v>200</v>
      </c>
      <c r="K60" s="297">
        <f t="shared" si="2"/>
        <v>0</v>
      </c>
      <c r="L60" s="742"/>
    </row>
    <row r="61" spans="1:12" ht="15.6" customHeight="1">
      <c r="A61" s="291">
        <v>178</v>
      </c>
      <c r="B61" s="291" t="s">
        <v>24</v>
      </c>
      <c r="C61" s="293" t="s">
        <v>49</v>
      </c>
      <c r="D61" s="294" t="s">
        <v>1514</v>
      </c>
      <c r="E61" s="295" t="s">
        <v>26</v>
      </c>
      <c r="F61" s="540">
        <f t="shared" si="0"/>
        <v>0</v>
      </c>
      <c r="G61" s="321" t="str">
        <f t="shared" si="1"/>
        <v>0</v>
      </c>
      <c r="H61" s="302">
        <v>0</v>
      </c>
      <c r="I61" s="297" t="s">
        <v>27</v>
      </c>
      <c r="J61" s="297" t="s">
        <v>200</v>
      </c>
      <c r="K61" s="297">
        <f t="shared" si="2"/>
        <v>0</v>
      </c>
      <c r="L61" s="742"/>
    </row>
    <row r="62" spans="1:12" ht="15.6" customHeight="1">
      <c r="A62" s="291">
        <v>179</v>
      </c>
      <c r="B62" s="291" t="s">
        <v>24</v>
      </c>
      <c r="C62" s="293" t="s">
        <v>49</v>
      </c>
      <c r="D62" s="294" t="s">
        <v>1514</v>
      </c>
      <c r="E62" s="295" t="s">
        <v>26</v>
      </c>
      <c r="F62" s="540">
        <f t="shared" si="0"/>
        <v>0</v>
      </c>
      <c r="G62" s="321" t="str">
        <f t="shared" si="1"/>
        <v>0</v>
      </c>
      <c r="H62" s="302">
        <v>0</v>
      </c>
      <c r="I62" s="297" t="s">
        <v>27</v>
      </c>
      <c r="J62" s="297" t="s">
        <v>200</v>
      </c>
      <c r="K62" s="297">
        <f t="shared" si="2"/>
        <v>0</v>
      </c>
      <c r="L62" s="742"/>
    </row>
    <row r="63" spans="1:12" ht="15.6" customHeight="1">
      <c r="A63" s="963">
        <v>180</v>
      </c>
      <c r="B63" s="291">
        <v>0</v>
      </c>
      <c r="C63" s="293" t="s">
        <v>1492</v>
      </c>
      <c r="D63" s="294" t="s">
        <v>1493</v>
      </c>
      <c r="E63" s="295" t="s">
        <v>26</v>
      </c>
      <c r="F63" s="540">
        <f>_xlfn.BITAND(_xlfn.BITRSHIFT(H63,B63),1)</f>
        <v>0</v>
      </c>
      <c r="G63" s="972" t="str">
        <f t="shared" si="1"/>
        <v>54</v>
      </c>
      <c r="H63" s="973">
        <v>84</v>
      </c>
      <c r="I63" s="773" t="s">
        <v>27</v>
      </c>
      <c r="J63" s="773" t="s">
        <v>1490</v>
      </c>
      <c r="K63" s="773">
        <f>_xlfn.BITLSHIFT(H74,24) +_xlfn.BITLSHIFT(H73,16) +_xlfn.BITLSHIFT(H71,8) +H63</f>
        <v>84</v>
      </c>
      <c r="L63" s="982" t="s">
        <v>4470</v>
      </c>
    </row>
    <row r="64" spans="1:12" ht="15.6" customHeight="1">
      <c r="A64" s="754"/>
      <c r="B64" s="291">
        <v>1</v>
      </c>
      <c r="C64" s="293" t="s">
        <v>1495</v>
      </c>
      <c r="D64" s="294" t="s">
        <v>1496</v>
      </c>
      <c r="E64" s="295" t="s">
        <v>26</v>
      </c>
      <c r="F64" s="540">
        <f>_xlfn.BITAND(_xlfn.BITRSHIFT(H63,B64),1)</f>
        <v>0</v>
      </c>
      <c r="G64" s="970"/>
      <c r="H64" s="974"/>
      <c r="I64" s="754"/>
      <c r="J64" s="754"/>
      <c r="K64" s="754"/>
      <c r="L64" s="742"/>
    </row>
    <row r="65" spans="1:12" ht="15.6" customHeight="1">
      <c r="A65" s="754"/>
      <c r="B65" s="291">
        <v>2</v>
      </c>
      <c r="C65" s="293" t="s">
        <v>1497</v>
      </c>
      <c r="D65" s="294" t="s">
        <v>1498</v>
      </c>
      <c r="E65" s="295" t="s">
        <v>26</v>
      </c>
      <c r="F65" s="540">
        <f>_xlfn.BITAND(_xlfn.BITRSHIFT(H63,B65),1)</f>
        <v>1</v>
      </c>
      <c r="G65" s="970"/>
      <c r="H65" s="974"/>
      <c r="I65" s="754"/>
      <c r="J65" s="754"/>
      <c r="K65" s="754"/>
      <c r="L65" s="742"/>
    </row>
    <row r="66" spans="1:12" ht="15.6" customHeight="1">
      <c r="A66" s="754"/>
      <c r="B66" s="291">
        <v>3</v>
      </c>
      <c r="C66" s="293" t="s">
        <v>1499</v>
      </c>
      <c r="D66" s="294" t="s">
        <v>1500</v>
      </c>
      <c r="E66" s="295" t="s">
        <v>26</v>
      </c>
      <c r="F66" s="540">
        <f>_xlfn.BITAND(_xlfn.BITRSHIFT(H63,B66),1)</f>
        <v>0</v>
      </c>
      <c r="G66" s="970"/>
      <c r="H66" s="974"/>
      <c r="I66" s="754"/>
      <c r="J66" s="754"/>
      <c r="K66" s="754"/>
      <c r="L66" s="742"/>
    </row>
    <row r="67" spans="1:12" ht="15.6" customHeight="1">
      <c r="A67" s="754"/>
      <c r="B67" s="291">
        <v>4</v>
      </c>
      <c r="C67" s="293" t="s">
        <v>1501</v>
      </c>
      <c r="D67" s="294" t="s">
        <v>1502</v>
      </c>
      <c r="E67" s="295" t="s">
        <v>26</v>
      </c>
      <c r="F67" s="540">
        <f>_xlfn.BITAND(_xlfn.BITRSHIFT(H63,B67),1)</f>
        <v>1</v>
      </c>
      <c r="G67" s="970"/>
      <c r="H67" s="974"/>
      <c r="I67" s="754"/>
      <c r="J67" s="754"/>
      <c r="K67" s="754"/>
      <c r="L67" s="742"/>
    </row>
    <row r="68" spans="1:12" ht="15.6" customHeight="1">
      <c r="A68" s="754"/>
      <c r="B68" s="291">
        <v>5</v>
      </c>
      <c r="C68" s="293" t="s">
        <v>1503</v>
      </c>
      <c r="D68" s="294" t="s">
        <v>1504</v>
      </c>
      <c r="E68" s="295" t="s">
        <v>26</v>
      </c>
      <c r="F68" s="540">
        <f>_xlfn.BITAND(_xlfn.BITRSHIFT(H63,B68),1)</f>
        <v>0</v>
      </c>
      <c r="G68" s="970"/>
      <c r="H68" s="974"/>
      <c r="I68" s="754"/>
      <c r="J68" s="754"/>
      <c r="K68" s="754"/>
      <c r="L68" s="742"/>
    </row>
    <row r="69" spans="1:12" ht="15.6" customHeight="1">
      <c r="A69" s="754"/>
      <c r="B69" s="291">
        <v>6</v>
      </c>
      <c r="C69" s="293" t="s">
        <v>1505</v>
      </c>
      <c r="D69" s="294" t="s">
        <v>1506</v>
      </c>
      <c r="E69" s="295" t="s">
        <v>26</v>
      </c>
      <c r="F69" s="540">
        <f>_xlfn.BITAND(_xlfn.BITRSHIFT(H63,B69),1)</f>
        <v>1</v>
      </c>
      <c r="G69" s="970"/>
      <c r="H69" s="974"/>
      <c r="I69" s="754"/>
      <c r="J69" s="754"/>
      <c r="K69" s="754"/>
      <c r="L69" s="742"/>
    </row>
    <row r="70" spans="1:12" ht="15.6" customHeight="1">
      <c r="A70" s="751"/>
      <c r="B70" s="291">
        <v>7</v>
      </c>
      <c r="C70" s="293" t="s">
        <v>1507</v>
      </c>
      <c r="D70" s="294" t="s">
        <v>1508</v>
      </c>
      <c r="E70" s="295" t="s">
        <v>26</v>
      </c>
      <c r="F70" s="540">
        <f>_xlfn.BITAND(_xlfn.BITRSHIFT(H63,B70),1)</f>
        <v>0</v>
      </c>
      <c r="G70" s="970"/>
      <c r="H70" s="975"/>
      <c r="I70" s="751"/>
      <c r="J70" s="754"/>
      <c r="K70" s="754"/>
      <c r="L70" s="742"/>
    </row>
    <row r="71" spans="1:12" ht="15.6" customHeight="1">
      <c r="A71" s="977">
        <v>181</v>
      </c>
      <c r="B71" s="291">
        <v>8</v>
      </c>
      <c r="C71" s="293" t="s">
        <v>1509</v>
      </c>
      <c r="D71" s="294" t="s">
        <v>1510</v>
      </c>
      <c r="E71" s="295" t="s">
        <v>26</v>
      </c>
      <c r="F71" s="540">
        <f>_xlfn.BITAND(_xlfn.BITRSHIFT(H71,B71),1)</f>
        <v>0</v>
      </c>
      <c r="G71" s="947" t="str">
        <f>DEC2HEX(H71)</f>
        <v>0</v>
      </c>
      <c r="H71" s="973">
        <v>0</v>
      </c>
      <c r="I71" s="773" t="s">
        <v>27</v>
      </c>
      <c r="J71" s="754"/>
      <c r="K71" s="754"/>
      <c r="L71" s="742"/>
    </row>
    <row r="72" spans="1:12" ht="15.6" customHeight="1">
      <c r="A72" s="751"/>
      <c r="B72" s="301" t="s">
        <v>1587</v>
      </c>
      <c r="C72" s="293" t="s">
        <v>1511</v>
      </c>
      <c r="D72" s="294" t="s">
        <v>49</v>
      </c>
      <c r="E72" s="295" t="s">
        <v>26</v>
      </c>
      <c r="F72" s="540">
        <f>H71</f>
        <v>0</v>
      </c>
      <c r="G72" s="971"/>
      <c r="H72" s="975"/>
      <c r="I72" s="751"/>
      <c r="J72" s="754"/>
      <c r="K72" s="754"/>
      <c r="L72" s="742"/>
    </row>
    <row r="73" spans="1:12" ht="15.6" customHeight="1">
      <c r="A73" s="291">
        <v>182</v>
      </c>
      <c r="B73" s="291" t="s">
        <v>1588</v>
      </c>
      <c r="C73" s="293" t="s">
        <v>1497</v>
      </c>
      <c r="D73" s="294" t="s">
        <v>1498</v>
      </c>
      <c r="E73" s="295" t="s">
        <v>26</v>
      </c>
      <c r="F73" s="540">
        <f t="shared" ref="F73:F136" si="3">H73</f>
        <v>0</v>
      </c>
      <c r="G73" s="321" t="str">
        <f t="shared" ref="G73:G136" si="4">DEC2HEX(H73)</f>
        <v>0</v>
      </c>
      <c r="H73" s="658">
        <v>0</v>
      </c>
      <c r="I73" s="297" t="s">
        <v>27</v>
      </c>
      <c r="J73" s="754"/>
      <c r="K73" s="754"/>
      <c r="L73" s="742"/>
    </row>
    <row r="74" spans="1:12" ht="15.6" customHeight="1">
      <c r="A74" s="291">
        <v>183</v>
      </c>
      <c r="B74" s="291" t="s">
        <v>1589</v>
      </c>
      <c r="C74" s="293" t="s">
        <v>1499</v>
      </c>
      <c r="D74" s="294" t="s">
        <v>1500</v>
      </c>
      <c r="E74" s="295" t="s">
        <v>26</v>
      </c>
      <c r="F74" s="540">
        <f t="shared" si="3"/>
        <v>0</v>
      </c>
      <c r="G74" s="321" t="str">
        <f t="shared" si="4"/>
        <v>0</v>
      </c>
      <c r="H74" s="302">
        <v>0</v>
      </c>
      <c r="I74" s="297" t="s">
        <v>27</v>
      </c>
      <c r="J74" s="751"/>
      <c r="K74" s="751"/>
      <c r="L74" s="742"/>
    </row>
    <row r="75" spans="1:12" ht="135" customHeight="1">
      <c r="A75" s="291">
        <v>184</v>
      </c>
      <c r="B75" s="291" t="s">
        <v>24</v>
      </c>
      <c r="C75" s="293" t="s">
        <v>1512</v>
      </c>
      <c r="D75" s="294" t="s">
        <v>1590</v>
      </c>
      <c r="E75" s="295" t="s">
        <v>26</v>
      </c>
      <c r="F75" s="540">
        <f t="shared" si="3"/>
        <v>4</v>
      </c>
      <c r="G75" s="321" t="str">
        <f t="shared" si="4"/>
        <v>4</v>
      </c>
      <c r="H75" s="302">
        <v>4</v>
      </c>
      <c r="I75" s="297" t="s">
        <v>27</v>
      </c>
      <c r="J75" s="297" t="s">
        <v>200</v>
      </c>
      <c r="K75" s="297">
        <f>H75</f>
        <v>4</v>
      </c>
      <c r="L75" s="742"/>
    </row>
    <row r="76" spans="1:12" ht="15.6" customHeight="1">
      <c r="A76" s="291">
        <v>185</v>
      </c>
      <c r="B76" s="291" t="s">
        <v>24</v>
      </c>
      <c r="C76" s="293" t="s">
        <v>49</v>
      </c>
      <c r="D76" s="294" t="s">
        <v>1514</v>
      </c>
      <c r="E76" s="295" t="s">
        <v>26</v>
      </c>
      <c r="F76" s="540">
        <f t="shared" si="3"/>
        <v>0</v>
      </c>
      <c r="G76" s="321" t="str">
        <f t="shared" si="4"/>
        <v>0</v>
      </c>
      <c r="H76" s="302">
        <v>0</v>
      </c>
      <c r="I76" s="297">
        <v>0</v>
      </c>
      <c r="J76" s="297" t="s">
        <v>200</v>
      </c>
      <c r="K76" s="297">
        <f>H76</f>
        <v>0</v>
      </c>
      <c r="L76" s="742"/>
    </row>
    <row r="77" spans="1:12" ht="15.6" customHeight="1">
      <c r="A77" s="291">
        <v>186</v>
      </c>
      <c r="B77" s="291" t="s">
        <v>24</v>
      </c>
      <c r="C77" s="293" t="s">
        <v>1515</v>
      </c>
      <c r="D77" s="954" t="s">
        <v>1516</v>
      </c>
      <c r="E77" s="295" t="s">
        <v>26</v>
      </c>
      <c r="F77" s="540">
        <f t="shared" si="3"/>
        <v>0</v>
      </c>
      <c r="G77" s="321" t="str">
        <f t="shared" si="4"/>
        <v>0</v>
      </c>
      <c r="H77" s="658">
        <v>0</v>
      </c>
      <c r="I77" s="297" t="s">
        <v>27</v>
      </c>
      <c r="J77" s="773" t="s">
        <v>198</v>
      </c>
      <c r="K77" s="773">
        <f>IF((H77+_xlfn.BITLSHIFT(H78,8))&gt;32767,H77+_xlfn.BITLSHIFT(H78,8)-65536,H77+_xlfn.BITLSHIFT(H78,8))</f>
        <v>0</v>
      </c>
      <c r="L77" s="742"/>
    </row>
    <row r="78" spans="1:12" ht="15.6" customHeight="1">
      <c r="A78" s="291">
        <v>187</v>
      </c>
      <c r="B78" s="291" t="s">
        <v>24</v>
      </c>
      <c r="C78" s="293" t="s">
        <v>1517</v>
      </c>
      <c r="D78" s="751"/>
      <c r="E78" s="295" t="s">
        <v>26</v>
      </c>
      <c r="F78" s="540">
        <f t="shared" si="3"/>
        <v>0</v>
      </c>
      <c r="G78" s="321" t="str">
        <f t="shared" si="4"/>
        <v>0</v>
      </c>
      <c r="H78" s="302">
        <v>0</v>
      </c>
      <c r="I78" s="297" t="s">
        <v>27</v>
      </c>
      <c r="J78" s="751"/>
      <c r="K78" s="751"/>
      <c r="L78" s="742"/>
    </row>
    <row r="79" spans="1:12" ht="15.6" customHeight="1">
      <c r="A79" s="291">
        <v>188</v>
      </c>
      <c r="B79" s="291" t="s">
        <v>24</v>
      </c>
      <c r="C79" s="293" t="s">
        <v>1518</v>
      </c>
      <c r="D79" s="954" t="s">
        <v>1519</v>
      </c>
      <c r="E79" s="295" t="s">
        <v>26</v>
      </c>
      <c r="F79" s="540">
        <f t="shared" si="3"/>
        <v>246</v>
      </c>
      <c r="G79" s="321" t="str">
        <f t="shared" si="4"/>
        <v>F6</v>
      </c>
      <c r="H79" s="658">
        <v>246</v>
      </c>
      <c r="I79" s="297" t="s">
        <v>27</v>
      </c>
      <c r="J79" s="773" t="s">
        <v>198</v>
      </c>
      <c r="K79" s="773">
        <f>IF((H79+_xlfn.BITLSHIFT(H80,8))&gt;32767,H79+_xlfn.BITLSHIFT(H80,8)-65536,H79+_xlfn.BITLSHIFT(H80,8))</f>
        <v>-10</v>
      </c>
      <c r="L79" s="742"/>
    </row>
    <row r="80" spans="1:12" ht="15.6" customHeight="1">
      <c r="A80" s="291">
        <v>189</v>
      </c>
      <c r="B80" s="291" t="s">
        <v>24</v>
      </c>
      <c r="C80" s="293" t="s">
        <v>1520</v>
      </c>
      <c r="D80" s="751"/>
      <c r="E80" s="295" t="s">
        <v>26</v>
      </c>
      <c r="F80" s="540">
        <f t="shared" si="3"/>
        <v>255</v>
      </c>
      <c r="G80" s="321" t="str">
        <f t="shared" si="4"/>
        <v>FF</v>
      </c>
      <c r="H80" s="302">
        <v>255</v>
      </c>
      <c r="I80" s="297" t="s">
        <v>27</v>
      </c>
      <c r="J80" s="751"/>
      <c r="K80" s="751"/>
      <c r="L80" s="742"/>
    </row>
    <row r="81" spans="1:12" ht="15.6" customHeight="1">
      <c r="A81" s="291">
        <v>190</v>
      </c>
      <c r="B81" s="291" t="s">
        <v>24</v>
      </c>
      <c r="C81" s="293" t="s">
        <v>1521</v>
      </c>
      <c r="D81" s="954" t="s">
        <v>1522</v>
      </c>
      <c r="E81" s="295" t="s">
        <v>26</v>
      </c>
      <c r="F81" s="540">
        <f t="shared" si="3"/>
        <v>150</v>
      </c>
      <c r="G81" s="321" t="str">
        <f t="shared" si="4"/>
        <v>96</v>
      </c>
      <c r="H81" s="658">
        <v>150</v>
      </c>
      <c r="I81" s="297" t="s">
        <v>27</v>
      </c>
      <c r="J81" s="773" t="s">
        <v>198</v>
      </c>
      <c r="K81" s="773">
        <f>IF((H81+_xlfn.BITLSHIFT(H82,8))&gt;32767,H81+_xlfn.BITLSHIFT(H82,8)-65536,H81+_xlfn.BITLSHIFT(H82,8))</f>
        <v>150</v>
      </c>
      <c r="L81" s="742"/>
    </row>
    <row r="82" spans="1:12" ht="15.6" customHeight="1">
      <c r="A82" s="291">
        <v>191</v>
      </c>
      <c r="B82" s="291" t="s">
        <v>24</v>
      </c>
      <c r="C82" s="293" t="s">
        <v>1523</v>
      </c>
      <c r="D82" s="751"/>
      <c r="E82" s="295" t="s">
        <v>26</v>
      </c>
      <c r="F82" s="540">
        <f t="shared" si="3"/>
        <v>0</v>
      </c>
      <c r="G82" s="321" t="str">
        <f t="shared" si="4"/>
        <v>0</v>
      </c>
      <c r="H82" s="302">
        <v>0</v>
      </c>
      <c r="I82" s="297" t="s">
        <v>27</v>
      </c>
      <c r="J82" s="751"/>
      <c r="K82" s="751"/>
      <c r="L82" s="742"/>
    </row>
    <row r="83" spans="1:12" ht="15.6" customHeight="1">
      <c r="A83" s="291">
        <v>192</v>
      </c>
      <c r="B83" s="291" t="s">
        <v>24</v>
      </c>
      <c r="C83" s="293" t="s">
        <v>1524</v>
      </c>
      <c r="D83" s="954" t="s">
        <v>1525</v>
      </c>
      <c r="E83" s="295" t="s">
        <v>26</v>
      </c>
      <c r="F83" s="540">
        <f t="shared" si="3"/>
        <v>248</v>
      </c>
      <c r="G83" s="321" t="str">
        <f t="shared" si="4"/>
        <v>F8</v>
      </c>
      <c r="H83" s="658">
        <v>248</v>
      </c>
      <c r="I83" s="297" t="s">
        <v>27</v>
      </c>
      <c r="J83" s="773" t="s">
        <v>198</v>
      </c>
      <c r="K83" s="773">
        <f>IF((H83+_xlfn.BITLSHIFT(H84,8))&gt;32767,H83+_xlfn.BITLSHIFT(H84,8)-65536,H83+_xlfn.BITLSHIFT(H84,8))</f>
        <v>-8</v>
      </c>
      <c r="L83" s="742"/>
    </row>
    <row r="84" spans="1:12" ht="15.6" customHeight="1">
      <c r="A84" s="291">
        <v>193</v>
      </c>
      <c r="B84" s="291" t="s">
        <v>24</v>
      </c>
      <c r="C84" s="293" t="s">
        <v>1526</v>
      </c>
      <c r="D84" s="751"/>
      <c r="E84" s="295" t="s">
        <v>26</v>
      </c>
      <c r="F84" s="540">
        <f t="shared" si="3"/>
        <v>255</v>
      </c>
      <c r="G84" s="321" t="str">
        <f t="shared" si="4"/>
        <v>FF</v>
      </c>
      <c r="H84" s="302">
        <v>255</v>
      </c>
      <c r="I84" s="297" t="s">
        <v>27</v>
      </c>
      <c r="J84" s="751"/>
      <c r="K84" s="751"/>
      <c r="L84" s="742"/>
    </row>
    <row r="85" spans="1:12" ht="15.6" customHeight="1">
      <c r="A85" s="291">
        <v>194</v>
      </c>
      <c r="B85" s="291" t="s">
        <v>24</v>
      </c>
      <c r="C85" s="293" t="s">
        <v>1527</v>
      </c>
      <c r="D85" s="954" t="s">
        <v>1591</v>
      </c>
      <c r="E85" s="295" t="s">
        <v>26</v>
      </c>
      <c r="F85" s="540">
        <f t="shared" si="3"/>
        <v>0</v>
      </c>
      <c r="G85" s="321" t="str">
        <f t="shared" si="4"/>
        <v>0</v>
      </c>
      <c r="H85" s="658">
        <v>0</v>
      </c>
      <c r="I85" s="297" t="s">
        <v>27</v>
      </c>
      <c r="J85" s="773" t="s">
        <v>198</v>
      </c>
      <c r="K85" s="773">
        <f>IF((H85+_xlfn.BITLSHIFT(H86,8))&gt;32767,H85+_xlfn.BITLSHIFT(H86,8)-65536,H85+_xlfn.BITLSHIFT(H86,8))</f>
        <v>0</v>
      </c>
      <c r="L85" s="742"/>
    </row>
    <row r="86" spans="1:12" ht="15.6" customHeight="1">
      <c r="A86" s="291">
        <v>195</v>
      </c>
      <c r="B86" s="291" t="s">
        <v>24</v>
      </c>
      <c r="C86" s="293" t="s">
        <v>1529</v>
      </c>
      <c r="D86" s="751"/>
      <c r="E86" s="295" t="s">
        <v>26</v>
      </c>
      <c r="F86" s="540">
        <f t="shared" si="3"/>
        <v>0</v>
      </c>
      <c r="G86" s="321" t="str">
        <f t="shared" si="4"/>
        <v>0</v>
      </c>
      <c r="H86" s="302">
        <v>0</v>
      </c>
      <c r="I86" s="297" t="s">
        <v>27</v>
      </c>
      <c r="J86" s="751"/>
      <c r="K86" s="751"/>
      <c r="L86" s="742"/>
    </row>
    <row r="87" spans="1:12" ht="15.6" customHeight="1">
      <c r="A87" s="291">
        <v>196</v>
      </c>
      <c r="B87" s="291" t="s">
        <v>24</v>
      </c>
      <c r="C87" s="293" t="s">
        <v>1530</v>
      </c>
      <c r="D87" s="954" t="s">
        <v>1592</v>
      </c>
      <c r="E87" s="295" t="s">
        <v>26</v>
      </c>
      <c r="F87" s="540">
        <f t="shared" si="3"/>
        <v>0</v>
      </c>
      <c r="G87" s="321" t="str">
        <f t="shared" si="4"/>
        <v>0</v>
      </c>
      <c r="H87" s="658">
        <v>0</v>
      </c>
      <c r="I87" s="297" t="s">
        <v>27</v>
      </c>
      <c r="J87" s="773" t="s">
        <v>198</v>
      </c>
      <c r="K87" s="773">
        <f>IF((H87+_xlfn.BITLSHIFT(H88,8))&gt;32767,H87+_xlfn.BITLSHIFT(H88,8)-65536,H87+_xlfn.BITLSHIFT(H88,8))</f>
        <v>0</v>
      </c>
      <c r="L87" s="742"/>
    </row>
    <row r="88" spans="1:12" ht="15.6" customHeight="1">
      <c r="A88" s="291">
        <v>197</v>
      </c>
      <c r="B88" s="291" t="s">
        <v>24</v>
      </c>
      <c r="C88" s="293" t="s">
        <v>1532</v>
      </c>
      <c r="D88" s="751"/>
      <c r="E88" s="295" t="s">
        <v>26</v>
      </c>
      <c r="F88" s="540">
        <f t="shared" si="3"/>
        <v>0</v>
      </c>
      <c r="G88" s="321" t="str">
        <f t="shared" si="4"/>
        <v>0</v>
      </c>
      <c r="H88" s="302">
        <v>0</v>
      </c>
      <c r="I88" s="297" t="s">
        <v>27</v>
      </c>
      <c r="J88" s="751"/>
      <c r="K88" s="751"/>
      <c r="L88" s="742"/>
    </row>
    <row r="89" spans="1:12" ht="15.6" customHeight="1">
      <c r="A89" s="291">
        <v>198</v>
      </c>
      <c r="B89" s="291" t="s">
        <v>24</v>
      </c>
      <c r="C89" s="293" t="s">
        <v>1533</v>
      </c>
      <c r="D89" s="954" t="s">
        <v>1534</v>
      </c>
      <c r="E89" s="295" t="s">
        <v>26</v>
      </c>
      <c r="F89" s="540">
        <f t="shared" si="3"/>
        <v>0</v>
      </c>
      <c r="G89" s="321" t="str">
        <f t="shared" si="4"/>
        <v>0</v>
      </c>
      <c r="H89" s="658">
        <v>0</v>
      </c>
      <c r="I89" s="297" t="s">
        <v>27</v>
      </c>
      <c r="J89" s="773" t="s">
        <v>198</v>
      </c>
      <c r="K89" s="773">
        <f>IF((H89+_xlfn.BITLSHIFT(H90,8))&gt;32767,H89+_xlfn.BITLSHIFT(H90,8)-65536,H89+_xlfn.BITLSHIFT(H90,8))</f>
        <v>0</v>
      </c>
      <c r="L89" s="742"/>
    </row>
    <row r="90" spans="1:12" ht="15.6" customHeight="1">
      <c r="A90" s="291">
        <v>199</v>
      </c>
      <c r="B90" s="291" t="s">
        <v>24</v>
      </c>
      <c r="C90" s="293" t="s">
        <v>1535</v>
      </c>
      <c r="D90" s="751"/>
      <c r="E90" s="295" t="s">
        <v>26</v>
      </c>
      <c r="F90" s="540">
        <f t="shared" si="3"/>
        <v>0</v>
      </c>
      <c r="G90" s="321" t="str">
        <f t="shared" si="4"/>
        <v>0</v>
      </c>
      <c r="H90" s="302">
        <v>0</v>
      </c>
      <c r="I90" s="297" t="s">
        <v>27</v>
      </c>
      <c r="J90" s="751"/>
      <c r="K90" s="751"/>
      <c r="L90" s="742"/>
    </row>
    <row r="91" spans="1:12" ht="15.6" customHeight="1">
      <c r="A91" s="291">
        <v>200</v>
      </c>
      <c r="B91" s="291" t="s">
        <v>24</v>
      </c>
      <c r="C91" s="293" t="s">
        <v>1536</v>
      </c>
      <c r="D91" s="954" t="s">
        <v>1537</v>
      </c>
      <c r="E91" s="295" t="s">
        <v>26</v>
      </c>
      <c r="F91" s="540">
        <f t="shared" si="3"/>
        <v>0</v>
      </c>
      <c r="G91" s="321" t="str">
        <f t="shared" si="4"/>
        <v>0</v>
      </c>
      <c r="H91" s="658">
        <v>0</v>
      </c>
      <c r="I91" s="297" t="s">
        <v>27</v>
      </c>
      <c r="J91" s="773" t="s">
        <v>198</v>
      </c>
      <c r="K91" s="773">
        <f>IF((H91+_xlfn.BITLSHIFT(H92,8))&gt;32767,H91+_xlfn.BITLSHIFT(H92,8)-65536,H91+_xlfn.BITLSHIFT(H92,8))</f>
        <v>0</v>
      </c>
      <c r="L91" s="742"/>
    </row>
    <row r="92" spans="1:12" ht="15.6" customHeight="1">
      <c r="A92" s="291">
        <v>201</v>
      </c>
      <c r="B92" s="291" t="s">
        <v>24</v>
      </c>
      <c r="C92" s="293" t="s">
        <v>1538</v>
      </c>
      <c r="D92" s="751"/>
      <c r="E92" s="295" t="s">
        <v>26</v>
      </c>
      <c r="F92" s="540">
        <f t="shared" si="3"/>
        <v>0</v>
      </c>
      <c r="G92" s="321" t="str">
        <f t="shared" si="4"/>
        <v>0</v>
      </c>
      <c r="H92" s="302">
        <v>0</v>
      </c>
      <c r="I92" s="297" t="s">
        <v>27</v>
      </c>
      <c r="J92" s="751"/>
      <c r="K92" s="751"/>
      <c r="L92" s="742"/>
    </row>
    <row r="93" spans="1:12" ht="15.6" customHeight="1">
      <c r="A93" s="291">
        <v>202</v>
      </c>
      <c r="B93" s="291" t="s">
        <v>24</v>
      </c>
      <c r="C93" s="293" t="s">
        <v>1539</v>
      </c>
      <c r="D93" s="954" t="s">
        <v>1593</v>
      </c>
      <c r="E93" s="295" t="s">
        <v>26</v>
      </c>
      <c r="F93" s="540">
        <f t="shared" si="3"/>
        <v>0</v>
      </c>
      <c r="G93" s="321" t="str">
        <f t="shared" si="4"/>
        <v>0</v>
      </c>
      <c r="H93" s="658">
        <v>0</v>
      </c>
      <c r="I93" s="297" t="s">
        <v>27</v>
      </c>
      <c r="J93" s="773" t="s">
        <v>198</v>
      </c>
      <c r="K93" s="773">
        <f>IF((H93+_xlfn.BITLSHIFT(H94,8))&gt;32767,H93+_xlfn.BITLSHIFT(H94,8)-65536,H93+_xlfn.BITLSHIFT(H94,8))</f>
        <v>0</v>
      </c>
      <c r="L93" s="742"/>
    </row>
    <row r="94" spans="1:12" ht="15.6" customHeight="1">
      <c r="A94" s="291">
        <v>203</v>
      </c>
      <c r="B94" s="291" t="s">
        <v>24</v>
      </c>
      <c r="C94" s="293" t="s">
        <v>1541</v>
      </c>
      <c r="D94" s="751"/>
      <c r="E94" s="295" t="s">
        <v>26</v>
      </c>
      <c r="F94" s="540">
        <f t="shared" si="3"/>
        <v>0</v>
      </c>
      <c r="G94" s="321" t="str">
        <f t="shared" si="4"/>
        <v>0</v>
      </c>
      <c r="H94" s="302">
        <v>0</v>
      </c>
      <c r="I94" s="297" t="s">
        <v>27</v>
      </c>
      <c r="J94" s="751"/>
      <c r="K94" s="751"/>
      <c r="L94" s="742"/>
    </row>
    <row r="95" spans="1:12" ht="15.6" customHeight="1">
      <c r="A95" s="291">
        <v>204</v>
      </c>
      <c r="B95" s="291" t="s">
        <v>24</v>
      </c>
      <c r="C95" s="293" t="s">
        <v>1542</v>
      </c>
      <c r="D95" s="954" t="s">
        <v>1543</v>
      </c>
      <c r="E95" s="295" t="s">
        <v>26</v>
      </c>
      <c r="F95" s="540">
        <f t="shared" si="3"/>
        <v>0</v>
      </c>
      <c r="G95" s="321" t="str">
        <f t="shared" si="4"/>
        <v>0</v>
      </c>
      <c r="H95" s="658">
        <v>0</v>
      </c>
      <c r="I95" s="297" t="s">
        <v>27</v>
      </c>
      <c r="J95" s="773" t="s">
        <v>198</v>
      </c>
      <c r="K95" s="773">
        <f>IF((H95+_xlfn.BITLSHIFT(H96,8))&gt;32767,H95+_xlfn.BITLSHIFT(H96,8)-65536,H95+_xlfn.BITLSHIFT(H96,8))</f>
        <v>0</v>
      </c>
      <c r="L95" s="742"/>
    </row>
    <row r="96" spans="1:12" ht="15.6" customHeight="1">
      <c r="A96" s="291">
        <v>205</v>
      </c>
      <c r="B96" s="291" t="s">
        <v>24</v>
      </c>
      <c r="C96" s="293" t="s">
        <v>1544</v>
      </c>
      <c r="D96" s="751"/>
      <c r="E96" s="295" t="s">
        <v>26</v>
      </c>
      <c r="F96" s="540">
        <f t="shared" si="3"/>
        <v>0</v>
      </c>
      <c r="G96" s="321" t="str">
        <f t="shared" si="4"/>
        <v>0</v>
      </c>
      <c r="H96" s="302">
        <v>0</v>
      </c>
      <c r="I96" s="297" t="s">
        <v>27</v>
      </c>
      <c r="J96" s="751"/>
      <c r="K96" s="751"/>
      <c r="L96" s="742"/>
    </row>
    <row r="97" spans="1:12" ht="15.6" customHeight="1">
      <c r="A97" s="291">
        <v>206</v>
      </c>
      <c r="B97" s="291" t="s">
        <v>24</v>
      </c>
      <c r="C97" s="293" t="s">
        <v>1545</v>
      </c>
      <c r="D97" s="954" t="s">
        <v>1594</v>
      </c>
      <c r="E97" s="295" t="s">
        <v>26</v>
      </c>
      <c r="F97" s="540">
        <f t="shared" si="3"/>
        <v>0</v>
      </c>
      <c r="G97" s="321" t="str">
        <f t="shared" si="4"/>
        <v>0</v>
      </c>
      <c r="H97" s="658">
        <v>0</v>
      </c>
      <c r="I97" s="297" t="s">
        <v>27</v>
      </c>
      <c r="J97" s="773" t="s">
        <v>198</v>
      </c>
      <c r="K97" s="773">
        <f>IF((H97+_xlfn.BITLSHIFT(H98,8))&gt;32767,H97+_xlfn.BITLSHIFT(H98,8)-65536,H97+_xlfn.BITLSHIFT(H98,8))</f>
        <v>0</v>
      </c>
      <c r="L97" s="742"/>
    </row>
    <row r="98" spans="1:12" ht="15.6" customHeight="1">
      <c r="A98" s="291">
        <v>207</v>
      </c>
      <c r="B98" s="291" t="s">
        <v>24</v>
      </c>
      <c r="C98" s="293" t="s">
        <v>1547</v>
      </c>
      <c r="D98" s="751"/>
      <c r="E98" s="295" t="s">
        <v>26</v>
      </c>
      <c r="F98" s="540">
        <f t="shared" si="3"/>
        <v>0</v>
      </c>
      <c r="G98" s="321" t="str">
        <f t="shared" si="4"/>
        <v>0</v>
      </c>
      <c r="H98" s="302">
        <v>0</v>
      </c>
      <c r="I98" s="297" t="s">
        <v>27</v>
      </c>
      <c r="J98" s="751"/>
      <c r="K98" s="751"/>
      <c r="L98" s="742"/>
    </row>
    <row r="99" spans="1:12" ht="15.6" customHeight="1">
      <c r="A99" s="291">
        <v>208</v>
      </c>
      <c r="B99" s="291" t="s">
        <v>24</v>
      </c>
      <c r="C99" s="293" t="s">
        <v>1548</v>
      </c>
      <c r="D99" s="954" t="s">
        <v>1549</v>
      </c>
      <c r="E99" s="295" t="s">
        <v>26</v>
      </c>
      <c r="F99" s="540">
        <f t="shared" si="3"/>
        <v>0</v>
      </c>
      <c r="G99" s="321" t="str">
        <f t="shared" si="4"/>
        <v>0</v>
      </c>
      <c r="H99" s="658">
        <v>0</v>
      </c>
      <c r="I99" s="297" t="s">
        <v>27</v>
      </c>
      <c r="J99" s="773" t="s">
        <v>198</v>
      </c>
      <c r="K99" s="773">
        <f>IF((H99+_xlfn.BITLSHIFT(H100,8))&gt;32767,H99+_xlfn.BITLSHIFT(H100,8)-65536,H99+_xlfn.BITLSHIFT(H100,8))</f>
        <v>0</v>
      </c>
      <c r="L99" s="742"/>
    </row>
    <row r="100" spans="1:12" ht="15.6" customHeight="1">
      <c r="A100" s="291">
        <v>209</v>
      </c>
      <c r="B100" s="291" t="s">
        <v>24</v>
      </c>
      <c r="C100" s="293" t="s">
        <v>1550</v>
      </c>
      <c r="D100" s="751"/>
      <c r="E100" s="295" t="s">
        <v>26</v>
      </c>
      <c r="F100" s="540">
        <f t="shared" si="3"/>
        <v>0</v>
      </c>
      <c r="G100" s="321" t="str">
        <f t="shared" si="4"/>
        <v>0</v>
      </c>
      <c r="H100" s="302">
        <v>0</v>
      </c>
      <c r="I100" s="297" t="s">
        <v>27</v>
      </c>
      <c r="J100" s="751"/>
      <c r="K100" s="751"/>
      <c r="L100" s="742"/>
    </row>
    <row r="101" spans="1:12" ht="15.6" customHeight="1">
      <c r="A101" s="291">
        <v>210</v>
      </c>
      <c r="B101" s="291" t="s">
        <v>24</v>
      </c>
      <c r="C101" s="293" t="s">
        <v>1551</v>
      </c>
      <c r="D101" s="954" t="s">
        <v>1552</v>
      </c>
      <c r="E101" s="295" t="s">
        <v>26</v>
      </c>
      <c r="F101" s="540">
        <f t="shared" si="3"/>
        <v>0</v>
      </c>
      <c r="G101" s="321" t="str">
        <f t="shared" si="4"/>
        <v>0</v>
      </c>
      <c r="H101" s="658">
        <v>0</v>
      </c>
      <c r="I101" s="297" t="s">
        <v>27</v>
      </c>
      <c r="J101" s="773" t="s">
        <v>198</v>
      </c>
      <c r="K101" s="773">
        <f>IF((H101+_xlfn.BITLSHIFT(H102,8))&gt;32767,H101+_xlfn.BITLSHIFT(H102,8)-65536,H101+_xlfn.BITLSHIFT(H102,8))</f>
        <v>0</v>
      </c>
      <c r="L101" s="742"/>
    </row>
    <row r="102" spans="1:12" ht="15.6" customHeight="1">
      <c r="A102" s="291">
        <v>211</v>
      </c>
      <c r="B102" s="291" t="s">
        <v>24</v>
      </c>
      <c r="C102" s="293" t="s">
        <v>1553</v>
      </c>
      <c r="D102" s="751"/>
      <c r="E102" s="295" t="s">
        <v>26</v>
      </c>
      <c r="F102" s="540">
        <f t="shared" si="3"/>
        <v>0</v>
      </c>
      <c r="G102" s="321" t="str">
        <f t="shared" si="4"/>
        <v>0</v>
      </c>
      <c r="H102" s="302">
        <v>0</v>
      </c>
      <c r="I102" s="297" t="s">
        <v>27</v>
      </c>
      <c r="J102" s="751"/>
      <c r="K102" s="751"/>
      <c r="L102" s="742"/>
    </row>
    <row r="103" spans="1:12" ht="15.6" customHeight="1">
      <c r="A103" s="291">
        <v>212</v>
      </c>
      <c r="B103" s="291" t="s">
        <v>24</v>
      </c>
      <c r="C103" s="293" t="s">
        <v>1554</v>
      </c>
      <c r="D103" s="294" t="s">
        <v>1555</v>
      </c>
      <c r="E103" s="295" t="s">
        <v>26</v>
      </c>
      <c r="F103" s="540">
        <f t="shared" si="3"/>
        <v>0</v>
      </c>
      <c r="G103" s="321" t="str">
        <f t="shared" si="4"/>
        <v>0</v>
      </c>
      <c r="H103" s="302">
        <v>0</v>
      </c>
      <c r="I103" s="297" t="s">
        <v>27</v>
      </c>
      <c r="J103" s="297" t="s">
        <v>200</v>
      </c>
      <c r="K103" s="297">
        <f>H103</f>
        <v>0</v>
      </c>
      <c r="L103" s="742"/>
    </row>
    <row r="104" spans="1:12" ht="15.6" customHeight="1">
      <c r="A104" s="291">
        <v>213</v>
      </c>
      <c r="B104" s="291" t="s">
        <v>24</v>
      </c>
      <c r="C104" s="293" t="s">
        <v>49</v>
      </c>
      <c r="D104" s="294" t="s">
        <v>1514</v>
      </c>
      <c r="E104" s="295" t="s">
        <v>26</v>
      </c>
      <c r="F104" s="540">
        <f t="shared" si="3"/>
        <v>0</v>
      </c>
      <c r="G104" s="321" t="str">
        <f t="shared" si="4"/>
        <v>0</v>
      </c>
      <c r="H104" s="302">
        <v>0</v>
      </c>
      <c r="I104" s="297" t="s">
        <v>27</v>
      </c>
      <c r="J104" s="297" t="s">
        <v>200</v>
      </c>
      <c r="K104" s="297">
        <f>H104</f>
        <v>0</v>
      </c>
      <c r="L104" s="742"/>
    </row>
    <row r="105" spans="1:12" ht="15.6" customHeight="1">
      <c r="A105" s="291">
        <v>214</v>
      </c>
      <c r="B105" s="291" t="s">
        <v>24</v>
      </c>
      <c r="C105" s="293" t="s">
        <v>1556</v>
      </c>
      <c r="D105" s="294" t="s">
        <v>1557</v>
      </c>
      <c r="E105" s="295" t="s">
        <v>26</v>
      </c>
      <c r="F105" s="540">
        <f t="shared" si="3"/>
        <v>0</v>
      </c>
      <c r="G105" s="321" t="str">
        <f t="shared" si="4"/>
        <v>0</v>
      </c>
      <c r="H105" s="302">
        <v>0</v>
      </c>
      <c r="I105" s="297" t="s">
        <v>27</v>
      </c>
      <c r="J105" s="297" t="s">
        <v>200</v>
      </c>
      <c r="K105" s="297">
        <f>H105</f>
        <v>0</v>
      </c>
      <c r="L105" s="742"/>
    </row>
    <row r="106" spans="1:12" ht="15.6" customHeight="1">
      <c r="A106" s="291">
        <v>215</v>
      </c>
      <c r="B106" s="291" t="s">
        <v>24</v>
      </c>
      <c r="C106" s="293" t="s">
        <v>1558</v>
      </c>
      <c r="D106" s="294" t="s">
        <v>1559</v>
      </c>
      <c r="E106" s="295" t="s">
        <v>26</v>
      </c>
      <c r="F106" s="540">
        <f t="shared" si="3"/>
        <v>0</v>
      </c>
      <c r="G106" s="321" t="str">
        <f t="shared" si="4"/>
        <v>0</v>
      </c>
      <c r="H106" s="302">
        <v>0</v>
      </c>
      <c r="I106" s="297" t="s">
        <v>27</v>
      </c>
      <c r="J106" s="297" t="s">
        <v>1560</v>
      </c>
      <c r="K106" s="297">
        <f>IF(H106,H106-256,H106)</f>
        <v>0</v>
      </c>
      <c r="L106" s="742"/>
    </row>
    <row r="107" spans="1:12" ht="15.6" customHeight="1">
      <c r="A107" s="291">
        <v>216</v>
      </c>
      <c r="B107" s="291" t="s">
        <v>24</v>
      </c>
      <c r="C107" s="293" t="s">
        <v>1561</v>
      </c>
      <c r="D107" s="294" t="s">
        <v>1559</v>
      </c>
      <c r="E107" s="295" t="s">
        <v>26</v>
      </c>
      <c r="F107" s="540">
        <f t="shared" si="3"/>
        <v>3</v>
      </c>
      <c r="G107" s="321" t="str">
        <f t="shared" si="4"/>
        <v>3</v>
      </c>
      <c r="H107" s="302">
        <v>3</v>
      </c>
      <c r="I107" s="297" t="s">
        <v>27</v>
      </c>
      <c r="J107" s="297" t="s">
        <v>1560</v>
      </c>
      <c r="K107" s="297">
        <f>IF(H107&gt;127,H107-256,H107)</f>
        <v>3</v>
      </c>
      <c r="L107" s="742"/>
    </row>
    <row r="108" spans="1:12" ht="15.6" customHeight="1">
      <c r="A108" s="291">
        <v>217</v>
      </c>
      <c r="B108" s="291" t="s">
        <v>24</v>
      </c>
      <c r="C108" s="293" t="s">
        <v>1562</v>
      </c>
      <c r="D108" s="294" t="s">
        <v>1559</v>
      </c>
      <c r="E108" s="295" t="s">
        <v>26</v>
      </c>
      <c r="F108" s="540">
        <f t="shared" si="3"/>
        <v>1</v>
      </c>
      <c r="G108" s="321" t="str">
        <f t="shared" si="4"/>
        <v>1</v>
      </c>
      <c r="H108" s="302">
        <v>1</v>
      </c>
      <c r="I108" s="297" t="s">
        <v>27</v>
      </c>
      <c r="J108" s="297" t="s">
        <v>1560</v>
      </c>
      <c r="K108" s="297">
        <f>IF(H108&gt;127,H108-256,H108)</f>
        <v>1</v>
      </c>
      <c r="L108" s="742"/>
    </row>
    <row r="109" spans="1:12" ht="15.6" customHeight="1">
      <c r="A109" s="291">
        <v>218</v>
      </c>
      <c r="B109" s="291" t="s">
        <v>24</v>
      </c>
      <c r="C109" s="293" t="s">
        <v>1563</v>
      </c>
      <c r="D109" s="294" t="s">
        <v>1559</v>
      </c>
      <c r="E109" s="295" t="s">
        <v>26</v>
      </c>
      <c r="F109" s="540">
        <f t="shared" si="3"/>
        <v>0</v>
      </c>
      <c r="G109" s="321" t="str">
        <f t="shared" si="4"/>
        <v>0</v>
      </c>
      <c r="H109" s="302">
        <v>0</v>
      </c>
      <c r="I109" s="297" t="s">
        <v>27</v>
      </c>
      <c r="J109" s="297" t="s">
        <v>1560</v>
      </c>
      <c r="K109" s="297">
        <f>IF(H109&gt;127,H109-256,H109)</f>
        <v>0</v>
      </c>
      <c r="L109" s="742"/>
    </row>
    <row r="110" spans="1:12" ht="15.6" customHeight="1">
      <c r="A110" s="291">
        <v>219</v>
      </c>
      <c r="B110" s="291" t="s">
        <v>24</v>
      </c>
      <c r="C110" s="293" t="s">
        <v>1564</v>
      </c>
      <c r="D110" s="294" t="s">
        <v>1565</v>
      </c>
      <c r="E110" s="295" t="s">
        <v>26</v>
      </c>
      <c r="F110" s="540">
        <f t="shared" si="3"/>
        <v>0</v>
      </c>
      <c r="G110" s="321" t="str">
        <f t="shared" si="4"/>
        <v>0</v>
      </c>
      <c r="H110" s="302">
        <v>0</v>
      </c>
      <c r="I110" s="297" t="s">
        <v>27</v>
      </c>
      <c r="J110" s="297" t="s">
        <v>200</v>
      </c>
      <c r="K110" s="297">
        <f>IF(H110&gt;127,H110-256,H110)</f>
        <v>0</v>
      </c>
      <c r="L110" s="742"/>
    </row>
    <row r="111" spans="1:12" ht="15.6" customHeight="1">
      <c r="A111" s="291">
        <v>220</v>
      </c>
      <c r="B111" s="291" t="s">
        <v>24</v>
      </c>
      <c r="C111" s="293" t="s">
        <v>1566</v>
      </c>
      <c r="D111" s="294" t="s">
        <v>1567</v>
      </c>
      <c r="E111" s="295" t="s">
        <v>26</v>
      </c>
      <c r="F111" s="540">
        <f t="shared" si="3"/>
        <v>1</v>
      </c>
      <c r="G111" s="321" t="str">
        <f t="shared" si="4"/>
        <v>1</v>
      </c>
      <c r="H111" s="302">
        <v>1</v>
      </c>
      <c r="I111" s="297" t="s">
        <v>27</v>
      </c>
      <c r="J111" s="297" t="s">
        <v>200</v>
      </c>
      <c r="K111" s="297">
        <f t="shared" ref="K111:K145" si="5">H111</f>
        <v>1</v>
      </c>
      <c r="L111" s="742"/>
    </row>
    <row r="112" spans="1:12" ht="15.6" customHeight="1">
      <c r="A112" s="291">
        <v>221</v>
      </c>
      <c r="B112" s="291" t="s">
        <v>24</v>
      </c>
      <c r="C112" s="293" t="s">
        <v>1568</v>
      </c>
      <c r="D112" s="294" t="s">
        <v>1569</v>
      </c>
      <c r="E112" s="295" t="s">
        <v>26</v>
      </c>
      <c r="F112" s="540">
        <f t="shared" si="3"/>
        <v>0</v>
      </c>
      <c r="G112" s="321" t="str">
        <f t="shared" si="4"/>
        <v>0</v>
      </c>
      <c r="H112" s="302">
        <v>0</v>
      </c>
      <c r="I112" s="297" t="s">
        <v>27</v>
      </c>
      <c r="J112" s="297" t="s">
        <v>200</v>
      </c>
      <c r="K112" s="297">
        <f t="shared" si="5"/>
        <v>0</v>
      </c>
      <c r="L112" s="742"/>
    </row>
    <row r="113" spans="1:12" ht="15.6" customHeight="1">
      <c r="A113" s="291">
        <v>222</v>
      </c>
      <c r="B113" s="291" t="s">
        <v>24</v>
      </c>
      <c r="C113" s="293" t="s">
        <v>1570</v>
      </c>
      <c r="D113" s="294" t="s">
        <v>1571</v>
      </c>
      <c r="E113" s="295" t="s">
        <v>26</v>
      </c>
      <c r="F113" s="540">
        <f t="shared" si="3"/>
        <v>0</v>
      </c>
      <c r="G113" s="321" t="str">
        <f t="shared" si="4"/>
        <v>0</v>
      </c>
      <c r="H113" s="302">
        <v>0</v>
      </c>
      <c r="I113" s="297" t="s">
        <v>27</v>
      </c>
      <c r="J113" s="297" t="s">
        <v>200</v>
      </c>
      <c r="K113" s="297">
        <f t="shared" si="5"/>
        <v>0</v>
      </c>
      <c r="L113" s="742"/>
    </row>
    <row r="114" spans="1:12" ht="15.6" customHeight="1">
      <c r="A114" s="291">
        <v>223</v>
      </c>
      <c r="B114" s="291" t="s">
        <v>24</v>
      </c>
      <c r="C114" s="293" t="s">
        <v>1572</v>
      </c>
      <c r="D114" s="294" t="s">
        <v>1573</v>
      </c>
      <c r="E114" s="295" t="s">
        <v>26</v>
      </c>
      <c r="F114" s="540">
        <f t="shared" si="3"/>
        <v>0</v>
      </c>
      <c r="G114" s="321" t="str">
        <f t="shared" si="4"/>
        <v>0</v>
      </c>
      <c r="H114" s="302">
        <v>0</v>
      </c>
      <c r="I114" s="297" t="s">
        <v>27</v>
      </c>
      <c r="J114" s="297" t="s">
        <v>200</v>
      </c>
      <c r="K114" s="297">
        <f t="shared" si="5"/>
        <v>0</v>
      </c>
      <c r="L114" s="742"/>
    </row>
    <row r="115" spans="1:12" ht="15.6" customHeight="1">
      <c r="A115" s="291">
        <v>224</v>
      </c>
      <c r="B115" s="291" t="s">
        <v>24</v>
      </c>
      <c r="C115" s="293" t="s">
        <v>1574</v>
      </c>
      <c r="D115" s="210" t="s">
        <v>1575</v>
      </c>
      <c r="E115" s="295" t="s">
        <v>26</v>
      </c>
      <c r="F115" s="540">
        <f t="shared" si="3"/>
        <v>0</v>
      </c>
      <c r="G115" s="321" t="str">
        <f t="shared" si="4"/>
        <v>0</v>
      </c>
      <c r="H115" s="302">
        <v>0</v>
      </c>
      <c r="I115" s="297" t="s">
        <v>27</v>
      </c>
      <c r="J115" s="297" t="s">
        <v>200</v>
      </c>
      <c r="K115" s="297">
        <f t="shared" si="5"/>
        <v>0</v>
      </c>
      <c r="L115" s="742"/>
    </row>
    <row r="116" spans="1:12" ht="15.6" customHeight="1">
      <c r="A116" s="291">
        <v>225</v>
      </c>
      <c r="B116" s="291" t="s">
        <v>24</v>
      </c>
      <c r="C116" s="293" t="s">
        <v>1576</v>
      </c>
      <c r="D116" s="210" t="s">
        <v>1577</v>
      </c>
      <c r="E116" s="295" t="s">
        <v>26</v>
      </c>
      <c r="F116" s="540">
        <f t="shared" si="3"/>
        <v>0</v>
      </c>
      <c r="G116" s="321" t="str">
        <f t="shared" si="4"/>
        <v>0</v>
      </c>
      <c r="H116" s="302">
        <v>0</v>
      </c>
      <c r="I116" s="297" t="s">
        <v>27</v>
      </c>
      <c r="J116" s="297" t="s">
        <v>200</v>
      </c>
      <c r="K116" s="297">
        <f t="shared" si="5"/>
        <v>0</v>
      </c>
      <c r="L116" s="742"/>
    </row>
    <row r="117" spans="1:12" ht="15.6" customHeight="1">
      <c r="A117" s="291">
        <v>226</v>
      </c>
      <c r="B117" s="291" t="s">
        <v>24</v>
      </c>
      <c r="C117" s="293" t="s">
        <v>1578</v>
      </c>
      <c r="D117" s="210" t="s">
        <v>1579</v>
      </c>
      <c r="E117" s="295" t="s">
        <v>26</v>
      </c>
      <c r="F117" s="540">
        <f t="shared" si="3"/>
        <v>0</v>
      </c>
      <c r="G117" s="321" t="str">
        <f t="shared" si="4"/>
        <v>0</v>
      </c>
      <c r="H117" s="302">
        <v>0</v>
      </c>
      <c r="I117" s="297" t="s">
        <v>27</v>
      </c>
      <c r="J117" s="297" t="s">
        <v>200</v>
      </c>
      <c r="K117" s="297">
        <f t="shared" si="5"/>
        <v>0</v>
      </c>
      <c r="L117" s="742"/>
    </row>
    <row r="118" spans="1:12" ht="15.6" customHeight="1">
      <c r="A118" s="291">
        <v>227</v>
      </c>
      <c r="B118" s="291" t="s">
        <v>24</v>
      </c>
      <c r="C118" s="293" t="s">
        <v>1580</v>
      </c>
      <c r="D118" s="210" t="s">
        <v>1581</v>
      </c>
      <c r="E118" s="295" t="s">
        <v>26</v>
      </c>
      <c r="F118" s="540">
        <f t="shared" si="3"/>
        <v>0</v>
      </c>
      <c r="G118" s="321" t="str">
        <f t="shared" si="4"/>
        <v>0</v>
      </c>
      <c r="H118" s="302">
        <v>0</v>
      </c>
      <c r="I118" s="297" t="s">
        <v>27</v>
      </c>
      <c r="J118" s="297" t="s">
        <v>200</v>
      </c>
      <c r="K118" s="297">
        <f t="shared" si="5"/>
        <v>0</v>
      </c>
      <c r="L118" s="742"/>
    </row>
    <row r="119" spans="1:12" ht="15.6" customHeight="1">
      <c r="A119" s="291">
        <v>228</v>
      </c>
      <c r="B119" s="291" t="s">
        <v>24</v>
      </c>
      <c r="C119" s="293" t="s">
        <v>1582</v>
      </c>
      <c r="D119" s="210" t="s">
        <v>1583</v>
      </c>
      <c r="E119" s="295" t="s">
        <v>26</v>
      </c>
      <c r="F119" s="540">
        <f t="shared" si="3"/>
        <v>0</v>
      </c>
      <c r="G119" s="321" t="str">
        <f t="shared" si="4"/>
        <v>0</v>
      </c>
      <c r="H119" s="302">
        <v>0</v>
      </c>
      <c r="I119" s="297" t="s">
        <v>27</v>
      </c>
      <c r="J119" s="297" t="s">
        <v>200</v>
      </c>
      <c r="K119" s="297">
        <f t="shared" si="5"/>
        <v>0</v>
      </c>
      <c r="L119" s="742"/>
    </row>
    <row r="120" spans="1:12" ht="15.6" customHeight="1">
      <c r="A120" s="291">
        <v>229</v>
      </c>
      <c r="B120" s="291" t="s">
        <v>24</v>
      </c>
      <c r="C120" s="293" t="s">
        <v>1584</v>
      </c>
      <c r="D120" s="210" t="s">
        <v>1585</v>
      </c>
      <c r="E120" s="295" t="s">
        <v>26</v>
      </c>
      <c r="F120" s="540">
        <f t="shared" si="3"/>
        <v>0</v>
      </c>
      <c r="G120" s="321" t="str">
        <f t="shared" si="4"/>
        <v>0</v>
      </c>
      <c r="H120" s="302">
        <v>0</v>
      </c>
      <c r="I120" s="297" t="s">
        <v>27</v>
      </c>
      <c r="J120" s="297" t="s">
        <v>200</v>
      </c>
      <c r="K120" s="297">
        <f t="shared" si="5"/>
        <v>0</v>
      </c>
      <c r="L120" s="742"/>
    </row>
    <row r="121" spans="1:12" ht="15.6" customHeight="1">
      <c r="A121" s="291">
        <v>230</v>
      </c>
      <c r="B121" s="291" t="s">
        <v>24</v>
      </c>
      <c r="C121" s="293" t="s">
        <v>49</v>
      </c>
      <c r="D121" s="294" t="s">
        <v>1514</v>
      </c>
      <c r="E121" s="295" t="s">
        <v>26</v>
      </c>
      <c r="F121" s="540">
        <f t="shared" si="3"/>
        <v>0</v>
      </c>
      <c r="G121" s="321" t="str">
        <f t="shared" si="4"/>
        <v>0</v>
      </c>
      <c r="H121" s="302">
        <v>0</v>
      </c>
      <c r="I121" s="297">
        <v>0</v>
      </c>
      <c r="J121" s="297" t="s">
        <v>200</v>
      </c>
      <c r="K121" s="297">
        <f t="shared" si="5"/>
        <v>0</v>
      </c>
      <c r="L121" s="742"/>
    </row>
    <row r="122" spans="1:12" ht="15.6" customHeight="1">
      <c r="A122" s="291">
        <v>231</v>
      </c>
      <c r="B122" s="291" t="s">
        <v>24</v>
      </c>
      <c r="C122" s="293" t="s">
        <v>49</v>
      </c>
      <c r="D122" s="294" t="s">
        <v>1514</v>
      </c>
      <c r="E122" s="295" t="s">
        <v>26</v>
      </c>
      <c r="F122" s="540">
        <f t="shared" si="3"/>
        <v>0</v>
      </c>
      <c r="G122" s="321" t="str">
        <f t="shared" si="4"/>
        <v>0</v>
      </c>
      <c r="H122" s="302">
        <v>0</v>
      </c>
      <c r="I122" s="297">
        <v>0</v>
      </c>
      <c r="J122" s="297" t="s">
        <v>200</v>
      </c>
      <c r="K122" s="297">
        <f t="shared" si="5"/>
        <v>0</v>
      </c>
      <c r="L122" s="742"/>
    </row>
    <row r="123" spans="1:12" ht="15.6" customHeight="1">
      <c r="A123" s="291">
        <v>232</v>
      </c>
      <c r="B123" s="291" t="s">
        <v>24</v>
      </c>
      <c r="C123" s="293" t="s">
        <v>49</v>
      </c>
      <c r="D123" s="293" t="s">
        <v>49</v>
      </c>
      <c r="E123" s="295" t="s">
        <v>26</v>
      </c>
      <c r="F123" s="540">
        <f t="shared" si="3"/>
        <v>255</v>
      </c>
      <c r="G123" s="321" t="str">
        <f t="shared" si="4"/>
        <v>FF</v>
      </c>
      <c r="H123" s="302">
        <v>255</v>
      </c>
      <c r="I123" s="297"/>
      <c r="J123" s="297" t="s">
        <v>200</v>
      </c>
      <c r="K123" s="297">
        <f t="shared" si="5"/>
        <v>255</v>
      </c>
    </row>
    <row r="124" spans="1:12" ht="15.6" customHeight="1">
      <c r="A124" s="291">
        <v>233</v>
      </c>
      <c r="B124" s="291" t="s">
        <v>24</v>
      </c>
      <c r="C124" s="293" t="s">
        <v>49</v>
      </c>
      <c r="D124" s="293" t="s">
        <v>49</v>
      </c>
      <c r="E124" s="295" t="s">
        <v>26</v>
      </c>
      <c r="F124" s="540">
        <f t="shared" si="3"/>
        <v>255</v>
      </c>
      <c r="G124" s="321" t="str">
        <f t="shared" si="4"/>
        <v>FF</v>
      </c>
      <c r="H124" s="302">
        <v>255</v>
      </c>
      <c r="I124" s="297"/>
      <c r="J124" s="297" t="s">
        <v>200</v>
      </c>
      <c r="K124" s="297">
        <f t="shared" si="5"/>
        <v>255</v>
      </c>
    </row>
    <row r="125" spans="1:12" ht="15.6" customHeight="1">
      <c r="A125" s="291">
        <v>234</v>
      </c>
      <c r="B125" s="291" t="s">
        <v>24</v>
      </c>
      <c r="C125" s="293" t="s">
        <v>49</v>
      </c>
      <c r="D125" s="293" t="s">
        <v>49</v>
      </c>
      <c r="E125" s="295" t="s">
        <v>26</v>
      </c>
      <c r="F125" s="540">
        <f t="shared" si="3"/>
        <v>255</v>
      </c>
      <c r="G125" s="321" t="str">
        <f t="shared" si="4"/>
        <v>FF</v>
      </c>
      <c r="H125" s="302">
        <v>255</v>
      </c>
      <c r="I125" s="297"/>
      <c r="J125" s="297" t="s">
        <v>200</v>
      </c>
      <c r="K125" s="297">
        <f t="shared" si="5"/>
        <v>255</v>
      </c>
    </row>
    <row r="126" spans="1:12" ht="15.6" customHeight="1">
      <c r="A126" s="291">
        <v>235</v>
      </c>
      <c r="B126" s="291" t="s">
        <v>24</v>
      </c>
      <c r="C126" s="293" t="s">
        <v>49</v>
      </c>
      <c r="D126" s="293" t="s">
        <v>49</v>
      </c>
      <c r="E126" s="295" t="s">
        <v>26</v>
      </c>
      <c r="F126" s="540">
        <f t="shared" si="3"/>
        <v>255</v>
      </c>
      <c r="G126" s="321" t="str">
        <f t="shared" si="4"/>
        <v>FF</v>
      </c>
      <c r="H126" s="302">
        <v>255</v>
      </c>
      <c r="I126" s="297"/>
      <c r="J126" s="297" t="s">
        <v>200</v>
      </c>
      <c r="K126" s="297">
        <f t="shared" si="5"/>
        <v>255</v>
      </c>
    </row>
    <row r="127" spans="1:12" ht="15.6" customHeight="1">
      <c r="A127" s="291">
        <v>236</v>
      </c>
      <c r="B127" s="291" t="s">
        <v>24</v>
      </c>
      <c r="C127" s="293" t="s">
        <v>49</v>
      </c>
      <c r="D127" s="293" t="s">
        <v>49</v>
      </c>
      <c r="E127" s="295" t="s">
        <v>26</v>
      </c>
      <c r="F127" s="540">
        <f t="shared" si="3"/>
        <v>255</v>
      </c>
      <c r="G127" s="321" t="str">
        <f t="shared" si="4"/>
        <v>FF</v>
      </c>
      <c r="H127" s="302">
        <v>255</v>
      </c>
      <c r="I127" s="297"/>
      <c r="J127" s="297" t="s">
        <v>200</v>
      </c>
      <c r="K127" s="297">
        <f t="shared" si="5"/>
        <v>255</v>
      </c>
    </row>
    <row r="128" spans="1:12" ht="15.6" customHeight="1">
      <c r="A128" s="291">
        <v>237</v>
      </c>
      <c r="B128" s="291" t="s">
        <v>24</v>
      </c>
      <c r="C128" s="293" t="s">
        <v>49</v>
      </c>
      <c r="D128" s="293" t="s">
        <v>49</v>
      </c>
      <c r="E128" s="295" t="s">
        <v>26</v>
      </c>
      <c r="F128" s="540">
        <f t="shared" si="3"/>
        <v>255</v>
      </c>
      <c r="G128" s="321" t="str">
        <f t="shared" si="4"/>
        <v>FF</v>
      </c>
      <c r="H128" s="302">
        <v>255</v>
      </c>
      <c r="I128" s="297"/>
      <c r="J128" s="297" t="s">
        <v>200</v>
      </c>
      <c r="K128" s="297">
        <f t="shared" si="5"/>
        <v>255</v>
      </c>
    </row>
    <row r="129" spans="1:11" ht="15.6" customHeight="1">
      <c r="A129" s="291">
        <v>238</v>
      </c>
      <c r="B129" s="291" t="s">
        <v>24</v>
      </c>
      <c r="C129" s="293" t="s">
        <v>49</v>
      </c>
      <c r="D129" s="293" t="s">
        <v>49</v>
      </c>
      <c r="E129" s="295" t="s">
        <v>26</v>
      </c>
      <c r="F129" s="540">
        <f t="shared" si="3"/>
        <v>255</v>
      </c>
      <c r="G129" s="321" t="str">
        <f t="shared" si="4"/>
        <v>FF</v>
      </c>
      <c r="H129" s="302">
        <v>255</v>
      </c>
      <c r="I129" s="297"/>
      <c r="J129" s="297" t="s">
        <v>200</v>
      </c>
      <c r="K129" s="297">
        <f t="shared" si="5"/>
        <v>255</v>
      </c>
    </row>
    <row r="130" spans="1:11" ht="15.6" customHeight="1">
      <c r="A130" s="291">
        <v>239</v>
      </c>
      <c r="B130" s="291" t="s">
        <v>24</v>
      </c>
      <c r="C130" s="293" t="s">
        <v>49</v>
      </c>
      <c r="D130" s="293" t="s">
        <v>49</v>
      </c>
      <c r="E130" s="295" t="s">
        <v>26</v>
      </c>
      <c r="F130" s="540">
        <f t="shared" si="3"/>
        <v>255</v>
      </c>
      <c r="G130" s="321" t="str">
        <f t="shared" si="4"/>
        <v>FF</v>
      </c>
      <c r="H130" s="302">
        <v>255</v>
      </c>
      <c r="I130" s="297"/>
      <c r="J130" s="297" t="s">
        <v>200</v>
      </c>
      <c r="K130" s="297">
        <f t="shared" si="5"/>
        <v>255</v>
      </c>
    </row>
    <row r="131" spans="1:11" ht="15.6" customHeight="1">
      <c r="A131" s="291">
        <v>240</v>
      </c>
      <c r="B131" s="291" t="s">
        <v>24</v>
      </c>
      <c r="C131" s="293" t="s">
        <v>49</v>
      </c>
      <c r="D131" s="293" t="s">
        <v>49</v>
      </c>
      <c r="E131" s="295" t="s">
        <v>26</v>
      </c>
      <c r="F131" s="540">
        <f t="shared" si="3"/>
        <v>255</v>
      </c>
      <c r="G131" s="321" t="str">
        <f t="shared" si="4"/>
        <v>FF</v>
      </c>
      <c r="H131" s="302">
        <v>255</v>
      </c>
      <c r="I131" s="297"/>
      <c r="J131" s="297" t="s">
        <v>200</v>
      </c>
      <c r="K131" s="297">
        <f t="shared" si="5"/>
        <v>255</v>
      </c>
    </row>
    <row r="132" spans="1:11" ht="15.6" customHeight="1">
      <c r="A132" s="291">
        <v>241</v>
      </c>
      <c r="B132" s="291" t="s">
        <v>24</v>
      </c>
      <c r="C132" s="293" t="s">
        <v>49</v>
      </c>
      <c r="D132" s="293" t="s">
        <v>49</v>
      </c>
      <c r="E132" s="295" t="s">
        <v>26</v>
      </c>
      <c r="F132" s="540">
        <f t="shared" si="3"/>
        <v>255</v>
      </c>
      <c r="G132" s="321" t="str">
        <f t="shared" si="4"/>
        <v>FF</v>
      </c>
      <c r="H132" s="302">
        <v>255</v>
      </c>
      <c r="I132" s="297"/>
      <c r="J132" s="297" t="s">
        <v>200</v>
      </c>
      <c r="K132" s="297">
        <f t="shared" si="5"/>
        <v>255</v>
      </c>
    </row>
    <row r="133" spans="1:11" ht="15.6" customHeight="1">
      <c r="A133" s="291">
        <v>242</v>
      </c>
      <c r="B133" s="291" t="s">
        <v>24</v>
      </c>
      <c r="C133" s="293" t="s">
        <v>49</v>
      </c>
      <c r="D133" s="293" t="s">
        <v>49</v>
      </c>
      <c r="E133" s="295" t="s">
        <v>26</v>
      </c>
      <c r="F133" s="540">
        <f t="shared" si="3"/>
        <v>255</v>
      </c>
      <c r="G133" s="321" t="str">
        <f t="shared" si="4"/>
        <v>FF</v>
      </c>
      <c r="H133" s="302">
        <v>255</v>
      </c>
      <c r="I133" s="297"/>
      <c r="J133" s="297" t="s">
        <v>200</v>
      </c>
      <c r="K133" s="297">
        <f t="shared" si="5"/>
        <v>255</v>
      </c>
    </row>
    <row r="134" spans="1:11" ht="15.6" customHeight="1">
      <c r="A134" s="291">
        <v>243</v>
      </c>
      <c r="B134" s="291" t="s">
        <v>24</v>
      </c>
      <c r="C134" s="293" t="s">
        <v>49</v>
      </c>
      <c r="D134" s="293" t="s">
        <v>49</v>
      </c>
      <c r="E134" s="295" t="s">
        <v>26</v>
      </c>
      <c r="F134" s="540">
        <f t="shared" si="3"/>
        <v>255</v>
      </c>
      <c r="G134" s="321" t="str">
        <f t="shared" si="4"/>
        <v>FF</v>
      </c>
      <c r="H134" s="302">
        <v>255</v>
      </c>
      <c r="I134" s="297"/>
      <c r="J134" s="297" t="s">
        <v>200</v>
      </c>
      <c r="K134" s="297">
        <f t="shared" si="5"/>
        <v>255</v>
      </c>
    </row>
    <row r="135" spans="1:11" ht="15.6" customHeight="1">
      <c r="A135" s="291">
        <v>244</v>
      </c>
      <c r="B135" s="291" t="s">
        <v>24</v>
      </c>
      <c r="C135" s="293" t="s">
        <v>49</v>
      </c>
      <c r="D135" s="293" t="s">
        <v>49</v>
      </c>
      <c r="E135" s="295" t="s">
        <v>26</v>
      </c>
      <c r="F135" s="540">
        <f t="shared" si="3"/>
        <v>255</v>
      </c>
      <c r="G135" s="321" t="str">
        <f t="shared" si="4"/>
        <v>FF</v>
      </c>
      <c r="H135" s="302">
        <v>255</v>
      </c>
      <c r="I135" s="297"/>
      <c r="J135" s="297" t="s">
        <v>200</v>
      </c>
      <c r="K135" s="297">
        <f t="shared" si="5"/>
        <v>255</v>
      </c>
    </row>
    <row r="136" spans="1:11" ht="15.6" customHeight="1">
      <c r="A136" s="291">
        <v>245</v>
      </c>
      <c r="B136" s="291" t="s">
        <v>24</v>
      </c>
      <c r="C136" s="293" t="s">
        <v>49</v>
      </c>
      <c r="D136" s="293" t="s">
        <v>49</v>
      </c>
      <c r="E136" s="295" t="s">
        <v>26</v>
      </c>
      <c r="F136" s="540">
        <f t="shared" si="3"/>
        <v>255</v>
      </c>
      <c r="G136" s="321" t="str">
        <f t="shared" si="4"/>
        <v>FF</v>
      </c>
      <c r="H136" s="302">
        <v>255</v>
      </c>
      <c r="I136" s="297"/>
      <c r="J136" s="297" t="s">
        <v>200</v>
      </c>
      <c r="K136" s="297">
        <f t="shared" si="5"/>
        <v>255</v>
      </c>
    </row>
    <row r="137" spans="1:11" ht="15.6" customHeight="1">
      <c r="A137" s="291">
        <v>246</v>
      </c>
      <c r="B137" s="291" t="s">
        <v>24</v>
      </c>
      <c r="C137" s="293" t="s">
        <v>49</v>
      </c>
      <c r="D137" s="293" t="s">
        <v>49</v>
      </c>
      <c r="E137" s="295" t="s">
        <v>26</v>
      </c>
      <c r="F137" s="540">
        <f t="shared" ref="F137:F146" si="6">H137</f>
        <v>255</v>
      </c>
      <c r="G137" s="321" t="str">
        <f t="shared" ref="G137:G146" si="7">DEC2HEX(H137)</f>
        <v>FF</v>
      </c>
      <c r="H137" s="302">
        <v>255</v>
      </c>
      <c r="I137" s="297"/>
      <c r="J137" s="297" t="s">
        <v>200</v>
      </c>
      <c r="K137" s="297">
        <f t="shared" si="5"/>
        <v>255</v>
      </c>
    </row>
    <row r="138" spans="1:11" ht="15.6" customHeight="1">
      <c r="A138" s="291">
        <v>247</v>
      </c>
      <c r="B138" s="291" t="s">
        <v>24</v>
      </c>
      <c r="C138" s="293" t="s">
        <v>49</v>
      </c>
      <c r="D138" s="293" t="s">
        <v>49</v>
      </c>
      <c r="E138" s="295" t="s">
        <v>26</v>
      </c>
      <c r="F138" s="540">
        <f t="shared" si="6"/>
        <v>255</v>
      </c>
      <c r="G138" s="321" t="str">
        <f t="shared" si="7"/>
        <v>FF</v>
      </c>
      <c r="H138" s="302">
        <v>255</v>
      </c>
      <c r="I138" s="297"/>
      <c r="J138" s="297" t="s">
        <v>200</v>
      </c>
      <c r="K138" s="297">
        <f t="shared" si="5"/>
        <v>255</v>
      </c>
    </row>
    <row r="139" spans="1:11" ht="15.6" customHeight="1">
      <c r="A139" s="291">
        <v>248</v>
      </c>
      <c r="B139" s="291" t="s">
        <v>24</v>
      </c>
      <c r="C139" s="293" t="s">
        <v>49</v>
      </c>
      <c r="D139" s="293" t="s">
        <v>49</v>
      </c>
      <c r="E139" s="295" t="s">
        <v>26</v>
      </c>
      <c r="F139" s="540">
        <f t="shared" si="6"/>
        <v>255</v>
      </c>
      <c r="G139" s="321" t="str">
        <f t="shared" si="7"/>
        <v>FF</v>
      </c>
      <c r="H139" s="302">
        <v>255</v>
      </c>
      <c r="I139" s="297"/>
      <c r="J139" s="297" t="s">
        <v>200</v>
      </c>
      <c r="K139" s="297">
        <f t="shared" si="5"/>
        <v>255</v>
      </c>
    </row>
    <row r="140" spans="1:11" ht="15.6" customHeight="1">
      <c r="A140" s="291">
        <v>249</v>
      </c>
      <c r="B140" s="291" t="s">
        <v>24</v>
      </c>
      <c r="C140" s="293" t="s">
        <v>49</v>
      </c>
      <c r="D140" s="293" t="s">
        <v>49</v>
      </c>
      <c r="E140" s="295" t="s">
        <v>26</v>
      </c>
      <c r="F140" s="540">
        <f t="shared" si="6"/>
        <v>255</v>
      </c>
      <c r="G140" s="321" t="str">
        <f t="shared" si="7"/>
        <v>FF</v>
      </c>
      <c r="H140" s="302">
        <v>255</v>
      </c>
      <c r="I140" s="297"/>
      <c r="J140" s="297" t="s">
        <v>200</v>
      </c>
      <c r="K140" s="297">
        <f t="shared" si="5"/>
        <v>255</v>
      </c>
    </row>
    <row r="141" spans="1:11" ht="15.6" customHeight="1">
      <c r="A141" s="291">
        <v>250</v>
      </c>
      <c r="B141" s="291" t="s">
        <v>24</v>
      </c>
      <c r="C141" s="293" t="s">
        <v>49</v>
      </c>
      <c r="D141" s="293" t="s">
        <v>49</v>
      </c>
      <c r="E141" s="295" t="s">
        <v>26</v>
      </c>
      <c r="F141" s="540">
        <f t="shared" si="6"/>
        <v>255</v>
      </c>
      <c r="G141" s="321" t="str">
        <f t="shared" si="7"/>
        <v>FF</v>
      </c>
      <c r="H141" s="302">
        <v>255</v>
      </c>
      <c r="I141" s="297"/>
      <c r="J141" s="297" t="s">
        <v>200</v>
      </c>
      <c r="K141" s="297">
        <f t="shared" si="5"/>
        <v>255</v>
      </c>
    </row>
    <row r="142" spans="1:11" ht="15.6" customHeight="1">
      <c r="A142" s="291">
        <v>251</v>
      </c>
      <c r="B142" s="291" t="s">
        <v>24</v>
      </c>
      <c r="C142" s="293" t="s">
        <v>49</v>
      </c>
      <c r="D142" s="293" t="s">
        <v>49</v>
      </c>
      <c r="E142" s="295" t="s">
        <v>26</v>
      </c>
      <c r="F142" s="540">
        <f t="shared" si="6"/>
        <v>255</v>
      </c>
      <c r="G142" s="321" t="str">
        <f t="shared" si="7"/>
        <v>FF</v>
      </c>
      <c r="H142" s="302">
        <v>255</v>
      </c>
      <c r="I142" s="297"/>
      <c r="J142" s="297" t="s">
        <v>200</v>
      </c>
      <c r="K142" s="297">
        <f t="shared" si="5"/>
        <v>255</v>
      </c>
    </row>
    <row r="143" spans="1:11" ht="15.6" customHeight="1">
      <c r="A143" s="291">
        <v>252</v>
      </c>
      <c r="B143" s="291" t="s">
        <v>24</v>
      </c>
      <c r="C143" s="293" t="s">
        <v>49</v>
      </c>
      <c r="D143" s="293" t="s">
        <v>49</v>
      </c>
      <c r="E143" s="295" t="s">
        <v>26</v>
      </c>
      <c r="F143" s="540">
        <f t="shared" si="6"/>
        <v>255</v>
      </c>
      <c r="G143" s="321" t="str">
        <f t="shared" si="7"/>
        <v>FF</v>
      </c>
      <c r="H143" s="302">
        <v>255</v>
      </c>
      <c r="I143" s="297"/>
      <c r="J143" s="297" t="s">
        <v>200</v>
      </c>
      <c r="K143" s="297">
        <f t="shared" si="5"/>
        <v>255</v>
      </c>
    </row>
    <row r="144" spans="1:11" ht="15.6" customHeight="1">
      <c r="A144" s="291">
        <v>253</v>
      </c>
      <c r="B144" s="291" t="s">
        <v>24</v>
      </c>
      <c r="C144" s="293" t="s">
        <v>49</v>
      </c>
      <c r="D144" s="293" t="s">
        <v>49</v>
      </c>
      <c r="E144" s="295" t="s">
        <v>26</v>
      </c>
      <c r="F144" s="540">
        <f t="shared" si="6"/>
        <v>255</v>
      </c>
      <c r="G144" s="321" t="str">
        <f t="shared" si="7"/>
        <v>FF</v>
      </c>
      <c r="H144" s="302">
        <v>255</v>
      </c>
      <c r="I144" s="297"/>
      <c r="J144" s="297" t="s">
        <v>200</v>
      </c>
      <c r="K144" s="297">
        <f t="shared" si="5"/>
        <v>255</v>
      </c>
    </row>
    <row r="145" spans="1:11" ht="15.6" customHeight="1">
      <c r="A145" s="291">
        <v>254</v>
      </c>
      <c r="B145" s="291" t="s">
        <v>24</v>
      </c>
      <c r="C145" s="293" t="s">
        <v>49</v>
      </c>
      <c r="D145" s="293" t="s">
        <v>49</v>
      </c>
      <c r="E145" s="295" t="s">
        <v>26</v>
      </c>
      <c r="F145" s="540">
        <f t="shared" si="6"/>
        <v>255</v>
      </c>
      <c r="G145" s="321" t="str">
        <f t="shared" si="7"/>
        <v>FF</v>
      </c>
      <c r="H145" s="302">
        <v>255</v>
      </c>
      <c r="I145" s="297"/>
      <c r="J145" s="297" t="s">
        <v>200</v>
      </c>
      <c r="K145" s="297">
        <f t="shared" si="5"/>
        <v>255</v>
      </c>
    </row>
    <row r="146" spans="1:11" ht="15.6" customHeight="1">
      <c r="A146" s="291">
        <v>255</v>
      </c>
      <c r="B146" s="291" t="s">
        <v>24</v>
      </c>
      <c r="C146" s="293" t="s">
        <v>1487</v>
      </c>
      <c r="D146" s="300" t="s">
        <v>1488</v>
      </c>
      <c r="E146" s="295" t="s">
        <v>26</v>
      </c>
      <c r="F146" s="540">
        <f t="shared" si="6"/>
        <v>204</v>
      </c>
      <c r="G146" s="321" t="str">
        <f t="shared" si="7"/>
        <v>CC</v>
      </c>
      <c r="H146" s="302">
        <v>204</v>
      </c>
      <c r="I146" s="297"/>
      <c r="J146" s="297" t="s">
        <v>200</v>
      </c>
      <c r="K146" s="297">
        <v>204</v>
      </c>
    </row>
  </sheetData>
  <mergeCells count="101">
    <mergeCell ref="D101:D102"/>
    <mergeCell ref="J101:J102"/>
    <mergeCell ref="K101:K102"/>
    <mergeCell ref="D97:D98"/>
    <mergeCell ref="J97:J98"/>
    <mergeCell ref="K97:K98"/>
    <mergeCell ref="D99:D100"/>
    <mergeCell ref="J99:J100"/>
    <mergeCell ref="K99:K100"/>
    <mergeCell ref="J93:J94"/>
    <mergeCell ref="K93:K94"/>
    <mergeCell ref="D95:D96"/>
    <mergeCell ref="J95:J96"/>
    <mergeCell ref="K95:K96"/>
    <mergeCell ref="D89:D90"/>
    <mergeCell ref="J89:J90"/>
    <mergeCell ref="K89:K90"/>
    <mergeCell ref="D91:D92"/>
    <mergeCell ref="J91:J92"/>
    <mergeCell ref="K91:K92"/>
    <mergeCell ref="L63:L122"/>
    <mergeCell ref="A71:A72"/>
    <mergeCell ref="G71:G72"/>
    <mergeCell ref="H71:H72"/>
    <mergeCell ref="I71:I72"/>
    <mergeCell ref="D77:D78"/>
    <mergeCell ref="J77:J78"/>
    <mergeCell ref="K77:K78"/>
    <mergeCell ref="D79:D80"/>
    <mergeCell ref="J79:J80"/>
    <mergeCell ref="D85:D86"/>
    <mergeCell ref="J85:J86"/>
    <mergeCell ref="K85:K86"/>
    <mergeCell ref="D87:D88"/>
    <mergeCell ref="J87:J88"/>
    <mergeCell ref="K87:K88"/>
    <mergeCell ref="K79:K80"/>
    <mergeCell ref="D81:D82"/>
    <mergeCell ref="J81:J82"/>
    <mergeCell ref="K81:K82"/>
    <mergeCell ref="D83:D84"/>
    <mergeCell ref="J83:J84"/>
    <mergeCell ref="K83:K84"/>
    <mergeCell ref="D93:D94"/>
    <mergeCell ref="D41:D42"/>
    <mergeCell ref="J41:J42"/>
    <mergeCell ref="K41:K42"/>
    <mergeCell ref="A63:A70"/>
    <mergeCell ref="G63:G70"/>
    <mergeCell ref="H63:H70"/>
    <mergeCell ref="I63:I70"/>
    <mergeCell ref="J63:J74"/>
    <mergeCell ref="K63:K74"/>
    <mergeCell ref="D37:D38"/>
    <mergeCell ref="J37:J38"/>
    <mergeCell ref="K37:K38"/>
    <mergeCell ref="D39:D40"/>
    <mergeCell ref="J39:J40"/>
    <mergeCell ref="K39:K40"/>
    <mergeCell ref="D33:D34"/>
    <mergeCell ref="J33:J34"/>
    <mergeCell ref="K33:K34"/>
    <mergeCell ref="D35:D36"/>
    <mergeCell ref="J35:J36"/>
    <mergeCell ref="K35:K36"/>
    <mergeCell ref="D29:D30"/>
    <mergeCell ref="J29:J30"/>
    <mergeCell ref="K29:K30"/>
    <mergeCell ref="D31:D32"/>
    <mergeCell ref="J31:J32"/>
    <mergeCell ref="K31:K32"/>
    <mergeCell ref="D25:D26"/>
    <mergeCell ref="J25:J26"/>
    <mergeCell ref="K25:K26"/>
    <mergeCell ref="D27:D28"/>
    <mergeCell ref="J27:J28"/>
    <mergeCell ref="K27:K28"/>
    <mergeCell ref="A1:G1"/>
    <mergeCell ref="A3:A10"/>
    <mergeCell ref="G3:G10"/>
    <mergeCell ref="H3:H10"/>
    <mergeCell ref="I3:I10"/>
    <mergeCell ref="J3:J14"/>
    <mergeCell ref="L3:L62"/>
    <mergeCell ref="A11:A12"/>
    <mergeCell ref="G11:G12"/>
    <mergeCell ref="H11:H12"/>
    <mergeCell ref="I11:I12"/>
    <mergeCell ref="D17:D18"/>
    <mergeCell ref="J17:J18"/>
    <mergeCell ref="K17:K18"/>
    <mergeCell ref="D19:D20"/>
    <mergeCell ref="J19:J20"/>
    <mergeCell ref="K19:K20"/>
    <mergeCell ref="D21:D22"/>
    <mergeCell ref="J21:J22"/>
    <mergeCell ref="K21:K22"/>
    <mergeCell ref="D23:D24"/>
    <mergeCell ref="J23:J24"/>
    <mergeCell ref="K23:K24"/>
    <mergeCell ref="K3:K14"/>
  </mergeCells>
  <phoneticPr fontId="5" type="noConversion"/>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EB2D6-7ADE-4596-A92E-5385E83E596E}">
  <sheetPr>
    <tabColor theme="6" tint="0.79998168889431442"/>
  </sheetPr>
  <dimension ref="A1:L146"/>
  <sheetViews>
    <sheetView topLeftCell="B13" zoomScale="87" zoomScaleNormal="55" workbookViewId="0">
      <selection activeCell="H27" sqref="H27"/>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8.88671875" style="256" customWidth="1"/>
    <col min="6" max="6" width="12.6640625" style="538" bestFit="1" customWidth="1"/>
    <col min="7" max="7" width="10" style="440" bestFit="1" customWidth="1"/>
    <col min="8" max="8" width="8.88671875" style="655" customWidth="1"/>
    <col min="9" max="9" width="17.109375" style="263" customWidth="1"/>
    <col min="10" max="11" width="17.44140625" style="263" customWidth="1"/>
    <col min="12" max="12" width="42.33203125" style="263" customWidth="1"/>
    <col min="13" max="16384" width="8.88671875" style="288"/>
  </cols>
  <sheetData>
    <row r="1" spans="1:12" ht="16.95" customHeight="1">
      <c r="A1" s="756" t="s">
        <v>1607</v>
      </c>
      <c r="B1" s="757"/>
      <c r="C1" s="757"/>
      <c r="D1" s="757"/>
      <c r="E1" s="757"/>
      <c r="F1" s="757"/>
      <c r="G1" s="757"/>
      <c r="H1" s="657"/>
      <c r="I1" s="284"/>
    </row>
    <row r="2" spans="1:12" ht="44.4" customHeight="1">
      <c r="A2" s="177" t="s">
        <v>13</v>
      </c>
      <c r="B2" s="178" t="s">
        <v>14</v>
      </c>
      <c r="C2" s="179" t="s">
        <v>15</v>
      </c>
      <c r="D2" s="179" t="s">
        <v>16</v>
      </c>
      <c r="E2" s="179" t="s">
        <v>17</v>
      </c>
      <c r="F2" s="179" t="s">
        <v>18</v>
      </c>
      <c r="G2" s="179" t="s">
        <v>19</v>
      </c>
      <c r="H2" s="177" t="s">
        <v>20</v>
      </c>
      <c r="I2" s="289" t="s">
        <v>21</v>
      </c>
      <c r="J2" s="289" t="s">
        <v>194</v>
      </c>
      <c r="K2" s="289" t="s">
        <v>195</v>
      </c>
      <c r="L2" s="180" t="s">
        <v>196</v>
      </c>
    </row>
    <row r="3" spans="1:12" ht="15.6" customHeight="1">
      <c r="A3" s="963">
        <v>128</v>
      </c>
      <c r="B3" s="291">
        <v>0</v>
      </c>
      <c r="C3" s="293" t="s">
        <v>1492</v>
      </c>
      <c r="D3" s="294" t="s">
        <v>1493</v>
      </c>
      <c r="E3" s="295" t="s">
        <v>26</v>
      </c>
      <c r="F3" s="540">
        <f>_xlfn.BITAND(_xlfn.BITRSHIFT(H3,B3),1)</f>
        <v>0</v>
      </c>
      <c r="G3" s="972" t="str">
        <f>DEC2HEX(H3)</f>
        <v>54</v>
      </c>
      <c r="H3" s="973">
        <v>84</v>
      </c>
      <c r="I3" s="773" t="s">
        <v>27</v>
      </c>
      <c r="J3" s="773" t="s">
        <v>1490</v>
      </c>
      <c r="K3" s="773">
        <f>_xlfn.BITLSHIFT(H14,24) +_xlfn.BITLSHIFT(H13,16) +_xlfn.BITLSHIFT(H11,8) +H3</f>
        <v>84</v>
      </c>
      <c r="L3" s="981" t="s">
        <v>4469</v>
      </c>
    </row>
    <row r="4" spans="1:12" ht="15.6" customHeight="1">
      <c r="A4" s="754"/>
      <c r="B4" s="291">
        <v>1</v>
      </c>
      <c r="C4" s="293" t="s">
        <v>1495</v>
      </c>
      <c r="D4" s="294" t="s">
        <v>1496</v>
      </c>
      <c r="E4" s="295" t="s">
        <v>26</v>
      </c>
      <c r="F4" s="540">
        <f>_xlfn.BITAND(_xlfn.BITRSHIFT(H3,B4),1)</f>
        <v>0</v>
      </c>
      <c r="G4" s="970"/>
      <c r="H4" s="974"/>
      <c r="I4" s="754"/>
      <c r="J4" s="754"/>
      <c r="K4" s="754"/>
      <c r="L4" s="742"/>
    </row>
    <row r="5" spans="1:12" ht="15.6" customHeight="1">
      <c r="A5" s="754"/>
      <c r="B5" s="291">
        <v>2</v>
      </c>
      <c r="C5" s="293" t="s">
        <v>1497</v>
      </c>
      <c r="D5" s="294" t="s">
        <v>1498</v>
      </c>
      <c r="E5" s="295" t="s">
        <v>26</v>
      </c>
      <c r="F5" s="540">
        <f>_xlfn.BITAND(_xlfn.BITRSHIFT(H3,B5),1)</f>
        <v>1</v>
      </c>
      <c r="G5" s="970"/>
      <c r="H5" s="974"/>
      <c r="I5" s="754"/>
      <c r="J5" s="754"/>
      <c r="K5" s="754"/>
      <c r="L5" s="742"/>
    </row>
    <row r="6" spans="1:12" ht="15.6" customHeight="1">
      <c r="A6" s="754"/>
      <c r="B6" s="291">
        <v>3</v>
      </c>
      <c r="C6" s="293" t="s">
        <v>1499</v>
      </c>
      <c r="D6" s="294" t="s">
        <v>1500</v>
      </c>
      <c r="E6" s="295" t="s">
        <v>26</v>
      </c>
      <c r="F6" s="540">
        <f>_xlfn.BITAND(_xlfn.BITRSHIFT(H3,B6),1)</f>
        <v>0</v>
      </c>
      <c r="G6" s="970"/>
      <c r="H6" s="974"/>
      <c r="I6" s="754"/>
      <c r="J6" s="754"/>
      <c r="K6" s="754"/>
      <c r="L6" s="742"/>
    </row>
    <row r="7" spans="1:12" ht="15.6" customHeight="1">
      <c r="A7" s="754"/>
      <c r="B7" s="291">
        <v>4</v>
      </c>
      <c r="C7" s="293" t="s">
        <v>1501</v>
      </c>
      <c r="D7" s="294" t="s">
        <v>1502</v>
      </c>
      <c r="E7" s="295" t="s">
        <v>26</v>
      </c>
      <c r="F7" s="540">
        <f>_xlfn.BITAND(_xlfn.BITRSHIFT(H3,B7),1)</f>
        <v>1</v>
      </c>
      <c r="G7" s="970"/>
      <c r="H7" s="974"/>
      <c r="I7" s="754"/>
      <c r="J7" s="754"/>
      <c r="K7" s="754"/>
      <c r="L7" s="742"/>
    </row>
    <row r="8" spans="1:12" ht="15.6" customHeight="1">
      <c r="A8" s="754"/>
      <c r="B8" s="291">
        <v>5</v>
      </c>
      <c r="C8" s="293" t="s">
        <v>1503</v>
      </c>
      <c r="D8" s="294" t="s">
        <v>1504</v>
      </c>
      <c r="E8" s="295" t="s">
        <v>26</v>
      </c>
      <c r="F8" s="540">
        <f>_xlfn.BITAND(_xlfn.BITRSHIFT(H3,B8),1)</f>
        <v>0</v>
      </c>
      <c r="G8" s="970"/>
      <c r="H8" s="974"/>
      <c r="I8" s="754"/>
      <c r="J8" s="754"/>
      <c r="K8" s="754"/>
      <c r="L8" s="742"/>
    </row>
    <row r="9" spans="1:12" ht="15.6" customHeight="1">
      <c r="A9" s="754"/>
      <c r="B9" s="291">
        <v>6</v>
      </c>
      <c r="C9" s="293" t="s">
        <v>1505</v>
      </c>
      <c r="D9" s="294" t="s">
        <v>1506</v>
      </c>
      <c r="E9" s="295" t="s">
        <v>26</v>
      </c>
      <c r="F9" s="540">
        <f>_xlfn.BITAND(_xlfn.BITRSHIFT(H3,B9),1)</f>
        <v>1</v>
      </c>
      <c r="G9" s="970"/>
      <c r="H9" s="974"/>
      <c r="I9" s="754"/>
      <c r="J9" s="754"/>
      <c r="K9" s="754"/>
      <c r="L9" s="742"/>
    </row>
    <row r="10" spans="1:12" ht="15.6" customHeight="1">
      <c r="A10" s="751"/>
      <c r="B10" s="291">
        <v>7</v>
      </c>
      <c r="C10" s="293" t="s">
        <v>1507</v>
      </c>
      <c r="D10" s="294" t="s">
        <v>1508</v>
      </c>
      <c r="E10" s="295" t="s">
        <v>26</v>
      </c>
      <c r="F10" s="540">
        <f>_xlfn.BITAND(_xlfn.BITRSHIFT(H3,B10),1)</f>
        <v>0</v>
      </c>
      <c r="G10" s="970"/>
      <c r="H10" s="975"/>
      <c r="I10" s="751"/>
      <c r="J10" s="754"/>
      <c r="K10" s="754"/>
      <c r="L10" s="742"/>
    </row>
    <row r="11" spans="1:12" ht="15.6" customHeight="1">
      <c r="A11" s="977">
        <v>129</v>
      </c>
      <c r="B11" s="291">
        <v>0</v>
      </c>
      <c r="C11" s="293" t="s">
        <v>1509</v>
      </c>
      <c r="D11" s="294" t="s">
        <v>1510</v>
      </c>
      <c r="E11" s="295" t="s">
        <v>26</v>
      </c>
      <c r="F11" s="540">
        <f>_xlfn.BITAND(_xlfn.BITRSHIFT(H11,B11),1)</f>
        <v>0</v>
      </c>
      <c r="G11" s="947" t="str">
        <f>DEC2HEX(H11)</f>
        <v>0</v>
      </c>
      <c r="H11" s="973">
        <v>0</v>
      </c>
      <c r="I11" s="773" t="s">
        <v>27</v>
      </c>
      <c r="J11" s="754"/>
      <c r="K11" s="754"/>
      <c r="L11" s="742"/>
    </row>
    <row r="12" spans="1:12" ht="15.6" customHeight="1">
      <c r="A12" s="751"/>
      <c r="B12" s="301" t="s">
        <v>129</v>
      </c>
      <c r="C12" s="293" t="s">
        <v>1511</v>
      </c>
      <c r="D12" s="294" t="s">
        <v>49</v>
      </c>
      <c r="E12" s="295" t="s">
        <v>26</v>
      </c>
      <c r="F12" s="540">
        <f>H11</f>
        <v>0</v>
      </c>
      <c r="G12" s="971"/>
      <c r="H12" s="975"/>
      <c r="I12" s="751"/>
      <c r="J12" s="754"/>
      <c r="K12" s="754"/>
      <c r="L12" s="742"/>
    </row>
    <row r="13" spans="1:12" ht="15.6" customHeight="1">
      <c r="A13" s="291">
        <v>130</v>
      </c>
      <c r="B13" s="291" t="s">
        <v>24</v>
      </c>
      <c r="C13" s="293" t="s">
        <v>1497</v>
      </c>
      <c r="D13" s="294" t="s">
        <v>1498</v>
      </c>
      <c r="E13" s="295" t="s">
        <v>26</v>
      </c>
      <c r="F13" s="540">
        <f t="shared" ref="F13:F62" si="0">H13</f>
        <v>0</v>
      </c>
      <c r="G13" s="450" t="str">
        <f t="shared" ref="G13:G63" si="1">DEC2HEX(H13)</f>
        <v>0</v>
      </c>
      <c r="H13" s="658">
        <v>0</v>
      </c>
      <c r="I13" s="297" t="s">
        <v>27</v>
      </c>
      <c r="J13" s="754"/>
      <c r="K13" s="754"/>
      <c r="L13" s="742"/>
    </row>
    <row r="14" spans="1:12" ht="15.6" customHeight="1">
      <c r="A14" s="291">
        <v>131</v>
      </c>
      <c r="B14" s="291" t="s">
        <v>24</v>
      </c>
      <c r="C14" s="293" t="s">
        <v>1499</v>
      </c>
      <c r="D14" s="294" t="s">
        <v>1500</v>
      </c>
      <c r="E14" s="295" t="s">
        <v>26</v>
      </c>
      <c r="F14" s="540">
        <f t="shared" si="0"/>
        <v>0</v>
      </c>
      <c r="G14" s="450" t="str">
        <f t="shared" si="1"/>
        <v>0</v>
      </c>
      <c r="H14" s="302">
        <v>0</v>
      </c>
      <c r="I14" s="297" t="s">
        <v>27</v>
      </c>
      <c r="J14" s="751"/>
      <c r="K14" s="751"/>
      <c r="L14" s="742"/>
    </row>
    <row r="15" spans="1:12" ht="144.6" customHeight="1">
      <c r="A15" s="291">
        <v>132</v>
      </c>
      <c r="B15" s="291" t="s">
        <v>24</v>
      </c>
      <c r="C15" s="293" t="s">
        <v>1512</v>
      </c>
      <c r="D15" s="294" t="s">
        <v>1513</v>
      </c>
      <c r="E15" s="295" t="s">
        <v>26</v>
      </c>
      <c r="F15" s="540">
        <f t="shared" si="0"/>
        <v>4</v>
      </c>
      <c r="G15" s="450" t="str">
        <f t="shared" si="1"/>
        <v>4</v>
      </c>
      <c r="H15" s="302">
        <v>4</v>
      </c>
      <c r="I15" s="297" t="s">
        <v>27</v>
      </c>
      <c r="J15" s="297" t="s">
        <v>200</v>
      </c>
      <c r="K15" s="297">
        <f>H15</f>
        <v>4</v>
      </c>
      <c r="L15" s="742"/>
    </row>
    <row r="16" spans="1:12" ht="15.6" customHeight="1">
      <c r="A16" s="291">
        <v>133</v>
      </c>
      <c r="B16" s="291" t="s">
        <v>24</v>
      </c>
      <c r="C16" s="293" t="s">
        <v>49</v>
      </c>
      <c r="D16" s="294" t="s">
        <v>1514</v>
      </c>
      <c r="E16" s="295" t="s">
        <v>26</v>
      </c>
      <c r="F16" s="540">
        <f t="shared" si="0"/>
        <v>0</v>
      </c>
      <c r="G16" s="450" t="str">
        <f t="shared" si="1"/>
        <v>0</v>
      </c>
      <c r="H16" s="302">
        <v>0</v>
      </c>
      <c r="I16" s="297">
        <v>0</v>
      </c>
      <c r="J16" s="297" t="s">
        <v>200</v>
      </c>
      <c r="K16" s="297">
        <f>H16</f>
        <v>0</v>
      </c>
      <c r="L16" s="742"/>
    </row>
    <row r="17" spans="1:12" ht="15.6" customHeight="1">
      <c r="A17" s="291">
        <v>134</v>
      </c>
      <c r="B17" s="291" t="s">
        <v>24</v>
      </c>
      <c r="C17" s="293" t="s">
        <v>1515</v>
      </c>
      <c r="D17" s="954" t="s">
        <v>1516</v>
      </c>
      <c r="E17" s="295" t="s">
        <v>26</v>
      </c>
      <c r="F17" s="540">
        <f t="shared" si="0"/>
        <v>0</v>
      </c>
      <c r="G17" s="450" t="str">
        <f t="shared" si="1"/>
        <v>0</v>
      </c>
      <c r="H17" s="658">
        <v>0</v>
      </c>
      <c r="I17" s="297" t="s">
        <v>27</v>
      </c>
      <c r="J17" s="773" t="s">
        <v>198</v>
      </c>
      <c r="K17" s="773">
        <f>IF((H17+_xlfn.BITLSHIFT(H18,8))&gt;32767,H17+_xlfn.BITLSHIFT(H18,8)-65536,H17+_xlfn.BITLSHIFT(H18,8))</f>
        <v>0</v>
      </c>
      <c r="L17" s="742"/>
    </row>
    <row r="18" spans="1:12" ht="15.6" customHeight="1">
      <c r="A18" s="291">
        <v>135</v>
      </c>
      <c r="B18" s="291" t="s">
        <v>24</v>
      </c>
      <c r="C18" s="293" t="s">
        <v>1517</v>
      </c>
      <c r="D18" s="751"/>
      <c r="E18" s="295" t="s">
        <v>26</v>
      </c>
      <c r="F18" s="540">
        <f t="shared" si="0"/>
        <v>0</v>
      </c>
      <c r="G18" s="450" t="str">
        <f t="shared" si="1"/>
        <v>0</v>
      </c>
      <c r="H18" s="302">
        <v>0</v>
      </c>
      <c r="I18" s="297" t="s">
        <v>27</v>
      </c>
      <c r="J18" s="751"/>
      <c r="K18" s="751"/>
      <c r="L18" s="742"/>
    </row>
    <row r="19" spans="1:12" ht="15.6" customHeight="1">
      <c r="A19" s="291">
        <v>136</v>
      </c>
      <c r="B19" s="291" t="s">
        <v>24</v>
      </c>
      <c r="C19" s="293" t="s">
        <v>1518</v>
      </c>
      <c r="D19" s="954" t="s">
        <v>1519</v>
      </c>
      <c r="E19" s="295" t="s">
        <v>26</v>
      </c>
      <c r="F19" s="540">
        <f t="shared" si="0"/>
        <v>246</v>
      </c>
      <c r="G19" s="450" t="str">
        <f t="shared" si="1"/>
        <v>F6</v>
      </c>
      <c r="H19" s="658">
        <v>246</v>
      </c>
      <c r="I19" s="297" t="s">
        <v>27</v>
      </c>
      <c r="J19" s="773" t="s">
        <v>198</v>
      </c>
      <c r="K19" s="773">
        <f>IF((H19+_xlfn.BITLSHIFT(H20,8))&gt;32767,H19+_xlfn.BITLSHIFT(H20,8)-65536,H19+_xlfn.BITLSHIFT(H20,8))</f>
        <v>-10</v>
      </c>
      <c r="L19" s="742"/>
    </row>
    <row r="20" spans="1:12" ht="28.95" customHeight="1">
      <c r="A20" s="291">
        <v>137</v>
      </c>
      <c r="B20" s="291" t="s">
        <v>24</v>
      </c>
      <c r="C20" s="293" t="s">
        <v>1520</v>
      </c>
      <c r="D20" s="751"/>
      <c r="E20" s="295" t="s">
        <v>26</v>
      </c>
      <c r="F20" s="540">
        <f t="shared" si="0"/>
        <v>255</v>
      </c>
      <c r="G20" s="450" t="str">
        <f t="shared" si="1"/>
        <v>FF</v>
      </c>
      <c r="H20" s="302">
        <v>255</v>
      </c>
      <c r="I20" s="297" t="s">
        <v>27</v>
      </c>
      <c r="J20" s="751"/>
      <c r="K20" s="751"/>
      <c r="L20" s="742"/>
    </row>
    <row r="21" spans="1:12" ht="33.6" customHeight="1">
      <c r="A21" s="291">
        <v>138</v>
      </c>
      <c r="B21" s="291" t="s">
        <v>24</v>
      </c>
      <c r="C21" s="293" t="s">
        <v>1521</v>
      </c>
      <c r="D21" s="954" t="s">
        <v>1522</v>
      </c>
      <c r="E21" s="295" t="s">
        <v>26</v>
      </c>
      <c r="F21" s="540">
        <f t="shared" si="0"/>
        <v>150</v>
      </c>
      <c r="G21" s="450" t="str">
        <f t="shared" si="1"/>
        <v>96</v>
      </c>
      <c r="H21" s="658">
        <v>150</v>
      </c>
      <c r="I21" s="297" t="s">
        <v>27</v>
      </c>
      <c r="J21" s="773" t="s">
        <v>198</v>
      </c>
      <c r="K21" s="773">
        <f>IF((H21+_xlfn.BITLSHIFT(H22,8))&gt;32767,H21+_xlfn.BITLSHIFT(H22,8)-65536,H21+_xlfn.BITLSHIFT(H22,8))</f>
        <v>150</v>
      </c>
      <c r="L21" s="742"/>
    </row>
    <row r="22" spans="1:12" ht="15.6" customHeight="1">
      <c r="A22" s="291">
        <v>139</v>
      </c>
      <c r="B22" s="291" t="s">
        <v>24</v>
      </c>
      <c r="C22" s="293" t="s">
        <v>1523</v>
      </c>
      <c r="D22" s="751"/>
      <c r="E22" s="295" t="s">
        <v>26</v>
      </c>
      <c r="F22" s="540">
        <f t="shared" si="0"/>
        <v>0</v>
      </c>
      <c r="G22" s="450" t="str">
        <f t="shared" si="1"/>
        <v>0</v>
      </c>
      <c r="H22" s="302">
        <v>0</v>
      </c>
      <c r="I22" s="297" t="s">
        <v>27</v>
      </c>
      <c r="J22" s="751"/>
      <c r="K22" s="751"/>
      <c r="L22" s="742"/>
    </row>
    <row r="23" spans="1:12" ht="15.6" customHeight="1">
      <c r="A23" s="291">
        <v>140</v>
      </c>
      <c r="B23" s="291" t="s">
        <v>24</v>
      </c>
      <c r="C23" s="293" t="s">
        <v>1524</v>
      </c>
      <c r="D23" s="954" t="s">
        <v>1525</v>
      </c>
      <c r="E23" s="295" t="s">
        <v>26</v>
      </c>
      <c r="F23" s="540">
        <f t="shared" si="0"/>
        <v>248</v>
      </c>
      <c r="G23" s="450" t="str">
        <f t="shared" si="1"/>
        <v>F8</v>
      </c>
      <c r="H23" s="658">
        <v>248</v>
      </c>
      <c r="I23" s="297" t="s">
        <v>27</v>
      </c>
      <c r="J23" s="773" t="s">
        <v>198</v>
      </c>
      <c r="K23" s="773">
        <f>IF((H23+_xlfn.BITLSHIFT(H24,8))&gt;32767,H23+_xlfn.BITLSHIFT(H24,8)-65536,H23+_xlfn.BITLSHIFT(H24,8))</f>
        <v>-8</v>
      </c>
      <c r="L23" s="742"/>
    </row>
    <row r="24" spans="1:12" ht="15.6" customHeight="1">
      <c r="A24" s="291">
        <v>141</v>
      </c>
      <c r="B24" s="291" t="s">
        <v>24</v>
      </c>
      <c r="C24" s="293" t="s">
        <v>1526</v>
      </c>
      <c r="D24" s="751"/>
      <c r="E24" s="295" t="s">
        <v>26</v>
      </c>
      <c r="F24" s="540">
        <f t="shared" si="0"/>
        <v>255</v>
      </c>
      <c r="G24" s="450" t="str">
        <f t="shared" si="1"/>
        <v>FF</v>
      </c>
      <c r="H24" s="302">
        <v>255</v>
      </c>
      <c r="I24" s="297" t="s">
        <v>27</v>
      </c>
      <c r="J24" s="751"/>
      <c r="K24" s="751"/>
      <c r="L24" s="742"/>
    </row>
    <row r="25" spans="1:12" ht="15.6" customHeight="1">
      <c r="A25" s="291">
        <v>142</v>
      </c>
      <c r="B25" s="291" t="s">
        <v>24</v>
      </c>
      <c r="C25" s="293" t="s">
        <v>1527</v>
      </c>
      <c r="D25" s="954" t="s">
        <v>1528</v>
      </c>
      <c r="E25" s="295" t="s">
        <v>26</v>
      </c>
      <c r="F25" s="540">
        <f t="shared" si="0"/>
        <v>0</v>
      </c>
      <c r="G25" s="450" t="str">
        <f t="shared" si="1"/>
        <v>0</v>
      </c>
      <c r="H25" s="658">
        <v>0</v>
      </c>
      <c r="I25" s="297" t="s">
        <v>27</v>
      </c>
      <c r="J25" s="773" t="s">
        <v>198</v>
      </c>
      <c r="K25" s="773">
        <f>IF((H25+_xlfn.BITLSHIFT(H26,8))&gt;32767,H25+_xlfn.BITLSHIFT(H26,8)-65536,H25+_xlfn.BITLSHIFT(H26,8))</f>
        <v>0</v>
      </c>
      <c r="L25" s="742"/>
    </row>
    <row r="26" spans="1:12" ht="15.6" customHeight="1">
      <c r="A26" s="291">
        <v>143</v>
      </c>
      <c r="B26" s="291" t="s">
        <v>24</v>
      </c>
      <c r="C26" s="293" t="s">
        <v>1529</v>
      </c>
      <c r="D26" s="751"/>
      <c r="E26" s="295" t="s">
        <v>26</v>
      </c>
      <c r="F26" s="540">
        <f t="shared" si="0"/>
        <v>0</v>
      </c>
      <c r="G26" s="450" t="str">
        <f t="shared" si="1"/>
        <v>0</v>
      </c>
      <c r="H26" s="302">
        <v>0</v>
      </c>
      <c r="I26" s="297" t="s">
        <v>27</v>
      </c>
      <c r="J26" s="751"/>
      <c r="K26" s="751"/>
      <c r="L26" s="742"/>
    </row>
    <row r="27" spans="1:12" ht="15.6" customHeight="1">
      <c r="A27" s="291">
        <v>144</v>
      </c>
      <c r="B27" s="291" t="s">
        <v>24</v>
      </c>
      <c r="C27" s="293" t="s">
        <v>1530</v>
      </c>
      <c r="D27" s="954" t="s">
        <v>1531</v>
      </c>
      <c r="E27" s="295" t="s">
        <v>26</v>
      </c>
      <c r="F27" s="540">
        <f t="shared" si="0"/>
        <v>0</v>
      </c>
      <c r="G27" s="450" t="str">
        <f t="shared" si="1"/>
        <v>0</v>
      </c>
      <c r="H27" s="658">
        <v>0</v>
      </c>
      <c r="I27" s="297" t="s">
        <v>27</v>
      </c>
      <c r="J27" s="773" t="s">
        <v>198</v>
      </c>
      <c r="K27" s="773">
        <f>IF((H27+_xlfn.BITLSHIFT(H28,8))&gt;32767,H27+_xlfn.BITLSHIFT(H28,8)-65536,H27+_xlfn.BITLSHIFT(H28,8))</f>
        <v>0</v>
      </c>
      <c r="L27" s="742"/>
    </row>
    <row r="28" spans="1:12" ht="15.6" customHeight="1">
      <c r="A28" s="291">
        <v>145</v>
      </c>
      <c r="B28" s="291" t="s">
        <v>24</v>
      </c>
      <c r="C28" s="293" t="s">
        <v>1532</v>
      </c>
      <c r="D28" s="751"/>
      <c r="E28" s="295" t="s">
        <v>26</v>
      </c>
      <c r="F28" s="540">
        <f t="shared" si="0"/>
        <v>0</v>
      </c>
      <c r="G28" s="450" t="str">
        <f t="shared" si="1"/>
        <v>0</v>
      </c>
      <c r="H28" s="302">
        <v>0</v>
      </c>
      <c r="I28" s="297" t="s">
        <v>27</v>
      </c>
      <c r="J28" s="751"/>
      <c r="K28" s="751"/>
      <c r="L28" s="742"/>
    </row>
    <row r="29" spans="1:12" ht="15.6" customHeight="1">
      <c r="A29" s="291">
        <v>146</v>
      </c>
      <c r="B29" s="291" t="s">
        <v>24</v>
      </c>
      <c r="C29" s="293" t="s">
        <v>1533</v>
      </c>
      <c r="D29" s="954" t="s">
        <v>1534</v>
      </c>
      <c r="E29" s="295" t="s">
        <v>26</v>
      </c>
      <c r="F29" s="540">
        <f t="shared" si="0"/>
        <v>0</v>
      </c>
      <c r="G29" s="450" t="str">
        <f t="shared" si="1"/>
        <v>0</v>
      </c>
      <c r="H29" s="658">
        <v>0</v>
      </c>
      <c r="I29" s="297" t="s">
        <v>27</v>
      </c>
      <c r="J29" s="773" t="s">
        <v>198</v>
      </c>
      <c r="K29" s="773">
        <f>IF((H29+_xlfn.BITLSHIFT(H30,8))&gt;32767,H29+_xlfn.BITLSHIFT(H30,8)-65536,H29+_xlfn.BITLSHIFT(H30,8))</f>
        <v>0</v>
      </c>
      <c r="L29" s="742"/>
    </row>
    <row r="30" spans="1:12" ht="15.6" customHeight="1">
      <c r="A30" s="291">
        <v>147</v>
      </c>
      <c r="B30" s="291" t="s">
        <v>24</v>
      </c>
      <c r="C30" s="293" t="s">
        <v>1535</v>
      </c>
      <c r="D30" s="751"/>
      <c r="E30" s="295" t="s">
        <v>26</v>
      </c>
      <c r="F30" s="540">
        <f t="shared" si="0"/>
        <v>0</v>
      </c>
      <c r="G30" s="450" t="str">
        <f t="shared" si="1"/>
        <v>0</v>
      </c>
      <c r="H30" s="302">
        <v>0</v>
      </c>
      <c r="I30" s="297" t="s">
        <v>27</v>
      </c>
      <c r="J30" s="751"/>
      <c r="K30" s="751"/>
      <c r="L30" s="742"/>
    </row>
    <row r="31" spans="1:12" ht="15.6" customHeight="1">
      <c r="A31" s="291">
        <v>148</v>
      </c>
      <c r="B31" s="291" t="s">
        <v>24</v>
      </c>
      <c r="C31" s="293" t="s">
        <v>1536</v>
      </c>
      <c r="D31" s="954" t="s">
        <v>1537</v>
      </c>
      <c r="E31" s="295" t="s">
        <v>26</v>
      </c>
      <c r="F31" s="540">
        <f t="shared" si="0"/>
        <v>0</v>
      </c>
      <c r="G31" s="450" t="str">
        <f t="shared" si="1"/>
        <v>0</v>
      </c>
      <c r="H31" s="658">
        <v>0</v>
      </c>
      <c r="I31" s="297" t="s">
        <v>27</v>
      </c>
      <c r="J31" s="773" t="s">
        <v>198</v>
      </c>
      <c r="K31" s="773">
        <f>IF((H31+_xlfn.BITLSHIFT(H32,8))&gt;32767,H31+_xlfn.BITLSHIFT(H32,8)-65536,H31+_xlfn.BITLSHIFT(H32,8))</f>
        <v>0</v>
      </c>
      <c r="L31" s="742"/>
    </row>
    <row r="32" spans="1:12" ht="15.6" customHeight="1">
      <c r="A32" s="291">
        <v>149</v>
      </c>
      <c r="B32" s="291" t="s">
        <v>24</v>
      </c>
      <c r="C32" s="293" t="s">
        <v>1538</v>
      </c>
      <c r="D32" s="751"/>
      <c r="E32" s="295" t="s">
        <v>26</v>
      </c>
      <c r="F32" s="540">
        <f t="shared" si="0"/>
        <v>0</v>
      </c>
      <c r="G32" s="450" t="str">
        <f t="shared" si="1"/>
        <v>0</v>
      </c>
      <c r="H32" s="302">
        <v>0</v>
      </c>
      <c r="I32" s="297" t="s">
        <v>27</v>
      </c>
      <c r="J32" s="751"/>
      <c r="K32" s="751"/>
      <c r="L32" s="742"/>
    </row>
    <row r="33" spans="1:12" ht="15.6" customHeight="1">
      <c r="A33" s="291">
        <v>150</v>
      </c>
      <c r="B33" s="291" t="s">
        <v>24</v>
      </c>
      <c r="C33" s="293" t="s">
        <v>1539</v>
      </c>
      <c r="D33" s="954" t="s">
        <v>1540</v>
      </c>
      <c r="E33" s="295" t="s">
        <v>26</v>
      </c>
      <c r="F33" s="540">
        <f t="shared" si="0"/>
        <v>0</v>
      </c>
      <c r="G33" s="450" t="str">
        <f t="shared" si="1"/>
        <v>0</v>
      </c>
      <c r="H33" s="658">
        <v>0</v>
      </c>
      <c r="I33" s="297" t="s">
        <v>27</v>
      </c>
      <c r="J33" s="773" t="s">
        <v>198</v>
      </c>
      <c r="K33" s="773">
        <f>IF((H33+_xlfn.BITLSHIFT(H34,8))&gt;32767,H33+_xlfn.BITLSHIFT(H34,8)-65536,H33+_xlfn.BITLSHIFT(H34,8))</f>
        <v>0</v>
      </c>
      <c r="L33" s="742"/>
    </row>
    <row r="34" spans="1:12" ht="15.6" customHeight="1">
      <c r="A34" s="291">
        <v>151</v>
      </c>
      <c r="B34" s="291" t="s">
        <v>24</v>
      </c>
      <c r="C34" s="293" t="s">
        <v>1541</v>
      </c>
      <c r="D34" s="751"/>
      <c r="E34" s="295" t="s">
        <v>26</v>
      </c>
      <c r="F34" s="540">
        <f t="shared" si="0"/>
        <v>0</v>
      </c>
      <c r="G34" s="450" t="str">
        <f t="shared" si="1"/>
        <v>0</v>
      </c>
      <c r="H34" s="302">
        <v>0</v>
      </c>
      <c r="I34" s="297" t="s">
        <v>27</v>
      </c>
      <c r="J34" s="751"/>
      <c r="K34" s="751"/>
      <c r="L34" s="742"/>
    </row>
    <row r="35" spans="1:12" ht="15.6" customHeight="1">
      <c r="A35" s="291">
        <v>152</v>
      </c>
      <c r="B35" s="291" t="s">
        <v>24</v>
      </c>
      <c r="C35" s="293" t="s">
        <v>1542</v>
      </c>
      <c r="D35" s="954" t="s">
        <v>1543</v>
      </c>
      <c r="E35" s="295" t="s">
        <v>26</v>
      </c>
      <c r="F35" s="540">
        <f t="shared" si="0"/>
        <v>0</v>
      </c>
      <c r="G35" s="450" t="str">
        <f t="shared" si="1"/>
        <v>0</v>
      </c>
      <c r="H35" s="658">
        <v>0</v>
      </c>
      <c r="I35" s="297" t="s">
        <v>27</v>
      </c>
      <c r="J35" s="773" t="s">
        <v>198</v>
      </c>
      <c r="K35" s="773">
        <f>IF((H35+_xlfn.BITLSHIFT(H36,8))&gt;32767,H35+_xlfn.BITLSHIFT(H36,8)-65536,H35+_xlfn.BITLSHIFT(H36,8))</f>
        <v>0</v>
      </c>
      <c r="L35" s="742"/>
    </row>
    <row r="36" spans="1:12" ht="15.6" customHeight="1">
      <c r="A36" s="291">
        <v>153</v>
      </c>
      <c r="B36" s="291" t="s">
        <v>24</v>
      </c>
      <c r="C36" s="293" t="s">
        <v>1544</v>
      </c>
      <c r="D36" s="751"/>
      <c r="E36" s="295" t="s">
        <v>26</v>
      </c>
      <c r="F36" s="540">
        <f t="shared" si="0"/>
        <v>0</v>
      </c>
      <c r="G36" s="450" t="str">
        <f t="shared" si="1"/>
        <v>0</v>
      </c>
      <c r="H36" s="302">
        <v>0</v>
      </c>
      <c r="I36" s="297" t="s">
        <v>27</v>
      </c>
      <c r="J36" s="751"/>
      <c r="K36" s="751"/>
      <c r="L36" s="742"/>
    </row>
    <row r="37" spans="1:12" ht="15.6" customHeight="1">
      <c r="A37" s="291">
        <v>154</v>
      </c>
      <c r="B37" s="291" t="s">
        <v>24</v>
      </c>
      <c r="C37" s="293" t="s">
        <v>1545</v>
      </c>
      <c r="D37" s="954" t="s">
        <v>1546</v>
      </c>
      <c r="E37" s="295" t="s">
        <v>26</v>
      </c>
      <c r="F37" s="540">
        <f t="shared" si="0"/>
        <v>0</v>
      </c>
      <c r="G37" s="450" t="str">
        <f t="shared" si="1"/>
        <v>0</v>
      </c>
      <c r="H37" s="658">
        <v>0</v>
      </c>
      <c r="I37" s="297" t="s">
        <v>27</v>
      </c>
      <c r="J37" s="773" t="s">
        <v>198</v>
      </c>
      <c r="K37" s="773">
        <f>IF((H37+_xlfn.BITLSHIFT(H38,8))&gt;32767,H37+_xlfn.BITLSHIFT(H38,8)-65536,H37+_xlfn.BITLSHIFT(H38,8))</f>
        <v>0</v>
      </c>
      <c r="L37" s="742"/>
    </row>
    <row r="38" spans="1:12" ht="15.6" customHeight="1">
      <c r="A38" s="291">
        <v>155</v>
      </c>
      <c r="B38" s="291" t="s">
        <v>24</v>
      </c>
      <c r="C38" s="293" t="s">
        <v>1547</v>
      </c>
      <c r="D38" s="751"/>
      <c r="E38" s="295" t="s">
        <v>26</v>
      </c>
      <c r="F38" s="540">
        <f t="shared" si="0"/>
        <v>0</v>
      </c>
      <c r="G38" s="450" t="str">
        <f t="shared" si="1"/>
        <v>0</v>
      </c>
      <c r="H38" s="302">
        <v>0</v>
      </c>
      <c r="I38" s="297" t="s">
        <v>27</v>
      </c>
      <c r="J38" s="751"/>
      <c r="K38" s="751"/>
      <c r="L38" s="742"/>
    </row>
    <row r="39" spans="1:12" ht="15.6" customHeight="1">
      <c r="A39" s="291">
        <v>156</v>
      </c>
      <c r="B39" s="291" t="s">
        <v>24</v>
      </c>
      <c r="C39" s="293" t="s">
        <v>1548</v>
      </c>
      <c r="D39" s="954" t="s">
        <v>1549</v>
      </c>
      <c r="E39" s="295" t="s">
        <v>26</v>
      </c>
      <c r="F39" s="540">
        <f t="shared" si="0"/>
        <v>0</v>
      </c>
      <c r="G39" s="450" t="str">
        <f t="shared" si="1"/>
        <v>0</v>
      </c>
      <c r="H39" s="658">
        <v>0</v>
      </c>
      <c r="I39" s="297" t="s">
        <v>27</v>
      </c>
      <c r="J39" s="773" t="s">
        <v>198</v>
      </c>
      <c r="K39" s="773">
        <f>IF((H39+_xlfn.BITLSHIFT(H40,8))&gt;32767,H39+_xlfn.BITLSHIFT(H40,8)-65536,H39+_xlfn.BITLSHIFT(H40,8))</f>
        <v>0</v>
      </c>
      <c r="L39" s="742"/>
    </row>
    <row r="40" spans="1:12" ht="15.6" customHeight="1">
      <c r="A40" s="291">
        <v>157</v>
      </c>
      <c r="B40" s="291" t="s">
        <v>24</v>
      </c>
      <c r="C40" s="293" t="s">
        <v>1550</v>
      </c>
      <c r="D40" s="751"/>
      <c r="E40" s="295" t="s">
        <v>26</v>
      </c>
      <c r="F40" s="540">
        <f t="shared" si="0"/>
        <v>0</v>
      </c>
      <c r="G40" s="450" t="str">
        <f t="shared" si="1"/>
        <v>0</v>
      </c>
      <c r="H40" s="302">
        <v>0</v>
      </c>
      <c r="I40" s="297" t="s">
        <v>27</v>
      </c>
      <c r="J40" s="751"/>
      <c r="K40" s="751"/>
      <c r="L40" s="742"/>
    </row>
    <row r="41" spans="1:12" ht="15.6" customHeight="1">
      <c r="A41" s="291">
        <v>158</v>
      </c>
      <c r="B41" s="291" t="s">
        <v>24</v>
      </c>
      <c r="C41" s="293" t="s">
        <v>1551</v>
      </c>
      <c r="D41" s="954" t="s">
        <v>1552</v>
      </c>
      <c r="E41" s="295" t="s">
        <v>26</v>
      </c>
      <c r="F41" s="540">
        <f t="shared" si="0"/>
        <v>0</v>
      </c>
      <c r="G41" s="450" t="str">
        <f t="shared" si="1"/>
        <v>0</v>
      </c>
      <c r="H41" s="658">
        <v>0</v>
      </c>
      <c r="I41" s="297" t="s">
        <v>27</v>
      </c>
      <c r="J41" s="773" t="s">
        <v>198</v>
      </c>
      <c r="K41" s="773">
        <f>IF((H41+_xlfn.BITLSHIFT(H42,8))&gt;32767,H41+_xlfn.BITLSHIFT(H42,8)-65536,H41+_xlfn.BITLSHIFT(H42,8))</f>
        <v>0</v>
      </c>
      <c r="L41" s="742"/>
    </row>
    <row r="42" spans="1:12" ht="15.6" customHeight="1">
      <c r="A42" s="291">
        <v>159</v>
      </c>
      <c r="B42" s="291" t="s">
        <v>24</v>
      </c>
      <c r="C42" s="293" t="s">
        <v>1553</v>
      </c>
      <c r="D42" s="751"/>
      <c r="E42" s="295" t="s">
        <v>26</v>
      </c>
      <c r="F42" s="540">
        <f t="shared" si="0"/>
        <v>0</v>
      </c>
      <c r="G42" s="450" t="str">
        <f t="shared" si="1"/>
        <v>0</v>
      </c>
      <c r="H42" s="302">
        <v>0</v>
      </c>
      <c r="I42" s="297" t="s">
        <v>27</v>
      </c>
      <c r="J42" s="751"/>
      <c r="K42" s="751"/>
      <c r="L42" s="742"/>
    </row>
    <row r="43" spans="1:12" ht="15.6" customHeight="1">
      <c r="A43" s="291">
        <v>160</v>
      </c>
      <c r="B43" s="291" t="s">
        <v>24</v>
      </c>
      <c r="C43" s="293" t="s">
        <v>1554</v>
      </c>
      <c r="D43" s="294" t="s">
        <v>1555</v>
      </c>
      <c r="E43" s="295" t="s">
        <v>26</v>
      </c>
      <c r="F43" s="540">
        <f t="shared" si="0"/>
        <v>0</v>
      </c>
      <c r="G43" s="450" t="str">
        <f t="shared" si="1"/>
        <v>0</v>
      </c>
      <c r="H43" s="302">
        <v>0</v>
      </c>
      <c r="I43" s="297" t="s">
        <v>27</v>
      </c>
      <c r="J43" s="297" t="s">
        <v>200</v>
      </c>
      <c r="K43" s="297">
        <f>H43</f>
        <v>0</v>
      </c>
      <c r="L43" s="742"/>
    </row>
    <row r="44" spans="1:12" ht="15.6" customHeight="1">
      <c r="A44" s="291">
        <v>161</v>
      </c>
      <c r="B44" s="291" t="s">
        <v>24</v>
      </c>
      <c r="C44" s="293" t="s">
        <v>49</v>
      </c>
      <c r="D44" s="294" t="s">
        <v>1514</v>
      </c>
      <c r="E44" s="295" t="s">
        <v>26</v>
      </c>
      <c r="F44" s="540">
        <f t="shared" si="0"/>
        <v>0</v>
      </c>
      <c r="G44" s="450" t="str">
        <f t="shared" si="1"/>
        <v>0</v>
      </c>
      <c r="H44" s="302">
        <v>0</v>
      </c>
      <c r="I44" s="297" t="s">
        <v>27</v>
      </c>
      <c r="J44" s="297" t="s">
        <v>200</v>
      </c>
      <c r="K44" s="297">
        <f>H44</f>
        <v>0</v>
      </c>
      <c r="L44" s="742"/>
    </row>
    <row r="45" spans="1:12" ht="15.6" customHeight="1">
      <c r="A45" s="291">
        <v>162</v>
      </c>
      <c r="B45" s="291" t="s">
        <v>24</v>
      </c>
      <c r="C45" s="293" t="s">
        <v>1556</v>
      </c>
      <c r="D45" s="294" t="s">
        <v>1557</v>
      </c>
      <c r="E45" s="295" t="s">
        <v>26</v>
      </c>
      <c r="F45" s="540">
        <f t="shared" si="0"/>
        <v>0</v>
      </c>
      <c r="G45" s="450" t="str">
        <f t="shared" si="1"/>
        <v>0</v>
      </c>
      <c r="H45" s="302">
        <v>0</v>
      </c>
      <c r="I45" s="297" t="s">
        <v>27</v>
      </c>
      <c r="J45" s="297" t="s">
        <v>200</v>
      </c>
      <c r="K45" s="297">
        <f>H45</f>
        <v>0</v>
      </c>
      <c r="L45" s="742"/>
    </row>
    <row r="46" spans="1:12" ht="15.6" customHeight="1">
      <c r="A46" s="291">
        <v>163</v>
      </c>
      <c r="B46" s="291" t="s">
        <v>24</v>
      </c>
      <c r="C46" s="293" t="s">
        <v>1558</v>
      </c>
      <c r="D46" s="294" t="s">
        <v>1559</v>
      </c>
      <c r="E46" s="295" t="s">
        <v>26</v>
      </c>
      <c r="F46" s="540">
        <f t="shared" si="0"/>
        <v>0</v>
      </c>
      <c r="G46" s="450" t="str">
        <f t="shared" si="1"/>
        <v>0</v>
      </c>
      <c r="H46" s="302">
        <v>0</v>
      </c>
      <c r="I46" s="297" t="s">
        <v>27</v>
      </c>
      <c r="J46" s="297" t="s">
        <v>1560</v>
      </c>
      <c r="K46" s="297">
        <f>IF(H46&gt;127,H46-256,H46)</f>
        <v>0</v>
      </c>
      <c r="L46" s="742"/>
    </row>
    <row r="47" spans="1:12" ht="15.6" customHeight="1">
      <c r="A47" s="291">
        <v>164</v>
      </c>
      <c r="B47" s="291" t="s">
        <v>24</v>
      </c>
      <c r="C47" s="293" t="s">
        <v>1561</v>
      </c>
      <c r="D47" s="294" t="s">
        <v>1559</v>
      </c>
      <c r="E47" s="295" t="s">
        <v>26</v>
      </c>
      <c r="F47" s="540">
        <f t="shared" si="0"/>
        <v>255</v>
      </c>
      <c r="G47" s="450" t="str">
        <f t="shared" si="1"/>
        <v>FF</v>
      </c>
      <c r="H47" s="302">
        <v>255</v>
      </c>
      <c r="I47" s="297" t="s">
        <v>27</v>
      </c>
      <c r="J47" s="297" t="s">
        <v>1560</v>
      </c>
      <c r="K47" s="297">
        <f>IF(H47&gt;127,H47-256,H47)</f>
        <v>-1</v>
      </c>
      <c r="L47" s="742"/>
    </row>
    <row r="48" spans="1:12" ht="15.6" customHeight="1">
      <c r="A48" s="291">
        <v>165</v>
      </c>
      <c r="B48" s="291" t="s">
        <v>24</v>
      </c>
      <c r="C48" s="293" t="s">
        <v>1562</v>
      </c>
      <c r="D48" s="294" t="s">
        <v>1559</v>
      </c>
      <c r="E48" s="295" t="s">
        <v>26</v>
      </c>
      <c r="F48" s="540">
        <f t="shared" si="0"/>
        <v>253</v>
      </c>
      <c r="G48" s="450" t="str">
        <f t="shared" si="1"/>
        <v>FD</v>
      </c>
      <c r="H48" s="302">
        <v>253</v>
      </c>
      <c r="I48" s="297" t="s">
        <v>27</v>
      </c>
      <c r="J48" s="297" t="s">
        <v>1560</v>
      </c>
      <c r="K48" s="297">
        <f>IF(H48&gt;127,H48-256,H48)</f>
        <v>-3</v>
      </c>
      <c r="L48" s="742"/>
    </row>
    <row r="49" spans="1:12" ht="15.6" customHeight="1">
      <c r="A49" s="291">
        <v>166</v>
      </c>
      <c r="B49" s="291" t="s">
        <v>24</v>
      </c>
      <c r="C49" s="293" t="s">
        <v>1563</v>
      </c>
      <c r="D49" s="294" t="s">
        <v>1559</v>
      </c>
      <c r="E49" s="295" t="s">
        <v>26</v>
      </c>
      <c r="F49" s="540">
        <f t="shared" si="0"/>
        <v>0</v>
      </c>
      <c r="G49" s="450" t="str">
        <f t="shared" si="1"/>
        <v>0</v>
      </c>
      <c r="H49" s="302">
        <v>0</v>
      </c>
      <c r="I49" s="297" t="s">
        <v>27</v>
      </c>
      <c r="J49" s="297" t="s">
        <v>1560</v>
      </c>
      <c r="K49" s="297">
        <f>IF(H49&gt;127,H49-256,H49)</f>
        <v>0</v>
      </c>
      <c r="L49" s="742"/>
    </row>
    <row r="50" spans="1:12" ht="15.6" customHeight="1">
      <c r="A50" s="291">
        <v>167</v>
      </c>
      <c r="B50" s="291" t="s">
        <v>24</v>
      </c>
      <c r="C50" s="293" t="s">
        <v>1564</v>
      </c>
      <c r="D50" s="294" t="s">
        <v>1565</v>
      </c>
      <c r="E50" s="295" t="s">
        <v>26</v>
      </c>
      <c r="F50" s="540">
        <f t="shared" si="0"/>
        <v>0</v>
      </c>
      <c r="G50" s="450" t="str">
        <f t="shared" si="1"/>
        <v>0</v>
      </c>
      <c r="H50" s="302">
        <v>0</v>
      </c>
      <c r="I50" s="297" t="s">
        <v>27</v>
      </c>
      <c r="J50" s="297" t="s">
        <v>200</v>
      </c>
      <c r="K50" s="297">
        <f t="shared" ref="K50:K62" si="2">H50</f>
        <v>0</v>
      </c>
      <c r="L50" s="742"/>
    </row>
    <row r="51" spans="1:12" ht="15.6" customHeight="1">
      <c r="A51" s="291">
        <v>168</v>
      </c>
      <c r="B51" s="291" t="s">
        <v>24</v>
      </c>
      <c r="C51" s="293" t="s">
        <v>1566</v>
      </c>
      <c r="D51" s="294" t="s">
        <v>1567</v>
      </c>
      <c r="E51" s="295" t="s">
        <v>26</v>
      </c>
      <c r="F51" s="540">
        <f t="shared" si="0"/>
        <v>1</v>
      </c>
      <c r="G51" s="450" t="str">
        <f t="shared" si="1"/>
        <v>1</v>
      </c>
      <c r="H51" s="302">
        <v>1</v>
      </c>
      <c r="I51" s="297" t="s">
        <v>27</v>
      </c>
      <c r="J51" s="297" t="s">
        <v>200</v>
      </c>
      <c r="K51" s="297">
        <f t="shared" si="2"/>
        <v>1</v>
      </c>
      <c r="L51" s="742"/>
    </row>
    <row r="52" spans="1:12" ht="15.6" customHeight="1">
      <c r="A52" s="291">
        <v>169</v>
      </c>
      <c r="B52" s="291" t="s">
        <v>24</v>
      </c>
      <c r="C52" s="293" t="s">
        <v>1568</v>
      </c>
      <c r="D52" s="294" t="s">
        <v>1569</v>
      </c>
      <c r="E52" s="295" t="s">
        <v>26</v>
      </c>
      <c r="F52" s="540">
        <f t="shared" si="0"/>
        <v>0</v>
      </c>
      <c r="G52" s="450" t="str">
        <f t="shared" si="1"/>
        <v>0</v>
      </c>
      <c r="H52" s="302">
        <v>0</v>
      </c>
      <c r="I52" s="297" t="s">
        <v>27</v>
      </c>
      <c r="J52" s="297" t="s">
        <v>200</v>
      </c>
      <c r="K52" s="297">
        <f t="shared" si="2"/>
        <v>0</v>
      </c>
      <c r="L52" s="742"/>
    </row>
    <row r="53" spans="1:12" ht="15.6" customHeight="1">
      <c r="A53" s="291">
        <v>170</v>
      </c>
      <c r="B53" s="291" t="s">
        <v>24</v>
      </c>
      <c r="C53" s="293" t="s">
        <v>1570</v>
      </c>
      <c r="D53" s="294" t="s">
        <v>1571</v>
      </c>
      <c r="E53" s="295" t="s">
        <v>26</v>
      </c>
      <c r="F53" s="540">
        <f t="shared" si="0"/>
        <v>0</v>
      </c>
      <c r="G53" s="450" t="str">
        <f t="shared" si="1"/>
        <v>0</v>
      </c>
      <c r="H53" s="302">
        <v>0</v>
      </c>
      <c r="I53" s="297" t="s">
        <v>27</v>
      </c>
      <c r="J53" s="297" t="s">
        <v>200</v>
      </c>
      <c r="K53" s="297">
        <f t="shared" si="2"/>
        <v>0</v>
      </c>
      <c r="L53" s="742"/>
    </row>
    <row r="54" spans="1:12" ht="15.6" customHeight="1">
      <c r="A54" s="291">
        <v>171</v>
      </c>
      <c r="B54" s="291" t="s">
        <v>24</v>
      </c>
      <c r="C54" s="293" t="s">
        <v>1572</v>
      </c>
      <c r="D54" s="294" t="s">
        <v>1573</v>
      </c>
      <c r="E54" s="295" t="s">
        <v>26</v>
      </c>
      <c r="F54" s="540">
        <f t="shared" si="0"/>
        <v>0</v>
      </c>
      <c r="G54" s="450" t="str">
        <f t="shared" si="1"/>
        <v>0</v>
      </c>
      <c r="H54" s="302">
        <v>0</v>
      </c>
      <c r="I54" s="297" t="s">
        <v>27</v>
      </c>
      <c r="J54" s="297" t="s">
        <v>200</v>
      </c>
      <c r="K54" s="297">
        <f t="shared" si="2"/>
        <v>0</v>
      </c>
      <c r="L54" s="742"/>
    </row>
    <row r="55" spans="1:12" ht="15.6" customHeight="1">
      <c r="A55" s="291">
        <v>172</v>
      </c>
      <c r="B55" s="291" t="s">
        <v>24</v>
      </c>
      <c r="C55" s="293" t="s">
        <v>1574</v>
      </c>
      <c r="D55" s="210" t="s">
        <v>1575</v>
      </c>
      <c r="E55" s="295" t="s">
        <v>26</v>
      </c>
      <c r="F55" s="540">
        <f t="shared" si="0"/>
        <v>0</v>
      </c>
      <c r="G55" s="450" t="str">
        <f t="shared" si="1"/>
        <v>0</v>
      </c>
      <c r="H55" s="302">
        <v>0</v>
      </c>
      <c r="I55" s="297" t="s">
        <v>27</v>
      </c>
      <c r="J55" s="297" t="s">
        <v>200</v>
      </c>
      <c r="K55" s="297">
        <f t="shared" si="2"/>
        <v>0</v>
      </c>
      <c r="L55" s="742"/>
    </row>
    <row r="56" spans="1:12" ht="15.6" customHeight="1">
      <c r="A56" s="291">
        <v>173</v>
      </c>
      <c r="B56" s="291" t="s">
        <v>24</v>
      </c>
      <c r="C56" s="293" t="s">
        <v>1576</v>
      </c>
      <c r="D56" s="210" t="s">
        <v>1577</v>
      </c>
      <c r="E56" s="295" t="s">
        <v>26</v>
      </c>
      <c r="F56" s="540">
        <f t="shared" si="0"/>
        <v>0</v>
      </c>
      <c r="G56" s="450" t="str">
        <f t="shared" si="1"/>
        <v>0</v>
      </c>
      <c r="H56" s="302">
        <v>0</v>
      </c>
      <c r="I56" s="297" t="s">
        <v>27</v>
      </c>
      <c r="J56" s="297" t="s">
        <v>200</v>
      </c>
      <c r="K56" s="297">
        <f t="shared" si="2"/>
        <v>0</v>
      </c>
      <c r="L56" s="742"/>
    </row>
    <row r="57" spans="1:12" ht="15.6" customHeight="1">
      <c r="A57" s="291">
        <v>174</v>
      </c>
      <c r="B57" s="291" t="s">
        <v>24</v>
      </c>
      <c r="C57" s="293" t="s">
        <v>1578</v>
      </c>
      <c r="D57" s="210" t="s">
        <v>1579</v>
      </c>
      <c r="E57" s="295" t="s">
        <v>26</v>
      </c>
      <c r="F57" s="540">
        <f t="shared" si="0"/>
        <v>0</v>
      </c>
      <c r="G57" s="450" t="str">
        <f t="shared" si="1"/>
        <v>0</v>
      </c>
      <c r="H57" s="302">
        <v>0</v>
      </c>
      <c r="I57" s="297" t="s">
        <v>27</v>
      </c>
      <c r="J57" s="297" t="s">
        <v>200</v>
      </c>
      <c r="K57" s="297">
        <f t="shared" si="2"/>
        <v>0</v>
      </c>
      <c r="L57" s="742"/>
    </row>
    <row r="58" spans="1:12" ht="15.6" customHeight="1">
      <c r="A58" s="291">
        <v>175</v>
      </c>
      <c r="B58" s="291" t="s">
        <v>24</v>
      </c>
      <c r="C58" s="293" t="s">
        <v>1580</v>
      </c>
      <c r="D58" s="210" t="s">
        <v>1581</v>
      </c>
      <c r="E58" s="295" t="s">
        <v>26</v>
      </c>
      <c r="F58" s="540">
        <f t="shared" si="0"/>
        <v>0</v>
      </c>
      <c r="G58" s="450" t="str">
        <f t="shared" si="1"/>
        <v>0</v>
      </c>
      <c r="H58" s="302">
        <v>0</v>
      </c>
      <c r="I58" s="297" t="s">
        <v>27</v>
      </c>
      <c r="J58" s="297" t="s">
        <v>200</v>
      </c>
      <c r="K58" s="297">
        <f t="shared" si="2"/>
        <v>0</v>
      </c>
      <c r="L58" s="742"/>
    </row>
    <row r="59" spans="1:12" ht="15.6" customHeight="1">
      <c r="A59" s="291">
        <v>176</v>
      </c>
      <c r="B59" s="291" t="s">
        <v>24</v>
      </c>
      <c r="C59" s="293" t="s">
        <v>1582</v>
      </c>
      <c r="D59" s="210" t="s">
        <v>1583</v>
      </c>
      <c r="E59" s="295" t="s">
        <v>26</v>
      </c>
      <c r="F59" s="540">
        <f t="shared" si="0"/>
        <v>0</v>
      </c>
      <c r="G59" s="450" t="str">
        <f t="shared" si="1"/>
        <v>0</v>
      </c>
      <c r="H59" s="302">
        <v>0</v>
      </c>
      <c r="I59" s="297" t="s">
        <v>27</v>
      </c>
      <c r="J59" s="297" t="s">
        <v>200</v>
      </c>
      <c r="K59" s="297">
        <f t="shared" si="2"/>
        <v>0</v>
      </c>
      <c r="L59" s="742"/>
    </row>
    <row r="60" spans="1:12" ht="15.6" customHeight="1">
      <c r="A60" s="291">
        <v>177</v>
      </c>
      <c r="B60" s="291" t="s">
        <v>24</v>
      </c>
      <c r="C60" s="293" t="s">
        <v>1584</v>
      </c>
      <c r="D60" s="210" t="s">
        <v>1585</v>
      </c>
      <c r="E60" s="295" t="s">
        <v>26</v>
      </c>
      <c r="F60" s="540">
        <f t="shared" si="0"/>
        <v>0</v>
      </c>
      <c r="G60" s="450" t="str">
        <f t="shared" si="1"/>
        <v>0</v>
      </c>
      <c r="H60" s="302">
        <v>0</v>
      </c>
      <c r="I60" s="297" t="s">
        <v>27</v>
      </c>
      <c r="J60" s="297" t="s">
        <v>200</v>
      </c>
      <c r="K60" s="297">
        <f t="shared" si="2"/>
        <v>0</v>
      </c>
      <c r="L60" s="742"/>
    </row>
    <row r="61" spans="1:12" ht="15.6" customHeight="1">
      <c r="A61" s="291">
        <v>178</v>
      </c>
      <c r="B61" s="291" t="s">
        <v>24</v>
      </c>
      <c r="C61" s="293" t="s">
        <v>49</v>
      </c>
      <c r="D61" s="294" t="s">
        <v>1514</v>
      </c>
      <c r="E61" s="295" t="s">
        <v>26</v>
      </c>
      <c r="F61" s="540">
        <f t="shared" si="0"/>
        <v>0</v>
      </c>
      <c r="G61" s="450" t="str">
        <f t="shared" si="1"/>
        <v>0</v>
      </c>
      <c r="H61" s="302">
        <v>0</v>
      </c>
      <c r="I61" s="297" t="s">
        <v>27</v>
      </c>
      <c r="J61" s="297" t="s">
        <v>200</v>
      </c>
      <c r="K61" s="297">
        <f t="shared" si="2"/>
        <v>0</v>
      </c>
      <c r="L61" s="742"/>
    </row>
    <row r="62" spans="1:12" ht="15.6" customHeight="1">
      <c r="A62" s="291">
        <v>179</v>
      </c>
      <c r="B62" s="291" t="s">
        <v>24</v>
      </c>
      <c r="C62" s="293" t="s">
        <v>49</v>
      </c>
      <c r="D62" s="294" t="s">
        <v>1514</v>
      </c>
      <c r="E62" s="295" t="s">
        <v>26</v>
      </c>
      <c r="F62" s="540">
        <f t="shared" si="0"/>
        <v>0</v>
      </c>
      <c r="G62" s="450" t="str">
        <f t="shared" si="1"/>
        <v>0</v>
      </c>
      <c r="H62" s="302">
        <v>0</v>
      </c>
      <c r="I62" s="297" t="s">
        <v>27</v>
      </c>
      <c r="J62" s="297" t="s">
        <v>200</v>
      </c>
      <c r="K62" s="297">
        <f t="shared" si="2"/>
        <v>0</v>
      </c>
      <c r="L62" s="742"/>
    </row>
    <row r="63" spans="1:12" ht="15.6" customHeight="1">
      <c r="A63" s="963">
        <v>180</v>
      </c>
      <c r="B63" s="291">
        <v>0</v>
      </c>
      <c r="C63" s="293" t="s">
        <v>1492</v>
      </c>
      <c r="D63" s="294" t="s">
        <v>1493</v>
      </c>
      <c r="E63" s="295" t="s">
        <v>26</v>
      </c>
      <c r="F63" s="540">
        <f>_xlfn.BITAND(_xlfn.BITRSHIFT(H63,B63),1)</f>
        <v>0</v>
      </c>
      <c r="G63" s="972" t="str">
        <f t="shared" si="1"/>
        <v>54</v>
      </c>
      <c r="H63" s="973">
        <v>84</v>
      </c>
      <c r="I63" s="773" t="s">
        <v>27</v>
      </c>
      <c r="J63" s="773" t="s">
        <v>1490</v>
      </c>
      <c r="K63" s="773">
        <f>_xlfn.BITLSHIFT(H74,24) +_xlfn.BITLSHIFT(H73,16) +_xlfn.BITLSHIFT(H71,8) +H63</f>
        <v>84</v>
      </c>
      <c r="L63" s="982" t="s">
        <v>4468</v>
      </c>
    </row>
    <row r="64" spans="1:12" ht="15.6" customHeight="1">
      <c r="A64" s="754"/>
      <c r="B64" s="291">
        <v>1</v>
      </c>
      <c r="C64" s="293" t="s">
        <v>1495</v>
      </c>
      <c r="D64" s="294" t="s">
        <v>1496</v>
      </c>
      <c r="E64" s="295" t="s">
        <v>26</v>
      </c>
      <c r="F64" s="540">
        <f>_xlfn.BITAND(_xlfn.BITRSHIFT(H63,B64),1)</f>
        <v>0</v>
      </c>
      <c r="G64" s="970"/>
      <c r="H64" s="974"/>
      <c r="I64" s="754"/>
      <c r="J64" s="754"/>
      <c r="K64" s="754"/>
      <c r="L64" s="742"/>
    </row>
    <row r="65" spans="1:12" ht="15.6" customHeight="1">
      <c r="A65" s="754"/>
      <c r="B65" s="291">
        <v>2</v>
      </c>
      <c r="C65" s="293" t="s">
        <v>1497</v>
      </c>
      <c r="D65" s="294" t="s">
        <v>1498</v>
      </c>
      <c r="E65" s="295" t="s">
        <v>26</v>
      </c>
      <c r="F65" s="540">
        <f>_xlfn.BITAND(_xlfn.BITRSHIFT(H63,B65),1)</f>
        <v>1</v>
      </c>
      <c r="G65" s="970"/>
      <c r="H65" s="974"/>
      <c r="I65" s="754"/>
      <c r="J65" s="754"/>
      <c r="K65" s="754"/>
      <c r="L65" s="742"/>
    </row>
    <row r="66" spans="1:12" ht="15.6" customHeight="1">
      <c r="A66" s="754"/>
      <c r="B66" s="291">
        <v>3</v>
      </c>
      <c r="C66" s="293" t="s">
        <v>1499</v>
      </c>
      <c r="D66" s="294" t="s">
        <v>1500</v>
      </c>
      <c r="E66" s="295" t="s">
        <v>26</v>
      </c>
      <c r="F66" s="540">
        <f>_xlfn.BITAND(_xlfn.BITRSHIFT(H63,B66),1)</f>
        <v>0</v>
      </c>
      <c r="G66" s="970"/>
      <c r="H66" s="974"/>
      <c r="I66" s="754"/>
      <c r="J66" s="754"/>
      <c r="K66" s="754"/>
      <c r="L66" s="742"/>
    </row>
    <row r="67" spans="1:12" ht="15.6" customHeight="1">
      <c r="A67" s="754"/>
      <c r="B67" s="291">
        <v>4</v>
      </c>
      <c r="C67" s="293" t="s">
        <v>1501</v>
      </c>
      <c r="D67" s="294" t="s">
        <v>1502</v>
      </c>
      <c r="E67" s="295" t="s">
        <v>26</v>
      </c>
      <c r="F67" s="540">
        <f>_xlfn.BITAND(_xlfn.BITRSHIFT(H63,B67),1)</f>
        <v>1</v>
      </c>
      <c r="G67" s="970"/>
      <c r="H67" s="974"/>
      <c r="I67" s="754"/>
      <c r="J67" s="754"/>
      <c r="K67" s="754"/>
      <c r="L67" s="742"/>
    </row>
    <row r="68" spans="1:12" ht="15.6" customHeight="1">
      <c r="A68" s="754"/>
      <c r="B68" s="291">
        <v>5</v>
      </c>
      <c r="C68" s="293" t="s">
        <v>1503</v>
      </c>
      <c r="D68" s="294" t="s">
        <v>1504</v>
      </c>
      <c r="E68" s="295" t="s">
        <v>26</v>
      </c>
      <c r="F68" s="540">
        <f>_xlfn.BITAND(_xlfn.BITRSHIFT(H63,B68),1)</f>
        <v>0</v>
      </c>
      <c r="G68" s="970"/>
      <c r="H68" s="974"/>
      <c r="I68" s="754"/>
      <c r="J68" s="754"/>
      <c r="K68" s="754"/>
      <c r="L68" s="742"/>
    </row>
    <row r="69" spans="1:12" ht="15.6" customHeight="1">
      <c r="A69" s="754"/>
      <c r="B69" s="291">
        <v>6</v>
      </c>
      <c r="C69" s="293" t="s">
        <v>1505</v>
      </c>
      <c r="D69" s="294" t="s">
        <v>1506</v>
      </c>
      <c r="E69" s="295" t="s">
        <v>26</v>
      </c>
      <c r="F69" s="540">
        <f>_xlfn.BITAND(_xlfn.BITRSHIFT(H63,B69),1)</f>
        <v>1</v>
      </c>
      <c r="G69" s="970"/>
      <c r="H69" s="974"/>
      <c r="I69" s="754"/>
      <c r="J69" s="754"/>
      <c r="K69" s="754"/>
      <c r="L69" s="742"/>
    </row>
    <row r="70" spans="1:12" ht="15.6" customHeight="1">
      <c r="A70" s="751"/>
      <c r="B70" s="291">
        <v>7</v>
      </c>
      <c r="C70" s="293" t="s">
        <v>1507</v>
      </c>
      <c r="D70" s="294" t="s">
        <v>1508</v>
      </c>
      <c r="E70" s="295" t="s">
        <v>26</v>
      </c>
      <c r="F70" s="540">
        <f>_xlfn.BITAND(_xlfn.BITRSHIFT(H63,B70),1)</f>
        <v>0</v>
      </c>
      <c r="G70" s="970"/>
      <c r="H70" s="975"/>
      <c r="I70" s="751"/>
      <c r="J70" s="754"/>
      <c r="K70" s="754"/>
      <c r="L70" s="742"/>
    </row>
    <row r="71" spans="1:12" ht="15.6" customHeight="1">
      <c r="A71" s="977">
        <v>181</v>
      </c>
      <c r="B71" s="291">
        <v>8</v>
      </c>
      <c r="C71" s="293" t="s">
        <v>1509</v>
      </c>
      <c r="D71" s="294" t="s">
        <v>1510</v>
      </c>
      <c r="E71" s="295" t="s">
        <v>26</v>
      </c>
      <c r="F71" s="540">
        <f>_xlfn.BITAND(_xlfn.BITRSHIFT(H71,B71),1)</f>
        <v>0</v>
      </c>
      <c r="G71" s="947" t="str">
        <f>DEC2HEX(H71)</f>
        <v>0</v>
      </c>
      <c r="H71" s="973">
        <v>0</v>
      </c>
      <c r="I71" s="773" t="s">
        <v>27</v>
      </c>
      <c r="J71" s="754"/>
      <c r="K71" s="754"/>
      <c r="L71" s="742"/>
    </row>
    <row r="72" spans="1:12" ht="15.6" customHeight="1">
      <c r="A72" s="751"/>
      <c r="B72" s="301" t="s">
        <v>1587</v>
      </c>
      <c r="C72" s="293" t="s">
        <v>1511</v>
      </c>
      <c r="D72" s="294" t="s">
        <v>49</v>
      </c>
      <c r="E72" s="295" t="s">
        <v>26</v>
      </c>
      <c r="F72" s="540">
        <f>H71</f>
        <v>0</v>
      </c>
      <c r="G72" s="971"/>
      <c r="H72" s="975"/>
      <c r="I72" s="751"/>
      <c r="J72" s="754"/>
      <c r="K72" s="754"/>
      <c r="L72" s="742"/>
    </row>
    <row r="73" spans="1:12" ht="15.6" customHeight="1">
      <c r="A73" s="291">
        <v>182</v>
      </c>
      <c r="B73" s="291" t="s">
        <v>1588</v>
      </c>
      <c r="C73" s="293" t="s">
        <v>1497</v>
      </c>
      <c r="D73" s="294" t="s">
        <v>1498</v>
      </c>
      <c r="E73" s="295" t="s">
        <v>26</v>
      </c>
      <c r="F73" s="540">
        <f t="shared" ref="F73:F136" si="3">H73</f>
        <v>0</v>
      </c>
      <c r="G73" s="450" t="str">
        <f t="shared" ref="G73:G136" si="4">DEC2HEX(H73)</f>
        <v>0</v>
      </c>
      <c r="H73" s="658">
        <v>0</v>
      </c>
      <c r="I73" s="297" t="s">
        <v>27</v>
      </c>
      <c r="J73" s="754"/>
      <c r="K73" s="754"/>
      <c r="L73" s="742"/>
    </row>
    <row r="74" spans="1:12" ht="15.6" customHeight="1">
      <c r="A74" s="291">
        <v>183</v>
      </c>
      <c r="B74" s="291" t="s">
        <v>1589</v>
      </c>
      <c r="C74" s="293" t="s">
        <v>1499</v>
      </c>
      <c r="D74" s="294" t="s">
        <v>1500</v>
      </c>
      <c r="E74" s="295" t="s">
        <v>26</v>
      </c>
      <c r="F74" s="540">
        <f t="shared" si="3"/>
        <v>0</v>
      </c>
      <c r="G74" s="450" t="str">
        <f t="shared" si="4"/>
        <v>0</v>
      </c>
      <c r="H74" s="302">
        <v>0</v>
      </c>
      <c r="I74" s="297" t="s">
        <v>27</v>
      </c>
      <c r="J74" s="751"/>
      <c r="K74" s="751"/>
      <c r="L74" s="742"/>
    </row>
    <row r="75" spans="1:12" ht="135" customHeight="1">
      <c r="A75" s="291">
        <v>184</v>
      </c>
      <c r="B75" s="291" t="s">
        <v>24</v>
      </c>
      <c r="C75" s="293" t="s">
        <v>1512</v>
      </c>
      <c r="D75" s="294" t="s">
        <v>1590</v>
      </c>
      <c r="E75" s="295" t="s">
        <v>26</v>
      </c>
      <c r="F75" s="540">
        <f t="shared" si="3"/>
        <v>4</v>
      </c>
      <c r="G75" s="450" t="str">
        <f t="shared" si="4"/>
        <v>4</v>
      </c>
      <c r="H75" s="302">
        <v>4</v>
      </c>
      <c r="I75" s="297" t="s">
        <v>27</v>
      </c>
      <c r="J75" s="297" t="s">
        <v>200</v>
      </c>
      <c r="K75" s="297">
        <f>H75</f>
        <v>4</v>
      </c>
      <c r="L75" s="742"/>
    </row>
    <row r="76" spans="1:12" ht="15.6" customHeight="1">
      <c r="A76" s="291">
        <v>185</v>
      </c>
      <c r="B76" s="291" t="s">
        <v>24</v>
      </c>
      <c r="C76" s="293" t="s">
        <v>49</v>
      </c>
      <c r="D76" s="294" t="s">
        <v>1514</v>
      </c>
      <c r="E76" s="295" t="s">
        <v>26</v>
      </c>
      <c r="F76" s="540">
        <f t="shared" si="3"/>
        <v>0</v>
      </c>
      <c r="G76" s="450" t="str">
        <f t="shared" si="4"/>
        <v>0</v>
      </c>
      <c r="H76" s="302">
        <v>0</v>
      </c>
      <c r="I76" s="297">
        <v>0</v>
      </c>
      <c r="J76" s="297" t="s">
        <v>200</v>
      </c>
      <c r="K76" s="297">
        <f>H76</f>
        <v>0</v>
      </c>
      <c r="L76" s="742"/>
    </row>
    <row r="77" spans="1:12" ht="15.6" customHeight="1">
      <c r="A77" s="291">
        <v>186</v>
      </c>
      <c r="B77" s="291" t="s">
        <v>24</v>
      </c>
      <c r="C77" s="293" t="s">
        <v>1515</v>
      </c>
      <c r="D77" s="954" t="s">
        <v>1516</v>
      </c>
      <c r="E77" s="295" t="s">
        <v>26</v>
      </c>
      <c r="F77" s="540">
        <f t="shared" si="3"/>
        <v>0</v>
      </c>
      <c r="G77" s="450" t="str">
        <f t="shared" si="4"/>
        <v>0</v>
      </c>
      <c r="H77" s="658">
        <v>0</v>
      </c>
      <c r="I77" s="297" t="s">
        <v>27</v>
      </c>
      <c r="J77" s="773" t="s">
        <v>198</v>
      </c>
      <c r="K77" s="773">
        <f>IF((H77+_xlfn.BITLSHIFT(H78,8))&gt;32767,H77+_xlfn.BITLSHIFT(H78,8)-65536,H77+_xlfn.BITLSHIFT(H78,8))</f>
        <v>0</v>
      </c>
      <c r="L77" s="742"/>
    </row>
    <row r="78" spans="1:12" ht="15.6" customHeight="1">
      <c r="A78" s="291">
        <v>187</v>
      </c>
      <c r="B78" s="291" t="s">
        <v>24</v>
      </c>
      <c r="C78" s="293" t="s">
        <v>1517</v>
      </c>
      <c r="D78" s="751"/>
      <c r="E78" s="295" t="s">
        <v>26</v>
      </c>
      <c r="F78" s="540">
        <f t="shared" si="3"/>
        <v>0</v>
      </c>
      <c r="G78" s="450" t="str">
        <f t="shared" si="4"/>
        <v>0</v>
      </c>
      <c r="H78" s="302">
        <v>0</v>
      </c>
      <c r="I78" s="297" t="s">
        <v>27</v>
      </c>
      <c r="J78" s="751"/>
      <c r="K78" s="751"/>
      <c r="L78" s="742"/>
    </row>
    <row r="79" spans="1:12" ht="15.6" customHeight="1">
      <c r="A79" s="291">
        <v>188</v>
      </c>
      <c r="B79" s="291" t="s">
        <v>24</v>
      </c>
      <c r="C79" s="293" t="s">
        <v>1518</v>
      </c>
      <c r="D79" s="954" t="s">
        <v>1519</v>
      </c>
      <c r="E79" s="295" t="s">
        <v>26</v>
      </c>
      <c r="F79" s="540">
        <f t="shared" si="3"/>
        <v>246</v>
      </c>
      <c r="G79" s="450" t="str">
        <f t="shared" si="4"/>
        <v>F6</v>
      </c>
      <c r="H79" s="658">
        <v>246</v>
      </c>
      <c r="I79" s="297" t="s">
        <v>27</v>
      </c>
      <c r="J79" s="773" t="s">
        <v>198</v>
      </c>
      <c r="K79" s="773">
        <f>IF((H79+_xlfn.BITLSHIFT(H80,8))&gt;32767,H79+_xlfn.BITLSHIFT(H80,8)-65536,H79+_xlfn.BITLSHIFT(H80,8))</f>
        <v>-10</v>
      </c>
      <c r="L79" s="742"/>
    </row>
    <row r="80" spans="1:12" ht="15.6" customHeight="1">
      <c r="A80" s="291">
        <v>189</v>
      </c>
      <c r="B80" s="291" t="s">
        <v>24</v>
      </c>
      <c r="C80" s="293" t="s">
        <v>1520</v>
      </c>
      <c r="D80" s="751"/>
      <c r="E80" s="295" t="s">
        <v>26</v>
      </c>
      <c r="F80" s="540">
        <f t="shared" si="3"/>
        <v>255</v>
      </c>
      <c r="G80" s="450" t="str">
        <f t="shared" si="4"/>
        <v>FF</v>
      </c>
      <c r="H80" s="302">
        <v>255</v>
      </c>
      <c r="I80" s="297" t="s">
        <v>27</v>
      </c>
      <c r="J80" s="751"/>
      <c r="K80" s="751"/>
      <c r="L80" s="742"/>
    </row>
    <row r="81" spans="1:12" ht="15.6" customHeight="1">
      <c r="A81" s="291">
        <v>190</v>
      </c>
      <c r="B81" s="291" t="s">
        <v>24</v>
      </c>
      <c r="C81" s="293" t="s">
        <v>1521</v>
      </c>
      <c r="D81" s="954" t="s">
        <v>1522</v>
      </c>
      <c r="E81" s="295" t="s">
        <v>26</v>
      </c>
      <c r="F81" s="540">
        <f t="shared" si="3"/>
        <v>150</v>
      </c>
      <c r="G81" s="450" t="str">
        <f t="shared" si="4"/>
        <v>96</v>
      </c>
      <c r="H81" s="658">
        <v>150</v>
      </c>
      <c r="I81" s="297" t="s">
        <v>27</v>
      </c>
      <c r="J81" s="773" t="s">
        <v>198</v>
      </c>
      <c r="K81" s="773">
        <f>IF((H81+_xlfn.BITLSHIFT(H82,8))&gt;32767,H81+_xlfn.BITLSHIFT(H82,8)-65536,H81+_xlfn.BITLSHIFT(H82,8))</f>
        <v>150</v>
      </c>
      <c r="L81" s="742"/>
    </row>
    <row r="82" spans="1:12" ht="15.6" customHeight="1">
      <c r="A82" s="291">
        <v>191</v>
      </c>
      <c r="B82" s="291" t="s">
        <v>24</v>
      </c>
      <c r="C82" s="293" t="s">
        <v>1523</v>
      </c>
      <c r="D82" s="751"/>
      <c r="E82" s="295" t="s">
        <v>26</v>
      </c>
      <c r="F82" s="540">
        <f t="shared" si="3"/>
        <v>0</v>
      </c>
      <c r="G82" s="450" t="str">
        <f t="shared" si="4"/>
        <v>0</v>
      </c>
      <c r="H82" s="302">
        <v>0</v>
      </c>
      <c r="I82" s="297" t="s">
        <v>27</v>
      </c>
      <c r="J82" s="751"/>
      <c r="K82" s="751"/>
      <c r="L82" s="742"/>
    </row>
    <row r="83" spans="1:12" ht="15.6" customHeight="1">
      <c r="A83" s="291">
        <v>192</v>
      </c>
      <c r="B83" s="291" t="s">
        <v>24</v>
      </c>
      <c r="C83" s="293" t="s">
        <v>1524</v>
      </c>
      <c r="D83" s="954" t="s">
        <v>1525</v>
      </c>
      <c r="E83" s="295" t="s">
        <v>26</v>
      </c>
      <c r="F83" s="540">
        <f t="shared" si="3"/>
        <v>248</v>
      </c>
      <c r="G83" s="450" t="str">
        <f t="shared" si="4"/>
        <v>F8</v>
      </c>
      <c r="H83" s="658">
        <v>248</v>
      </c>
      <c r="I83" s="297" t="s">
        <v>27</v>
      </c>
      <c r="J83" s="773" t="s">
        <v>198</v>
      </c>
      <c r="K83" s="773">
        <f>IF((H83+_xlfn.BITLSHIFT(H84,8))&gt;32767,H83+_xlfn.BITLSHIFT(H84,8)-65536,H83+_xlfn.BITLSHIFT(H84,8))</f>
        <v>-8</v>
      </c>
      <c r="L83" s="742"/>
    </row>
    <row r="84" spans="1:12" ht="15.6" customHeight="1">
      <c r="A84" s="291">
        <v>193</v>
      </c>
      <c r="B84" s="291" t="s">
        <v>24</v>
      </c>
      <c r="C84" s="293" t="s">
        <v>1526</v>
      </c>
      <c r="D84" s="751"/>
      <c r="E84" s="295" t="s">
        <v>26</v>
      </c>
      <c r="F84" s="540">
        <f t="shared" si="3"/>
        <v>255</v>
      </c>
      <c r="G84" s="450" t="str">
        <f t="shared" si="4"/>
        <v>FF</v>
      </c>
      <c r="H84" s="302">
        <v>255</v>
      </c>
      <c r="I84" s="297" t="s">
        <v>27</v>
      </c>
      <c r="J84" s="751"/>
      <c r="K84" s="751"/>
      <c r="L84" s="742"/>
    </row>
    <row r="85" spans="1:12" ht="15.6" customHeight="1">
      <c r="A85" s="291">
        <v>194</v>
      </c>
      <c r="B85" s="291" t="s">
        <v>24</v>
      </c>
      <c r="C85" s="293" t="s">
        <v>1527</v>
      </c>
      <c r="D85" s="954" t="s">
        <v>1591</v>
      </c>
      <c r="E85" s="295" t="s">
        <v>26</v>
      </c>
      <c r="F85" s="540">
        <f t="shared" si="3"/>
        <v>0</v>
      </c>
      <c r="G85" s="450" t="str">
        <f t="shared" si="4"/>
        <v>0</v>
      </c>
      <c r="H85" s="658">
        <v>0</v>
      </c>
      <c r="I85" s="297" t="s">
        <v>27</v>
      </c>
      <c r="J85" s="773" t="s">
        <v>198</v>
      </c>
      <c r="K85" s="773">
        <f>IF((H85+_xlfn.BITLSHIFT(H86,8))&gt;32767,H85+_xlfn.BITLSHIFT(H86,8)-65536,H85+_xlfn.BITLSHIFT(H86,8))</f>
        <v>0</v>
      </c>
      <c r="L85" s="742"/>
    </row>
    <row r="86" spans="1:12" ht="15.6" customHeight="1">
      <c r="A86" s="291">
        <v>195</v>
      </c>
      <c r="B86" s="291" t="s">
        <v>24</v>
      </c>
      <c r="C86" s="293" t="s">
        <v>1529</v>
      </c>
      <c r="D86" s="751"/>
      <c r="E86" s="295" t="s">
        <v>26</v>
      </c>
      <c r="F86" s="540">
        <f t="shared" si="3"/>
        <v>0</v>
      </c>
      <c r="G86" s="450" t="str">
        <f t="shared" si="4"/>
        <v>0</v>
      </c>
      <c r="H86" s="302">
        <v>0</v>
      </c>
      <c r="I86" s="297" t="s">
        <v>27</v>
      </c>
      <c r="J86" s="751"/>
      <c r="K86" s="751"/>
      <c r="L86" s="742"/>
    </row>
    <row r="87" spans="1:12" ht="15.6" customHeight="1">
      <c r="A87" s="291">
        <v>196</v>
      </c>
      <c r="B87" s="291" t="s">
        <v>24</v>
      </c>
      <c r="C87" s="293" t="s">
        <v>1530</v>
      </c>
      <c r="D87" s="954" t="s">
        <v>1592</v>
      </c>
      <c r="E87" s="295" t="s">
        <v>26</v>
      </c>
      <c r="F87" s="540">
        <f t="shared" si="3"/>
        <v>0</v>
      </c>
      <c r="G87" s="450" t="str">
        <f t="shared" si="4"/>
        <v>0</v>
      </c>
      <c r="H87" s="658">
        <v>0</v>
      </c>
      <c r="I87" s="297" t="s">
        <v>27</v>
      </c>
      <c r="J87" s="773" t="s">
        <v>198</v>
      </c>
      <c r="K87" s="773">
        <f>IF((H87+_xlfn.BITLSHIFT(H88,8))&gt;32767,H87+_xlfn.BITLSHIFT(H88,8)-65536,H87+_xlfn.BITLSHIFT(H88,8))</f>
        <v>0</v>
      </c>
      <c r="L87" s="742"/>
    </row>
    <row r="88" spans="1:12" ht="15.6" customHeight="1">
      <c r="A88" s="291">
        <v>197</v>
      </c>
      <c r="B88" s="291" t="s">
        <v>24</v>
      </c>
      <c r="C88" s="293" t="s">
        <v>1532</v>
      </c>
      <c r="D88" s="751"/>
      <c r="E88" s="295" t="s">
        <v>26</v>
      </c>
      <c r="F88" s="540">
        <f t="shared" si="3"/>
        <v>0</v>
      </c>
      <c r="G88" s="450" t="str">
        <f t="shared" si="4"/>
        <v>0</v>
      </c>
      <c r="H88" s="302">
        <v>0</v>
      </c>
      <c r="I88" s="297" t="s">
        <v>27</v>
      </c>
      <c r="J88" s="751"/>
      <c r="K88" s="751"/>
      <c r="L88" s="742"/>
    </row>
    <row r="89" spans="1:12" ht="15.6" customHeight="1">
      <c r="A89" s="291">
        <v>198</v>
      </c>
      <c r="B89" s="291" t="s">
        <v>24</v>
      </c>
      <c r="C89" s="293" t="s">
        <v>1533</v>
      </c>
      <c r="D89" s="954" t="s">
        <v>1534</v>
      </c>
      <c r="E89" s="295" t="s">
        <v>26</v>
      </c>
      <c r="F89" s="540">
        <f t="shared" si="3"/>
        <v>0</v>
      </c>
      <c r="G89" s="450" t="str">
        <f t="shared" si="4"/>
        <v>0</v>
      </c>
      <c r="H89" s="658">
        <v>0</v>
      </c>
      <c r="I89" s="297" t="s">
        <v>27</v>
      </c>
      <c r="J89" s="773" t="s">
        <v>198</v>
      </c>
      <c r="K89" s="773">
        <f>IF((H89+_xlfn.BITLSHIFT(H90,8))&gt;32767,H89+_xlfn.BITLSHIFT(H90,8)-65536,H89+_xlfn.BITLSHIFT(H90,8))</f>
        <v>0</v>
      </c>
      <c r="L89" s="742"/>
    </row>
    <row r="90" spans="1:12" ht="15.6" customHeight="1">
      <c r="A90" s="291">
        <v>199</v>
      </c>
      <c r="B90" s="291" t="s">
        <v>24</v>
      </c>
      <c r="C90" s="293" t="s">
        <v>1535</v>
      </c>
      <c r="D90" s="751"/>
      <c r="E90" s="295" t="s">
        <v>26</v>
      </c>
      <c r="F90" s="540">
        <f t="shared" si="3"/>
        <v>0</v>
      </c>
      <c r="G90" s="450" t="str">
        <f t="shared" si="4"/>
        <v>0</v>
      </c>
      <c r="H90" s="302">
        <v>0</v>
      </c>
      <c r="I90" s="297" t="s">
        <v>27</v>
      </c>
      <c r="J90" s="751"/>
      <c r="K90" s="751"/>
      <c r="L90" s="742"/>
    </row>
    <row r="91" spans="1:12" ht="15.6" customHeight="1">
      <c r="A91" s="291">
        <v>200</v>
      </c>
      <c r="B91" s="291" t="s">
        <v>24</v>
      </c>
      <c r="C91" s="293" t="s">
        <v>1536</v>
      </c>
      <c r="D91" s="954" t="s">
        <v>1537</v>
      </c>
      <c r="E91" s="295" t="s">
        <v>26</v>
      </c>
      <c r="F91" s="540">
        <f t="shared" si="3"/>
        <v>0</v>
      </c>
      <c r="G91" s="450" t="str">
        <f t="shared" si="4"/>
        <v>0</v>
      </c>
      <c r="H91" s="658">
        <v>0</v>
      </c>
      <c r="I91" s="297" t="s">
        <v>27</v>
      </c>
      <c r="J91" s="773" t="s">
        <v>198</v>
      </c>
      <c r="K91" s="773">
        <f>IF((H91+_xlfn.BITLSHIFT(H92,8))&gt;32767,H91+_xlfn.BITLSHIFT(H92,8)-65536,H91+_xlfn.BITLSHIFT(H92,8))</f>
        <v>0</v>
      </c>
      <c r="L91" s="742"/>
    </row>
    <row r="92" spans="1:12" ht="15.6" customHeight="1">
      <c r="A92" s="291">
        <v>201</v>
      </c>
      <c r="B92" s="291" t="s">
        <v>24</v>
      </c>
      <c r="C92" s="293" t="s">
        <v>1538</v>
      </c>
      <c r="D92" s="751"/>
      <c r="E92" s="295" t="s">
        <v>26</v>
      </c>
      <c r="F92" s="540">
        <f t="shared" si="3"/>
        <v>0</v>
      </c>
      <c r="G92" s="450" t="str">
        <f t="shared" si="4"/>
        <v>0</v>
      </c>
      <c r="H92" s="302">
        <v>0</v>
      </c>
      <c r="I92" s="297" t="s">
        <v>27</v>
      </c>
      <c r="J92" s="751"/>
      <c r="K92" s="751"/>
      <c r="L92" s="742"/>
    </row>
    <row r="93" spans="1:12" ht="15.6" customHeight="1">
      <c r="A93" s="291">
        <v>202</v>
      </c>
      <c r="B93" s="291" t="s">
        <v>24</v>
      </c>
      <c r="C93" s="293" t="s">
        <v>1539</v>
      </c>
      <c r="D93" s="954" t="s">
        <v>1593</v>
      </c>
      <c r="E93" s="295" t="s">
        <v>26</v>
      </c>
      <c r="F93" s="540">
        <f t="shared" si="3"/>
        <v>0</v>
      </c>
      <c r="G93" s="450" t="str">
        <f t="shared" si="4"/>
        <v>0</v>
      </c>
      <c r="H93" s="658">
        <v>0</v>
      </c>
      <c r="I93" s="297" t="s">
        <v>27</v>
      </c>
      <c r="J93" s="773" t="s">
        <v>198</v>
      </c>
      <c r="K93" s="773">
        <f>IF((H93+_xlfn.BITLSHIFT(H94,8))&gt;32767,H93+_xlfn.BITLSHIFT(H94,8)-65536,H93+_xlfn.BITLSHIFT(H94,8))</f>
        <v>0</v>
      </c>
      <c r="L93" s="742"/>
    </row>
    <row r="94" spans="1:12" ht="15.6" customHeight="1">
      <c r="A94" s="291">
        <v>203</v>
      </c>
      <c r="B94" s="291" t="s">
        <v>24</v>
      </c>
      <c r="C94" s="293" t="s">
        <v>1541</v>
      </c>
      <c r="D94" s="751"/>
      <c r="E94" s="295" t="s">
        <v>26</v>
      </c>
      <c r="F94" s="540">
        <f t="shared" si="3"/>
        <v>0</v>
      </c>
      <c r="G94" s="450" t="str">
        <f t="shared" si="4"/>
        <v>0</v>
      </c>
      <c r="H94" s="302">
        <v>0</v>
      </c>
      <c r="I94" s="297" t="s">
        <v>27</v>
      </c>
      <c r="J94" s="751"/>
      <c r="K94" s="751"/>
      <c r="L94" s="742"/>
    </row>
    <row r="95" spans="1:12" ht="15.6" customHeight="1">
      <c r="A95" s="291">
        <v>204</v>
      </c>
      <c r="B95" s="291" t="s">
        <v>24</v>
      </c>
      <c r="C95" s="293" t="s">
        <v>1542</v>
      </c>
      <c r="D95" s="954" t="s">
        <v>1543</v>
      </c>
      <c r="E95" s="295" t="s">
        <v>26</v>
      </c>
      <c r="F95" s="540">
        <f t="shared" si="3"/>
        <v>0</v>
      </c>
      <c r="G95" s="450" t="str">
        <f t="shared" si="4"/>
        <v>0</v>
      </c>
      <c r="H95" s="658">
        <v>0</v>
      </c>
      <c r="I95" s="297" t="s">
        <v>27</v>
      </c>
      <c r="J95" s="773" t="s">
        <v>198</v>
      </c>
      <c r="K95" s="773">
        <f>IF((H95+_xlfn.BITLSHIFT(H96,8))&gt;32767,H95+_xlfn.BITLSHIFT(H96,8)-65536,H95+_xlfn.BITLSHIFT(H96,8))</f>
        <v>0</v>
      </c>
      <c r="L95" s="742"/>
    </row>
    <row r="96" spans="1:12" ht="15.6" customHeight="1">
      <c r="A96" s="291">
        <v>205</v>
      </c>
      <c r="B96" s="291" t="s">
        <v>24</v>
      </c>
      <c r="C96" s="293" t="s">
        <v>1544</v>
      </c>
      <c r="D96" s="751"/>
      <c r="E96" s="295" t="s">
        <v>26</v>
      </c>
      <c r="F96" s="540">
        <f t="shared" si="3"/>
        <v>0</v>
      </c>
      <c r="G96" s="450" t="str">
        <f t="shared" si="4"/>
        <v>0</v>
      </c>
      <c r="H96" s="302">
        <v>0</v>
      </c>
      <c r="I96" s="297" t="s">
        <v>27</v>
      </c>
      <c r="J96" s="751"/>
      <c r="K96" s="751"/>
      <c r="L96" s="742"/>
    </row>
    <row r="97" spans="1:12" ht="15.6" customHeight="1">
      <c r="A97" s="291">
        <v>206</v>
      </c>
      <c r="B97" s="291" t="s">
        <v>24</v>
      </c>
      <c r="C97" s="293" t="s">
        <v>1545</v>
      </c>
      <c r="D97" s="954" t="s">
        <v>1594</v>
      </c>
      <c r="E97" s="295" t="s">
        <v>26</v>
      </c>
      <c r="F97" s="540">
        <f t="shared" si="3"/>
        <v>0</v>
      </c>
      <c r="G97" s="450" t="str">
        <f t="shared" si="4"/>
        <v>0</v>
      </c>
      <c r="H97" s="658">
        <v>0</v>
      </c>
      <c r="I97" s="297" t="s">
        <v>27</v>
      </c>
      <c r="J97" s="773" t="s">
        <v>198</v>
      </c>
      <c r="K97" s="773">
        <f>IF((H97+_xlfn.BITLSHIFT(H98,8))&gt;32767,H97+_xlfn.BITLSHIFT(H98,8)-65536,H97+_xlfn.BITLSHIFT(H98,8))</f>
        <v>0</v>
      </c>
      <c r="L97" s="742"/>
    </row>
    <row r="98" spans="1:12" ht="15.6" customHeight="1">
      <c r="A98" s="291">
        <v>207</v>
      </c>
      <c r="B98" s="291" t="s">
        <v>24</v>
      </c>
      <c r="C98" s="293" t="s">
        <v>1547</v>
      </c>
      <c r="D98" s="751"/>
      <c r="E98" s="295" t="s">
        <v>26</v>
      </c>
      <c r="F98" s="540">
        <f t="shared" si="3"/>
        <v>0</v>
      </c>
      <c r="G98" s="450" t="str">
        <f t="shared" si="4"/>
        <v>0</v>
      </c>
      <c r="H98" s="302">
        <v>0</v>
      </c>
      <c r="I98" s="297" t="s">
        <v>27</v>
      </c>
      <c r="J98" s="751"/>
      <c r="K98" s="751"/>
      <c r="L98" s="742"/>
    </row>
    <row r="99" spans="1:12" ht="15.6" customHeight="1">
      <c r="A99" s="291">
        <v>208</v>
      </c>
      <c r="B99" s="291" t="s">
        <v>24</v>
      </c>
      <c r="C99" s="293" t="s">
        <v>1548</v>
      </c>
      <c r="D99" s="954" t="s">
        <v>1549</v>
      </c>
      <c r="E99" s="295" t="s">
        <v>26</v>
      </c>
      <c r="F99" s="540">
        <f t="shared" si="3"/>
        <v>0</v>
      </c>
      <c r="G99" s="450" t="str">
        <f t="shared" si="4"/>
        <v>0</v>
      </c>
      <c r="H99" s="658">
        <v>0</v>
      </c>
      <c r="I99" s="297" t="s">
        <v>27</v>
      </c>
      <c r="J99" s="773" t="s">
        <v>198</v>
      </c>
      <c r="K99" s="773">
        <f>IF((H99+_xlfn.BITLSHIFT(H100,8))&gt;32767,H99+_xlfn.BITLSHIFT(H100,8)-65536,H99+_xlfn.BITLSHIFT(H100,8))</f>
        <v>0</v>
      </c>
      <c r="L99" s="742"/>
    </row>
    <row r="100" spans="1:12" ht="15.6" customHeight="1">
      <c r="A100" s="291">
        <v>209</v>
      </c>
      <c r="B100" s="291" t="s">
        <v>24</v>
      </c>
      <c r="C100" s="293" t="s">
        <v>1550</v>
      </c>
      <c r="D100" s="751"/>
      <c r="E100" s="295" t="s">
        <v>26</v>
      </c>
      <c r="F100" s="540">
        <f t="shared" si="3"/>
        <v>0</v>
      </c>
      <c r="G100" s="450" t="str">
        <f t="shared" si="4"/>
        <v>0</v>
      </c>
      <c r="H100" s="302">
        <v>0</v>
      </c>
      <c r="I100" s="297" t="s">
        <v>27</v>
      </c>
      <c r="J100" s="751"/>
      <c r="K100" s="751"/>
      <c r="L100" s="742"/>
    </row>
    <row r="101" spans="1:12" ht="15.6" customHeight="1">
      <c r="A101" s="291">
        <v>210</v>
      </c>
      <c r="B101" s="291" t="s">
        <v>24</v>
      </c>
      <c r="C101" s="293" t="s">
        <v>1551</v>
      </c>
      <c r="D101" s="954" t="s">
        <v>1552</v>
      </c>
      <c r="E101" s="295" t="s">
        <v>26</v>
      </c>
      <c r="F101" s="540">
        <f t="shared" si="3"/>
        <v>0</v>
      </c>
      <c r="G101" s="450" t="str">
        <f t="shared" si="4"/>
        <v>0</v>
      </c>
      <c r="H101" s="658">
        <v>0</v>
      </c>
      <c r="I101" s="297" t="s">
        <v>27</v>
      </c>
      <c r="J101" s="773" t="s">
        <v>198</v>
      </c>
      <c r="K101" s="773">
        <f>IF((H101+_xlfn.BITLSHIFT(H102,8))&gt;32767,H101+_xlfn.BITLSHIFT(H102,8)-65536,H101+_xlfn.BITLSHIFT(H102,8))</f>
        <v>0</v>
      </c>
      <c r="L101" s="742"/>
    </row>
    <row r="102" spans="1:12" ht="15.6" customHeight="1">
      <c r="A102" s="291">
        <v>211</v>
      </c>
      <c r="B102" s="291" t="s">
        <v>24</v>
      </c>
      <c r="C102" s="293" t="s">
        <v>1553</v>
      </c>
      <c r="D102" s="751"/>
      <c r="E102" s="295" t="s">
        <v>26</v>
      </c>
      <c r="F102" s="540">
        <f t="shared" si="3"/>
        <v>0</v>
      </c>
      <c r="G102" s="450" t="str">
        <f t="shared" si="4"/>
        <v>0</v>
      </c>
      <c r="H102" s="302">
        <v>0</v>
      </c>
      <c r="I102" s="297" t="s">
        <v>27</v>
      </c>
      <c r="J102" s="751"/>
      <c r="K102" s="751"/>
      <c r="L102" s="742"/>
    </row>
    <row r="103" spans="1:12" ht="15.6" customHeight="1">
      <c r="A103" s="291">
        <v>212</v>
      </c>
      <c r="B103" s="291" t="s">
        <v>24</v>
      </c>
      <c r="C103" s="293" t="s">
        <v>1554</v>
      </c>
      <c r="D103" s="294" t="s">
        <v>1555</v>
      </c>
      <c r="E103" s="295" t="s">
        <v>26</v>
      </c>
      <c r="F103" s="540">
        <f t="shared" si="3"/>
        <v>0</v>
      </c>
      <c r="G103" s="450" t="str">
        <f t="shared" si="4"/>
        <v>0</v>
      </c>
      <c r="H103" s="302">
        <v>0</v>
      </c>
      <c r="I103" s="297" t="s">
        <v>27</v>
      </c>
      <c r="J103" s="297" t="s">
        <v>200</v>
      </c>
      <c r="K103" s="297">
        <f>H103</f>
        <v>0</v>
      </c>
      <c r="L103" s="742"/>
    </row>
    <row r="104" spans="1:12" ht="15.6" customHeight="1">
      <c r="A104" s="291">
        <v>213</v>
      </c>
      <c r="B104" s="291" t="s">
        <v>24</v>
      </c>
      <c r="C104" s="293" t="s">
        <v>49</v>
      </c>
      <c r="D104" s="294" t="s">
        <v>1514</v>
      </c>
      <c r="E104" s="295" t="s">
        <v>26</v>
      </c>
      <c r="F104" s="540">
        <f t="shared" si="3"/>
        <v>0</v>
      </c>
      <c r="G104" s="450" t="str">
        <f t="shared" si="4"/>
        <v>0</v>
      </c>
      <c r="H104" s="302">
        <v>0</v>
      </c>
      <c r="I104" s="297" t="s">
        <v>27</v>
      </c>
      <c r="J104" s="297" t="s">
        <v>200</v>
      </c>
      <c r="K104" s="297">
        <f>H104</f>
        <v>0</v>
      </c>
      <c r="L104" s="742"/>
    </row>
    <row r="105" spans="1:12" ht="15.6" customHeight="1">
      <c r="A105" s="291">
        <v>214</v>
      </c>
      <c r="B105" s="291" t="s">
        <v>24</v>
      </c>
      <c r="C105" s="293" t="s">
        <v>1556</v>
      </c>
      <c r="D105" s="294" t="s">
        <v>1557</v>
      </c>
      <c r="E105" s="295" t="s">
        <v>26</v>
      </c>
      <c r="F105" s="540">
        <f t="shared" si="3"/>
        <v>0</v>
      </c>
      <c r="G105" s="450" t="str">
        <f t="shared" si="4"/>
        <v>0</v>
      </c>
      <c r="H105" s="302">
        <v>0</v>
      </c>
      <c r="I105" s="297" t="s">
        <v>27</v>
      </c>
      <c r="J105" s="297" t="s">
        <v>200</v>
      </c>
      <c r="K105" s="297">
        <f>H105</f>
        <v>0</v>
      </c>
      <c r="L105" s="742"/>
    </row>
    <row r="106" spans="1:12" ht="15.6" customHeight="1">
      <c r="A106" s="291">
        <v>215</v>
      </c>
      <c r="B106" s="291" t="s">
        <v>24</v>
      </c>
      <c r="C106" s="293" t="s">
        <v>1558</v>
      </c>
      <c r="D106" s="294" t="s">
        <v>1559</v>
      </c>
      <c r="E106" s="295" t="s">
        <v>26</v>
      </c>
      <c r="F106" s="540">
        <f t="shared" si="3"/>
        <v>0</v>
      </c>
      <c r="G106" s="450" t="str">
        <f t="shared" si="4"/>
        <v>0</v>
      </c>
      <c r="H106" s="302">
        <v>0</v>
      </c>
      <c r="I106" s="297" t="s">
        <v>27</v>
      </c>
      <c r="J106" s="297" t="s">
        <v>1560</v>
      </c>
      <c r="K106" s="297">
        <f>IF(H106,H106-256,H106)</f>
        <v>0</v>
      </c>
      <c r="L106" s="742"/>
    </row>
    <row r="107" spans="1:12" ht="15.6" customHeight="1">
      <c r="A107" s="291">
        <v>216</v>
      </c>
      <c r="B107" s="291" t="s">
        <v>24</v>
      </c>
      <c r="C107" s="293" t="s">
        <v>1561</v>
      </c>
      <c r="D107" s="294" t="s">
        <v>1559</v>
      </c>
      <c r="E107" s="295" t="s">
        <v>26</v>
      </c>
      <c r="F107" s="540">
        <f t="shared" si="3"/>
        <v>3</v>
      </c>
      <c r="G107" s="450" t="str">
        <f t="shared" si="4"/>
        <v>3</v>
      </c>
      <c r="H107" s="302">
        <v>3</v>
      </c>
      <c r="I107" s="297" t="s">
        <v>27</v>
      </c>
      <c r="J107" s="297" t="s">
        <v>1560</v>
      </c>
      <c r="K107" s="297">
        <f>IF(H107&gt;127,H107-256,H107)</f>
        <v>3</v>
      </c>
      <c r="L107" s="742"/>
    </row>
    <row r="108" spans="1:12" ht="15.6" customHeight="1">
      <c r="A108" s="291">
        <v>217</v>
      </c>
      <c r="B108" s="291" t="s">
        <v>24</v>
      </c>
      <c r="C108" s="293" t="s">
        <v>1562</v>
      </c>
      <c r="D108" s="294" t="s">
        <v>1559</v>
      </c>
      <c r="E108" s="295" t="s">
        <v>26</v>
      </c>
      <c r="F108" s="540">
        <f t="shared" si="3"/>
        <v>1</v>
      </c>
      <c r="G108" s="450" t="str">
        <f t="shared" si="4"/>
        <v>1</v>
      </c>
      <c r="H108" s="302">
        <v>1</v>
      </c>
      <c r="I108" s="297" t="s">
        <v>27</v>
      </c>
      <c r="J108" s="297" t="s">
        <v>1560</v>
      </c>
      <c r="K108" s="297">
        <f>IF(H108&gt;127,H108-256,H108)</f>
        <v>1</v>
      </c>
      <c r="L108" s="742"/>
    </row>
    <row r="109" spans="1:12" ht="15.6" customHeight="1">
      <c r="A109" s="291">
        <v>218</v>
      </c>
      <c r="B109" s="291" t="s">
        <v>24</v>
      </c>
      <c r="C109" s="293" t="s">
        <v>1563</v>
      </c>
      <c r="D109" s="294" t="s">
        <v>1559</v>
      </c>
      <c r="E109" s="295" t="s">
        <v>26</v>
      </c>
      <c r="F109" s="540">
        <f t="shared" si="3"/>
        <v>0</v>
      </c>
      <c r="G109" s="450" t="str">
        <f t="shared" si="4"/>
        <v>0</v>
      </c>
      <c r="H109" s="302">
        <v>0</v>
      </c>
      <c r="I109" s="297" t="s">
        <v>27</v>
      </c>
      <c r="J109" s="297" t="s">
        <v>1560</v>
      </c>
      <c r="K109" s="297">
        <f>IF(H109&gt;127,H109-256,H109)</f>
        <v>0</v>
      </c>
      <c r="L109" s="742"/>
    </row>
    <row r="110" spans="1:12" ht="15.6" customHeight="1">
      <c r="A110" s="291">
        <v>219</v>
      </c>
      <c r="B110" s="291" t="s">
        <v>24</v>
      </c>
      <c r="C110" s="293" t="s">
        <v>1564</v>
      </c>
      <c r="D110" s="294" t="s">
        <v>1565</v>
      </c>
      <c r="E110" s="295" t="s">
        <v>26</v>
      </c>
      <c r="F110" s="540">
        <f t="shared" si="3"/>
        <v>0</v>
      </c>
      <c r="G110" s="450" t="str">
        <f t="shared" si="4"/>
        <v>0</v>
      </c>
      <c r="H110" s="302">
        <v>0</v>
      </c>
      <c r="I110" s="297" t="s">
        <v>27</v>
      </c>
      <c r="J110" s="297" t="s">
        <v>200</v>
      </c>
      <c r="K110" s="297">
        <f>IF(H110&gt;127,H110-256,H110)</f>
        <v>0</v>
      </c>
      <c r="L110" s="742"/>
    </row>
    <row r="111" spans="1:12" ht="15.6" customHeight="1">
      <c r="A111" s="291">
        <v>220</v>
      </c>
      <c r="B111" s="291" t="s">
        <v>24</v>
      </c>
      <c r="C111" s="293" t="s">
        <v>1566</v>
      </c>
      <c r="D111" s="294" t="s">
        <v>1567</v>
      </c>
      <c r="E111" s="295" t="s">
        <v>26</v>
      </c>
      <c r="F111" s="540">
        <f t="shared" si="3"/>
        <v>1</v>
      </c>
      <c r="G111" s="450" t="str">
        <f t="shared" si="4"/>
        <v>1</v>
      </c>
      <c r="H111" s="302">
        <v>1</v>
      </c>
      <c r="I111" s="297" t="s">
        <v>27</v>
      </c>
      <c r="J111" s="297" t="s">
        <v>200</v>
      </c>
      <c r="K111" s="297">
        <f t="shared" ref="K111:K145" si="5">H111</f>
        <v>1</v>
      </c>
      <c r="L111" s="742"/>
    </row>
    <row r="112" spans="1:12" ht="15.6" customHeight="1">
      <c r="A112" s="291">
        <v>221</v>
      </c>
      <c r="B112" s="291" t="s">
        <v>24</v>
      </c>
      <c r="C112" s="293" t="s">
        <v>1568</v>
      </c>
      <c r="D112" s="294" t="s">
        <v>1569</v>
      </c>
      <c r="E112" s="295" t="s">
        <v>26</v>
      </c>
      <c r="F112" s="540">
        <f t="shared" si="3"/>
        <v>0</v>
      </c>
      <c r="G112" s="450" t="str">
        <f t="shared" si="4"/>
        <v>0</v>
      </c>
      <c r="H112" s="302">
        <v>0</v>
      </c>
      <c r="I112" s="297" t="s">
        <v>27</v>
      </c>
      <c r="J112" s="297" t="s">
        <v>200</v>
      </c>
      <c r="K112" s="297">
        <f t="shared" si="5"/>
        <v>0</v>
      </c>
      <c r="L112" s="742"/>
    </row>
    <row r="113" spans="1:12" ht="15.6" customHeight="1">
      <c r="A113" s="291">
        <v>222</v>
      </c>
      <c r="B113" s="291" t="s">
        <v>24</v>
      </c>
      <c r="C113" s="293" t="s">
        <v>1570</v>
      </c>
      <c r="D113" s="294" t="s">
        <v>1571</v>
      </c>
      <c r="E113" s="295" t="s">
        <v>26</v>
      </c>
      <c r="F113" s="540">
        <f t="shared" si="3"/>
        <v>0</v>
      </c>
      <c r="G113" s="450" t="str">
        <f t="shared" si="4"/>
        <v>0</v>
      </c>
      <c r="H113" s="302">
        <v>0</v>
      </c>
      <c r="I113" s="297" t="s">
        <v>27</v>
      </c>
      <c r="J113" s="297" t="s">
        <v>200</v>
      </c>
      <c r="K113" s="297">
        <f t="shared" si="5"/>
        <v>0</v>
      </c>
      <c r="L113" s="742"/>
    </row>
    <row r="114" spans="1:12" ht="15.6" customHeight="1">
      <c r="A114" s="291">
        <v>223</v>
      </c>
      <c r="B114" s="291" t="s">
        <v>24</v>
      </c>
      <c r="C114" s="293" t="s">
        <v>1572</v>
      </c>
      <c r="D114" s="294" t="s">
        <v>1573</v>
      </c>
      <c r="E114" s="295" t="s">
        <v>26</v>
      </c>
      <c r="F114" s="540">
        <f t="shared" si="3"/>
        <v>0</v>
      </c>
      <c r="G114" s="450" t="str">
        <f t="shared" si="4"/>
        <v>0</v>
      </c>
      <c r="H114" s="302">
        <v>0</v>
      </c>
      <c r="I114" s="297" t="s">
        <v>27</v>
      </c>
      <c r="J114" s="297" t="s">
        <v>200</v>
      </c>
      <c r="K114" s="297">
        <f t="shared" si="5"/>
        <v>0</v>
      </c>
      <c r="L114" s="742"/>
    </row>
    <row r="115" spans="1:12" ht="15.6" customHeight="1">
      <c r="A115" s="291">
        <v>224</v>
      </c>
      <c r="B115" s="291" t="s">
        <v>24</v>
      </c>
      <c r="C115" s="293" t="s">
        <v>1574</v>
      </c>
      <c r="D115" s="210" t="s">
        <v>1575</v>
      </c>
      <c r="E115" s="295" t="s">
        <v>26</v>
      </c>
      <c r="F115" s="540">
        <f t="shared" si="3"/>
        <v>0</v>
      </c>
      <c r="G115" s="450" t="str">
        <f t="shared" si="4"/>
        <v>0</v>
      </c>
      <c r="H115" s="302">
        <v>0</v>
      </c>
      <c r="I115" s="297" t="s">
        <v>27</v>
      </c>
      <c r="J115" s="297" t="s">
        <v>200</v>
      </c>
      <c r="K115" s="297">
        <f t="shared" si="5"/>
        <v>0</v>
      </c>
      <c r="L115" s="742"/>
    </row>
    <row r="116" spans="1:12" ht="15.6" customHeight="1">
      <c r="A116" s="291">
        <v>225</v>
      </c>
      <c r="B116" s="291" t="s">
        <v>24</v>
      </c>
      <c r="C116" s="293" t="s">
        <v>1576</v>
      </c>
      <c r="D116" s="210" t="s">
        <v>1577</v>
      </c>
      <c r="E116" s="295" t="s">
        <v>26</v>
      </c>
      <c r="F116" s="540">
        <f t="shared" si="3"/>
        <v>0</v>
      </c>
      <c r="G116" s="450" t="str">
        <f t="shared" si="4"/>
        <v>0</v>
      </c>
      <c r="H116" s="302">
        <v>0</v>
      </c>
      <c r="I116" s="297" t="s">
        <v>27</v>
      </c>
      <c r="J116" s="297" t="s">
        <v>200</v>
      </c>
      <c r="K116" s="297">
        <f t="shared" si="5"/>
        <v>0</v>
      </c>
      <c r="L116" s="742"/>
    </row>
    <row r="117" spans="1:12" ht="15.6" customHeight="1">
      <c r="A117" s="291">
        <v>226</v>
      </c>
      <c r="B117" s="291" t="s">
        <v>24</v>
      </c>
      <c r="C117" s="293" t="s">
        <v>1578</v>
      </c>
      <c r="D117" s="210" t="s">
        <v>1579</v>
      </c>
      <c r="E117" s="295" t="s">
        <v>26</v>
      </c>
      <c r="F117" s="540">
        <f t="shared" si="3"/>
        <v>0</v>
      </c>
      <c r="G117" s="450" t="str">
        <f t="shared" si="4"/>
        <v>0</v>
      </c>
      <c r="H117" s="302">
        <v>0</v>
      </c>
      <c r="I117" s="297" t="s">
        <v>27</v>
      </c>
      <c r="J117" s="297" t="s">
        <v>200</v>
      </c>
      <c r="K117" s="297">
        <f t="shared" si="5"/>
        <v>0</v>
      </c>
      <c r="L117" s="742"/>
    </row>
    <row r="118" spans="1:12" ht="15.6" customHeight="1">
      <c r="A118" s="291">
        <v>227</v>
      </c>
      <c r="B118" s="291" t="s">
        <v>24</v>
      </c>
      <c r="C118" s="293" t="s">
        <v>1580</v>
      </c>
      <c r="D118" s="210" t="s">
        <v>1581</v>
      </c>
      <c r="E118" s="295" t="s">
        <v>26</v>
      </c>
      <c r="F118" s="540">
        <f t="shared" si="3"/>
        <v>0</v>
      </c>
      <c r="G118" s="450" t="str">
        <f t="shared" si="4"/>
        <v>0</v>
      </c>
      <c r="H118" s="302">
        <v>0</v>
      </c>
      <c r="I118" s="297" t="s">
        <v>27</v>
      </c>
      <c r="J118" s="297" t="s">
        <v>200</v>
      </c>
      <c r="K118" s="297">
        <f t="shared" si="5"/>
        <v>0</v>
      </c>
      <c r="L118" s="742"/>
    </row>
    <row r="119" spans="1:12" ht="15.6" customHeight="1">
      <c r="A119" s="291">
        <v>228</v>
      </c>
      <c r="B119" s="291" t="s">
        <v>24</v>
      </c>
      <c r="C119" s="293" t="s">
        <v>1582</v>
      </c>
      <c r="D119" s="210" t="s">
        <v>1583</v>
      </c>
      <c r="E119" s="295" t="s">
        <v>26</v>
      </c>
      <c r="F119" s="540">
        <f t="shared" si="3"/>
        <v>0</v>
      </c>
      <c r="G119" s="450" t="str">
        <f t="shared" si="4"/>
        <v>0</v>
      </c>
      <c r="H119" s="302">
        <v>0</v>
      </c>
      <c r="I119" s="297" t="s">
        <v>27</v>
      </c>
      <c r="J119" s="297" t="s">
        <v>200</v>
      </c>
      <c r="K119" s="297">
        <f t="shared" si="5"/>
        <v>0</v>
      </c>
      <c r="L119" s="742"/>
    </row>
    <row r="120" spans="1:12" ht="15.6" customHeight="1">
      <c r="A120" s="291">
        <v>229</v>
      </c>
      <c r="B120" s="291" t="s">
        <v>24</v>
      </c>
      <c r="C120" s="293" t="s">
        <v>1584</v>
      </c>
      <c r="D120" s="210" t="s">
        <v>1585</v>
      </c>
      <c r="E120" s="295" t="s">
        <v>26</v>
      </c>
      <c r="F120" s="540">
        <f t="shared" si="3"/>
        <v>0</v>
      </c>
      <c r="G120" s="450" t="str">
        <f t="shared" si="4"/>
        <v>0</v>
      </c>
      <c r="H120" s="302">
        <v>0</v>
      </c>
      <c r="I120" s="297" t="s">
        <v>27</v>
      </c>
      <c r="J120" s="297" t="s">
        <v>200</v>
      </c>
      <c r="K120" s="297">
        <f t="shared" si="5"/>
        <v>0</v>
      </c>
      <c r="L120" s="742"/>
    </row>
    <row r="121" spans="1:12" ht="15.6" customHeight="1">
      <c r="A121" s="291">
        <v>230</v>
      </c>
      <c r="B121" s="291" t="s">
        <v>24</v>
      </c>
      <c r="C121" s="293" t="s">
        <v>49</v>
      </c>
      <c r="D121" s="294" t="s">
        <v>1514</v>
      </c>
      <c r="E121" s="295" t="s">
        <v>26</v>
      </c>
      <c r="F121" s="540">
        <f t="shared" si="3"/>
        <v>0</v>
      </c>
      <c r="G121" s="450" t="str">
        <f t="shared" si="4"/>
        <v>0</v>
      </c>
      <c r="H121" s="302">
        <v>0</v>
      </c>
      <c r="I121" s="297">
        <v>0</v>
      </c>
      <c r="J121" s="297" t="s">
        <v>200</v>
      </c>
      <c r="K121" s="297">
        <f t="shared" si="5"/>
        <v>0</v>
      </c>
      <c r="L121" s="742"/>
    </row>
    <row r="122" spans="1:12" ht="15.6" customHeight="1">
      <c r="A122" s="291">
        <v>231</v>
      </c>
      <c r="B122" s="291" t="s">
        <v>24</v>
      </c>
      <c r="C122" s="293" t="s">
        <v>49</v>
      </c>
      <c r="D122" s="294" t="s">
        <v>1514</v>
      </c>
      <c r="E122" s="295" t="s">
        <v>26</v>
      </c>
      <c r="F122" s="540">
        <f t="shared" si="3"/>
        <v>0</v>
      </c>
      <c r="G122" s="450" t="str">
        <f t="shared" si="4"/>
        <v>0</v>
      </c>
      <c r="H122" s="302">
        <v>0</v>
      </c>
      <c r="I122" s="297">
        <v>0</v>
      </c>
      <c r="J122" s="297" t="s">
        <v>200</v>
      </c>
      <c r="K122" s="297">
        <f t="shared" si="5"/>
        <v>0</v>
      </c>
      <c r="L122" s="742"/>
    </row>
    <row r="123" spans="1:12" ht="15.6" customHeight="1">
      <c r="A123" s="291">
        <v>232</v>
      </c>
      <c r="B123" s="291" t="s">
        <v>24</v>
      </c>
      <c r="C123" s="293" t="s">
        <v>49</v>
      </c>
      <c r="D123" s="293" t="s">
        <v>49</v>
      </c>
      <c r="E123" s="295" t="s">
        <v>26</v>
      </c>
      <c r="F123" s="540">
        <f t="shared" si="3"/>
        <v>255</v>
      </c>
      <c r="G123" s="450" t="str">
        <f t="shared" si="4"/>
        <v>FF</v>
      </c>
      <c r="H123" s="302">
        <v>255</v>
      </c>
      <c r="I123" s="297"/>
      <c r="J123" s="297" t="s">
        <v>200</v>
      </c>
      <c r="K123" s="297">
        <f t="shared" si="5"/>
        <v>255</v>
      </c>
    </row>
    <row r="124" spans="1:12" ht="15.6" customHeight="1">
      <c r="A124" s="291">
        <v>233</v>
      </c>
      <c r="B124" s="291" t="s">
        <v>24</v>
      </c>
      <c r="C124" s="293" t="s">
        <v>49</v>
      </c>
      <c r="D124" s="293" t="s">
        <v>49</v>
      </c>
      <c r="E124" s="295" t="s">
        <v>26</v>
      </c>
      <c r="F124" s="540">
        <f t="shared" si="3"/>
        <v>255</v>
      </c>
      <c r="G124" s="450" t="str">
        <f t="shared" si="4"/>
        <v>FF</v>
      </c>
      <c r="H124" s="302">
        <v>255</v>
      </c>
      <c r="I124" s="297"/>
      <c r="J124" s="297" t="s">
        <v>200</v>
      </c>
      <c r="K124" s="297">
        <f t="shared" si="5"/>
        <v>255</v>
      </c>
    </row>
    <row r="125" spans="1:12" ht="15.6" customHeight="1">
      <c r="A125" s="291">
        <v>234</v>
      </c>
      <c r="B125" s="291" t="s">
        <v>24</v>
      </c>
      <c r="C125" s="293" t="s">
        <v>49</v>
      </c>
      <c r="D125" s="293" t="s">
        <v>49</v>
      </c>
      <c r="E125" s="295" t="s">
        <v>26</v>
      </c>
      <c r="F125" s="540">
        <f t="shared" si="3"/>
        <v>255</v>
      </c>
      <c r="G125" s="450" t="str">
        <f t="shared" si="4"/>
        <v>FF</v>
      </c>
      <c r="H125" s="302">
        <v>255</v>
      </c>
      <c r="I125" s="297"/>
      <c r="J125" s="297" t="s">
        <v>200</v>
      </c>
      <c r="K125" s="297">
        <f t="shared" si="5"/>
        <v>255</v>
      </c>
    </row>
    <row r="126" spans="1:12" ht="15.6" customHeight="1">
      <c r="A126" s="291">
        <v>235</v>
      </c>
      <c r="B126" s="291" t="s">
        <v>24</v>
      </c>
      <c r="C126" s="293" t="s">
        <v>49</v>
      </c>
      <c r="D126" s="293" t="s">
        <v>49</v>
      </c>
      <c r="E126" s="295" t="s">
        <v>26</v>
      </c>
      <c r="F126" s="540">
        <f t="shared" si="3"/>
        <v>255</v>
      </c>
      <c r="G126" s="450" t="str">
        <f t="shared" si="4"/>
        <v>FF</v>
      </c>
      <c r="H126" s="302">
        <v>255</v>
      </c>
      <c r="I126" s="297"/>
      <c r="J126" s="297" t="s">
        <v>200</v>
      </c>
      <c r="K126" s="297">
        <f t="shared" si="5"/>
        <v>255</v>
      </c>
    </row>
    <row r="127" spans="1:12" ht="15.6" customHeight="1">
      <c r="A127" s="291">
        <v>236</v>
      </c>
      <c r="B127" s="291" t="s">
        <v>24</v>
      </c>
      <c r="C127" s="293" t="s">
        <v>49</v>
      </c>
      <c r="D127" s="293" t="s">
        <v>49</v>
      </c>
      <c r="E127" s="295" t="s">
        <v>26</v>
      </c>
      <c r="F127" s="540">
        <f t="shared" si="3"/>
        <v>255</v>
      </c>
      <c r="G127" s="450" t="str">
        <f t="shared" si="4"/>
        <v>FF</v>
      </c>
      <c r="H127" s="302">
        <v>255</v>
      </c>
      <c r="I127" s="297"/>
      <c r="J127" s="297" t="s">
        <v>200</v>
      </c>
      <c r="K127" s="297">
        <f t="shared" si="5"/>
        <v>255</v>
      </c>
    </row>
    <row r="128" spans="1:12" ht="15.6" customHeight="1">
      <c r="A128" s="291">
        <v>237</v>
      </c>
      <c r="B128" s="291" t="s">
        <v>24</v>
      </c>
      <c r="C128" s="293" t="s">
        <v>49</v>
      </c>
      <c r="D128" s="293" t="s">
        <v>49</v>
      </c>
      <c r="E128" s="295" t="s">
        <v>26</v>
      </c>
      <c r="F128" s="540">
        <f t="shared" si="3"/>
        <v>255</v>
      </c>
      <c r="G128" s="450" t="str">
        <f t="shared" si="4"/>
        <v>FF</v>
      </c>
      <c r="H128" s="302">
        <v>255</v>
      </c>
      <c r="I128" s="297"/>
      <c r="J128" s="297" t="s">
        <v>200</v>
      </c>
      <c r="K128" s="297">
        <f t="shared" si="5"/>
        <v>255</v>
      </c>
    </row>
    <row r="129" spans="1:11" ht="15.6" customHeight="1">
      <c r="A129" s="291">
        <v>238</v>
      </c>
      <c r="B129" s="291" t="s">
        <v>24</v>
      </c>
      <c r="C129" s="293" t="s">
        <v>49</v>
      </c>
      <c r="D129" s="293" t="s">
        <v>49</v>
      </c>
      <c r="E129" s="295" t="s">
        <v>26</v>
      </c>
      <c r="F129" s="540">
        <f t="shared" si="3"/>
        <v>255</v>
      </c>
      <c r="G129" s="450" t="str">
        <f t="shared" si="4"/>
        <v>FF</v>
      </c>
      <c r="H129" s="302">
        <v>255</v>
      </c>
      <c r="I129" s="297"/>
      <c r="J129" s="297" t="s">
        <v>200</v>
      </c>
      <c r="K129" s="297">
        <f t="shared" si="5"/>
        <v>255</v>
      </c>
    </row>
    <row r="130" spans="1:11" ht="15.6" customHeight="1">
      <c r="A130" s="291">
        <v>239</v>
      </c>
      <c r="B130" s="291" t="s">
        <v>24</v>
      </c>
      <c r="C130" s="293" t="s">
        <v>49</v>
      </c>
      <c r="D130" s="293" t="s">
        <v>49</v>
      </c>
      <c r="E130" s="295" t="s">
        <v>26</v>
      </c>
      <c r="F130" s="540">
        <f t="shared" si="3"/>
        <v>255</v>
      </c>
      <c r="G130" s="450" t="str">
        <f t="shared" si="4"/>
        <v>FF</v>
      </c>
      <c r="H130" s="302">
        <v>255</v>
      </c>
      <c r="I130" s="297"/>
      <c r="J130" s="297" t="s">
        <v>200</v>
      </c>
      <c r="K130" s="297">
        <f t="shared" si="5"/>
        <v>255</v>
      </c>
    </row>
    <row r="131" spans="1:11" ht="15.6" customHeight="1">
      <c r="A131" s="291">
        <v>240</v>
      </c>
      <c r="B131" s="291" t="s">
        <v>24</v>
      </c>
      <c r="C131" s="293" t="s">
        <v>49</v>
      </c>
      <c r="D131" s="293" t="s">
        <v>49</v>
      </c>
      <c r="E131" s="295" t="s">
        <v>26</v>
      </c>
      <c r="F131" s="540">
        <f t="shared" si="3"/>
        <v>255</v>
      </c>
      <c r="G131" s="450" t="str">
        <f t="shared" si="4"/>
        <v>FF</v>
      </c>
      <c r="H131" s="302">
        <v>255</v>
      </c>
      <c r="I131" s="297"/>
      <c r="J131" s="297" t="s">
        <v>200</v>
      </c>
      <c r="K131" s="297">
        <f t="shared" si="5"/>
        <v>255</v>
      </c>
    </row>
    <row r="132" spans="1:11" ht="15.6" customHeight="1">
      <c r="A132" s="291">
        <v>241</v>
      </c>
      <c r="B132" s="291" t="s">
        <v>24</v>
      </c>
      <c r="C132" s="293" t="s">
        <v>49</v>
      </c>
      <c r="D132" s="293" t="s">
        <v>49</v>
      </c>
      <c r="E132" s="295" t="s">
        <v>26</v>
      </c>
      <c r="F132" s="540">
        <f t="shared" si="3"/>
        <v>255</v>
      </c>
      <c r="G132" s="450" t="str">
        <f t="shared" si="4"/>
        <v>FF</v>
      </c>
      <c r="H132" s="302">
        <v>255</v>
      </c>
      <c r="I132" s="297"/>
      <c r="J132" s="297" t="s">
        <v>200</v>
      </c>
      <c r="K132" s="297">
        <f t="shared" si="5"/>
        <v>255</v>
      </c>
    </row>
    <row r="133" spans="1:11" ht="15.6" customHeight="1">
      <c r="A133" s="291">
        <v>242</v>
      </c>
      <c r="B133" s="291" t="s">
        <v>24</v>
      </c>
      <c r="C133" s="293" t="s">
        <v>49</v>
      </c>
      <c r="D133" s="293" t="s">
        <v>49</v>
      </c>
      <c r="E133" s="295" t="s">
        <v>26</v>
      </c>
      <c r="F133" s="540">
        <f t="shared" si="3"/>
        <v>255</v>
      </c>
      <c r="G133" s="450" t="str">
        <f t="shared" si="4"/>
        <v>FF</v>
      </c>
      <c r="H133" s="302">
        <v>255</v>
      </c>
      <c r="I133" s="297"/>
      <c r="J133" s="297" t="s">
        <v>200</v>
      </c>
      <c r="K133" s="297">
        <f t="shared" si="5"/>
        <v>255</v>
      </c>
    </row>
    <row r="134" spans="1:11" ht="15.6" customHeight="1">
      <c r="A134" s="291">
        <v>243</v>
      </c>
      <c r="B134" s="291" t="s">
        <v>24</v>
      </c>
      <c r="C134" s="293" t="s">
        <v>49</v>
      </c>
      <c r="D134" s="293" t="s">
        <v>49</v>
      </c>
      <c r="E134" s="295" t="s">
        <v>26</v>
      </c>
      <c r="F134" s="540">
        <f t="shared" si="3"/>
        <v>255</v>
      </c>
      <c r="G134" s="450" t="str">
        <f t="shared" si="4"/>
        <v>FF</v>
      </c>
      <c r="H134" s="302">
        <v>255</v>
      </c>
      <c r="I134" s="297"/>
      <c r="J134" s="297" t="s">
        <v>200</v>
      </c>
      <c r="K134" s="297">
        <f t="shared" si="5"/>
        <v>255</v>
      </c>
    </row>
    <row r="135" spans="1:11" ht="15.6" customHeight="1">
      <c r="A135" s="291">
        <v>244</v>
      </c>
      <c r="B135" s="291" t="s">
        <v>24</v>
      </c>
      <c r="C135" s="293" t="s">
        <v>49</v>
      </c>
      <c r="D135" s="293" t="s">
        <v>49</v>
      </c>
      <c r="E135" s="295" t="s">
        <v>26</v>
      </c>
      <c r="F135" s="540">
        <f t="shared" si="3"/>
        <v>255</v>
      </c>
      <c r="G135" s="450" t="str">
        <f t="shared" si="4"/>
        <v>FF</v>
      </c>
      <c r="H135" s="302">
        <v>255</v>
      </c>
      <c r="I135" s="297"/>
      <c r="J135" s="297" t="s">
        <v>200</v>
      </c>
      <c r="K135" s="297">
        <f t="shared" si="5"/>
        <v>255</v>
      </c>
    </row>
    <row r="136" spans="1:11" ht="15.6" customHeight="1">
      <c r="A136" s="291">
        <v>245</v>
      </c>
      <c r="B136" s="291" t="s">
        <v>24</v>
      </c>
      <c r="C136" s="293" t="s">
        <v>49</v>
      </c>
      <c r="D136" s="293" t="s">
        <v>49</v>
      </c>
      <c r="E136" s="295" t="s">
        <v>26</v>
      </c>
      <c r="F136" s="540">
        <f t="shared" si="3"/>
        <v>255</v>
      </c>
      <c r="G136" s="450" t="str">
        <f t="shared" si="4"/>
        <v>FF</v>
      </c>
      <c r="H136" s="302">
        <v>255</v>
      </c>
      <c r="I136" s="297"/>
      <c r="J136" s="297" t="s">
        <v>200</v>
      </c>
      <c r="K136" s="297">
        <f t="shared" si="5"/>
        <v>255</v>
      </c>
    </row>
    <row r="137" spans="1:11" ht="15.6" customHeight="1">
      <c r="A137" s="291">
        <v>246</v>
      </c>
      <c r="B137" s="291" t="s">
        <v>24</v>
      </c>
      <c r="C137" s="293" t="s">
        <v>49</v>
      </c>
      <c r="D137" s="293" t="s">
        <v>49</v>
      </c>
      <c r="E137" s="295" t="s">
        <v>26</v>
      </c>
      <c r="F137" s="540">
        <f t="shared" ref="F137:F146" si="6">H137</f>
        <v>255</v>
      </c>
      <c r="G137" s="450" t="str">
        <f t="shared" ref="G137:G146" si="7">DEC2HEX(H137)</f>
        <v>FF</v>
      </c>
      <c r="H137" s="302">
        <v>255</v>
      </c>
      <c r="I137" s="297"/>
      <c r="J137" s="297" t="s">
        <v>200</v>
      </c>
      <c r="K137" s="297">
        <f t="shared" si="5"/>
        <v>255</v>
      </c>
    </row>
    <row r="138" spans="1:11" ht="15.6" customHeight="1">
      <c r="A138" s="291">
        <v>247</v>
      </c>
      <c r="B138" s="291" t="s">
        <v>24</v>
      </c>
      <c r="C138" s="293" t="s">
        <v>49</v>
      </c>
      <c r="D138" s="293" t="s">
        <v>49</v>
      </c>
      <c r="E138" s="295" t="s">
        <v>26</v>
      </c>
      <c r="F138" s="540">
        <f t="shared" si="6"/>
        <v>255</v>
      </c>
      <c r="G138" s="450" t="str">
        <f t="shared" si="7"/>
        <v>FF</v>
      </c>
      <c r="H138" s="302">
        <v>255</v>
      </c>
      <c r="I138" s="297"/>
      <c r="J138" s="297" t="s">
        <v>200</v>
      </c>
      <c r="K138" s="297">
        <f t="shared" si="5"/>
        <v>255</v>
      </c>
    </row>
    <row r="139" spans="1:11" ht="15.6" customHeight="1">
      <c r="A139" s="291">
        <v>248</v>
      </c>
      <c r="B139" s="291" t="s">
        <v>24</v>
      </c>
      <c r="C139" s="293" t="s">
        <v>49</v>
      </c>
      <c r="D139" s="293" t="s">
        <v>49</v>
      </c>
      <c r="E139" s="295" t="s">
        <v>26</v>
      </c>
      <c r="F139" s="540">
        <f t="shared" si="6"/>
        <v>255</v>
      </c>
      <c r="G139" s="450" t="str">
        <f t="shared" si="7"/>
        <v>FF</v>
      </c>
      <c r="H139" s="302">
        <v>255</v>
      </c>
      <c r="I139" s="297"/>
      <c r="J139" s="297" t="s">
        <v>200</v>
      </c>
      <c r="K139" s="297">
        <f t="shared" si="5"/>
        <v>255</v>
      </c>
    </row>
    <row r="140" spans="1:11" ht="15.6" customHeight="1">
      <c r="A140" s="291">
        <v>249</v>
      </c>
      <c r="B140" s="291" t="s">
        <v>24</v>
      </c>
      <c r="C140" s="293" t="s">
        <v>49</v>
      </c>
      <c r="D140" s="293" t="s">
        <v>49</v>
      </c>
      <c r="E140" s="295" t="s">
        <v>26</v>
      </c>
      <c r="F140" s="540">
        <f t="shared" si="6"/>
        <v>255</v>
      </c>
      <c r="G140" s="450" t="str">
        <f t="shared" si="7"/>
        <v>FF</v>
      </c>
      <c r="H140" s="302">
        <v>255</v>
      </c>
      <c r="I140" s="297"/>
      <c r="J140" s="297" t="s">
        <v>200</v>
      </c>
      <c r="K140" s="297">
        <f t="shared" si="5"/>
        <v>255</v>
      </c>
    </row>
    <row r="141" spans="1:11" ht="15.6" customHeight="1">
      <c r="A141" s="291">
        <v>250</v>
      </c>
      <c r="B141" s="291" t="s">
        <v>24</v>
      </c>
      <c r="C141" s="293" t="s">
        <v>49</v>
      </c>
      <c r="D141" s="293" t="s">
        <v>49</v>
      </c>
      <c r="E141" s="295" t="s">
        <v>26</v>
      </c>
      <c r="F141" s="540">
        <f t="shared" si="6"/>
        <v>255</v>
      </c>
      <c r="G141" s="450" t="str">
        <f t="shared" si="7"/>
        <v>FF</v>
      </c>
      <c r="H141" s="302">
        <v>255</v>
      </c>
      <c r="I141" s="297"/>
      <c r="J141" s="297" t="s">
        <v>200</v>
      </c>
      <c r="K141" s="297">
        <f t="shared" si="5"/>
        <v>255</v>
      </c>
    </row>
    <row r="142" spans="1:11" ht="15.6" customHeight="1">
      <c r="A142" s="291">
        <v>251</v>
      </c>
      <c r="B142" s="291" t="s">
        <v>24</v>
      </c>
      <c r="C142" s="293" t="s">
        <v>49</v>
      </c>
      <c r="D142" s="293" t="s">
        <v>49</v>
      </c>
      <c r="E142" s="295" t="s">
        <v>26</v>
      </c>
      <c r="F142" s="540">
        <f t="shared" si="6"/>
        <v>255</v>
      </c>
      <c r="G142" s="450" t="str">
        <f t="shared" si="7"/>
        <v>FF</v>
      </c>
      <c r="H142" s="302">
        <v>255</v>
      </c>
      <c r="I142" s="297"/>
      <c r="J142" s="297" t="s">
        <v>200</v>
      </c>
      <c r="K142" s="297">
        <f t="shared" si="5"/>
        <v>255</v>
      </c>
    </row>
    <row r="143" spans="1:11" ht="15.6" customHeight="1">
      <c r="A143" s="291">
        <v>252</v>
      </c>
      <c r="B143" s="291" t="s">
        <v>24</v>
      </c>
      <c r="C143" s="293" t="s">
        <v>49</v>
      </c>
      <c r="D143" s="293" t="s">
        <v>49</v>
      </c>
      <c r="E143" s="295" t="s">
        <v>26</v>
      </c>
      <c r="F143" s="540">
        <f t="shared" si="6"/>
        <v>255</v>
      </c>
      <c r="G143" s="450" t="str">
        <f t="shared" si="7"/>
        <v>FF</v>
      </c>
      <c r="H143" s="302">
        <v>255</v>
      </c>
      <c r="I143" s="297"/>
      <c r="J143" s="297" t="s">
        <v>200</v>
      </c>
      <c r="K143" s="297">
        <f t="shared" si="5"/>
        <v>255</v>
      </c>
    </row>
    <row r="144" spans="1:11" ht="15.6" customHeight="1">
      <c r="A144" s="291">
        <v>253</v>
      </c>
      <c r="B144" s="291" t="s">
        <v>24</v>
      </c>
      <c r="C144" s="293" t="s">
        <v>49</v>
      </c>
      <c r="D144" s="293" t="s">
        <v>49</v>
      </c>
      <c r="E144" s="295" t="s">
        <v>26</v>
      </c>
      <c r="F144" s="540">
        <f t="shared" si="6"/>
        <v>255</v>
      </c>
      <c r="G144" s="450" t="str">
        <f t="shared" si="7"/>
        <v>FF</v>
      </c>
      <c r="H144" s="302">
        <v>255</v>
      </c>
      <c r="I144" s="297"/>
      <c r="J144" s="297" t="s">
        <v>200</v>
      </c>
      <c r="K144" s="297">
        <f t="shared" si="5"/>
        <v>255</v>
      </c>
    </row>
    <row r="145" spans="1:11" ht="15.6" customHeight="1">
      <c r="A145" s="291">
        <v>254</v>
      </c>
      <c r="B145" s="291" t="s">
        <v>24</v>
      </c>
      <c r="C145" s="293" t="s">
        <v>49</v>
      </c>
      <c r="D145" s="293" t="s">
        <v>49</v>
      </c>
      <c r="E145" s="295" t="s">
        <v>26</v>
      </c>
      <c r="F145" s="540">
        <f t="shared" si="6"/>
        <v>255</v>
      </c>
      <c r="G145" s="450" t="str">
        <f t="shared" si="7"/>
        <v>FF</v>
      </c>
      <c r="H145" s="302">
        <v>255</v>
      </c>
      <c r="I145" s="297"/>
      <c r="J145" s="297" t="s">
        <v>200</v>
      </c>
      <c r="K145" s="297">
        <f t="shared" si="5"/>
        <v>255</v>
      </c>
    </row>
    <row r="146" spans="1:11" ht="15.6" customHeight="1">
      <c r="A146" s="291">
        <v>255</v>
      </c>
      <c r="B146" s="291" t="s">
        <v>24</v>
      </c>
      <c r="C146" s="293" t="s">
        <v>1487</v>
      </c>
      <c r="D146" s="300" t="s">
        <v>1488</v>
      </c>
      <c r="E146" s="295" t="s">
        <v>26</v>
      </c>
      <c r="F146" s="540">
        <f t="shared" si="6"/>
        <v>204</v>
      </c>
      <c r="G146" s="450" t="str">
        <f t="shared" si="7"/>
        <v>CC</v>
      </c>
      <c r="H146" s="302">
        <v>204</v>
      </c>
      <c r="I146" s="297"/>
      <c r="J146" s="297" t="s">
        <v>200</v>
      </c>
      <c r="K146" s="297">
        <v>204</v>
      </c>
    </row>
  </sheetData>
  <mergeCells count="101">
    <mergeCell ref="D101:D102"/>
    <mergeCell ref="J101:J102"/>
    <mergeCell ref="K101:K102"/>
    <mergeCell ref="D97:D98"/>
    <mergeCell ref="J97:J98"/>
    <mergeCell ref="K97:K98"/>
    <mergeCell ref="D99:D100"/>
    <mergeCell ref="J99:J100"/>
    <mergeCell ref="K99:K100"/>
    <mergeCell ref="J93:J94"/>
    <mergeCell ref="K93:K94"/>
    <mergeCell ref="D95:D96"/>
    <mergeCell ref="J95:J96"/>
    <mergeCell ref="K95:K96"/>
    <mergeCell ref="D89:D90"/>
    <mergeCell ref="J89:J90"/>
    <mergeCell ref="K89:K90"/>
    <mergeCell ref="D91:D92"/>
    <mergeCell ref="J91:J92"/>
    <mergeCell ref="K91:K92"/>
    <mergeCell ref="L63:L122"/>
    <mergeCell ref="A71:A72"/>
    <mergeCell ref="G71:G72"/>
    <mergeCell ref="H71:H72"/>
    <mergeCell ref="I71:I72"/>
    <mergeCell ref="D77:D78"/>
    <mergeCell ref="J77:J78"/>
    <mergeCell ref="K77:K78"/>
    <mergeCell ref="D79:D80"/>
    <mergeCell ref="J79:J80"/>
    <mergeCell ref="D85:D86"/>
    <mergeCell ref="J85:J86"/>
    <mergeCell ref="K85:K86"/>
    <mergeCell ref="D87:D88"/>
    <mergeCell ref="J87:J88"/>
    <mergeCell ref="K87:K88"/>
    <mergeCell ref="K79:K80"/>
    <mergeCell ref="D81:D82"/>
    <mergeCell ref="J81:J82"/>
    <mergeCell ref="K81:K82"/>
    <mergeCell ref="D83:D84"/>
    <mergeCell ref="J83:J84"/>
    <mergeCell ref="K83:K84"/>
    <mergeCell ref="D93:D94"/>
    <mergeCell ref="D41:D42"/>
    <mergeCell ref="J41:J42"/>
    <mergeCell ref="K41:K42"/>
    <mergeCell ref="A63:A70"/>
    <mergeCell ref="G63:G70"/>
    <mergeCell ref="H63:H70"/>
    <mergeCell ref="I63:I70"/>
    <mergeCell ref="J63:J74"/>
    <mergeCell ref="K63:K74"/>
    <mergeCell ref="D37:D38"/>
    <mergeCell ref="J37:J38"/>
    <mergeCell ref="K37:K38"/>
    <mergeCell ref="D39:D40"/>
    <mergeCell ref="J39:J40"/>
    <mergeCell ref="K39:K40"/>
    <mergeCell ref="D33:D34"/>
    <mergeCell ref="J33:J34"/>
    <mergeCell ref="K33:K34"/>
    <mergeCell ref="D35:D36"/>
    <mergeCell ref="J35:J36"/>
    <mergeCell ref="K35:K36"/>
    <mergeCell ref="D29:D30"/>
    <mergeCell ref="J29:J30"/>
    <mergeCell ref="K29:K30"/>
    <mergeCell ref="D31:D32"/>
    <mergeCell ref="J31:J32"/>
    <mergeCell ref="K31:K32"/>
    <mergeCell ref="D25:D26"/>
    <mergeCell ref="J25:J26"/>
    <mergeCell ref="K25:K26"/>
    <mergeCell ref="D27:D28"/>
    <mergeCell ref="J27:J28"/>
    <mergeCell ref="K27:K28"/>
    <mergeCell ref="A1:G1"/>
    <mergeCell ref="A3:A10"/>
    <mergeCell ref="G3:G10"/>
    <mergeCell ref="H3:H10"/>
    <mergeCell ref="I3:I10"/>
    <mergeCell ref="J3:J14"/>
    <mergeCell ref="L3:L62"/>
    <mergeCell ref="A11:A12"/>
    <mergeCell ref="G11:G12"/>
    <mergeCell ref="H11:H12"/>
    <mergeCell ref="I11:I12"/>
    <mergeCell ref="D17:D18"/>
    <mergeCell ref="J17:J18"/>
    <mergeCell ref="K17:K18"/>
    <mergeCell ref="D19:D20"/>
    <mergeCell ref="J19:J20"/>
    <mergeCell ref="K19:K20"/>
    <mergeCell ref="D21:D22"/>
    <mergeCell ref="J21:J22"/>
    <mergeCell ref="K21:K22"/>
    <mergeCell ref="D23:D24"/>
    <mergeCell ref="J23:J24"/>
    <mergeCell ref="K23:K24"/>
    <mergeCell ref="K3:K14"/>
  </mergeCells>
  <phoneticPr fontId="5" type="noConversion"/>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27E9B-06EA-4F15-B279-F6452DB4FC53}">
  <dimension ref="A1:L186"/>
  <sheetViews>
    <sheetView topLeftCell="A58" zoomScaleNormal="100" workbookViewId="0">
      <selection activeCell="C75" sqref="C75"/>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2.6640625" style="256" customWidth="1"/>
    <col min="6" max="6" width="12.6640625" style="263" bestFit="1" customWidth="1"/>
    <col min="7" max="7" width="10" style="440" bestFit="1" customWidth="1"/>
    <col min="8" max="8" width="8.88671875" style="427" customWidth="1"/>
    <col min="9" max="9" width="17.109375" style="256" customWidth="1"/>
    <col min="10" max="10" width="13.88671875" style="256" customWidth="1"/>
    <col min="11" max="11" width="17.44140625" style="256" customWidth="1"/>
    <col min="12" max="12" width="42.33203125" style="263" customWidth="1"/>
    <col min="13" max="16384" width="8.88671875" style="288"/>
  </cols>
  <sheetData>
    <row r="1" spans="1:12" ht="16.95" customHeight="1">
      <c r="A1" s="962" t="s">
        <v>1608</v>
      </c>
      <c r="B1" s="812"/>
      <c r="C1" s="742"/>
      <c r="D1" s="742"/>
      <c r="E1" s="812"/>
      <c r="F1" s="742"/>
      <c r="G1" s="742"/>
      <c r="H1" s="436"/>
      <c r="I1" s="258"/>
      <c r="J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291">
        <v>0</v>
      </c>
      <c r="C3" s="293" t="s">
        <v>1634</v>
      </c>
      <c r="D3" s="294" t="s">
        <v>1610</v>
      </c>
      <c r="E3" s="295" t="s">
        <v>26</v>
      </c>
      <c r="F3" s="285">
        <f>_xlfn.BITAND(_xlfn.BITRSHIFT(H3,B3),1)</f>
        <v>0</v>
      </c>
      <c r="G3" s="947" t="str">
        <f>DEC2HEX(H3)</f>
        <v>0</v>
      </c>
      <c r="H3" s="986">
        <v>0</v>
      </c>
      <c r="I3" s="773" t="s">
        <v>27</v>
      </c>
      <c r="J3" s="957" t="s">
        <v>1611</v>
      </c>
      <c r="K3" s="773">
        <f>_xlfn.BITLSHIFT(H27,24) +_xlfn.BITLSHIFT(H19,16) +_xlfn.BITLSHIFT(H11,8) +H3</f>
        <v>0</v>
      </c>
      <c r="L3" s="983" t="s">
        <v>4425</v>
      </c>
    </row>
    <row r="4" spans="1:12" ht="15.6" customHeight="1">
      <c r="A4" s="754"/>
      <c r="B4" s="291">
        <v>1</v>
      </c>
      <c r="C4" s="293" t="s">
        <v>1503</v>
      </c>
      <c r="D4" s="294" t="s">
        <v>1610</v>
      </c>
      <c r="E4" s="295" t="s">
        <v>26</v>
      </c>
      <c r="F4" s="285">
        <f>_xlfn.BITAND(_xlfn.BITRSHIFT(H3,B4),1)</f>
        <v>0</v>
      </c>
      <c r="G4" s="970"/>
      <c r="H4" s="987"/>
      <c r="I4" s="754"/>
      <c r="J4" s="754"/>
      <c r="K4" s="754"/>
      <c r="L4" s="984"/>
    </row>
    <row r="5" spans="1:12" ht="15.6" customHeight="1">
      <c r="A5" s="754"/>
      <c r="B5" s="291">
        <v>2</v>
      </c>
      <c r="C5" s="293" t="s">
        <v>1633</v>
      </c>
      <c r="D5" s="294" t="s">
        <v>1610</v>
      </c>
      <c r="E5" s="295" t="s">
        <v>26</v>
      </c>
      <c r="F5" s="285">
        <f>_xlfn.BITAND(_xlfn.BITRSHIFT(H3,B5),1)</f>
        <v>0</v>
      </c>
      <c r="G5" s="970"/>
      <c r="H5" s="987"/>
      <c r="I5" s="754"/>
      <c r="J5" s="754"/>
      <c r="K5" s="754"/>
      <c r="L5" s="984"/>
    </row>
    <row r="6" spans="1:12" ht="15.6" customHeight="1">
      <c r="A6" s="754"/>
      <c r="B6" s="291">
        <v>3</v>
      </c>
      <c r="C6" s="293" t="s">
        <v>1629</v>
      </c>
      <c r="D6" s="294" t="s">
        <v>1610</v>
      </c>
      <c r="E6" s="295" t="s">
        <v>26</v>
      </c>
      <c r="F6" s="285">
        <f>_xlfn.BITAND(_xlfn.BITRSHIFT(H3,B6),1)</f>
        <v>0</v>
      </c>
      <c r="G6" s="970"/>
      <c r="H6" s="987"/>
      <c r="I6" s="754"/>
      <c r="J6" s="754"/>
      <c r="K6" s="754"/>
      <c r="L6" s="984"/>
    </row>
    <row r="7" spans="1:12" ht="15.6" customHeight="1">
      <c r="A7" s="754"/>
      <c r="B7" s="291">
        <v>4</v>
      </c>
      <c r="C7" s="293" t="s">
        <v>4416</v>
      </c>
      <c r="D7" s="294" t="s">
        <v>1610</v>
      </c>
      <c r="E7" s="295" t="s">
        <v>26</v>
      </c>
      <c r="F7" s="285">
        <f>_xlfn.BITAND(_xlfn.BITRSHIFT(H3,B7),1)</f>
        <v>0</v>
      </c>
      <c r="G7" s="970"/>
      <c r="H7" s="987"/>
      <c r="I7" s="754"/>
      <c r="J7" s="754"/>
      <c r="K7" s="754"/>
      <c r="L7" s="984"/>
    </row>
    <row r="8" spans="1:12" ht="15.6" customHeight="1">
      <c r="A8" s="754"/>
      <c r="B8" s="291">
        <v>5</v>
      </c>
      <c r="C8" s="293" t="s">
        <v>4417</v>
      </c>
      <c r="D8" s="294" t="s">
        <v>1610</v>
      </c>
      <c r="E8" s="295" t="s">
        <v>26</v>
      </c>
      <c r="F8" s="285">
        <f>_xlfn.BITAND(_xlfn.BITRSHIFT(H3,B8),1)</f>
        <v>0</v>
      </c>
      <c r="G8" s="970"/>
      <c r="H8" s="987"/>
      <c r="I8" s="754"/>
      <c r="J8" s="754"/>
      <c r="K8" s="754"/>
      <c r="L8" s="984"/>
    </row>
    <row r="9" spans="1:12" ht="15.6" customHeight="1">
      <c r="A9" s="754"/>
      <c r="B9" s="291">
        <v>6</v>
      </c>
      <c r="C9" s="293" t="s">
        <v>1630</v>
      </c>
      <c r="D9" s="294" t="s">
        <v>1610</v>
      </c>
      <c r="E9" s="295" t="s">
        <v>26</v>
      </c>
      <c r="F9" s="285">
        <f>_xlfn.BITAND(_xlfn.BITRSHIFT(H3,B9),1)</f>
        <v>0</v>
      </c>
      <c r="G9" s="970"/>
      <c r="H9" s="987"/>
      <c r="I9" s="754"/>
      <c r="J9" s="754"/>
      <c r="K9" s="754"/>
      <c r="L9" s="984"/>
    </row>
    <row r="10" spans="1:12" ht="15.6" customHeight="1">
      <c r="A10" s="751"/>
      <c r="B10" s="291">
        <v>7</v>
      </c>
      <c r="C10" s="293" t="s">
        <v>1632</v>
      </c>
      <c r="D10" s="294" t="s">
        <v>1610</v>
      </c>
      <c r="E10" s="295" t="s">
        <v>26</v>
      </c>
      <c r="F10" s="285">
        <f>_xlfn.BITAND(_xlfn.BITRSHIFT(H3,B10),1)</f>
        <v>0</v>
      </c>
      <c r="G10" s="971"/>
      <c r="H10" s="988"/>
      <c r="I10" s="751"/>
      <c r="J10" s="754"/>
      <c r="K10" s="754"/>
      <c r="L10" s="984"/>
    </row>
    <row r="11" spans="1:12" ht="15.6" customHeight="1">
      <c r="A11" s="963">
        <v>129</v>
      </c>
      <c r="B11" s="291">
        <v>0</v>
      </c>
      <c r="C11" s="293" t="s">
        <v>1631</v>
      </c>
      <c r="D11" s="294" t="s">
        <v>1610</v>
      </c>
      <c r="E11" s="295" t="s">
        <v>26</v>
      </c>
      <c r="F11" s="285">
        <f>_xlfn.BITAND(_xlfn.BITRSHIFT(H11,B11),1)</f>
        <v>0</v>
      </c>
      <c r="G11" s="947" t="str">
        <f>DEC2HEX(H11)</f>
        <v>0</v>
      </c>
      <c r="H11" s="986">
        <v>0</v>
      </c>
      <c r="I11" s="773" t="s">
        <v>27</v>
      </c>
      <c r="J11" s="754"/>
      <c r="K11" s="754"/>
      <c r="L11" s="984"/>
    </row>
    <row r="12" spans="1:12" ht="15.6" customHeight="1">
      <c r="A12" s="754"/>
      <c r="B12" s="291">
        <v>1</v>
      </c>
      <c r="C12" s="293" t="s">
        <v>1499</v>
      </c>
      <c r="D12" s="294" t="s">
        <v>1610</v>
      </c>
      <c r="E12" s="295" t="s">
        <v>26</v>
      </c>
      <c r="F12" s="285">
        <f>_xlfn.BITAND(_xlfn.BITRSHIFT(H11,B12),1)</f>
        <v>0</v>
      </c>
      <c r="G12" s="970"/>
      <c r="H12" s="987"/>
      <c r="I12" s="754"/>
      <c r="J12" s="754"/>
      <c r="K12" s="754"/>
      <c r="L12" s="984"/>
    </row>
    <row r="13" spans="1:12" ht="15.6" customHeight="1">
      <c r="A13" s="754"/>
      <c r="B13" s="291">
        <v>2</v>
      </c>
      <c r="C13" s="293" t="s">
        <v>1628</v>
      </c>
      <c r="D13" s="294" t="s">
        <v>1610</v>
      </c>
      <c r="E13" s="295" t="s">
        <v>26</v>
      </c>
      <c r="F13" s="285">
        <f>_xlfn.BITAND(_xlfn.BITRSHIFT(H11,B13),1)</f>
        <v>0</v>
      </c>
      <c r="G13" s="970"/>
      <c r="H13" s="987"/>
      <c r="I13" s="754"/>
      <c r="J13" s="754"/>
      <c r="K13" s="754"/>
      <c r="L13" s="984"/>
    </row>
    <row r="14" spans="1:12" ht="15.6" customHeight="1">
      <c r="A14" s="754"/>
      <c r="B14" s="291">
        <v>3</v>
      </c>
      <c r="C14" s="293" t="s">
        <v>1627</v>
      </c>
      <c r="D14" s="294" t="s">
        <v>1610</v>
      </c>
      <c r="E14" s="295" t="s">
        <v>26</v>
      </c>
      <c r="F14" s="285">
        <f>_xlfn.BITAND(_xlfn.BITRSHIFT(H11,B14),1)</f>
        <v>0</v>
      </c>
      <c r="G14" s="970"/>
      <c r="H14" s="987"/>
      <c r="I14" s="754"/>
      <c r="J14" s="754"/>
      <c r="K14" s="754"/>
      <c r="L14" s="984"/>
    </row>
    <row r="15" spans="1:12" ht="15.6" customHeight="1">
      <c r="A15" s="754"/>
      <c r="B15" s="291">
        <v>4</v>
      </c>
      <c r="C15" s="293" t="s">
        <v>1626</v>
      </c>
      <c r="D15" s="294" t="s">
        <v>1610</v>
      </c>
      <c r="E15" s="295" t="s">
        <v>26</v>
      </c>
      <c r="F15" s="285">
        <f>_xlfn.BITAND(_xlfn.BITRSHIFT(H11,B15),1)</f>
        <v>0</v>
      </c>
      <c r="G15" s="970"/>
      <c r="H15" s="987"/>
      <c r="I15" s="754"/>
      <c r="J15" s="754"/>
      <c r="K15" s="754"/>
      <c r="L15" s="984"/>
    </row>
    <row r="16" spans="1:12" ht="15.6" customHeight="1">
      <c r="A16" s="754"/>
      <c r="B16" s="291">
        <v>5</v>
      </c>
      <c r="C16" s="293" t="s">
        <v>1625</v>
      </c>
      <c r="D16" s="294" t="s">
        <v>1610</v>
      </c>
      <c r="E16" s="295" t="s">
        <v>26</v>
      </c>
      <c r="F16" s="285">
        <f>_xlfn.BITAND(_xlfn.BITRSHIFT(H11,B16),1)</f>
        <v>0</v>
      </c>
      <c r="G16" s="970"/>
      <c r="H16" s="987"/>
      <c r="I16" s="754"/>
      <c r="J16" s="754"/>
      <c r="K16" s="754"/>
      <c r="L16" s="984"/>
    </row>
    <row r="17" spans="1:12" ht="15.6" customHeight="1">
      <c r="A17" s="754"/>
      <c r="B17" s="291">
        <v>6</v>
      </c>
      <c r="C17" s="293" t="s">
        <v>1624</v>
      </c>
      <c r="D17" s="294" t="s">
        <v>1610</v>
      </c>
      <c r="E17" s="295" t="s">
        <v>26</v>
      </c>
      <c r="F17" s="285">
        <f>_xlfn.BITAND(_xlfn.BITRSHIFT(H11,B17),1)</f>
        <v>0</v>
      </c>
      <c r="G17" s="970"/>
      <c r="H17" s="987"/>
      <c r="I17" s="754"/>
      <c r="J17" s="754"/>
      <c r="K17" s="754"/>
      <c r="L17" s="984"/>
    </row>
    <row r="18" spans="1:12" ht="15.6" customHeight="1">
      <c r="A18" s="751"/>
      <c r="B18" s="291">
        <v>7</v>
      </c>
      <c r="C18" s="293" t="s">
        <v>1623</v>
      </c>
      <c r="D18" s="294" t="s">
        <v>1610</v>
      </c>
      <c r="E18" s="295" t="s">
        <v>26</v>
      </c>
      <c r="F18" s="285">
        <f>_xlfn.BITAND(_xlfn.BITRSHIFT(H11,B18),1)</f>
        <v>0</v>
      </c>
      <c r="G18" s="971"/>
      <c r="H18" s="988"/>
      <c r="I18" s="751"/>
      <c r="J18" s="754"/>
      <c r="K18" s="754"/>
      <c r="L18" s="984"/>
    </row>
    <row r="19" spans="1:12" ht="15.6" customHeight="1">
      <c r="A19" s="963">
        <v>130</v>
      </c>
      <c r="B19" s="291">
        <v>0</v>
      </c>
      <c r="C19" s="293" t="s">
        <v>1492</v>
      </c>
      <c r="D19" s="294" t="s">
        <v>1610</v>
      </c>
      <c r="E19" s="295" t="s">
        <v>26</v>
      </c>
      <c r="F19" s="285">
        <f>_xlfn.BITAND(_xlfn.BITRSHIFT(H19,B19),1)</f>
        <v>0</v>
      </c>
      <c r="G19" s="947" t="str">
        <f>DEC2HEX(H19)</f>
        <v>0</v>
      </c>
      <c r="H19" s="986">
        <v>0</v>
      </c>
      <c r="I19" s="773" t="s">
        <v>27</v>
      </c>
      <c r="J19" s="754"/>
      <c r="K19" s="754"/>
      <c r="L19" s="984"/>
    </row>
    <row r="20" spans="1:12" ht="15.6" customHeight="1">
      <c r="A20" s="754"/>
      <c r="B20" s="291">
        <v>1</v>
      </c>
      <c r="C20" s="293" t="s">
        <v>1622</v>
      </c>
      <c r="D20" s="294" t="s">
        <v>1610</v>
      </c>
      <c r="E20" s="295" t="s">
        <v>26</v>
      </c>
      <c r="F20" s="285">
        <f>_xlfn.BITAND(_xlfn.BITRSHIFT(H19,B20),1)</f>
        <v>0</v>
      </c>
      <c r="G20" s="970"/>
      <c r="H20" s="987"/>
      <c r="I20" s="754"/>
      <c r="J20" s="754"/>
      <c r="K20" s="754"/>
      <c r="L20" s="984"/>
    </row>
    <row r="21" spans="1:12" ht="15.6" customHeight="1">
      <c r="A21" s="754"/>
      <c r="B21" s="291">
        <v>2</v>
      </c>
      <c r="C21" s="293" t="s">
        <v>1621</v>
      </c>
      <c r="D21" s="294" t="s">
        <v>1610</v>
      </c>
      <c r="E21" s="295" t="s">
        <v>26</v>
      </c>
      <c r="F21" s="285">
        <f>_xlfn.BITAND(_xlfn.BITRSHIFT(H19,B21),1)</f>
        <v>0</v>
      </c>
      <c r="G21" s="970"/>
      <c r="H21" s="987"/>
      <c r="I21" s="754"/>
      <c r="J21" s="754"/>
      <c r="K21" s="754"/>
      <c r="L21" s="984"/>
    </row>
    <row r="22" spans="1:12" ht="15.6" customHeight="1">
      <c r="A22" s="754"/>
      <c r="B22" s="291">
        <v>3</v>
      </c>
      <c r="C22" s="293" t="s">
        <v>1620</v>
      </c>
      <c r="D22" s="294" t="s">
        <v>1610</v>
      </c>
      <c r="E22" s="295" t="s">
        <v>26</v>
      </c>
      <c r="F22" s="285">
        <f>_xlfn.BITAND(_xlfn.BITRSHIFT(H19,B22),1)</f>
        <v>0</v>
      </c>
      <c r="G22" s="970"/>
      <c r="H22" s="987"/>
      <c r="I22" s="754"/>
      <c r="J22" s="754"/>
      <c r="K22" s="754"/>
      <c r="L22" s="984"/>
    </row>
    <row r="23" spans="1:12" ht="15.6" customHeight="1">
      <c r="A23" s="754"/>
      <c r="B23" s="291">
        <v>4</v>
      </c>
      <c r="C23" s="293" t="s">
        <v>1619</v>
      </c>
      <c r="D23" s="294" t="s">
        <v>1610</v>
      </c>
      <c r="E23" s="295" t="s">
        <v>26</v>
      </c>
      <c r="F23" s="285">
        <f>_xlfn.BITAND(_xlfn.BITRSHIFT(H19,B23),1)</f>
        <v>0</v>
      </c>
      <c r="G23" s="970"/>
      <c r="H23" s="987"/>
      <c r="I23" s="754"/>
      <c r="J23" s="754"/>
      <c r="K23" s="754"/>
      <c r="L23" s="984"/>
    </row>
    <row r="24" spans="1:12" ht="15.6" customHeight="1">
      <c r="A24" s="754"/>
      <c r="B24" s="291">
        <v>5</v>
      </c>
      <c r="C24" s="293" t="s">
        <v>1618</v>
      </c>
      <c r="D24" s="294" t="s">
        <v>1610</v>
      </c>
      <c r="E24" s="295" t="s">
        <v>26</v>
      </c>
      <c r="F24" s="285">
        <f>_xlfn.BITAND(_xlfn.BITRSHIFT(H19,B24),1)</f>
        <v>0</v>
      </c>
      <c r="G24" s="970"/>
      <c r="H24" s="987"/>
      <c r="I24" s="754"/>
      <c r="J24" s="754"/>
      <c r="K24" s="754"/>
      <c r="L24" s="984"/>
    </row>
    <row r="25" spans="1:12" ht="15.6" customHeight="1">
      <c r="A25" s="754"/>
      <c r="B25" s="291">
        <v>6</v>
      </c>
      <c r="C25" s="293" t="s">
        <v>1615</v>
      </c>
      <c r="D25" s="294" t="s">
        <v>1610</v>
      </c>
      <c r="E25" s="295" t="s">
        <v>26</v>
      </c>
      <c r="F25" s="285">
        <f>_xlfn.BITAND(_xlfn.BITRSHIFT(H19,B25),1)</f>
        <v>0</v>
      </c>
      <c r="G25" s="970"/>
      <c r="H25" s="987"/>
      <c r="I25" s="754"/>
      <c r="J25" s="754"/>
      <c r="K25" s="754"/>
      <c r="L25" s="984"/>
    </row>
    <row r="26" spans="1:12" ht="15.6" customHeight="1">
      <c r="A26" s="751"/>
      <c r="B26" s="291">
        <v>7</v>
      </c>
      <c r="C26" s="293" t="s">
        <v>1614</v>
      </c>
      <c r="D26" s="294" t="s">
        <v>1610</v>
      </c>
      <c r="E26" s="295" t="s">
        <v>26</v>
      </c>
      <c r="F26" s="285">
        <f>_xlfn.BITAND(_xlfn.BITRSHIFT(H19,B26),1)</f>
        <v>0</v>
      </c>
      <c r="G26" s="971"/>
      <c r="H26" s="988"/>
      <c r="I26" s="751"/>
      <c r="J26" s="754"/>
      <c r="K26" s="754"/>
      <c r="L26" s="984"/>
    </row>
    <row r="27" spans="1:12" ht="15.6" customHeight="1">
      <c r="A27" s="963">
        <v>131</v>
      </c>
      <c r="B27" s="291">
        <v>0</v>
      </c>
      <c r="C27" s="293" t="s">
        <v>1617</v>
      </c>
      <c r="D27" s="294" t="s">
        <v>1610</v>
      </c>
      <c r="E27" s="295" t="s">
        <v>26</v>
      </c>
      <c r="F27" s="285">
        <f>_xlfn.BITAND(_xlfn.BITRSHIFT(H27,B27),1)</f>
        <v>0</v>
      </c>
      <c r="G27" s="947" t="str">
        <f>DEC2HEX(H27)</f>
        <v>0</v>
      </c>
      <c r="H27" s="986">
        <v>0</v>
      </c>
      <c r="I27" s="773" t="s">
        <v>27</v>
      </c>
      <c r="J27" s="754"/>
      <c r="K27" s="754"/>
      <c r="L27" s="984"/>
    </row>
    <row r="28" spans="1:12" ht="15.6" customHeight="1">
      <c r="A28" s="754"/>
      <c r="B28" s="291">
        <v>1</v>
      </c>
      <c r="C28" s="293" t="s">
        <v>1616</v>
      </c>
      <c r="D28" s="294" t="s">
        <v>1610</v>
      </c>
      <c r="E28" s="295" t="s">
        <v>26</v>
      </c>
      <c r="F28" s="285">
        <f>_xlfn.BITAND(_xlfn.BITRSHIFT(H27,B28),1)</f>
        <v>0</v>
      </c>
      <c r="G28" s="970"/>
      <c r="H28" s="987"/>
      <c r="I28" s="754"/>
      <c r="J28" s="754"/>
      <c r="K28" s="754"/>
      <c r="L28" s="984"/>
    </row>
    <row r="29" spans="1:12" ht="15.6" customHeight="1">
      <c r="A29" s="754"/>
      <c r="B29" s="291">
        <v>2</v>
      </c>
      <c r="C29" s="293" t="s">
        <v>4418</v>
      </c>
      <c r="D29" s="294" t="s">
        <v>1610</v>
      </c>
      <c r="E29" s="295" t="s">
        <v>26</v>
      </c>
      <c r="F29" s="285">
        <f>_xlfn.BITAND(_xlfn.BITRSHIFT(H27,B29),1)</f>
        <v>0</v>
      </c>
      <c r="G29" s="970"/>
      <c r="H29" s="987"/>
      <c r="I29" s="754"/>
      <c r="J29" s="754"/>
      <c r="K29" s="754"/>
      <c r="L29" s="984"/>
    </row>
    <row r="30" spans="1:12" ht="15.6" customHeight="1">
      <c r="A30" s="754"/>
      <c r="B30" s="291">
        <v>3</v>
      </c>
      <c r="C30" s="293" t="s">
        <v>1613</v>
      </c>
      <c r="D30" s="294" t="s">
        <v>1610</v>
      </c>
      <c r="E30" s="295" t="s">
        <v>26</v>
      </c>
      <c r="F30" s="285">
        <f>_xlfn.BITAND(_xlfn.BITRSHIFT(H27,B30),1)</f>
        <v>0</v>
      </c>
      <c r="G30" s="970"/>
      <c r="H30" s="987"/>
      <c r="I30" s="754"/>
      <c r="J30" s="754"/>
      <c r="K30" s="754"/>
      <c r="L30" s="984"/>
    </row>
    <row r="31" spans="1:12" ht="15.6" customHeight="1">
      <c r="A31" s="754"/>
      <c r="B31" s="291">
        <v>4</v>
      </c>
      <c r="C31" s="293" t="s">
        <v>1612</v>
      </c>
      <c r="D31" s="294" t="s">
        <v>1610</v>
      </c>
      <c r="E31" s="295" t="s">
        <v>26</v>
      </c>
      <c r="F31" s="285">
        <f>_xlfn.BITAND(_xlfn.BITRSHIFT(H27,B31),1)</f>
        <v>0</v>
      </c>
      <c r="G31" s="970"/>
      <c r="H31" s="987"/>
      <c r="I31" s="754"/>
      <c r="J31" s="754"/>
      <c r="K31" s="754"/>
      <c r="L31" s="984"/>
    </row>
    <row r="32" spans="1:12" ht="15.6" customHeight="1">
      <c r="A32" s="754"/>
      <c r="B32" s="291">
        <v>5</v>
      </c>
      <c r="C32" s="293" t="s">
        <v>1609</v>
      </c>
      <c r="D32" s="294" t="s">
        <v>1610</v>
      </c>
      <c r="E32" s="295" t="s">
        <v>26</v>
      </c>
      <c r="F32" s="285">
        <f>_xlfn.BITAND(_xlfn.BITRSHIFT(H27,B32),1)</f>
        <v>0</v>
      </c>
      <c r="G32" s="970"/>
      <c r="H32" s="987"/>
      <c r="I32" s="754"/>
      <c r="J32" s="754"/>
      <c r="K32" s="754"/>
      <c r="L32" s="984"/>
    </row>
    <row r="33" spans="1:12" ht="15.6" customHeight="1">
      <c r="A33" s="754"/>
      <c r="B33" s="291">
        <v>6</v>
      </c>
      <c r="C33" s="293" t="s">
        <v>1635</v>
      </c>
      <c r="D33" s="294" t="s">
        <v>1610</v>
      </c>
      <c r="E33" s="295" t="s">
        <v>26</v>
      </c>
      <c r="F33" s="285">
        <f>_xlfn.BITAND(_xlfn.BITRSHIFT(H27,B33),1)</f>
        <v>0</v>
      </c>
      <c r="G33" s="970"/>
      <c r="H33" s="987"/>
      <c r="I33" s="754"/>
      <c r="J33" s="754"/>
      <c r="K33" s="754"/>
      <c r="L33" s="984"/>
    </row>
    <row r="34" spans="1:12" ht="15.6" customHeight="1">
      <c r="A34" s="751"/>
      <c r="B34" s="291">
        <v>7</v>
      </c>
      <c r="C34" s="293" t="s">
        <v>1636</v>
      </c>
      <c r="D34" s="294" t="s">
        <v>1610</v>
      </c>
      <c r="E34" s="295" t="s">
        <v>26</v>
      </c>
      <c r="F34" s="285">
        <f>_xlfn.BITAND(_xlfn.BITRSHIFT(H27,B34),1)</f>
        <v>0</v>
      </c>
      <c r="G34" s="971"/>
      <c r="H34" s="988"/>
      <c r="I34" s="751"/>
      <c r="J34" s="751"/>
      <c r="K34" s="751"/>
      <c r="L34" s="984"/>
    </row>
    <row r="35" spans="1:12" s="421" customFormat="1" ht="15.6" customHeight="1">
      <c r="A35" s="963">
        <v>132</v>
      </c>
      <c r="B35" s="573">
        <v>0</v>
      </c>
      <c r="C35" s="293" t="s">
        <v>4669</v>
      </c>
      <c r="D35" s="533" t="s">
        <v>1610</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s="421" customFormat="1" ht="15.6" customHeight="1">
      <c r="A36" s="754"/>
      <c r="B36" s="573">
        <v>1</v>
      </c>
      <c r="C36" s="293" t="s">
        <v>49</v>
      </c>
      <c r="D36" s="293" t="s">
        <v>49</v>
      </c>
      <c r="E36" s="569" t="s">
        <v>26</v>
      </c>
      <c r="F36" s="570">
        <f>_xlfn.BITAND(_xlfn.BITRSHIFT(H35,B36),1)</f>
        <v>0</v>
      </c>
      <c r="G36" s="970"/>
      <c r="H36" s="987"/>
      <c r="I36" s="754"/>
      <c r="J36" s="754"/>
      <c r="K36" s="754"/>
      <c r="L36" s="984"/>
    </row>
    <row r="37" spans="1:12" s="421" customFormat="1" ht="15.6" customHeight="1">
      <c r="A37" s="754"/>
      <c r="B37" s="573">
        <v>2</v>
      </c>
      <c r="C37" s="293" t="s">
        <v>49</v>
      </c>
      <c r="D37" s="293" t="s">
        <v>49</v>
      </c>
      <c r="E37" s="569" t="s">
        <v>26</v>
      </c>
      <c r="F37" s="570">
        <f>_xlfn.BITAND(_xlfn.BITRSHIFT(H35,B37),1)</f>
        <v>0</v>
      </c>
      <c r="G37" s="970"/>
      <c r="H37" s="987"/>
      <c r="I37" s="754"/>
      <c r="J37" s="754"/>
      <c r="K37" s="754"/>
      <c r="L37" s="984"/>
    </row>
    <row r="38" spans="1:12" s="421" customFormat="1" ht="15.6" customHeight="1">
      <c r="A38" s="754"/>
      <c r="B38" s="573">
        <v>3</v>
      </c>
      <c r="C38" s="293" t="s">
        <v>49</v>
      </c>
      <c r="D38" s="293" t="s">
        <v>49</v>
      </c>
      <c r="E38" s="569" t="s">
        <v>26</v>
      </c>
      <c r="F38" s="570">
        <f>_xlfn.BITAND(_xlfn.BITRSHIFT(H35,B38),1)</f>
        <v>0</v>
      </c>
      <c r="G38" s="970"/>
      <c r="H38" s="987"/>
      <c r="I38" s="754"/>
      <c r="J38" s="754"/>
      <c r="K38" s="754"/>
      <c r="L38" s="984"/>
    </row>
    <row r="39" spans="1:12" s="421" customFormat="1" ht="15.6" customHeight="1">
      <c r="A39" s="754"/>
      <c r="B39" s="573">
        <v>4</v>
      </c>
      <c r="C39" s="293" t="s">
        <v>49</v>
      </c>
      <c r="D39" s="293" t="s">
        <v>49</v>
      </c>
      <c r="E39" s="569" t="s">
        <v>26</v>
      </c>
      <c r="F39" s="570">
        <f>_xlfn.BITAND(_xlfn.BITRSHIFT(H35,B39),1)</f>
        <v>0</v>
      </c>
      <c r="G39" s="970"/>
      <c r="H39" s="987"/>
      <c r="I39" s="754"/>
      <c r="J39" s="754"/>
      <c r="K39" s="754"/>
      <c r="L39" s="984"/>
    </row>
    <row r="40" spans="1:12" s="421" customFormat="1" ht="15.6" customHeight="1">
      <c r="A40" s="754"/>
      <c r="B40" s="573">
        <v>5</v>
      </c>
      <c r="C40" s="293" t="s">
        <v>49</v>
      </c>
      <c r="D40" s="293" t="s">
        <v>49</v>
      </c>
      <c r="E40" s="569" t="s">
        <v>26</v>
      </c>
      <c r="F40" s="570">
        <f>_xlfn.BITAND(_xlfn.BITRSHIFT(H35,B40),1)</f>
        <v>0</v>
      </c>
      <c r="G40" s="970"/>
      <c r="H40" s="987"/>
      <c r="I40" s="754"/>
      <c r="J40" s="754"/>
      <c r="K40" s="754"/>
      <c r="L40" s="984"/>
    </row>
    <row r="41" spans="1:12" s="421" customFormat="1" ht="15.6" customHeight="1">
      <c r="A41" s="754"/>
      <c r="B41" s="573">
        <v>6</v>
      </c>
      <c r="C41" s="293" t="s">
        <v>49</v>
      </c>
      <c r="D41" s="293" t="s">
        <v>49</v>
      </c>
      <c r="E41" s="569" t="s">
        <v>26</v>
      </c>
      <c r="F41" s="570">
        <f>_xlfn.BITAND(_xlfn.BITRSHIFT(H35,B41),1)</f>
        <v>0</v>
      </c>
      <c r="G41" s="970"/>
      <c r="H41" s="987"/>
      <c r="I41" s="754"/>
      <c r="J41" s="754"/>
      <c r="K41" s="754"/>
      <c r="L41" s="984"/>
    </row>
    <row r="42" spans="1:12" s="421" customFormat="1" ht="15.6" customHeight="1">
      <c r="A42" s="751"/>
      <c r="B42" s="573">
        <v>7</v>
      </c>
      <c r="C42" s="293" t="s">
        <v>49</v>
      </c>
      <c r="D42" s="293" t="s">
        <v>49</v>
      </c>
      <c r="E42" s="569" t="s">
        <v>26</v>
      </c>
      <c r="F42" s="570">
        <f>_xlfn.BITAND(_xlfn.BITRSHIFT(H35,B42),1)</f>
        <v>0</v>
      </c>
      <c r="G42" s="971"/>
      <c r="H42" s="988"/>
      <c r="I42" s="751"/>
      <c r="J42" s="754"/>
      <c r="K42" s="754"/>
      <c r="L42" s="984"/>
    </row>
    <row r="43" spans="1:12" s="421" customFormat="1"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s="421" customFormat="1" ht="15.6" customHeight="1">
      <c r="A44" s="754"/>
      <c r="B44" s="573">
        <v>1</v>
      </c>
      <c r="C44" s="293" t="s">
        <v>49</v>
      </c>
      <c r="D44" s="293" t="s">
        <v>49</v>
      </c>
      <c r="E44" s="569" t="s">
        <v>26</v>
      </c>
      <c r="F44" s="570">
        <f>_xlfn.BITAND(_xlfn.BITRSHIFT(H43,B44),1)</f>
        <v>0</v>
      </c>
      <c r="G44" s="970"/>
      <c r="H44" s="987"/>
      <c r="I44" s="754"/>
      <c r="J44" s="754"/>
      <c r="K44" s="754"/>
      <c r="L44" s="984"/>
    </row>
    <row r="45" spans="1:12" s="421" customFormat="1" ht="15.6" customHeight="1">
      <c r="A45" s="754"/>
      <c r="B45" s="573">
        <v>2</v>
      </c>
      <c r="C45" s="293" t="s">
        <v>49</v>
      </c>
      <c r="D45" s="293" t="s">
        <v>49</v>
      </c>
      <c r="E45" s="569" t="s">
        <v>26</v>
      </c>
      <c r="F45" s="570">
        <f>_xlfn.BITAND(_xlfn.BITRSHIFT(H43,B45),1)</f>
        <v>0</v>
      </c>
      <c r="G45" s="970"/>
      <c r="H45" s="987"/>
      <c r="I45" s="754"/>
      <c r="J45" s="754"/>
      <c r="K45" s="754"/>
      <c r="L45" s="984"/>
    </row>
    <row r="46" spans="1:12" s="421" customFormat="1" ht="15.6" customHeight="1">
      <c r="A46" s="754"/>
      <c r="B46" s="573">
        <v>3</v>
      </c>
      <c r="C46" s="293" t="s">
        <v>49</v>
      </c>
      <c r="D46" s="293" t="s">
        <v>49</v>
      </c>
      <c r="E46" s="569" t="s">
        <v>26</v>
      </c>
      <c r="F46" s="570">
        <f>_xlfn.BITAND(_xlfn.BITRSHIFT(H43,B46),1)</f>
        <v>0</v>
      </c>
      <c r="G46" s="970"/>
      <c r="H46" s="987"/>
      <c r="I46" s="754"/>
      <c r="J46" s="754"/>
      <c r="K46" s="754"/>
      <c r="L46" s="984"/>
    </row>
    <row r="47" spans="1:12" s="421" customFormat="1" ht="15.6" customHeight="1">
      <c r="A47" s="754"/>
      <c r="B47" s="573">
        <v>4</v>
      </c>
      <c r="C47" s="293" t="s">
        <v>49</v>
      </c>
      <c r="D47" s="293" t="s">
        <v>49</v>
      </c>
      <c r="E47" s="569" t="s">
        <v>26</v>
      </c>
      <c r="F47" s="570">
        <f>_xlfn.BITAND(_xlfn.BITRSHIFT(H43,B47),1)</f>
        <v>0</v>
      </c>
      <c r="G47" s="970"/>
      <c r="H47" s="987"/>
      <c r="I47" s="754"/>
      <c r="J47" s="754"/>
      <c r="K47" s="754"/>
      <c r="L47" s="984"/>
    </row>
    <row r="48" spans="1:12" s="421" customFormat="1" ht="15.6" customHeight="1">
      <c r="A48" s="754"/>
      <c r="B48" s="573">
        <v>5</v>
      </c>
      <c r="C48" s="293" t="s">
        <v>49</v>
      </c>
      <c r="D48" s="293" t="s">
        <v>49</v>
      </c>
      <c r="E48" s="569" t="s">
        <v>26</v>
      </c>
      <c r="F48" s="570">
        <f>_xlfn.BITAND(_xlfn.BITRSHIFT(H43,B48),1)</f>
        <v>0</v>
      </c>
      <c r="G48" s="970"/>
      <c r="H48" s="987"/>
      <c r="I48" s="754"/>
      <c r="J48" s="754"/>
      <c r="K48" s="754"/>
      <c r="L48" s="984"/>
    </row>
    <row r="49" spans="1:12" s="421" customFormat="1" ht="15.6" customHeight="1">
      <c r="A49" s="754"/>
      <c r="B49" s="573">
        <v>6</v>
      </c>
      <c r="C49" s="293" t="s">
        <v>49</v>
      </c>
      <c r="D49" s="293" t="s">
        <v>49</v>
      </c>
      <c r="E49" s="569" t="s">
        <v>26</v>
      </c>
      <c r="F49" s="570">
        <f>_xlfn.BITAND(_xlfn.BITRSHIFT(H43,B49),1)</f>
        <v>0</v>
      </c>
      <c r="G49" s="970"/>
      <c r="H49" s="987"/>
      <c r="I49" s="754"/>
      <c r="J49" s="754"/>
      <c r="K49" s="754"/>
      <c r="L49" s="984"/>
    </row>
    <row r="50" spans="1:12" s="421" customFormat="1" ht="15.6" customHeight="1">
      <c r="A50" s="751"/>
      <c r="B50" s="573">
        <v>7</v>
      </c>
      <c r="C50" s="293" t="s">
        <v>49</v>
      </c>
      <c r="D50" s="293" t="s">
        <v>49</v>
      </c>
      <c r="E50" s="569" t="s">
        <v>26</v>
      </c>
      <c r="F50" s="570">
        <f>_xlfn.BITAND(_xlfn.BITRSHIFT(H43,B50),1)</f>
        <v>0</v>
      </c>
      <c r="G50" s="971"/>
      <c r="H50" s="988"/>
      <c r="I50" s="751"/>
      <c r="J50" s="754"/>
      <c r="K50" s="754"/>
      <c r="L50" s="984"/>
    </row>
    <row r="51" spans="1:12" s="421" customFormat="1"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s="421" customFormat="1" ht="15.6" customHeight="1">
      <c r="A52" s="754"/>
      <c r="B52" s="573">
        <v>1</v>
      </c>
      <c r="C52" s="293" t="s">
        <v>49</v>
      </c>
      <c r="D52" s="293" t="s">
        <v>49</v>
      </c>
      <c r="E52" s="569" t="s">
        <v>26</v>
      </c>
      <c r="F52" s="570">
        <f>_xlfn.BITAND(_xlfn.BITRSHIFT(H51,B52),1)</f>
        <v>0</v>
      </c>
      <c r="G52" s="970"/>
      <c r="H52" s="987"/>
      <c r="I52" s="754"/>
      <c r="J52" s="754"/>
      <c r="K52" s="754"/>
      <c r="L52" s="984"/>
    </row>
    <row r="53" spans="1:12" s="421" customFormat="1" ht="15.6" customHeight="1">
      <c r="A53" s="754"/>
      <c r="B53" s="573">
        <v>2</v>
      </c>
      <c r="C53" s="293" t="s">
        <v>49</v>
      </c>
      <c r="D53" s="293" t="s">
        <v>49</v>
      </c>
      <c r="E53" s="569" t="s">
        <v>26</v>
      </c>
      <c r="F53" s="570">
        <f>_xlfn.BITAND(_xlfn.BITRSHIFT(H51,B53),1)</f>
        <v>0</v>
      </c>
      <c r="G53" s="970"/>
      <c r="H53" s="987"/>
      <c r="I53" s="754"/>
      <c r="J53" s="754"/>
      <c r="K53" s="754"/>
      <c r="L53" s="984"/>
    </row>
    <row r="54" spans="1:12" s="421" customFormat="1" ht="15.6" customHeight="1">
      <c r="A54" s="754"/>
      <c r="B54" s="573">
        <v>3</v>
      </c>
      <c r="C54" s="293" t="s">
        <v>49</v>
      </c>
      <c r="D54" s="293" t="s">
        <v>49</v>
      </c>
      <c r="E54" s="569" t="s">
        <v>26</v>
      </c>
      <c r="F54" s="570">
        <f>_xlfn.BITAND(_xlfn.BITRSHIFT(H51,B54),1)</f>
        <v>0</v>
      </c>
      <c r="G54" s="970"/>
      <c r="H54" s="987"/>
      <c r="I54" s="754"/>
      <c r="J54" s="754"/>
      <c r="K54" s="754"/>
      <c r="L54" s="984"/>
    </row>
    <row r="55" spans="1:12" s="421" customFormat="1" ht="15.6" customHeight="1">
      <c r="A55" s="754"/>
      <c r="B55" s="573">
        <v>4</v>
      </c>
      <c r="C55" s="293" t="s">
        <v>49</v>
      </c>
      <c r="D55" s="293" t="s">
        <v>49</v>
      </c>
      <c r="E55" s="569" t="s">
        <v>26</v>
      </c>
      <c r="F55" s="570">
        <f>_xlfn.BITAND(_xlfn.BITRSHIFT(H51,B55),1)</f>
        <v>0</v>
      </c>
      <c r="G55" s="970"/>
      <c r="H55" s="987"/>
      <c r="I55" s="754"/>
      <c r="J55" s="754"/>
      <c r="K55" s="754"/>
      <c r="L55" s="984"/>
    </row>
    <row r="56" spans="1:12" s="421" customFormat="1" ht="15.6" customHeight="1">
      <c r="A56" s="754"/>
      <c r="B56" s="573">
        <v>5</v>
      </c>
      <c r="C56" s="293" t="s">
        <v>49</v>
      </c>
      <c r="D56" s="293" t="s">
        <v>49</v>
      </c>
      <c r="E56" s="569" t="s">
        <v>26</v>
      </c>
      <c r="F56" s="570">
        <f>_xlfn.BITAND(_xlfn.BITRSHIFT(H51,B56),1)</f>
        <v>0</v>
      </c>
      <c r="G56" s="970"/>
      <c r="H56" s="987"/>
      <c r="I56" s="754"/>
      <c r="J56" s="754"/>
      <c r="K56" s="754"/>
      <c r="L56" s="984"/>
    </row>
    <row r="57" spans="1:12" s="421" customFormat="1" ht="15.6" customHeight="1">
      <c r="A57" s="754"/>
      <c r="B57" s="573">
        <v>6</v>
      </c>
      <c r="C57" s="293" t="s">
        <v>49</v>
      </c>
      <c r="D57" s="293" t="s">
        <v>49</v>
      </c>
      <c r="E57" s="569" t="s">
        <v>26</v>
      </c>
      <c r="F57" s="570">
        <f>_xlfn.BITAND(_xlfn.BITRSHIFT(H51,B57),1)</f>
        <v>0</v>
      </c>
      <c r="G57" s="970"/>
      <c r="H57" s="987"/>
      <c r="I57" s="754"/>
      <c r="J57" s="754"/>
      <c r="K57" s="754"/>
      <c r="L57" s="984"/>
    </row>
    <row r="58" spans="1:12" s="421" customFormat="1" ht="15.6" customHeight="1">
      <c r="A58" s="751"/>
      <c r="B58" s="573">
        <v>7</v>
      </c>
      <c r="C58" s="293" t="s">
        <v>49</v>
      </c>
      <c r="D58" s="293" t="s">
        <v>49</v>
      </c>
      <c r="E58" s="569" t="s">
        <v>26</v>
      </c>
      <c r="F58" s="570">
        <f>_xlfn.BITAND(_xlfn.BITRSHIFT(H51,B58),1)</f>
        <v>0</v>
      </c>
      <c r="G58" s="971"/>
      <c r="H58" s="988"/>
      <c r="I58" s="751"/>
      <c r="J58" s="754"/>
      <c r="K58" s="754"/>
      <c r="L58" s="984"/>
    </row>
    <row r="59" spans="1:12" s="421" customFormat="1"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s="421" customFormat="1" ht="15.6" customHeight="1">
      <c r="A60" s="754"/>
      <c r="B60" s="573">
        <v>1</v>
      </c>
      <c r="C60" s="293" t="s">
        <v>49</v>
      </c>
      <c r="D60" s="293" t="s">
        <v>49</v>
      </c>
      <c r="E60" s="569" t="s">
        <v>26</v>
      </c>
      <c r="F60" s="570">
        <f>_xlfn.BITAND(_xlfn.BITRSHIFT(H59,B60),1)</f>
        <v>0</v>
      </c>
      <c r="G60" s="970"/>
      <c r="H60" s="987"/>
      <c r="I60" s="754"/>
      <c r="J60" s="754"/>
      <c r="K60" s="754"/>
      <c r="L60" s="984"/>
    </row>
    <row r="61" spans="1:12" s="421" customFormat="1" ht="15.6" customHeight="1">
      <c r="A61" s="754"/>
      <c r="B61" s="573">
        <v>2</v>
      </c>
      <c r="C61" s="293" t="s">
        <v>49</v>
      </c>
      <c r="D61" s="293" t="s">
        <v>49</v>
      </c>
      <c r="E61" s="569" t="s">
        <v>26</v>
      </c>
      <c r="F61" s="570">
        <f>_xlfn.BITAND(_xlfn.BITRSHIFT(H59,B61),1)</f>
        <v>0</v>
      </c>
      <c r="G61" s="970"/>
      <c r="H61" s="987"/>
      <c r="I61" s="754"/>
      <c r="J61" s="754"/>
      <c r="K61" s="754"/>
      <c r="L61" s="984"/>
    </row>
    <row r="62" spans="1:12" s="421" customFormat="1" ht="15.6" customHeight="1">
      <c r="A62" s="754"/>
      <c r="B62" s="573">
        <v>3</v>
      </c>
      <c r="C62" s="293" t="s">
        <v>49</v>
      </c>
      <c r="D62" s="293" t="s">
        <v>49</v>
      </c>
      <c r="E62" s="569" t="s">
        <v>26</v>
      </c>
      <c r="F62" s="570">
        <f>_xlfn.BITAND(_xlfn.BITRSHIFT(H59,B62),1)</f>
        <v>0</v>
      </c>
      <c r="G62" s="970"/>
      <c r="H62" s="987"/>
      <c r="I62" s="754"/>
      <c r="J62" s="754"/>
      <c r="K62" s="754"/>
      <c r="L62" s="984"/>
    </row>
    <row r="63" spans="1:12" s="421" customFormat="1" ht="15.6" customHeight="1">
      <c r="A63" s="754"/>
      <c r="B63" s="573">
        <v>4</v>
      </c>
      <c r="C63" s="293" t="s">
        <v>49</v>
      </c>
      <c r="D63" s="293" t="s">
        <v>49</v>
      </c>
      <c r="E63" s="569" t="s">
        <v>26</v>
      </c>
      <c r="F63" s="570">
        <f>_xlfn.BITAND(_xlfn.BITRSHIFT(H59,B63),1)</f>
        <v>0</v>
      </c>
      <c r="G63" s="970"/>
      <c r="H63" s="987"/>
      <c r="I63" s="754"/>
      <c r="J63" s="754"/>
      <c r="K63" s="754"/>
      <c r="L63" s="984"/>
    </row>
    <row r="64" spans="1:12" s="421" customFormat="1" ht="15.6" customHeight="1">
      <c r="A64" s="754"/>
      <c r="B64" s="573">
        <v>5</v>
      </c>
      <c r="C64" s="293" t="s">
        <v>49</v>
      </c>
      <c r="D64" s="293" t="s">
        <v>49</v>
      </c>
      <c r="E64" s="569" t="s">
        <v>26</v>
      </c>
      <c r="F64" s="570">
        <f>_xlfn.BITAND(_xlfn.BITRSHIFT(H59,B64),1)</f>
        <v>0</v>
      </c>
      <c r="G64" s="970"/>
      <c r="H64" s="987"/>
      <c r="I64" s="754"/>
      <c r="J64" s="754"/>
      <c r="K64" s="754"/>
      <c r="L64" s="984"/>
    </row>
    <row r="65" spans="1:12" s="421" customFormat="1" ht="15.6" customHeight="1">
      <c r="A65" s="754"/>
      <c r="B65" s="573">
        <v>6</v>
      </c>
      <c r="C65" s="293" t="s">
        <v>49</v>
      </c>
      <c r="D65" s="293" t="s">
        <v>49</v>
      </c>
      <c r="E65" s="569" t="s">
        <v>26</v>
      </c>
      <c r="F65" s="570">
        <f>_xlfn.BITAND(_xlfn.BITRSHIFT(H59,B65),1)</f>
        <v>0</v>
      </c>
      <c r="G65" s="970"/>
      <c r="H65" s="987"/>
      <c r="I65" s="754"/>
      <c r="J65" s="754"/>
      <c r="K65" s="754"/>
      <c r="L65" s="984"/>
    </row>
    <row r="66" spans="1:12" s="421" customFormat="1"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291">
        <v>136</v>
      </c>
      <c r="B67" s="291" t="s">
        <v>24</v>
      </c>
      <c r="C67" s="293" t="s">
        <v>1637</v>
      </c>
      <c r="D67" s="294" t="s">
        <v>1638</v>
      </c>
      <c r="E67" s="295" t="s">
        <v>26</v>
      </c>
      <c r="F67" s="285">
        <f>H67</f>
        <v>0</v>
      </c>
      <c r="G67" s="321" t="str">
        <f t="shared" ref="G67:G99" si="0">DEC2HEX(H67)</f>
        <v>0</v>
      </c>
      <c r="H67" s="433">
        <v>0</v>
      </c>
      <c r="I67" s="297" t="s">
        <v>27</v>
      </c>
      <c r="J67" s="303" t="s">
        <v>1639</v>
      </c>
      <c r="K67" s="297">
        <f>H67</f>
        <v>0</v>
      </c>
      <c r="L67" s="984"/>
    </row>
    <row r="68" spans="1:12" ht="15.6" customHeight="1">
      <c r="A68" s="573">
        <v>137</v>
      </c>
      <c r="B68" s="291" t="s">
        <v>24</v>
      </c>
      <c r="C68" s="293" t="s">
        <v>1556</v>
      </c>
      <c r="D68" s="294" t="s">
        <v>1640</v>
      </c>
      <c r="E68" s="295" t="s">
        <v>26</v>
      </c>
      <c r="F68" s="285">
        <f>H68</f>
        <v>0</v>
      </c>
      <c r="G68" s="321" t="str">
        <f t="shared" si="0"/>
        <v>0</v>
      </c>
      <c r="H68" s="433">
        <v>0</v>
      </c>
      <c r="I68" s="297" t="s">
        <v>27</v>
      </c>
      <c r="J68" s="303" t="s">
        <v>1641</v>
      </c>
      <c r="K68" s="297">
        <f>IF(H68&gt;127,H68-256,H68)</f>
        <v>0</v>
      </c>
      <c r="L68" s="984"/>
    </row>
    <row r="69" spans="1:12" ht="15.6" customHeight="1">
      <c r="A69" s="573">
        <v>138</v>
      </c>
      <c r="B69" s="291" t="s">
        <v>24</v>
      </c>
      <c r="C69" s="293" t="s">
        <v>1642</v>
      </c>
      <c r="D69" s="294" t="s">
        <v>1643</v>
      </c>
      <c r="E69" s="295" t="s">
        <v>26</v>
      </c>
      <c r="F69" s="285">
        <f>H68</f>
        <v>0</v>
      </c>
      <c r="G69" s="321" t="str">
        <f t="shared" si="0"/>
        <v>0</v>
      </c>
      <c r="H69" s="433">
        <v>0</v>
      </c>
      <c r="I69" s="297" t="s">
        <v>27</v>
      </c>
      <c r="J69" s="303" t="s">
        <v>1639</v>
      </c>
      <c r="K69" s="297">
        <f t="shared" ref="K69:K74" si="1">H69</f>
        <v>0</v>
      </c>
      <c r="L69" s="984"/>
    </row>
    <row r="70" spans="1:12" ht="75" customHeight="1">
      <c r="A70" s="573">
        <v>139</v>
      </c>
      <c r="B70" s="291" t="s">
        <v>24</v>
      </c>
      <c r="C70" s="293" t="s">
        <v>1644</v>
      </c>
      <c r="D70" s="294" t="s">
        <v>1645</v>
      </c>
      <c r="E70" s="295" t="s">
        <v>26</v>
      </c>
      <c r="F70" s="285">
        <f t="shared" ref="F70:F99" si="2">H70</f>
        <v>0</v>
      </c>
      <c r="G70" s="321" t="str">
        <f t="shared" si="0"/>
        <v>0</v>
      </c>
      <c r="H70" s="433">
        <v>0</v>
      </c>
      <c r="I70" s="297" t="s">
        <v>27</v>
      </c>
      <c r="J70" s="303" t="s">
        <v>1639</v>
      </c>
      <c r="K70" s="297">
        <f t="shared" si="1"/>
        <v>0</v>
      </c>
      <c r="L70" s="984"/>
    </row>
    <row r="71" spans="1:12" ht="15.6" customHeight="1">
      <c r="A71" s="573">
        <v>140</v>
      </c>
      <c r="B71" s="291" t="s">
        <v>24</v>
      </c>
      <c r="C71" s="293" t="s">
        <v>1646</v>
      </c>
      <c r="D71" s="294" t="s">
        <v>1647</v>
      </c>
      <c r="E71" s="295" t="s">
        <v>26</v>
      </c>
      <c r="F71" s="285">
        <f t="shared" si="2"/>
        <v>0</v>
      </c>
      <c r="G71" s="321" t="str">
        <f t="shared" si="0"/>
        <v>0</v>
      </c>
      <c r="H71" s="433">
        <v>0</v>
      </c>
      <c r="I71" s="297" t="s">
        <v>27</v>
      </c>
      <c r="J71" s="303" t="s">
        <v>1639</v>
      </c>
      <c r="K71" s="297">
        <f t="shared" si="1"/>
        <v>0</v>
      </c>
      <c r="L71" s="984"/>
    </row>
    <row r="72" spans="1:12" ht="15.6" customHeight="1">
      <c r="A72" s="573">
        <v>141</v>
      </c>
      <c r="B72" s="291" t="s">
        <v>24</v>
      </c>
      <c r="C72" s="293" t="s">
        <v>1648</v>
      </c>
      <c r="D72" s="294" t="s">
        <v>1649</v>
      </c>
      <c r="E72" s="295" t="s">
        <v>26</v>
      </c>
      <c r="F72" s="285">
        <f t="shared" si="2"/>
        <v>0</v>
      </c>
      <c r="G72" s="321" t="str">
        <f t="shared" si="0"/>
        <v>0</v>
      </c>
      <c r="H72" s="433">
        <v>0</v>
      </c>
      <c r="I72" s="297" t="s">
        <v>27</v>
      </c>
      <c r="J72" s="303" t="s">
        <v>1639</v>
      </c>
      <c r="K72" s="297">
        <f t="shared" si="1"/>
        <v>0</v>
      </c>
      <c r="L72" s="984"/>
    </row>
    <row r="73" spans="1:12" ht="15.6" customHeight="1">
      <c r="A73" s="573">
        <v>142</v>
      </c>
      <c r="B73" s="291" t="s">
        <v>24</v>
      </c>
      <c r="C73" s="293" t="s">
        <v>1650</v>
      </c>
      <c r="D73" s="294" t="s">
        <v>1651</v>
      </c>
      <c r="E73" s="295" t="s">
        <v>26</v>
      </c>
      <c r="F73" s="285">
        <f t="shared" si="2"/>
        <v>0</v>
      </c>
      <c r="G73" s="321" t="str">
        <f t="shared" si="0"/>
        <v>0</v>
      </c>
      <c r="H73" s="433">
        <v>0</v>
      </c>
      <c r="I73" s="297" t="s">
        <v>27</v>
      </c>
      <c r="J73" s="303" t="s">
        <v>1639</v>
      </c>
      <c r="K73" s="297">
        <f t="shared" si="1"/>
        <v>0</v>
      </c>
      <c r="L73" s="984"/>
    </row>
    <row r="74" spans="1:12" ht="15.6" customHeight="1">
      <c r="A74" s="573">
        <v>143</v>
      </c>
      <c r="B74" s="291" t="s">
        <v>24</v>
      </c>
      <c r="C74" s="293" t="s">
        <v>1652</v>
      </c>
      <c r="D74" s="294" t="s">
        <v>1653</v>
      </c>
      <c r="E74" s="295" t="s">
        <v>26</v>
      </c>
      <c r="F74" s="285">
        <f t="shared" si="2"/>
        <v>0</v>
      </c>
      <c r="G74" s="321" t="str">
        <f t="shared" si="0"/>
        <v>0</v>
      </c>
      <c r="H74" s="433">
        <v>0</v>
      </c>
      <c r="I74" s="297" t="s">
        <v>27</v>
      </c>
      <c r="J74" s="303" t="s">
        <v>1639</v>
      </c>
      <c r="K74" s="297">
        <f t="shared" si="1"/>
        <v>0</v>
      </c>
      <c r="L74" s="984"/>
    </row>
    <row r="75" spans="1:12" ht="15.6" customHeight="1">
      <c r="A75" s="573">
        <v>144</v>
      </c>
      <c r="B75" s="291" t="s">
        <v>24</v>
      </c>
      <c r="C75" s="293" t="s">
        <v>1654</v>
      </c>
      <c r="D75" s="533" t="s">
        <v>1655</v>
      </c>
      <c r="E75" s="295" t="s">
        <v>26</v>
      </c>
      <c r="F75" s="285">
        <f t="shared" si="2"/>
        <v>0</v>
      </c>
      <c r="G75" s="321" t="str">
        <f t="shared" si="0"/>
        <v>0</v>
      </c>
      <c r="H75" s="433">
        <v>0</v>
      </c>
      <c r="I75" s="297" t="s">
        <v>27</v>
      </c>
      <c r="J75" s="574" t="s">
        <v>1639</v>
      </c>
      <c r="K75" s="567">
        <f t="shared" ref="K75:K76" si="3">H75</f>
        <v>0</v>
      </c>
      <c r="L75" s="984"/>
    </row>
    <row r="76" spans="1:12" ht="15.6" customHeight="1">
      <c r="A76" s="573">
        <v>145</v>
      </c>
      <c r="B76" s="291" t="s">
        <v>24</v>
      </c>
      <c r="C76" s="293" t="s">
        <v>1656</v>
      </c>
      <c r="D76" s="533" t="s">
        <v>1657</v>
      </c>
      <c r="E76" s="295" t="s">
        <v>26</v>
      </c>
      <c r="F76" s="285">
        <f t="shared" si="2"/>
        <v>0</v>
      </c>
      <c r="G76" s="321" t="str">
        <f t="shared" si="0"/>
        <v>0</v>
      </c>
      <c r="H76" s="433">
        <v>0</v>
      </c>
      <c r="I76" s="297" t="s">
        <v>27</v>
      </c>
      <c r="J76" s="574" t="s">
        <v>1639</v>
      </c>
      <c r="K76" s="567">
        <f t="shared" si="3"/>
        <v>0</v>
      </c>
      <c r="L76" s="984"/>
    </row>
    <row r="77" spans="1:12" ht="15.6" customHeight="1">
      <c r="A77" s="573">
        <v>146</v>
      </c>
      <c r="B77" s="291" t="s">
        <v>24</v>
      </c>
      <c r="C77" s="293" t="s">
        <v>1515</v>
      </c>
      <c r="D77" s="533" t="s">
        <v>1658</v>
      </c>
      <c r="E77" s="569" t="s">
        <v>26</v>
      </c>
      <c r="F77" s="570">
        <f t="shared" ref="F77:F94" si="4">H77</f>
        <v>0</v>
      </c>
      <c r="G77" s="571" t="str">
        <f t="shared" ref="G77:G94" si="5">DEC2HEX(H77)</f>
        <v>0</v>
      </c>
      <c r="H77" s="572">
        <v>0</v>
      </c>
      <c r="I77" s="567" t="s">
        <v>27</v>
      </c>
      <c r="J77" s="574" t="s">
        <v>1641</v>
      </c>
      <c r="K77" s="297">
        <f>H77</f>
        <v>0</v>
      </c>
      <c r="L77" s="984"/>
    </row>
    <row r="78" spans="1:12" ht="15.6" customHeight="1">
      <c r="A78" s="573">
        <v>147</v>
      </c>
      <c r="B78" s="291" t="s">
        <v>24</v>
      </c>
      <c r="C78" s="293" t="s">
        <v>1518</v>
      </c>
      <c r="D78" s="533" t="s">
        <v>1659</v>
      </c>
      <c r="E78" s="569" t="s">
        <v>26</v>
      </c>
      <c r="F78" s="570">
        <f t="shared" si="4"/>
        <v>0</v>
      </c>
      <c r="G78" s="571" t="str">
        <f t="shared" si="5"/>
        <v>0</v>
      </c>
      <c r="H78" s="572">
        <v>0</v>
      </c>
      <c r="I78" s="567" t="s">
        <v>27</v>
      </c>
      <c r="J78" s="574" t="s">
        <v>1641</v>
      </c>
      <c r="K78" s="297">
        <f>H78</f>
        <v>0</v>
      </c>
      <c r="L78" s="984"/>
    </row>
    <row r="79" spans="1:12" ht="15.6" customHeight="1">
      <c r="A79" s="573">
        <v>148</v>
      </c>
      <c r="B79" s="291" t="s">
        <v>24</v>
      </c>
      <c r="C79" s="293" t="s">
        <v>1521</v>
      </c>
      <c r="D79" s="533" t="s">
        <v>1660</v>
      </c>
      <c r="E79" s="569" t="s">
        <v>26</v>
      </c>
      <c r="F79" s="570">
        <f t="shared" si="4"/>
        <v>0</v>
      </c>
      <c r="G79" s="571" t="str">
        <f t="shared" si="5"/>
        <v>0</v>
      </c>
      <c r="H79" s="572">
        <v>0</v>
      </c>
      <c r="I79" s="567" t="s">
        <v>27</v>
      </c>
      <c r="J79" s="574" t="s">
        <v>1641</v>
      </c>
      <c r="K79" s="297">
        <f t="shared" ref="K79:K90" si="6">IF(H79&gt;127,H79-256,H79)</f>
        <v>0</v>
      </c>
      <c r="L79" s="984"/>
    </row>
    <row r="80" spans="1:12" ht="15.6" customHeight="1">
      <c r="A80" s="573">
        <v>149</v>
      </c>
      <c r="B80" s="291" t="s">
        <v>24</v>
      </c>
      <c r="C80" s="293" t="s">
        <v>1524</v>
      </c>
      <c r="D80" s="533" t="s">
        <v>1661</v>
      </c>
      <c r="E80" s="569" t="s">
        <v>26</v>
      </c>
      <c r="F80" s="570">
        <f t="shared" si="4"/>
        <v>0</v>
      </c>
      <c r="G80" s="571" t="str">
        <f t="shared" si="5"/>
        <v>0</v>
      </c>
      <c r="H80" s="572">
        <v>0</v>
      </c>
      <c r="I80" s="567" t="s">
        <v>27</v>
      </c>
      <c r="J80" s="574" t="s">
        <v>1641</v>
      </c>
      <c r="K80" s="297">
        <f t="shared" si="6"/>
        <v>0</v>
      </c>
      <c r="L80" s="984"/>
    </row>
    <row r="81" spans="1:12" ht="15.6" customHeight="1">
      <c r="A81" s="573">
        <v>150</v>
      </c>
      <c r="B81" s="291" t="s">
        <v>24</v>
      </c>
      <c r="C81" s="293" t="s">
        <v>1527</v>
      </c>
      <c r="D81" s="533" t="s">
        <v>1662</v>
      </c>
      <c r="E81" s="569" t="s">
        <v>26</v>
      </c>
      <c r="F81" s="570">
        <f t="shared" si="4"/>
        <v>0</v>
      </c>
      <c r="G81" s="571" t="str">
        <f t="shared" si="5"/>
        <v>0</v>
      </c>
      <c r="H81" s="572">
        <v>0</v>
      </c>
      <c r="I81" s="567" t="s">
        <v>27</v>
      </c>
      <c r="J81" s="574" t="s">
        <v>1641</v>
      </c>
      <c r="K81" s="297">
        <f t="shared" si="6"/>
        <v>0</v>
      </c>
      <c r="L81" s="984"/>
    </row>
    <row r="82" spans="1:12" ht="15.6" customHeight="1">
      <c r="A82" s="573">
        <v>151</v>
      </c>
      <c r="B82" s="291" t="s">
        <v>24</v>
      </c>
      <c r="C82" s="293" t="s">
        <v>1530</v>
      </c>
      <c r="D82" s="533" t="s">
        <v>1663</v>
      </c>
      <c r="E82" s="569" t="s">
        <v>26</v>
      </c>
      <c r="F82" s="570">
        <f t="shared" si="4"/>
        <v>0</v>
      </c>
      <c r="G82" s="571" t="str">
        <f t="shared" si="5"/>
        <v>0</v>
      </c>
      <c r="H82" s="572">
        <v>0</v>
      </c>
      <c r="I82" s="567" t="s">
        <v>27</v>
      </c>
      <c r="J82" s="574" t="s">
        <v>1641</v>
      </c>
      <c r="K82" s="297">
        <f t="shared" si="6"/>
        <v>0</v>
      </c>
      <c r="L82" s="984"/>
    </row>
    <row r="83" spans="1:12" ht="15.6" customHeight="1">
      <c r="A83" s="573">
        <v>152</v>
      </c>
      <c r="B83" s="291" t="s">
        <v>24</v>
      </c>
      <c r="C83" s="293" t="s">
        <v>1533</v>
      </c>
      <c r="D83" s="533" t="s">
        <v>1664</v>
      </c>
      <c r="E83" s="569" t="s">
        <v>26</v>
      </c>
      <c r="F83" s="570">
        <f t="shared" si="4"/>
        <v>0</v>
      </c>
      <c r="G83" s="571" t="str">
        <f t="shared" si="5"/>
        <v>0</v>
      </c>
      <c r="H83" s="572">
        <v>0</v>
      </c>
      <c r="I83" s="567" t="s">
        <v>27</v>
      </c>
      <c r="J83" s="574" t="s">
        <v>1641</v>
      </c>
      <c r="K83" s="297">
        <f t="shared" si="6"/>
        <v>0</v>
      </c>
      <c r="L83" s="984"/>
    </row>
    <row r="84" spans="1:12" ht="15.6" customHeight="1">
      <c r="A84" s="573">
        <v>153</v>
      </c>
      <c r="B84" s="291" t="s">
        <v>24</v>
      </c>
      <c r="C84" s="293" t="s">
        <v>1536</v>
      </c>
      <c r="D84" s="533" t="s">
        <v>1665</v>
      </c>
      <c r="E84" s="569" t="s">
        <v>26</v>
      </c>
      <c r="F84" s="570">
        <f t="shared" si="4"/>
        <v>0</v>
      </c>
      <c r="G84" s="571" t="str">
        <f t="shared" si="5"/>
        <v>0</v>
      </c>
      <c r="H84" s="572">
        <v>0</v>
      </c>
      <c r="I84" s="567" t="s">
        <v>27</v>
      </c>
      <c r="J84" s="574" t="s">
        <v>1641</v>
      </c>
      <c r="K84" s="297">
        <f t="shared" si="6"/>
        <v>0</v>
      </c>
      <c r="L84" s="984"/>
    </row>
    <row r="85" spans="1:12" ht="15.6" customHeight="1">
      <c r="A85" s="573">
        <v>154</v>
      </c>
      <c r="B85" s="291" t="s">
        <v>24</v>
      </c>
      <c r="C85" s="293" t="s">
        <v>1539</v>
      </c>
      <c r="D85" s="533" t="s">
        <v>1666</v>
      </c>
      <c r="E85" s="569" t="s">
        <v>26</v>
      </c>
      <c r="F85" s="570">
        <f t="shared" si="4"/>
        <v>0</v>
      </c>
      <c r="G85" s="571" t="str">
        <f t="shared" si="5"/>
        <v>0</v>
      </c>
      <c r="H85" s="572">
        <v>0</v>
      </c>
      <c r="I85" s="567" t="s">
        <v>27</v>
      </c>
      <c r="J85" s="574" t="s">
        <v>1641</v>
      </c>
      <c r="K85" s="297">
        <f t="shared" si="6"/>
        <v>0</v>
      </c>
      <c r="L85" s="984"/>
    </row>
    <row r="86" spans="1:12" ht="15.6" customHeight="1">
      <c r="A86" s="573">
        <v>155</v>
      </c>
      <c r="B86" s="291" t="s">
        <v>24</v>
      </c>
      <c r="C86" s="293" t="s">
        <v>1542</v>
      </c>
      <c r="D86" s="533" t="s">
        <v>1667</v>
      </c>
      <c r="E86" s="569" t="s">
        <v>26</v>
      </c>
      <c r="F86" s="570">
        <f t="shared" si="4"/>
        <v>0</v>
      </c>
      <c r="G86" s="571" t="str">
        <f t="shared" si="5"/>
        <v>0</v>
      </c>
      <c r="H86" s="572">
        <v>0</v>
      </c>
      <c r="I86" s="567" t="s">
        <v>27</v>
      </c>
      <c r="J86" s="574" t="s">
        <v>1641</v>
      </c>
      <c r="K86" s="297">
        <f t="shared" si="6"/>
        <v>0</v>
      </c>
      <c r="L86" s="984"/>
    </row>
    <row r="87" spans="1:12" ht="15.6" customHeight="1">
      <c r="A87" s="573">
        <v>156</v>
      </c>
      <c r="B87" s="291" t="s">
        <v>24</v>
      </c>
      <c r="C87" s="293" t="s">
        <v>1545</v>
      </c>
      <c r="D87" s="533" t="s">
        <v>1668</v>
      </c>
      <c r="E87" s="569" t="s">
        <v>26</v>
      </c>
      <c r="F87" s="570">
        <f t="shared" si="4"/>
        <v>0</v>
      </c>
      <c r="G87" s="571" t="str">
        <f t="shared" si="5"/>
        <v>0</v>
      </c>
      <c r="H87" s="572">
        <v>0</v>
      </c>
      <c r="I87" s="567" t="s">
        <v>27</v>
      </c>
      <c r="J87" s="574" t="s">
        <v>1641</v>
      </c>
      <c r="K87" s="297">
        <f t="shared" si="6"/>
        <v>0</v>
      </c>
      <c r="L87" s="984"/>
    </row>
    <row r="88" spans="1:12" ht="15.6" customHeight="1">
      <c r="A88" s="573">
        <v>157</v>
      </c>
      <c r="B88" s="291" t="s">
        <v>24</v>
      </c>
      <c r="C88" s="293" t="s">
        <v>1548</v>
      </c>
      <c r="D88" s="533" t="s">
        <v>1669</v>
      </c>
      <c r="E88" s="569" t="s">
        <v>26</v>
      </c>
      <c r="F88" s="570">
        <f t="shared" si="4"/>
        <v>0</v>
      </c>
      <c r="G88" s="571" t="str">
        <f t="shared" si="5"/>
        <v>0</v>
      </c>
      <c r="H88" s="572">
        <v>0</v>
      </c>
      <c r="I88" s="567" t="s">
        <v>27</v>
      </c>
      <c r="J88" s="574" t="s">
        <v>1641</v>
      </c>
      <c r="K88" s="297">
        <f t="shared" si="6"/>
        <v>0</v>
      </c>
      <c r="L88" s="984"/>
    </row>
    <row r="89" spans="1:12" ht="15.6" customHeight="1">
      <c r="A89" s="573">
        <v>158</v>
      </c>
      <c r="B89" s="291" t="s">
        <v>24</v>
      </c>
      <c r="C89" s="293" t="s">
        <v>1551</v>
      </c>
      <c r="D89" s="533" t="s">
        <v>1670</v>
      </c>
      <c r="E89" s="569" t="s">
        <v>26</v>
      </c>
      <c r="F89" s="570">
        <f t="shared" si="4"/>
        <v>0</v>
      </c>
      <c r="G89" s="571" t="str">
        <f t="shared" si="5"/>
        <v>0</v>
      </c>
      <c r="H89" s="572">
        <v>0</v>
      </c>
      <c r="I89" s="567" t="s">
        <v>27</v>
      </c>
      <c r="J89" s="574" t="s">
        <v>1641</v>
      </c>
      <c r="K89" s="297">
        <f t="shared" si="6"/>
        <v>0</v>
      </c>
      <c r="L89" s="984"/>
    </row>
    <row r="90" spans="1:12" ht="15.6" customHeight="1">
      <c r="A90" s="573">
        <v>159</v>
      </c>
      <c r="B90" s="291" t="s">
        <v>24</v>
      </c>
      <c r="C90" s="293" t="s">
        <v>1671</v>
      </c>
      <c r="D90" s="533" t="s">
        <v>1672</v>
      </c>
      <c r="E90" s="569" t="s">
        <v>26</v>
      </c>
      <c r="F90" s="570">
        <f t="shared" si="4"/>
        <v>0</v>
      </c>
      <c r="G90" s="571" t="str">
        <f t="shared" si="5"/>
        <v>0</v>
      </c>
      <c r="H90" s="572">
        <v>0</v>
      </c>
      <c r="I90" s="567" t="s">
        <v>27</v>
      </c>
      <c r="J90" s="574" t="s">
        <v>1641</v>
      </c>
      <c r="K90" s="297">
        <f t="shared" si="6"/>
        <v>0</v>
      </c>
      <c r="L90" s="984"/>
    </row>
    <row r="91" spans="1:12" ht="15.6" customHeight="1">
      <c r="A91" s="573">
        <v>160</v>
      </c>
      <c r="B91" s="291" t="s">
        <v>24</v>
      </c>
      <c r="C91" s="293" t="s">
        <v>1673</v>
      </c>
      <c r="D91" s="533" t="s">
        <v>1674</v>
      </c>
      <c r="E91" s="569" t="s">
        <v>26</v>
      </c>
      <c r="F91" s="570">
        <f t="shared" si="4"/>
        <v>0</v>
      </c>
      <c r="G91" s="571" t="str">
        <f t="shared" si="5"/>
        <v>0</v>
      </c>
      <c r="H91" s="572">
        <v>0</v>
      </c>
      <c r="I91" s="567" t="s">
        <v>27</v>
      </c>
      <c r="J91" s="574" t="s">
        <v>1639</v>
      </c>
      <c r="K91" s="567">
        <f t="shared" ref="K91:K92" si="7">H91</f>
        <v>0</v>
      </c>
      <c r="L91" s="984"/>
    </row>
    <row r="92" spans="1:12" ht="15.6" customHeight="1">
      <c r="A92" s="573">
        <v>161</v>
      </c>
      <c r="B92" s="291" t="s">
        <v>24</v>
      </c>
      <c r="C92" s="293" t="s">
        <v>1675</v>
      </c>
      <c r="D92" s="533" t="s">
        <v>1676</v>
      </c>
      <c r="E92" s="569" t="s">
        <v>26</v>
      </c>
      <c r="F92" s="570">
        <f t="shared" si="4"/>
        <v>0</v>
      </c>
      <c r="G92" s="571" t="str">
        <f t="shared" si="5"/>
        <v>0</v>
      </c>
      <c r="H92" s="572">
        <v>0</v>
      </c>
      <c r="I92" s="567" t="s">
        <v>27</v>
      </c>
      <c r="J92" s="574" t="s">
        <v>1639</v>
      </c>
      <c r="K92" s="567">
        <f t="shared" si="7"/>
        <v>0</v>
      </c>
      <c r="L92" s="984"/>
    </row>
    <row r="93" spans="1:12" ht="15.6" customHeight="1">
      <c r="A93" s="573">
        <v>162</v>
      </c>
      <c r="B93" s="291" t="s">
        <v>24</v>
      </c>
      <c r="C93" s="293" t="s">
        <v>1677</v>
      </c>
      <c r="D93" s="533" t="s">
        <v>1678</v>
      </c>
      <c r="E93" s="569" t="s">
        <v>26</v>
      </c>
      <c r="F93" s="570">
        <f t="shared" si="4"/>
        <v>0</v>
      </c>
      <c r="G93" s="571" t="str">
        <f t="shared" si="5"/>
        <v>0</v>
      </c>
      <c r="H93" s="572">
        <v>0</v>
      </c>
      <c r="I93" s="567" t="s">
        <v>27</v>
      </c>
      <c r="J93" s="303" t="s">
        <v>1639</v>
      </c>
      <c r="K93" s="297">
        <f t="shared" ref="K93:K100" si="8">H93</f>
        <v>0</v>
      </c>
      <c r="L93" s="984"/>
    </row>
    <row r="94" spans="1:12" ht="15.6" customHeight="1">
      <c r="A94" s="573">
        <v>163</v>
      </c>
      <c r="B94" s="291" t="s">
        <v>24</v>
      </c>
      <c r="C94" s="293" t="s">
        <v>1679</v>
      </c>
      <c r="D94" s="533" t="s">
        <v>1680</v>
      </c>
      <c r="E94" s="569" t="s">
        <v>26</v>
      </c>
      <c r="F94" s="570">
        <f t="shared" si="4"/>
        <v>0</v>
      </c>
      <c r="G94" s="571" t="str">
        <f t="shared" si="5"/>
        <v>0</v>
      </c>
      <c r="H94" s="572">
        <v>0</v>
      </c>
      <c r="I94" s="567" t="s">
        <v>27</v>
      </c>
      <c r="J94" s="303" t="s">
        <v>1639</v>
      </c>
      <c r="K94" s="297">
        <f t="shared" si="8"/>
        <v>0</v>
      </c>
      <c r="L94" s="984"/>
    </row>
    <row r="95" spans="1:12" ht="15.6" customHeight="1">
      <c r="A95" s="573">
        <v>164</v>
      </c>
      <c r="B95" s="291" t="s">
        <v>24</v>
      </c>
      <c r="C95" s="293" t="s">
        <v>4419</v>
      </c>
      <c r="D95" s="294" t="s">
        <v>4420</v>
      </c>
      <c r="E95" s="295" t="s">
        <v>26</v>
      </c>
      <c r="F95" s="285">
        <f t="shared" si="2"/>
        <v>0</v>
      </c>
      <c r="G95" s="321" t="str">
        <f t="shared" si="0"/>
        <v>0</v>
      </c>
      <c r="H95" s="433">
        <v>0</v>
      </c>
      <c r="I95" s="297" t="s">
        <v>27</v>
      </c>
      <c r="J95" s="303" t="s">
        <v>1639</v>
      </c>
      <c r="K95" s="297">
        <f t="shared" si="8"/>
        <v>0</v>
      </c>
      <c r="L95" s="984"/>
    </row>
    <row r="96" spans="1:12" ht="15.6" customHeight="1">
      <c r="A96" s="573">
        <v>165</v>
      </c>
      <c r="B96" s="291" t="s">
        <v>24</v>
      </c>
      <c r="C96" s="293" t="s">
        <v>4421</v>
      </c>
      <c r="D96" s="294" t="s">
        <v>4422</v>
      </c>
      <c r="E96" s="295" t="s">
        <v>26</v>
      </c>
      <c r="F96" s="285">
        <f t="shared" si="2"/>
        <v>0</v>
      </c>
      <c r="G96" s="321" t="str">
        <f t="shared" si="0"/>
        <v>0</v>
      </c>
      <c r="H96" s="433">
        <v>0</v>
      </c>
      <c r="I96" s="297" t="s">
        <v>27</v>
      </c>
      <c r="J96" s="303" t="s">
        <v>1639</v>
      </c>
      <c r="K96" s="297">
        <f t="shared" si="8"/>
        <v>0</v>
      </c>
      <c r="L96" s="984"/>
    </row>
    <row r="97" spans="1:12" ht="15.6" customHeight="1">
      <c r="A97" s="573">
        <v>166</v>
      </c>
      <c r="B97" s="291" t="s">
        <v>24</v>
      </c>
      <c r="C97" s="293" t="s">
        <v>4423</v>
      </c>
      <c r="D97" s="294" t="s">
        <v>4424</v>
      </c>
      <c r="E97" s="295" t="s">
        <v>26</v>
      </c>
      <c r="F97" s="285">
        <f t="shared" si="2"/>
        <v>0</v>
      </c>
      <c r="G97" s="321" t="str">
        <f t="shared" si="0"/>
        <v>0</v>
      </c>
      <c r="H97" s="433">
        <v>0</v>
      </c>
      <c r="I97" s="297" t="s">
        <v>27</v>
      </c>
      <c r="J97" s="574" t="s">
        <v>1639</v>
      </c>
      <c r="K97" s="567">
        <f t="shared" si="8"/>
        <v>0</v>
      </c>
      <c r="L97" s="984"/>
    </row>
    <row r="98" spans="1:12" ht="15.6" customHeight="1">
      <c r="A98" s="573">
        <v>167</v>
      </c>
      <c r="B98" s="291" t="s">
        <v>24</v>
      </c>
      <c r="C98" s="293" t="s">
        <v>4283</v>
      </c>
      <c r="D98" s="294" t="s">
        <v>4670</v>
      </c>
      <c r="E98" s="295" t="s">
        <v>26</v>
      </c>
      <c r="F98" s="285">
        <f t="shared" si="2"/>
        <v>0</v>
      </c>
      <c r="G98" s="321" t="str">
        <f t="shared" si="0"/>
        <v>0</v>
      </c>
      <c r="H98" s="433">
        <v>0</v>
      </c>
      <c r="I98" s="297" t="s">
        <v>27</v>
      </c>
      <c r="J98" s="574" t="s">
        <v>1639</v>
      </c>
      <c r="K98" s="567">
        <f t="shared" si="8"/>
        <v>0</v>
      </c>
      <c r="L98" s="984"/>
    </row>
    <row r="99" spans="1:12" ht="15.6" customHeight="1">
      <c r="A99" s="573">
        <v>168</v>
      </c>
      <c r="B99" s="291" t="s">
        <v>24</v>
      </c>
      <c r="C99" s="293" t="s">
        <v>1681</v>
      </c>
      <c r="D99" s="533" t="s">
        <v>4671</v>
      </c>
      <c r="E99" s="295" t="s">
        <v>26</v>
      </c>
      <c r="F99" s="285">
        <f t="shared" si="2"/>
        <v>0</v>
      </c>
      <c r="G99" s="321" t="str">
        <f t="shared" si="0"/>
        <v>0</v>
      </c>
      <c r="H99" s="433">
        <v>0</v>
      </c>
      <c r="I99" s="297" t="s">
        <v>27</v>
      </c>
      <c r="J99" s="574" t="s">
        <v>1639</v>
      </c>
      <c r="K99" s="567">
        <f t="shared" si="8"/>
        <v>0</v>
      </c>
      <c r="L99" s="984"/>
    </row>
    <row r="100" spans="1:12" ht="15.6" customHeight="1">
      <c r="A100" s="573">
        <v>169</v>
      </c>
      <c r="B100" s="291" t="s">
        <v>24</v>
      </c>
      <c r="C100" s="293" t="s">
        <v>4419</v>
      </c>
      <c r="D100" s="293" t="s">
        <v>4420</v>
      </c>
      <c r="E100" s="569" t="s">
        <v>26</v>
      </c>
      <c r="F100" s="570">
        <f t="shared" ref="F100:F101" si="9">H100</f>
        <v>0</v>
      </c>
      <c r="G100" s="571" t="str">
        <f t="shared" ref="G100:G101" si="10">DEC2HEX(H100)</f>
        <v>0</v>
      </c>
      <c r="H100" s="572">
        <v>0</v>
      </c>
      <c r="I100" s="567" t="s">
        <v>27</v>
      </c>
      <c r="J100" s="574" t="s">
        <v>1639</v>
      </c>
      <c r="K100" s="567">
        <f t="shared" si="8"/>
        <v>0</v>
      </c>
      <c r="L100" s="984"/>
    </row>
    <row r="101" spans="1:12" ht="15.6" customHeight="1">
      <c r="A101" s="573">
        <v>170</v>
      </c>
      <c r="B101" s="291" t="s">
        <v>24</v>
      </c>
      <c r="C101" s="293" t="s">
        <v>4419</v>
      </c>
      <c r="D101" s="293" t="s">
        <v>4420</v>
      </c>
      <c r="E101" s="569" t="s">
        <v>26</v>
      </c>
      <c r="F101" s="570">
        <f t="shared" si="9"/>
        <v>0</v>
      </c>
      <c r="G101" s="571" t="str">
        <f t="shared" si="10"/>
        <v>0</v>
      </c>
      <c r="H101" s="572">
        <v>0</v>
      </c>
      <c r="I101" s="567" t="s">
        <v>27</v>
      </c>
      <c r="J101" s="574" t="s">
        <v>1639</v>
      </c>
      <c r="K101" s="567">
        <f t="shared" ref="K101:K154" si="11">H101</f>
        <v>0</v>
      </c>
      <c r="L101" s="984"/>
    </row>
    <row r="102" spans="1:12" ht="15.6" customHeight="1">
      <c r="A102" s="573">
        <v>171</v>
      </c>
      <c r="B102" s="291" t="s">
        <v>24</v>
      </c>
      <c r="C102" s="293" t="s">
        <v>4419</v>
      </c>
      <c r="D102" s="293" t="s">
        <v>4420</v>
      </c>
      <c r="E102" s="569" t="s">
        <v>26</v>
      </c>
      <c r="F102" s="570">
        <f t="shared" ref="F102:F154" si="12">H102</f>
        <v>0</v>
      </c>
      <c r="G102" s="571" t="str">
        <f t="shared" ref="G102:G154" si="13">DEC2HEX(H102)</f>
        <v>0</v>
      </c>
      <c r="H102" s="572">
        <v>0</v>
      </c>
      <c r="I102" s="567" t="s">
        <v>27</v>
      </c>
      <c r="J102" s="574" t="s">
        <v>1639</v>
      </c>
      <c r="K102" s="567">
        <f t="shared" si="11"/>
        <v>0</v>
      </c>
      <c r="L102" s="984"/>
    </row>
    <row r="103" spans="1:12" ht="15.6" customHeight="1">
      <c r="A103" s="573">
        <v>172</v>
      </c>
      <c r="B103" s="291" t="s">
        <v>24</v>
      </c>
      <c r="C103" s="293" t="s">
        <v>4419</v>
      </c>
      <c r="D103" s="293" t="s">
        <v>4420</v>
      </c>
      <c r="E103" s="569" t="s">
        <v>26</v>
      </c>
      <c r="F103" s="570">
        <f t="shared" si="12"/>
        <v>0</v>
      </c>
      <c r="G103" s="571" t="str">
        <f t="shared" si="13"/>
        <v>0</v>
      </c>
      <c r="H103" s="572">
        <v>0</v>
      </c>
      <c r="I103" s="567" t="s">
        <v>27</v>
      </c>
      <c r="J103" s="574" t="s">
        <v>1639</v>
      </c>
      <c r="K103" s="567">
        <f t="shared" si="11"/>
        <v>0</v>
      </c>
      <c r="L103" s="984"/>
    </row>
    <row r="104" spans="1:12" ht="15.6" customHeight="1">
      <c r="A104" s="573">
        <v>173</v>
      </c>
      <c r="B104" s="291" t="s">
        <v>24</v>
      </c>
      <c r="C104" s="293" t="s">
        <v>4419</v>
      </c>
      <c r="D104" s="293" t="s">
        <v>4420</v>
      </c>
      <c r="E104" s="569" t="s">
        <v>26</v>
      </c>
      <c r="F104" s="570">
        <f t="shared" si="12"/>
        <v>0</v>
      </c>
      <c r="G104" s="571" t="str">
        <f t="shared" si="13"/>
        <v>0</v>
      </c>
      <c r="H104" s="572">
        <v>0</v>
      </c>
      <c r="I104" s="567" t="s">
        <v>27</v>
      </c>
      <c r="J104" s="574" t="s">
        <v>1639</v>
      </c>
      <c r="K104" s="567">
        <f t="shared" si="11"/>
        <v>0</v>
      </c>
      <c r="L104" s="984"/>
    </row>
    <row r="105" spans="1:12" ht="15.6" customHeight="1">
      <c r="A105" s="573">
        <v>174</v>
      </c>
      <c r="B105" s="291" t="s">
        <v>24</v>
      </c>
      <c r="C105" s="293" t="s">
        <v>4419</v>
      </c>
      <c r="D105" s="293" t="s">
        <v>4420</v>
      </c>
      <c r="E105" s="569" t="s">
        <v>26</v>
      </c>
      <c r="F105" s="570">
        <f t="shared" si="12"/>
        <v>0</v>
      </c>
      <c r="G105" s="571" t="str">
        <f t="shared" si="13"/>
        <v>0</v>
      </c>
      <c r="H105" s="572">
        <v>0</v>
      </c>
      <c r="I105" s="567" t="s">
        <v>27</v>
      </c>
      <c r="J105" s="574" t="s">
        <v>1639</v>
      </c>
      <c r="K105" s="567">
        <f t="shared" si="11"/>
        <v>0</v>
      </c>
      <c r="L105" s="984"/>
    </row>
    <row r="106" spans="1:12" ht="15.6" customHeight="1">
      <c r="A106" s="573">
        <v>175</v>
      </c>
      <c r="B106" s="291" t="s">
        <v>24</v>
      </c>
      <c r="C106" s="293" t="s">
        <v>4419</v>
      </c>
      <c r="D106" s="293" t="s">
        <v>4420</v>
      </c>
      <c r="E106" s="569" t="s">
        <v>26</v>
      </c>
      <c r="F106" s="570">
        <f t="shared" si="12"/>
        <v>0</v>
      </c>
      <c r="G106" s="571" t="str">
        <f t="shared" si="13"/>
        <v>0</v>
      </c>
      <c r="H106" s="572">
        <v>0</v>
      </c>
      <c r="I106" s="567" t="s">
        <v>27</v>
      </c>
      <c r="J106" s="574" t="s">
        <v>1639</v>
      </c>
      <c r="K106" s="567">
        <f t="shared" si="11"/>
        <v>0</v>
      </c>
      <c r="L106" s="984"/>
    </row>
    <row r="107" spans="1:12" ht="15.6" customHeight="1">
      <c r="A107" s="573">
        <v>176</v>
      </c>
      <c r="B107" s="291" t="s">
        <v>24</v>
      </c>
      <c r="C107" s="293" t="s">
        <v>4419</v>
      </c>
      <c r="D107" s="293" t="s">
        <v>4420</v>
      </c>
      <c r="E107" s="569" t="s">
        <v>26</v>
      </c>
      <c r="F107" s="570">
        <f t="shared" si="12"/>
        <v>0</v>
      </c>
      <c r="G107" s="571" t="str">
        <f t="shared" si="13"/>
        <v>0</v>
      </c>
      <c r="H107" s="572">
        <v>0</v>
      </c>
      <c r="I107" s="567" t="s">
        <v>27</v>
      </c>
      <c r="J107" s="574" t="s">
        <v>1639</v>
      </c>
      <c r="K107" s="567">
        <f t="shared" si="11"/>
        <v>0</v>
      </c>
      <c r="L107" s="984"/>
    </row>
    <row r="108" spans="1:12" ht="15.6" customHeight="1">
      <c r="A108" s="573">
        <v>177</v>
      </c>
      <c r="B108" s="291" t="s">
        <v>24</v>
      </c>
      <c r="C108" s="293" t="s">
        <v>4419</v>
      </c>
      <c r="D108" s="293" t="s">
        <v>4420</v>
      </c>
      <c r="E108" s="569" t="s">
        <v>26</v>
      </c>
      <c r="F108" s="570">
        <f t="shared" si="12"/>
        <v>0</v>
      </c>
      <c r="G108" s="571" t="str">
        <f t="shared" si="13"/>
        <v>0</v>
      </c>
      <c r="H108" s="572">
        <v>0</v>
      </c>
      <c r="I108" s="567" t="s">
        <v>27</v>
      </c>
      <c r="J108" s="574" t="s">
        <v>1639</v>
      </c>
      <c r="K108" s="567">
        <f t="shared" si="11"/>
        <v>0</v>
      </c>
      <c r="L108" s="984"/>
    </row>
    <row r="109" spans="1:12" ht="15.6" customHeight="1">
      <c r="A109" s="573">
        <v>178</v>
      </c>
      <c r="B109" s="291" t="s">
        <v>24</v>
      </c>
      <c r="C109" s="293" t="s">
        <v>4419</v>
      </c>
      <c r="D109" s="293" t="s">
        <v>4420</v>
      </c>
      <c r="E109" s="569" t="s">
        <v>26</v>
      </c>
      <c r="F109" s="570">
        <f t="shared" si="12"/>
        <v>0</v>
      </c>
      <c r="G109" s="571" t="str">
        <f t="shared" si="13"/>
        <v>0</v>
      </c>
      <c r="H109" s="572">
        <v>0</v>
      </c>
      <c r="I109" s="567" t="s">
        <v>27</v>
      </c>
      <c r="J109" s="574" t="s">
        <v>1639</v>
      </c>
      <c r="K109" s="567">
        <f t="shared" si="11"/>
        <v>0</v>
      </c>
      <c r="L109" s="984"/>
    </row>
    <row r="110" spans="1:12" ht="15.6" customHeight="1">
      <c r="A110" s="573">
        <v>179</v>
      </c>
      <c r="B110" s="291" t="s">
        <v>24</v>
      </c>
      <c r="C110" s="293" t="s">
        <v>4419</v>
      </c>
      <c r="D110" s="293" t="s">
        <v>4420</v>
      </c>
      <c r="E110" s="569" t="s">
        <v>26</v>
      </c>
      <c r="F110" s="570">
        <f t="shared" si="12"/>
        <v>0</v>
      </c>
      <c r="G110" s="571" t="str">
        <f t="shared" si="13"/>
        <v>0</v>
      </c>
      <c r="H110" s="572">
        <v>0</v>
      </c>
      <c r="I110" s="567" t="s">
        <v>27</v>
      </c>
      <c r="J110" s="574" t="s">
        <v>1639</v>
      </c>
      <c r="K110" s="567">
        <f t="shared" si="11"/>
        <v>0</v>
      </c>
      <c r="L110" s="984"/>
    </row>
    <row r="111" spans="1:12" ht="15.6" customHeight="1">
      <c r="A111" s="573">
        <v>180</v>
      </c>
      <c r="B111" s="291" t="s">
        <v>24</v>
      </c>
      <c r="C111" s="293" t="s">
        <v>4419</v>
      </c>
      <c r="D111" s="293" t="s">
        <v>4420</v>
      </c>
      <c r="E111" s="569" t="s">
        <v>26</v>
      </c>
      <c r="F111" s="570">
        <f t="shared" si="12"/>
        <v>0</v>
      </c>
      <c r="G111" s="571" t="str">
        <f t="shared" si="13"/>
        <v>0</v>
      </c>
      <c r="H111" s="572">
        <v>0</v>
      </c>
      <c r="I111" s="567" t="s">
        <v>27</v>
      </c>
      <c r="J111" s="574" t="s">
        <v>1639</v>
      </c>
      <c r="K111" s="567">
        <f t="shared" si="11"/>
        <v>0</v>
      </c>
      <c r="L111" s="984"/>
    </row>
    <row r="112" spans="1:12" ht="15.6" customHeight="1">
      <c r="A112" s="573">
        <v>181</v>
      </c>
      <c r="B112" s="291" t="s">
        <v>24</v>
      </c>
      <c r="C112" s="293" t="s">
        <v>4419</v>
      </c>
      <c r="D112" s="293" t="s">
        <v>4420</v>
      </c>
      <c r="E112" s="569" t="s">
        <v>26</v>
      </c>
      <c r="F112" s="570">
        <f t="shared" si="12"/>
        <v>0</v>
      </c>
      <c r="G112" s="571" t="str">
        <f t="shared" si="13"/>
        <v>0</v>
      </c>
      <c r="H112" s="572">
        <v>0</v>
      </c>
      <c r="I112" s="567" t="s">
        <v>27</v>
      </c>
      <c r="J112" s="574" t="s">
        <v>1639</v>
      </c>
      <c r="K112" s="567">
        <f t="shared" si="11"/>
        <v>0</v>
      </c>
      <c r="L112" s="984"/>
    </row>
    <row r="113" spans="1:12" ht="15.6" customHeight="1">
      <c r="A113" s="573">
        <v>182</v>
      </c>
      <c r="B113" s="291" t="s">
        <v>24</v>
      </c>
      <c r="C113" s="293" t="s">
        <v>4419</v>
      </c>
      <c r="D113" s="293" t="s">
        <v>4420</v>
      </c>
      <c r="E113" s="569" t="s">
        <v>26</v>
      </c>
      <c r="F113" s="570">
        <f t="shared" si="12"/>
        <v>0</v>
      </c>
      <c r="G113" s="571" t="str">
        <f t="shared" si="13"/>
        <v>0</v>
      </c>
      <c r="H113" s="572">
        <v>0</v>
      </c>
      <c r="I113" s="567" t="s">
        <v>27</v>
      </c>
      <c r="J113" s="574" t="s">
        <v>1639</v>
      </c>
      <c r="K113" s="567">
        <f t="shared" si="11"/>
        <v>0</v>
      </c>
      <c r="L113" s="984"/>
    </row>
    <row r="114" spans="1:12" ht="15.6" customHeight="1">
      <c r="A114" s="573">
        <v>183</v>
      </c>
      <c r="B114" s="291" t="s">
        <v>24</v>
      </c>
      <c r="C114" s="293" t="s">
        <v>4419</v>
      </c>
      <c r="D114" s="293" t="s">
        <v>4420</v>
      </c>
      <c r="E114" s="569" t="s">
        <v>26</v>
      </c>
      <c r="F114" s="570">
        <f t="shared" si="12"/>
        <v>0</v>
      </c>
      <c r="G114" s="571" t="str">
        <f t="shared" si="13"/>
        <v>0</v>
      </c>
      <c r="H114" s="572">
        <v>0</v>
      </c>
      <c r="I114" s="567" t="s">
        <v>27</v>
      </c>
      <c r="J114" s="574" t="s">
        <v>1639</v>
      </c>
      <c r="K114" s="567">
        <f t="shared" si="11"/>
        <v>0</v>
      </c>
      <c r="L114" s="984"/>
    </row>
    <row r="115" spans="1:12" ht="15.6" customHeight="1">
      <c r="A115" s="573">
        <v>184</v>
      </c>
      <c r="B115" s="291" t="s">
        <v>24</v>
      </c>
      <c r="C115" s="293" t="s">
        <v>4419</v>
      </c>
      <c r="D115" s="293" t="s">
        <v>4420</v>
      </c>
      <c r="E115" s="569" t="s">
        <v>26</v>
      </c>
      <c r="F115" s="570">
        <f t="shared" si="12"/>
        <v>0</v>
      </c>
      <c r="G115" s="571" t="str">
        <f t="shared" si="13"/>
        <v>0</v>
      </c>
      <c r="H115" s="572">
        <v>0</v>
      </c>
      <c r="I115" s="567" t="s">
        <v>27</v>
      </c>
      <c r="J115" s="574" t="s">
        <v>1639</v>
      </c>
      <c r="K115" s="567">
        <f t="shared" si="11"/>
        <v>0</v>
      </c>
      <c r="L115" s="984"/>
    </row>
    <row r="116" spans="1:12" ht="15.6" customHeight="1">
      <c r="A116" s="573">
        <v>185</v>
      </c>
      <c r="B116" s="291" t="s">
        <v>24</v>
      </c>
      <c r="C116" s="293" t="s">
        <v>4419</v>
      </c>
      <c r="D116" s="293" t="s">
        <v>4420</v>
      </c>
      <c r="E116" s="569" t="s">
        <v>26</v>
      </c>
      <c r="F116" s="570">
        <f t="shared" si="12"/>
        <v>0</v>
      </c>
      <c r="G116" s="571" t="str">
        <f t="shared" si="13"/>
        <v>0</v>
      </c>
      <c r="H116" s="572">
        <v>0</v>
      </c>
      <c r="I116" s="567" t="s">
        <v>27</v>
      </c>
      <c r="J116" s="574" t="s">
        <v>1639</v>
      </c>
      <c r="K116" s="567">
        <f t="shared" si="11"/>
        <v>0</v>
      </c>
      <c r="L116" s="984"/>
    </row>
    <row r="117" spans="1:12" ht="15.6" customHeight="1">
      <c r="A117" s="573">
        <v>186</v>
      </c>
      <c r="B117" s="291" t="s">
        <v>24</v>
      </c>
      <c r="C117" s="293" t="s">
        <v>4419</v>
      </c>
      <c r="D117" s="293" t="s">
        <v>4420</v>
      </c>
      <c r="E117" s="569" t="s">
        <v>26</v>
      </c>
      <c r="F117" s="570">
        <f t="shared" si="12"/>
        <v>0</v>
      </c>
      <c r="G117" s="571" t="str">
        <f t="shared" si="13"/>
        <v>0</v>
      </c>
      <c r="H117" s="572">
        <v>0</v>
      </c>
      <c r="I117" s="567" t="s">
        <v>27</v>
      </c>
      <c r="J117" s="574" t="s">
        <v>1639</v>
      </c>
      <c r="K117" s="567">
        <f t="shared" si="11"/>
        <v>0</v>
      </c>
      <c r="L117" s="984"/>
    </row>
    <row r="118" spans="1:12" ht="15.6" customHeight="1">
      <c r="A118" s="573">
        <v>187</v>
      </c>
      <c r="B118" s="291" t="s">
        <v>24</v>
      </c>
      <c r="C118" s="293" t="s">
        <v>4419</v>
      </c>
      <c r="D118" s="293" t="s">
        <v>4420</v>
      </c>
      <c r="E118" s="569" t="s">
        <v>26</v>
      </c>
      <c r="F118" s="570">
        <f t="shared" si="12"/>
        <v>0</v>
      </c>
      <c r="G118" s="571" t="str">
        <f t="shared" si="13"/>
        <v>0</v>
      </c>
      <c r="H118" s="572">
        <v>0</v>
      </c>
      <c r="I118" s="567" t="s">
        <v>27</v>
      </c>
      <c r="J118" s="574" t="s">
        <v>1639</v>
      </c>
      <c r="K118" s="567">
        <f t="shared" si="11"/>
        <v>0</v>
      </c>
      <c r="L118" s="984"/>
    </row>
    <row r="119" spans="1:12" ht="30" customHeight="1">
      <c r="A119" s="573">
        <v>188</v>
      </c>
      <c r="B119" s="291" t="s">
        <v>24</v>
      </c>
      <c r="C119" s="293" t="s">
        <v>4419</v>
      </c>
      <c r="D119" s="293" t="s">
        <v>4420</v>
      </c>
      <c r="E119" s="569" t="s">
        <v>26</v>
      </c>
      <c r="F119" s="570">
        <f t="shared" si="12"/>
        <v>0</v>
      </c>
      <c r="G119" s="571" t="str">
        <f t="shared" si="13"/>
        <v>0</v>
      </c>
      <c r="H119" s="572">
        <v>0</v>
      </c>
      <c r="I119" s="567" t="s">
        <v>27</v>
      </c>
      <c r="J119" s="574" t="s">
        <v>1639</v>
      </c>
      <c r="K119" s="567">
        <f t="shared" si="11"/>
        <v>0</v>
      </c>
      <c r="L119" s="984"/>
    </row>
    <row r="120" spans="1:12" ht="15.6" customHeight="1">
      <c r="A120" s="573">
        <v>189</v>
      </c>
      <c r="B120" s="291" t="s">
        <v>24</v>
      </c>
      <c r="C120" s="293" t="s">
        <v>4419</v>
      </c>
      <c r="D120" s="293" t="s">
        <v>4420</v>
      </c>
      <c r="E120" s="569" t="s">
        <v>26</v>
      </c>
      <c r="F120" s="570">
        <f t="shared" si="12"/>
        <v>0</v>
      </c>
      <c r="G120" s="571" t="str">
        <f t="shared" si="13"/>
        <v>0</v>
      </c>
      <c r="H120" s="572">
        <v>0</v>
      </c>
      <c r="I120" s="567" t="s">
        <v>27</v>
      </c>
      <c r="J120" s="574" t="s">
        <v>1639</v>
      </c>
      <c r="K120" s="567">
        <f t="shared" si="11"/>
        <v>0</v>
      </c>
      <c r="L120" s="984"/>
    </row>
    <row r="121" spans="1:12" ht="15.6" customHeight="1">
      <c r="A121" s="573">
        <v>190</v>
      </c>
      <c r="B121" s="291" t="s">
        <v>24</v>
      </c>
      <c r="C121" s="293" t="s">
        <v>4419</v>
      </c>
      <c r="D121" s="293" t="s">
        <v>4420</v>
      </c>
      <c r="E121" s="569" t="s">
        <v>26</v>
      </c>
      <c r="F121" s="570">
        <f t="shared" si="12"/>
        <v>0</v>
      </c>
      <c r="G121" s="571" t="str">
        <f t="shared" si="13"/>
        <v>0</v>
      </c>
      <c r="H121" s="572">
        <v>0</v>
      </c>
      <c r="I121" s="567" t="s">
        <v>27</v>
      </c>
      <c r="J121" s="574" t="s">
        <v>1639</v>
      </c>
      <c r="K121" s="567">
        <f t="shared" si="11"/>
        <v>0</v>
      </c>
      <c r="L121" s="984"/>
    </row>
    <row r="122" spans="1:12" ht="15.6" customHeight="1">
      <c r="A122" s="573">
        <v>191</v>
      </c>
      <c r="B122" s="291" t="s">
        <v>24</v>
      </c>
      <c r="C122" s="293" t="s">
        <v>4419</v>
      </c>
      <c r="D122" s="293" t="s">
        <v>4420</v>
      </c>
      <c r="E122" s="569" t="s">
        <v>26</v>
      </c>
      <c r="F122" s="570">
        <f t="shared" si="12"/>
        <v>0</v>
      </c>
      <c r="G122" s="571" t="str">
        <f t="shared" si="13"/>
        <v>0</v>
      </c>
      <c r="H122" s="572">
        <v>0</v>
      </c>
      <c r="I122" s="567" t="s">
        <v>27</v>
      </c>
      <c r="J122" s="574" t="s">
        <v>1639</v>
      </c>
      <c r="K122" s="567">
        <f t="shared" si="11"/>
        <v>0</v>
      </c>
      <c r="L122" s="984"/>
    </row>
    <row r="123" spans="1:12" ht="15.6" customHeight="1">
      <c r="A123" s="573">
        <v>192</v>
      </c>
      <c r="B123" s="291" t="s">
        <v>24</v>
      </c>
      <c r="C123" s="293" t="s">
        <v>4419</v>
      </c>
      <c r="D123" s="293" t="s">
        <v>4420</v>
      </c>
      <c r="E123" s="569" t="s">
        <v>26</v>
      </c>
      <c r="F123" s="570">
        <f t="shared" si="12"/>
        <v>0</v>
      </c>
      <c r="G123" s="571" t="str">
        <f t="shared" si="13"/>
        <v>0</v>
      </c>
      <c r="H123" s="572">
        <v>0</v>
      </c>
      <c r="I123" s="567" t="s">
        <v>27</v>
      </c>
      <c r="J123" s="574" t="s">
        <v>1639</v>
      </c>
      <c r="K123" s="567">
        <f t="shared" si="11"/>
        <v>0</v>
      </c>
      <c r="L123" s="984"/>
    </row>
    <row r="124" spans="1:12" ht="15.6" customHeight="1">
      <c r="A124" s="573">
        <v>193</v>
      </c>
      <c r="B124" s="291" t="s">
        <v>24</v>
      </c>
      <c r="C124" s="293" t="s">
        <v>4419</v>
      </c>
      <c r="D124" s="293" t="s">
        <v>4420</v>
      </c>
      <c r="E124" s="569" t="s">
        <v>26</v>
      </c>
      <c r="F124" s="570">
        <f t="shared" si="12"/>
        <v>0</v>
      </c>
      <c r="G124" s="571" t="str">
        <f t="shared" si="13"/>
        <v>0</v>
      </c>
      <c r="H124" s="572">
        <v>0</v>
      </c>
      <c r="I124" s="567" t="s">
        <v>27</v>
      </c>
      <c r="J124" s="574" t="s">
        <v>1639</v>
      </c>
      <c r="K124" s="567">
        <f t="shared" si="11"/>
        <v>0</v>
      </c>
      <c r="L124" s="984"/>
    </row>
    <row r="125" spans="1:12" ht="15.6" customHeight="1">
      <c r="A125" s="573">
        <v>194</v>
      </c>
      <c r="B125" s="291" t="s">
        <v>24</v>
      </c>
      <c r="C125" s="293" t="s">
        <v>4419</v>
      </c>
      <c r="D125" s="293" t="s">
        <v>4420</v>
      </c>
      <c r="E125" s="569" t="s">
        <v>26</v>
      </c>
      <c r="F125" s="570">
        <f t="shared" si="12"/>
        <v>0</v>
      </c>
      <c r="G125" s="571" t="str">
        <f t="shared" si="13"/>
        <v>0</v>
      </c>
      <c r="H125" s="572">
        <v>0</v>
      </c>
      <c r="I125" s="567" t="s">
        <v>27</v>
      </c>
      <c r="J125" s="574" t="s">
        <v>1639</v>
      </c>
      <c r="K125" s="567">
        <f t="shared" si="11"/>
        <v>0</v>
      </c>
      <c r="L125" s="984"/>
    </row>
    <row r="126" spans="1:12" ht="15.6" customHeight="1">
      <c r="A126" s="573">
        <v>195</v>
      </c>
      <c r="B126" s="291" t="s">
        <v>24</v>
      </c>
      <c r="C126" s="293" t="s">
        <v>4419</v>
      </c>
      <c r="D126" s="293" t="s">
        <v>4420</v>
      </c>
      <c r="E126" s="569" t="s">
        <v>26</v>
      </c>
      <c r="F126" s="570">
        <f t="shared" si="12"/>
        <v>0</v>
      </c>
      <c r="G126" s="571" t="str">
        <f t="shared" si="13"/>
        <v>0</v>
      </c>
      <c r="H126" s="572">
        <v>0</v>
      </c>
      <c r="I126" s="567" t="s">
        <v>27</v>
      </c>
      <c r="J126" s="574" t="s">
        <v>1639</v>
      </c>
      <c r="K126" s="567">
        <f t="shared" si="11"/>
        <v>0</v>
      </c>
      <c r="L126" s="984"/>
    </row>
    <row r="127" spans="1:12" ht="15.6" customHeight="1">
      <c r="A127" s="573">
        <v>196</v>
      </c>
      <c r="B127" s="291" t="s">
        <v>24</v>
      </c>
      <c r="C127" s="293" t="s">
        <v>4419</v>
      </c>
      <c r="D127" s="293" t="s">
        <v>4420</v>
      </c>
      <c r="E127" s="569" t="s">
        <v>26</v>
      </c>
      <c r="F127" s="570">
        <f t="shared" si="12"/>
        <v>0</v>
      </c>
      <c r="G127" s="571" t="str">
        <f t="shared" si="13"/>
        <v>0</v>
      </c>
      <c r="H127" s="572">
        <v>0</v>
      </c>
      <c r="I127" s="567" t="s">
        <v>27</v>
      </c>
      <c r="J127" s="574" t="s">
        <v>1639</v>
      </c>
      <c r="K127" s="567">
        <f t="shared" si="11"/>
        <v>0</v>
      </c>
      <c r="L127" s="984"/>
    </row>
    <row r="128" spans="1:12" ht="15.6" customHeight="1">
      <c r="A128" s="573">
        <v>197</v>
      </c>
      <c r="B128" s="291" t="s">
        <v>24</v>
      </c>
      <c r="C128" s="293" t="s">
        <v>4419</v>
      </c>
      <c r="D128" s="293" t="s">
        <v>4420</v>
      </c>
      <c r="E128" s="569" t="s">
        <v>26</v>
      </c>
      <c r="F128" s="570">
        <f t="shared" si="12"/>
        <v>0</v>
      </c>
      <c r="G128" s="571" t="str">
        <f t="shared" si="13"/>
        <v>0</v>
      </c>
      <c r="H128" s="572">
        <v>0</v>
      </c>
      <c r="I128" s="567" t="s">
        <v>27</v>
      </c>
      <c r="J128" s="574" t="s">
        <v>1639</v>
      </c>
      <c r="K128" s="567">
        <f t="shared" si="11"/>
        <v>0</v>
      </c>
      <c r="L128" s="984"/>
    </row>
    <row r="129" spans="1:12" ht="15.6" customHeight="1">
      <c r="A129" s="573">
        <v>198</v>
      </c>
      <c r="B129" s="291" t="s">
        <v>24</v>
      </c>
      <c r="C129" s="293" t="s">
        <v>4419</v>
      </c>
      <c r="D129" s="293" t="s">
        <v>4420</v>
      </c>
      <c r="E129" s="569" t="s">
        <v>26</v>
      </c>
      <c r="F129" s="570">
        <f t="shared" si="12"/>
        <v>0</v>
      </c>
      <c r="G129" s="571" t="str">
        <f t="shared" si="13"/>
        <v>0</v>
      </c>
      <c r="H129" s="572">
        <v>0</v>
      </c>
      <c r="I129" s="567" t="s">
        <v>27</v>
      </c>
      <c r="J129" s="574" t="s">
        <v>1639</v>
      </c>
      <c r="K129" s="567">
        <f t="shared" si="11"/>
        <v>0</v>
      </c>
      <c r="L129" s="984"/>
    </row>
    <row r="130" spans="1:12" ht="15.6" customHeight="1">
      <c r="A130" s="573">
        <v>199</v>
      </c>
      <c r="B130" s="291" t="s">
        <v>24</v>
      </c>
      <c r="C130" s="293" t="s">
        <v>4419</v>
      </c>
      <c r="D130" s="293" t="s">
        <v>4420</v>
      </c>
      <c r="E130" s="569" t="s">
        <v>26</v>
      </c>
      <c r="F130" s="570">
        <f t="shared" si="12"/>
        <v>0</v>
      </c>
      <c r="G130" s="571" t="str">
        <f t="shared" si="13"/>
        <v>0</v>
      </c>
      <c r="H130" s="572">
        <v>0</v>
      </c>
      <c r="I130" s="567" t="s">
        <v>27</v>
      </c>
      <c r="J130" s="574" t="s">
        <v>1639</v>
      </c>
      <c r="K130" s="567">
        <f t="shared" si="11"/>
        <v>0</v>
      </c>
      <c r="L130" s="984"/>
    </row>
    <row r="131" spans="1:12" ht="15.6" customHeight="1">
      <c r="A131" s="573">
        <v>200</v>
      </c>
      <c r="B131" s="291" t="s">
        <v>24</v>
      </c>
      <c r="C131" s="293" t="s">
        <v>4419</v>
      </c>
      <c r="D131" s="293" t="s">
        <v>4420</v>
      </c>
      <c r="E131" s="569" t="s">
        <v>26</v>
      </c>
      <c r="F131" s="570">
        <f t="shared" si="12"/>
        <v>0</v>
      </c>
      <c r="G131" s="571" t="str">
        <f t="shared" si="13"/>
        <v>0</v>
      </c>
      <c r="H131" s="572">
        <v>0</v>
      </c>
      <c r="I131" s="567" t="s">
        <v>27</v>
      </c>
      <c r="J131" s="574" t="s">
        <v>1639</v>
      </c>
      <c r="K131" s="567">
        <f t="shared" si="11"/>
        <v>0</v>
      </c>
      <c r="L131" s="984"/>
    </row>
    <row r="132" spans="1:12" ht="15.6" customHeight="1">
      <c r="A132" s="573">
        <v>201</v>
      </c>
      <c r="B132" s="291" t="s">
        <v>24</v>
      </c>
      <c r="C132" s="293" t="s">
        <v>4419</v>
      </c>
      <c r="D132" s="293" t="s">
        <v>4420</v>
      </c>
      <c r="E132" s="569" t="s">
        <v>26</v>
      </c>
      <c r="F132" s="570">
        <f t="shared" si="12"/>
        <v>0</v>
      </c>
      <c r="G132" s="571" t="str">
        <f t="shared" si="13"/>
        <v>0</v>
      </c>
      <c r="H132" s="572">
        <v>0</v>
      </c>
      <c r="I132" s="567" t="s">
        <v>27</v>
      </c>
      <c r="J132" s="574" t="s">
        <v>1639</v>
      </c>
      <c r="K132" s="567">
        <f t="shared" si="11"/>
        <v>0</v>
      </c>
      <c r="L132" s="984"/>
    </row>
    <row r="133" spans="1:12" ht="15.6" customHeight="1">
      <c r="A133" s="573">
        <v>202</v>
      </c>
      <c r="B133" s="291" t="s">
        <v>24</v>
      </c>
      <c r="C133" s="293" t="s">
        <v>4419</v>
      </c>
      <c r="D133" s="293" t="s">
        <v>4420</v>
      </c>
      <c r="E133" s="569" t="s">
        <v>26</v>
      </c>
      <c r="F133" s="570">
        <f t="shared" si="12"/>
        <v>0</v>
      </c>
      <c r="G133" s="571" t="str">
        <f t="shared" si="13"/>
        <v>0</v>
      </c>
      <c r="H133" s="572">
        <v>0</v>
      </c>
      <c r="I133" s="567" t="s">
        <v>27</v>
      </c>
      <c r="J133" s="574" t="s">
        <v>1639</v>
      </c>
      <c r="K133" s="567">
        <f t="shared" si="11"/>
        <v>0</v>
      </c>
      <c r="L133" s="984"/>
    </row>
    <row r="134" spans="1:12" ht="15.6" customHeight="1">
      <c r="A134" s="573">
        <v>203</v>
      </c>
      <c r="B134" s="291" t="s">
        <v>24</v>
      </c>
      <c r="C134" s="293" t="s">
        <v>4419</v>
      </c>
      <c r="D134" s="293" t="s">
        <v>4420</v>
      </c>
      <c r="E134" s="569" t="s">
        <v>26</v>
      </c>
      <c r="F134" s="570">
        <f t="shared" si="12"/>
        <v>0</v>
      </c>
      <c r="G134" s="571" t="str">
        <f t="shared" si="13"/>
        <v>0</v>
      </c>
      <c r="H134" s="572">
        <v>0</v>
      </c>
      <c r="I134" s="567" t="s">
        <v>27</v>
      </c>
      <c r="J134" s="574" t="s">
        <v>1639</v>
      </c>
      <c r="K134" s="567">
        <f t="shared" si="11"/>
        <v>0</v>
      </c>
      <c r="L134" s="984"/>
    </row>
    <row r="135" spans="1:12" ht="15.6" customHeight="1">
      <c r="A135" s="573">
        <v>204</v>
      </c>
      <c r="B135" s="291" t="s">
        <v>24</v>
      </c>
      <c r="C135" s="293" t="s">
        <v>4419</v>
      </c>
      <c r="D135" s="293" t="s">
        <v>4420</v>
      </c>
      <c r="E135" s="569" t="s">
        <v>26</v>
      </c>
      <c r="F135" s="570">
        <f t="shared" si="12"/>
        <v>0</v>
      </c>
      <c r="G135" s="571" t="str">
        <f t="shared" si="13"/>
        <v>0</v>
      </c>
      <c r="H135" s="572">
        <v>0</v>
      </c>
      <c r="I135" s="567" t="s">
        <v>27</v>
      </c>
      <c r="J135" s="574" t="s">
        <v>1639</v>
      </c>
      <c r="K135" s="567">
        <f t="shared" si="11"/>
        <v>0</v>
      </c>
      <c r="L135" s="984"/>
    </row>
    <row r="136" spans="1:12" ht="15.6" customHeight="1">
      <c r="A136" s="573">
        <v>205</v>
      </c>
      <c r="B136" s="291" t="s">
        <v>24</v>
      </c>
      <c r="C136" s="293" t="s">
        <v>4419</v>
      </c>
      <c r="D136" s="293" t="s">
        <v>4420</v>
      </c>
      <c r="E136" s="569" t="s">
        <v>26</v>
      </c>
      <c r="F136" s="570">
        <f t="shared" si="12"/>
        <v>0</v>
      </c>
      <c r="G136" s="571" t="str">
        <f t="shared" si="13"/>
        <v>0</v>
      </c>
      <c r="H136" s="572">
        <v>0</v>
      </c>
      <c r="I136" s="567" t="s">
        <v>27</v>
      </c>
      <c r="J136" s="574" t="s">
        <v>1639</v>
      </c>
      <c r="K136" s="567">
        <f t="shared" si="11"/>
        <v>0</v>
      </c>
      <c r="L136" s="984"/>
    </row>
    <row r="137" spans="1:12" ht="15.6" customHeight="1">
      <c r="A137" s="573">
        <v>206</v>
      </c>
      <c r="B137" s="291" t="s">
        <v>24</v>
      </c>
      <c r="C137" s="293" t="s">
        <v>4419</v>
      </c>
      <c r="D137" s="293" t="s">
        <v>4420</v>
      </c>
      <c r="E137" s="569" t="s">
        <v>26</v>
      </c>
      <c r="F137" s="570">
        <f t="shared" si="12"/>
        <v>0</v>
      </c>
      <c r="G137" s="571" t="str">
        <f t="shared" si="13"/>
        <v>0</v>
      </c>
      <c r="H137" s="572">
        <v>0</v>
      </c>
      <c r="I137" s="567" t="s">
        <v>27</v>
      </c>
      <c r="J137" s="574" t="s">
        <v>1639</v>
      </c>
      <c r="K137" s="567">
        <f t="shared" si="11"/>
        <v>0</v>
      </c>
      <c r="L137" s="984"/>
    </row>
    <row r="138" spans="1:12" ht="15.6" customHeight="1">
      <c r="A138" s="573">
        <v>207</v>
      </c>
      <c r="B138" s="291" t="s">
        <v>24</v>
      </c>
      <c r="C138" s="293" t="s">
        <v>4419</v>
      </c>
      <c r="D138" s="293" t="s">
        <v>4420</v>
      </c>
      <c r="E138" s="569" t="s">
        <v>26</v>
      </c>
      <c r="F138" s="570">
        <f t="shared" si="12"/>
        <v>0</v>
      </c>
      <c r="G138" s="571" t="str">
        <f t="shared" si="13"/>
        <v>0</v>
      </c>
      <c r="H138" s="572">
        <v>0</v>
      </c>
      <c r="I138" s="567" t="s">
        <v>27</v>
      </c>
      <c r="J138" s="574" t="s">
        <v>1639</v>
      </c>
      <c r="K138" s="567">
        <f t="shared" si="11"/>
        <v>0</v>
      </c>
      <c r="L138" s="984"/>
    </row>
    <row r="139" spans="1:12" ht="15.6" customHeight="1">
      <c r="A139" s="573">
        <v>208</v>
      </c>
      <c r="B139" s="291" t="s">
        <v>24</v>
      </c>
      <c r="C139" s="293" t="s">
        <v>4419</v>
      </c>
      <c r="D139" s="293" t="s">
        <v>4420</v>
      </c>
      <c r="E139" s="569" t="s">
        <v>26</v>
      </c>
      <c r="F139" s="570">
        <f t="shared" si="12"/>
        <v>0</v>
      </c>
      <c r="G139" s="571" t="str">
        <f t="shared" si="13"/>
        <v>0</v>
      </c>
      <c r="H139" s="572">
        <v>0</v>
      </c>
      <c r="I139" s="567" t="s">
        <v>27</v>
      </c>
      <c r="J139" s="574" t="s">
        <v>1639</v>
      </c>
      <c r="K139" s="567">
        <f t="shared" si="11"/>
        <v>0</v>
      </c>
      <c r="L139" s="984"/>
    </row>
    <row r="140" spans="1:12" ht="15.6" customHeight="1">
      <c r="A140" s="573">
        <v>209</v>
      </c>
      <c r="B140" s="291" t="s">
        <v>24</v>
      </c>
      <c r="C140" s="293" t="s">
        <v>4419</v>
      </c>
      <c r="D140" s="293" t="s">
        <v>4420</v>
      </c>
      <c r="E140" s="569" t="s">
        <v>26</v>
      </c>
      <c r="F140" s="570">
        <f t="shared" si="12"/>
        <v>0</v>
      </c>
      <c r="G140" s="571" t="str">
        <f t="shared" si="13"/>
        <v>0</v>
      </c>
      <c r="H140" s="572">
        <v>0</v>
      </c>
      <c r="I140" s="567" t="s">
        <v>27</v>
      </c>
      <c r="J140" s="574" t="s">
        <v>1639</v>
      </c>
      <c r="K140" s="567">
        <f t="shared" si="11"/>
        <v>0</v>
      </c>
      <c r="L140" s="984"/>
    </row>
    <row r="141" spans="1:12" ht="15.6" customHeight="1">
      <c r="A141" s="573">
        <v>210</v>
      </c>
      <c r="B141" s="291" t="s">
        <v>24</v>
      </c>
      <c r="C141" s="293" t="s">
        <v>4419</v>
      </c>
      <c r="D141" s="293" t="s">
        <v>4420</v>
      </c>
      <c r="E141" s="569" t="s">
        <v>26</v>
      </c>
      <c r="F141" s="570">
        <f t="shared" si="12"/>
        <v>0</v>
      </c>
      <c r="G141" s="571" t="str">
        <f t="shared" si="13"/>
        <v>0</v>
      </c>
      <c r="H141" s="572">
        <v>0</v>
      </c>
      <c r="I141" s="567" t="s">
        <v>27</v>
      </c>
      <c r="J141" s="574" t="s">
        <v>1639</v>
      </c>
      <c r="K141" s="567">
        <f t="shared" si="11"/>
        <v>0</v>
      </c>
      <c r="L141" s="984"/>
    </row>
    <row r="142" spans="1:12" ht="15.6" customHeight="1">
      <c r="A142" s="573">
        <v>211</v>
      </c>
      <c r="B142" s="291" t="s">
        <v>24</v>
      </c>
      <c r="C142" s="293" t="s">
        <v>4419</v>
      </c>
      <c r="D142" s="293" t="s">
        <v>4420</v>
      </c>
      <c r="E142" s="569" t="s">
        <v>26</v>
      </c>
      <c r="F142" s="570">
        <f t="shared" si="12"/>
        <v>0</v>
      </c>
      <c r="G142" s="571" t="str">
        <f t="shared" si="13"/>
        <v>0</v>
      </c>
      <c r="H142" s="572">
        <v>0</v>
      </c>
      <c r="I142" s="567" t="s">
        <v>27</v>
      </c>
      <c r="J142" s="574" t="s">
        <v>1639</v>
      </c>
      <c r="K142" s="567">
        <f t="shared" si="11"/>
        <v>0</v>
      </c>
      <c r="L142" s="984"/>
    </row>
    <row r="143" spans="1:12" ht="15.6" customHeight="1">
      <c r="A143" s="573">
        <v>212</v>
      </c>
      <c r="B143" s="291" t="s">
        <v>24</v>
      </c>
      <c r="C143" s="293" t="s">
        <v>4419</v>
      </c>
      <c r="D143" s="293" t="s">
        <v>4420</v>
      </c>
      <c r="E143" s="569" t="s">
        <v>26</v>
      </c>
      <c r="F143" s="570">
        <f t="shared" si="12"/>
        <v>0</v>
      </c>
      <c r="G143" s="571" t="str">
        <f t="shared" si="13"/>
        <v>0</v>
      </c>
      <c r="H143" s="572">
        <v>0</v>
      </c>
      <c r="I143" s="567" t="s">
        <v>27</v>
      </c>
      <c r="J143" s="574" t="s">
        <v>1639</v>
      </c>
      <c r="K143" s="567">
        <f t="shared" si="11"/>
        <v>0</v>
      </c>
      <c r="L143" s="984"/>
    </row>
    <row r="144" spans="1:12" ht="15.6" customHeight="1">
      <c r="A144" s="573">
        <v>213</v>
      </c>
      <c r="B144" s="291" t="s">
        <v>24</v>
      </c>
      <c r="C144" s="293" t="s">
        <v>4419</v>
      </c>
      <c r="D144" s="293" t="s">
        <v>4420</v>
      </c>
      <c r="E144" s="569" t="s">
        <v>26</v>
      </c>
      <c r="F144" s="570">
        <f t="shared" si="12"/>
        <v>0</v>
      </c>
      <c r="G144" s="571" t="str">
        <f t="shared" si="13"/>
        <v>0</v>
      </c>
      <c r="H144" s="572">
        <v>0</v>
      </c>
      <c r="I144" s="567" t="s">
        <v>27</v>
      </c>
      <c r="J144" s="574" t="s">
        <v>1639</v>
      </c>
      <c r="K144" s="567">
        <f t="shared" si="11"/>
        <v>0</v>
      </c>
      <c r="L144" s="984"/>
    </row>
    <row r="145" spans="1:12" ht="15.6" customHeight="1">
      <c r="A145" s="573">
        <v>214</v>
      </c>
      <c r="B145" s="291" t="s">
        <v>24</v>
      </c>
      <c r="C145" s="293" t="s">
        <v>4419</v>
      </c>
      <c r="D145" s="293" t="s">
        <v>4420</v>
      </c>
      <c r="E145" s="569" t="s">
        <v>26</v>
      </c>
      <c r="F145" s="570">
        <f t="shared" si="12"/>
        <v>0</v>
      </c>
      <c r="G145" s="571" t="str">
        <f t="shared" si="13"/>
        <v>0</v>
      </c>
      <c r="H145" s="572">
        <v>0</v>
      </c>
      <c r="I145" s="567" t="s">
        <v>27</v>
      </c>
      <c r="J145" s="574" t="s">
        <v>1639</v>
      </c>
      <c r="K145" s="567">
        <f t="shared" si="11"/>
        <v>0</v>
      </c>
      <c r="L145" s="984"/>
    </row>
    <row r="146" spans="1:12" ht="15.6" customHeight="1">
      <c r="A146" s="573">
        <v>215</v>
      </c>
      <c r="B146" s="291" t="s">
        <v>24</v>
      </c>
      <c r="C146" s="293" t="s">
        <v>4419</v>
      </c>
      <c r="D146" s="293" t="s">
        <v>4420</v>
      </c>
      <c r="E146" s="569" t="s">
        <v>26</v>
      </c>
      <c r="F146" s="570">
        <f t="shared" si="12"/>
        <v>0</v>
      </c>
      <c r="G146" s="571" t="str">
        <f t="shared" si="13"/>
        <v>0</v>
      </c>
      <c r="H146" s="572">
        <v>0</v>
      </c>
      <c r="I146" s="567" t="s">
        <v>27</v>
      </c>
      <c r="J146" s="574" t="s">
        <v>1639</v>
      </c>
      <c r="K146" s="567">
        <f t="shared" si="11"/>
        <v>0</v>
      </c>
      <c r="L146" s="984"/>
    </row>
    <row r="147" spans="1:12" ht="15.6" customHeight="1">
      <c r="A147" s="573">
        <v>216</v>
      </c>
      <c r="B147" s="291" t="s">
        <v>24</v>
      </c>
      <c r="C147" s="293" t="s">
        <v>4419</v>
      </c>
      <c r="D147" s="293" t="s">
        <v>4420</v>
      </c>
      <c r="E147" s="569" t="s">
        <v>26</v>
      </c>
      <c r="F147" s="570">
        <f t="shared" si="12"/>
        <v>0</v>
      </c>
      <c r="G147" s="571" t="str">
        <f t="shared" si="13"/>
        <v>0</v>
      </c>
      <c r="H147" s="572">
        <v>0</v>
      </c>
      <c r="I147" s="567" t="s">
        <v>27</v>
      </c>
      <c r="J147" s="574" t="s">
        <v>1639</v>
      </c>
      <c r="K147" s="567">
        <f t="shared" si="11"/>
        <v>0</v>
      </c>
      <c r="L147" s="984"/>
    </row>
    <row r="148" spans="1:12" ht="15.6" customHeight="1">
      <c r="A148" s="573">
        <v>217</v>
      </c>
      <c r="B148" s="291" t="s">
        <v>24</v>
      </c>
      <c r="C148" s="293" t="s">
        <v>4419</v>
      </c>
      <c r="D148" s="293" t="s">
        <v>4420</v>
      </c>
      <c r="E148" s="569" t="s">
        <v>26</v>
      </c>
      <c r="F148" s="570">
        <f t="shared" si="12"/>
        <v>0</v>
      </c>
      <c r="G148" s="571" t="str">
        <f t="shared" si="13"/>
        <v>0</v>
      </c>
      <c r="H148" s="572">
        <v>0</v>
      </c>
      <c r="I148" s="567" t="s">
        <v>27</v>
      </c>
      <c r="J148" s="574" t="s">
        <v>1639</v>
      </c>
      <c r="K148" s="567">
        <f t="shared" si="11"/>
        <v>0</v>
      </c>
      <c r="L148" s="984"/>
    </row>
    <row r="149" spans="1:12" ht="15.6" customHeight="1">
      <c r="A149" s="573">
        <v>218</v>
      </c>
      <c r="B149" s="291" t="s">
        <v>24</v>
      </c>
      <c r="C149" s="293" t="s">
        <v>4419</v>
      </c>
      <c r="D149" s="293" t="s">
        <v>4420</v>
      </c>
      <c r="E149" s="569" t="s">
        <v>26</v>
      </c>
      <c r="F149" s="570">
        <f t="shared" si="12"/>
        <v>0</v>
      </c>
      <c r="G149" s="571" t="str">
        <f t="shared" si="13"/>
        <v>0</v>
      </c>
      <c r="H149" s="572">
        <v>0</v>
      </c>
      <c r="I149" s="567" t="s">
        <v>27</v>
      </c>
      <c r="J149" s="574" t="s">
        <v>1639</v>
      </c>
      <c r="K149" s="567">
        <f t="shared" si="11"/>
        <v>0</v>
      </c>
      <c r="L149" s="984"/>
    </row>
    <row r="150" spans="1:12" ht="15.6" customHeight="1">
      <c r="A150" s="573">
        <v>219</v>
      </c>
      <c r="B150" s="291" t="s">
        <v>24</v>
      </c>
      <c r="C150" s="293" t="s">
        <v>4419</v>
      </c>
      <c r="D150" s="293" t="s">
        <v>4420</v>
      </c>
      <c r="E150" s="569" t="s">
        <v>26</v>
      </c>
      <c r="F150" s="570">
        <f t="shared" si="12"/>
        <v>0</v>
      </c>
      <c r="G150" s="571" t="str">
        <f t="shared" si="13"/>
        <v>0</v>
      </c>
      <c r="H150" s="572">
        <v>0</v>
      </c>
      <c r="I150" s="567" t="s">
        <v>27</v>
      </c>
      <c r="J150" s="574" t="s">
        <v>1639</v>
      </c>
      <c r="K150" s="567">
        <f t="shared" si="11"/>
        <v>0</v>
      </c>
      <c r="L150" s="984"/>
    </row>
    <row r="151" spans="1:12" ht="15.6" customHeight="1">
      <c r="A151" s="573">
        <v>220</v>
      </c>
      <c r="B151" s="291" t="s">
        <v>24</v>
      </c>
      <c r="C151" s="293" t="s">
        <v>4419</v>
      </c>
      <c r="D151" s="293" t="s">
        <v>4420</v>
      </c>
      <c r="E151" s="569" t="s">
        <v>26</v>
      </c>
      <c r="F151" s="570">
        <f t="shared" si="12"/>
        <v>0</v>
      </c>
      <c r="G151" s="571" t="str">
        <f t="shared" si="13"/>
        <v>0</v>
      </c>
      <c r="H151" s="572">
        <v>0</v>
      </c>
      <c r="I151" s="567" t="s">
        <v>27</v>
      </c>
      <c r="J151" s="574" t="s">
        <v>1639</v>
      </c>
      <c r="K151" s="567">
        <f t="shared" si="11"/>
        <v>0</v>
      </c>
      <c r="L151" s="984"/>
    </row>
    <row r="152" spans="1:12" ht="15.6" customHeight="1">
      <c r="A152" s="573">
        <v>221</v>
      </c>
      <c r="B152" s="291" t="s">
        <v>24</v>
      </c>
      <c r="C152" s="293" t="s">
        <v>4419</v>
      </c>
      <c r="D152" s="293" t="s">
        <v>4420</v>
      </c>
      <c r="E152" s="569" t="s">
        <v>26</v>
      </c>
      <c r="F152" s="570">
        <f t="shared" si="12"/>
        <v>0</v>
      </c>
      <c r="G152" s="571" t="str">
        <f t="shared" si="13"/>
        <v>0</v>
      </c>
      <c r="H152" s="572">
        <v>0</v>
      </c>
      <c r="I152" s="567" t="s">
        <v>27</v>
      </c>
      <c r="J152" s="574" t="s">
        <v>1639</v>
      </c>
      <c r="K152" s="567">
        <f t="shared" si="11"/>
        <v>0</v>
      </c>
      <c r="L152" s="984"/>
    </row>
    <row r="153" spans="1:12" ht="15.6" customHeight="1">
      <c r="A153" s="573">
        <v>222</v>
      </c>
      <c r="B153" s="291" t="s">
        <v>24</v>
      </c>
      <c r="C153" s="293" t="s">
        <v>4419</v>
      </c>
      <c r="D153" s="293" t="s">
        <v>4420</v>
      </c>
      <c r="E153" s="569" t="s">
        <v>26</v>
      </c>
      <c r="F153" s="570">
        <f t="shared" si="12"/>
        <v>0</v>
      </c>
      <c r="G153" s="571" t="str">
        <f t="shared" si="13"/>
        <v>0</v>
      </c>
      <c r="H153" s="572">
        <v>0</v>
      </c>
      <c r="I153" s="567" t="s">
        <v>27</v>
      </c>
      <c r="J153" s="574" t="s">
        <v>1639</v>
      </c>
      <c r="K153" s="567">
        <f t="shared" si="11"/>
        <v>0</v>
      </c>
      <c r="L153" s="984"/>
    </row>
    <row r="154" spans="1:12" ht="15.6" customHeight="1">
      <c r="A154" s="573">
        <v>223</v>
      </c>
      <c r="B154" s="291" t="s">
        <v>24</v>
      </c>
      <c r="C154" s="293" t="s">
        <v>4419</v>
      </c>
      <c r="D154" s="293" t="s">
        <v>4420</v>
      </c>
      <c r="E154" s="569" t="s">
        <v>26</v>
      </c>
      <c r="F154" s="570">
        <f t="shared" si="12"/>
        <v>0</v>
      </c>
      <c r="G154" s="571" t="str">
        <f t="shared" si="13"/>
        <v>0</v>
      </c>
      <c r="H154" s="572">
        <v>0</v>
      </c>
      <c r="I154" s="567" t="s">
        <v>27</v>
      </c>
      <c r="J154" s="574" t="s">
        <v>1639</v>
      </c>
      <c r="K154" s="567">
        <f t="shared" si="11"/>
        <v>0</v>
      </c>
      <c r="L154" s="985"/>
    </row>
    <row r="155" spans="1:12" ht="15.6" customHeight="1">
      <c r="A155" s="573">
        <v>224</v>
      </c>
      <c r="B155" s="291" t="s">
        <v>24</v>
      </c>
      <c r="C155" s="293" t="s">
        <v>49</v>
      </c>
      <c r="D155" s="293" t="s">
        <v>49</v>
      </c>
      <c r="E155" s="295" t="s">
        <v>26</v>
      </c>
      <c r="F155" s="285">
        <f t="shared" ref="F155:F176" si="14">H155</f>
        <v>255</v>
      </c>
      <c r="G155" s="321" t="str">
        <f t="shared" ref="G155:G185" si="15">DEC2HEX(H155)</f>
        <v>FF</v>
      </c>
      <c r="H155" s="433">
        <v>255</v>
      </c>
      <c r="I155" s="297" t="s">
        <v>27</v>
      </c>
      <c r="J155" s="303" t="s">
        <v>1639</v>
      </c>
      <c r="K155" s="297">
        <f t="shared" ref="K155:K185" si="16">H155</f>
        <v>255</v>
      </c>
      <c r="L155" s="298"/>
    </row>
    <row r="156" spans="1:12" ht="15.6" customHeight="1">
      <c r="A156" s="573">
        <v>225</v>
      </c>
      <c r="B156" s="291" t="s">
        <v>24</v>
      </c>
      <c r="C156" s="293" t="s">
        <v>49</v>
      </c>
      <c r="D156" s="293" t="s">
        <v>49</v>
      </c>
      <c r="E156" s="295" t="s">
        <v>26</v>
      </c>
      <c r="F156" s="285">
        <f t="shared" si="14"/>
        <v>255</v>
      </c>
      <c r="G156" s="321" t="str">
        <f t="shared" si="15"/>
        <v>FF</v>
      </c>
      <c r="H156" s="433">
        <v>255</v>
      </c>
      <c r="I156" s="297" t="s">
        <v>27</v>
      </c>
      <c r="J156" s="303" t="s">
        <v>1639</v>
      </c>
      <c r="K156" s="297">
        <f t="shared" si="16"/>
        <v>255</v>
      </c>
      <c r="L156" s="298"/>
    </row>
    <row r="157" spans="1:12" ht="15.6" customHeight="1">
      <c r="A157" s="573">
        <v>226</v>
      </c>
      <c r="B157" s="291" t="s">
        <v>24</v>
      </c>
      <c r="C157" s="293" t="s">
        <v>49</v>
      </c>
      <c r="D157" s="293" t="s">
        <v>49</v>
      </c>
      <c r="E157" s="295" t="s">
        <v>26</v>
      </c>
      <c r="F157" s="285">
        <f t="shared" si="14"/>
        <v>255</v>
      </c>
      <c r="G157" s="321" t="str">
        <f t="shared" si="15"/>
        <v>FF</v>
      </c>
      <c r="H157" s="433">
        <v>255</v>
      </c>
      <c r="I157" s="297" t="s">
        <v>27</v>
      </c>
      <c r="J157" s="303" t="s">
        <v>1639</v>
      </c>
      <c r="K157" s="297">
        <f t="shared" si="16"/>
        <v>255</v>
      </c>
      <c r="L157" s="298"/>
    </row>
    <row r="158" spans="1:12" ht="15.6" customHeight="1">
      <c r="A158" s="573">
        <v>227</v>
      </c>
      <c r="B158" s="291" t="s">
        <v>24</v>
      </c>
      <c r="C158" s="293" t="s">
        <v>49</v>
      </c>
      <c r="D158" s="293" t="s">
        <v>49</v>
      </c>
      <c r="E158" s="295" t="s">
        <v>26</v>
      </c>
      <c r="F158" s="285">
        <f t="shared" si="14"/>
        <v>255</v>
      </c>
      <c r="G158" s="321" t="str">
        <f t="shared" si="15"/>
        <v>FF</v>
      </c>
      <c r="H158" s="433">
        <v>255</v>
      </c>
      <c r="I158" s="297" t="s">
        <v>27</v>
      </c>
      <c r="J158" s="303" t="s">
        <v>1639</v>
      </c>
      <c r="K158" s="297">
        <f t="shared" si="16"/>
        <v>255</v>
      </c>
      <c r="L158" s="298"/>
    </row>
    <row r="159" spans="1:12" ht="15.6" customHeight="1">
      <c r="A159" s="573">
        <v>228</v>
      </c>
      <c r="B159" s="291" t="s">
        <v>24</v>
      </c>
      <c r="C159" s="293" t="s">
        <v>49</v>
      </c>
      <c r="D159" s="293" t="s">
        <v>49</v>
      </c>
      <c r="E159" s="295" t="s">
        <v>26</v>
      </c>
      <c r="F159" s="285">
        <f t="shared" si="14"/>
        <v>255</v>
      </c>
      <c r="G159" s="321" t="str">
        <f t="shared" si="15"/>
        <v>FF</v>
      </c>
      <c r="H159" s="433">
        <v>255</v>
      </c>
      <c r="I159" s="297" t="s">
        <v>27</v>
      </c>
      <c r="J159" s="303" t="s">
        <v>1639</v>
      </c>
      <c r="K159" s="297">
        <f t="shared" si="16"/>
        <v>255</v>
      </c>
      <c r="L159" s="298"/>
    </row>
    <row r="160" spans="1:12" ht="15.6" customHeight="1">
      <c r="A160" s="573">
        <v>229</v>
      </c>
      <c r="B160" s="291" t="s">
        <v>24</v>
      </c>
      <c r="C160" s="293" t="s">
        <v>49</v>
      </c>
      <c r="D160" s="293" t="s">
        <v>49</v>
      </c>
      <c r="E160" s="295" t="s">
        <v>26</v>
      </c>
      <c r="F160" s="285">
        <f t="shared" si="14"/>
        <v>255</v>
      </c>
      <c r="G160" s="321" t="str">
        <f t="shared" si="15"/>
        <v>FF</v>
      </c>
      <c r="H160" s="433">
        <v>255</v>
      </c>
      <c r="I160" s="297" t="s">
        <v>27</v>
      </c>
      <c r="J160" s="303" t="s">
        <v>1639</v>
      </c>
      <c r="K160" s="297">
        <f t="shared" si="16"/>
        <v>255</v>
      </c>
      <c r="L160" s="298"/>
    </row>
    <row r="161" spans="1:12" ht="15.6" customHeight="1">
      <c r="A161" s="573">
        <v>230</v>
      </c>
      <c r="B161" s="291" t="s">
        <v>24</v>
      </c>
      <c r="C161" s="293" t="s">
        <v>49</v>
      </c>
      <c r="D161" s="293" t="s">
        <v>49</v>
      </c>
      <c r="E161" s="295" t="s">
        <v>26</v>
      </c>
      <c r="F161" s="285">
        <f t="shared" si="14"/>
        <v>255</v>
      </c>
      <c r="G161" s="321" t="str">
        <f t="shared" si="15"/>
        <v>FF</v>
      </c>
      <c r="H161" s="433">
        <v>255</v>
      </c>
      <c r="I161" s="297" t="s">
        <v>27</v>
      </c>
      <c r="J161" s="303" t="s">
        <v>1639</v>
      </c>
      <c r="K161" s="297">
        <f t="shared" si="16"/>
        <v>255</v>
      </c>
      <c r="L161" s="298"/>
    </row>
    <row r="162" spans="1:12" ht="15.6" customHeight="1">
      <c r="A162" s="573">
        <v>231</v>
      </c>
      <c r="B162" s="291" t="s">
        <v>24</v>
      </c>
      <c r="C162" s="293" t="s">
        <v>49</v>
      </c>
      <c r="D162" s="293" t="s">
        <v>49</v>
      </c>
      <c r="E162" s="295" t="s">
        <v>26</v>
      </c>
      <c r="F162" s="285">
        <f t="shared" si="14"/>
        <v>255</v>
      </c>
      <c r="G162" s="321" t="str">
        <f t="shared" si="15"/>
        <v>FF</v>
      </c>
      <c r="H162" s="433">
        <v>255</v>
      </c>
      <c r="I162" s="297" t="s">
        <v>27</v>
      </c>
      <c r="J162" s="303" t="s">
        <v>1639</v>
      </c>
      <c r="K162" s="297">
        <f t="shared" si="16"/>
        <v>255</v>
      </c>
      <c r="L162" s="298"/>
    </row>
    <row r="163" spans="1:12" ht="15.6" customHeight="1">
      <c r="A163" s="573">
        <v>232</v>
      </c>
      <c r="B163" s="291" t="s">
        <v>24</v>
      </c>
      <c r="C163" s="293" t="s">
        <v>49</v>
      </c>
      <c r="D163" s="293" t="s">
        <v>49</v>
      </c>
      <c r="E163" s="295" t="s">
        <v>26</v>
      </c>
      <c r="F163" s="285">
        <f t="shared" si="14"/>
        <v>255</v>
      </c>
      <c r="G163" s="321" t="str">
        <f t="shared" si="15"/>
        <v>FF</v>
      </c>
      <c r="H163" s="433">
        <v>255</v>
      </c>
      <c r="I163" s="297" t="s">
        <v>27</v>
      </c>
      <c r="J163" s="303" t="s">
        <v>1639</v>
      </c>
      <c r="K163" s="297">
        <f t="shared" si="16"/>
        <v>255</v>
      </c>
      <c r="L163" s="298"/>
    </row>
    <row r="164" spans="1:12" ht="15.6" customHeight="1">
      <c r="A164" s="573">
        <v>233</v>
      </c>
      <c r="B164" s="291" t="s">
        <v>24</v>
      </c>
      <c r="C164" s="293" t="s">
        <v>49</v>
      </c>
      <c r="D164" s="293" t="s">
        <v>49</v>
      </c>
      <c r="E164" s="295" t="s">
        <v>26</v>
      </c>
      <c r="F164" s="285">
        <f t="shared" si="14"/>
        <v>255</v>
      </c>
      <c r="G164" s="321" t="str">
        <f t="shared" si="15"/>
        <v>FF</v>
      </c>
      <c r="H164" s="433">
        <v>255</v>
      </c>
      <c r="I164" s="297" t="s">
        <v>27</v>
      </c>
      <c r="J164" s="303" t="s">
        <v>1639</v>
      </c>
      <c r="K164" s="297">
        <f t="shared" si="16"/>
        <v>255</v>
      </c>
      <c r="L164" s="298"/>
    </row>
    <row r="165" spans="1:12" ht="15.6" customHeight="1">
      <c r="A165" s="573">
        <v>234</v>
      </c>
      <c r="B165" s="291" t="s">
        <v>24</v>
      </c>
      <c r="C165" s="293" t="s">
        <v>49</v>
      </c>
      <c r="D165" s="293" t="s">
        <v>49</v>
      </c>
      <c r="E165" s="295" t="s">
        <v>26</v>
      </c>
      <c r="F165" s="285">
        <f t="shared" si="14"/>
        <v>255</v>
      </c>
      <c r="G165" s="321" t="str">
        <f t="shared" si="15"/>
        <v>FF</v>
      </c>
      <c r="H165" s="433">
        <v>255</v>
      </c>
      <c r="I165" s="297" t="s">
        <v>27</v>
      </c>
      <c r="J165" s="303" t="s">
        <v>1639</v>
      </c>
      <c r="K165" s="297">
        <f t="shared" si="16"/>
        <v>255</v>
      </c>
      <c r="L165" s="298"/>
    </row>
    <row r="166" spans="1:12" ht="15.6" customHeight="1">
      <c r="A166" s="573">
        <v>235</v>
      </c>
      <c r="B166" s="291" t="s">
        <v>24</v>
      </c>
      <c r="C166" s="293" t="s">
        <v>49</v>
      </c>
      <c r="D166" s="293" t="s">
        <v>49</v>
      </c>
      <c r="E166" s="295" t="s">
        <v>26</v>
      </c>
      <c r="F166" s="285">
        <f t="shared" si="14"/>
        <v>255</v>
      </c>
      <c r="G166" s="321" t="str">
        <f t="shared" si="15"/>
        <v>FF</v>
      </c>
      <c r="H166" s="433">
        <v>255</v>
      </c>
      <c r="I166" s="297" t="s">
        <v>27</v>
      </c>
      <c r="J166" s="303" t="s">
        <v>1639</v>
      </c>
      <c r="K166" s="297">
        <f t="shared" si="16"/>
        <v>255</v>
      </c>
      <c r="L166" s="298"/>
    </row>
    <row r="167" spans="1:12" ht="15.6" customHeight="1">
      <c r="A167" s="573">
        <v>236</v>
      </c>
      <c r="B167" s="291" t="s">
        <v>24</v>
      </c>
      <c r="C167" s="293" t="s">
        <v>49</v>
      </c>
      <c r="D167" s="293" t="s">
        <v>49</v>
      </c>
      <c r="E167" s="295" t="s">
        <v>26</v>
      </c>
      <c r="F167" s="285">
        <f t="shared" si="14"/>
        <v>255</v>
      </c>
      <c r="G167" s="321" t="str">
        <f t="shared" si="15"/>
        <v>FF</v>
      </c>
      <c r="H167" s="433">
        <v>255</v>
      </c>
      <c r="I167" s="297" t="s">
        <v>27</v>
      </c>
      <c r="J167" s="303" t="s">
        <v>1639</v>
      </c>
      <c r="K167" s="297">
        <f t="shared" si="16"/>
        <v>255</v>
      </c>
      <c r="L167" s="298"/>
    </row>
    <row r="168" spans="1:12" ht="15.6" customHeight="1">
      <c r="A168" s="573">
        <v>237</v>
      </c>
      <c r="B168" s="291" t="s">
        <v>24</v>
      </c>
      <c r="C168" s="293" t="s">
        <v>49</v>
      </c>
      <c r="D168" s="293" t="s">
        <v>49</v>
      </c>
      <c r="E168" s="295" t="s">
        <v>26</v>
      </c>
      <c r="F168" s="285">
        <f t="shared" si="14"/>
        <v>255</v>
      </c>
      <c r="G168" s="321" t="str">
        <f t="shared" si="15"/>
        <v>FF</v>
      </c>
      <c r="H168" s="433">
        <v>255</v>
      </c>
      <c r="I168" s="297" t="s">
        <v>27</v>
      </c>
      <c r="J168" s="303" t="s">
        <v>1639</v>
      </c>
      <c r="K168" s="297">
        <f t="shared" si="16"/>
        <v>255</v>
      </c>
      <c r="L168" s="298"/>
    </row>
    <row r="169" spans="1:12" ht="15.6" customHeight="1">
      <c r="A169" s="573">
        <v>238</v>
      </c>
      <c r="B169" s="291" t="s">
        <v>24</v>
      </c>
      <c r="C169" s="293" t="s">
        <v>49</v>
      </c>
      <c r="D169" s="293" t="s">
        <v>49</v>
      </c>
      <c r="E169" s="295" t="s">
        <v>26</v>
      </c>
      <c r="F169" s="285">
        <f t="shared" si="14"/>
        <v>255</v>
      </c>
      <c r="G169" s="321" t="str">
        <f t="shared" si="15"/>
        <v>FF</v>
      </c>
      <c r="H169" s="433">
        <v>255</v>
      </c>
      <c r="I169" s="297" t="s">
        <v>27</v>
      </c>
      <c r="J169" s="303" t="s">
        <v>1639</v>
      </c>
      <c r="K169" s="297">
        <f t="shared" si="16"/>
        <v>255</v>
      </c>
      <c r="L169" s="298"/>
    </row>
    <row r="170" spans="1:12" ht="15.6" customHeight="1">
      <c r="A170" s="573">
        <v>239</v>
      </c>
      <c r="B170" s="291" t="s">
        <v>24</v>
      </c>
      <c r="C170" s="293" t="s">
        <v>49</v>
      </c>
      <c r="D170" s="293" t="s">
        <v>49</v>
      </c>
      <c r="E170" s="295" t="s">
        <v>26</v>
      </c>
      <c r="F170" s="285">
        <f t="shared" si="14"/>
        <v>255</v>
      </c>
      <c r="G170" s="321" t="str">
        <f t="shared" si="15"/>
        <v>FF</v>
      </c>
      <c r="H170" s="433">
        <v>255</v>
      </c>
      <c r="I170" s="297" t="s">
        <v>27</v>
      </c>
      <c r="J170" s="303" t="s">
        <v>1639</v>
      </c>
      <c r="K170" s="297">
        <f t="shared" si="16"/>
        <v>255</v>
      </c>
      <c r="L170" s="298"/>
    </row>
    <row r="171" spans="1:12" ht="15.6" customHeight="1">
      <c r="A171" s="573">
        <v>240</v>
      </c>
      <c r="B171" s="291" t="s">
        <v>24</v>
      </c>
      <c r="C171" s="293" t="s">
        <v>49</v>
      </c>
      <c r="D171" s="293" t="s">
        <v>49</v>
      </c>
      <c r="E171" s="295" t="s">
        <v>26</v>
      </c>
      <c r="F171" s="285">
        <f t="shared" si="14"/>
        <v>255</v>
      </c>
      <c r="G171" s="321" t="str">
        <f t="shared" si="15"/>
        <v>FF</v>
      </c>
      <c r="H171" s="433">
        <v>255</v>
      </c>
      <c r="I171" s="297" t="s">
        <v>27</v>
      </c>
      <c r="J171" s="303" t="s">
        <v>1639</v>
      </c>
      <c r="K171" s="297">
        <f t="shared" si="16"/>
        <v>255</v>
      </c>
      <c r="L171" s="298"/>
    </row>
    <row r="172" spans="1:12" ht="15.6" customHeight="1">
      <c r="A172" s="573">
        <v>241</v>
      </c>
      <c r="B172" s="291" t="s">
        <v>24</v>
      </c>
      <c r="C172" s="293" t="s">
        <v>49</v>
      </c>
      <c r="D172" s="293" t="s">
        <v>49</v>
      </c>
      <c r="E172" s="295" t="s">
        <v>26</v>
      </c>
      <c r="F172" s="285">
        <f t="shared" si="14"/>
        <v>255</v>
      </c>
      <c r="G172" s="321" t="str">
        <f t="shared" si="15"/>
        <v>FF</v>
      </c>
      <c r="H172" s="433">
        <v>255</v>
      </c>
      <c r="I172" s="297" t="s">
        <v>27</v>
      </c>
      <c r="J172" s="303" t="s">
        <v>1639</v>
      </c>
      <c r="K172" s="297">
        <f t="shared" si="16"/>
        <v>255</v>
      </c>
      <c r="L172" s="298"/>
    </row>
    <row r="173" spans="1:12" ht="15.6" customHeight="1">
      <c r="A173" s="573">
        <v>242</v>
      </c>
      <c r="B173" s="291" t="s">
        <v>24</v>
      </c>
      <c r="C173" s="293" t="s">
        <v>49</v>
      </c>
      <c r="D173" s="293" t="s">
        <v>49</v>
      </c>
      <c r="E173" s="295" t="s">
        <v>26</v>
      </c>
      <c r="F173" s="285">
        <f t="shared" si="14"/>
        <v>255</v>
      </c>
      <c r="G173" s="321" t="str">
        <f t="shared" si="15"/>
        <v>FF</v>
      </c>
      <c r="H173" s="433">
        <v>255</v>
      </c>
      <c r="I173" s="297" t="s">
        <v>27</v>
      </c>
      <c r="J173" s="303" t="s">
        <v>1639</v>
      </c>
      <c r="K173" s="297">
        <f t="shared" si="16"/>
        <v>255</v>
      </c>
      <c r="L173" s="298"/>
    </row>
    <row r="174" spans="1:12" ht="15.6" customHeight="1">
      <c r="A174" s="573">
        <v>243</v>
      </c>
      <c r="B174" s="291" t="s">
        <v>24</v>
      </c>
      <c r="C174" s="293" t="s">
        <v>49</v>
      </c>
      <c r="D174" s="293" t="s">
        <v>49</v>
      </c>
      <c r="E174" s="295" t="s">
        <v>26</v>
      </c>
      <c r="F174" s="285">
        <f t="shared" si="14"/>
        <v>255</v>
      </c>
      <c r="G174" s="321" t="str">
        <f t="shared" si="15"/>
        <v>FF</v>
      </c>
      <c r="H174" s="433">
        <v>255</v>
      </c>
      <c r="I174" s="297" t="s">
        <v>27</v>
      </c>
      <c r="J174" s="303" t="s">
        <v>1639</v>
      </c>
      <c r="K174" s="297">
        <f t="shared" si="16"/>
        <v>255</v>
      </c>
      <c r="L174" s="298"/>
    </row>
    <row r="175" spans="1:12" ht="15.6" customHeight="1">
      <c r="A175" s="573">
        <v>244</v>
      </c>
      <c r="B175" s="291" t="s">
        <v>24</v>
      </c>
      <c r="C175" s="293" t="s">
        <v>49</v>
      </c>
      <c r="D175" s="293" t="s">
        <v>49</v>
      </c>
      <c r="E175" s="295" t="s">
        <v>26</v>
      </c>
      <c r="F175" s="285">
        <f t="shared" si="14"/>
        <v>255</v>
      </c>
      <c r="G175" s="321" t="str">
        <f t="shared" si="15"/>
        <v>FF</v>
      </c>
      <c r="H175" s="433">
        <v>255</v>
      </c>
      <c r="I175" s="297" t="s">
        <v>27</v>
      </c>
      <c r="J175" s="303" t="s">
        <v>1639</v>
      </c>
      <c r="K175" s="297">
        <f t="shared" si="16"/>
        <v>255</v>
      </c>
      <c r="L175" s="298"/>
    </row>
    <row r="176" spans="1:12" ht="15.6" customHeight="1">
      <c r="A176" s="573">
        <v>245</v>
      </c>
      <c r="B176" s="291" t="s">
        <v>24</v>
      </c>
      <c r="C176" s="293" t="s">
        <v>49</v>
      </c>
      <c r="D176" s="293" t="s">
        <v>49</v>
      </c>
      <c r="E176" s="295" t="s">
        <v>26</v>
      </c>
      <c r="F176" s="285">
        <f t="shared" si="14"/>
        <v>255</v>
      </c>
      <c r="G176" s="321" t="str">
        <f t="shared" si="15"/>
        <v>FF</v>
      </c>
      <c r="H176" s="433">
        <v>255</v>
      </c>
      <c r="I176" s="297" t="s">
        <v>27</v>
      </c>
      <c r="J176" s="303" t="s">
        <v>1639</v>
      </c>
      <c r="K176" s="297">
        <f t="shared" si="16"/>
        <v>255</v>
      </c>
      <c r="L176" s="298"/>
    </row>
    <row r="177" spans="1:12" ht="15.6" customHeight="1">
      <c r="A177" s="573">
        <v>246</v>
      </c>
      <c r="B177" s="291" t="s">
        <v>24</v>
      </c>
      <c r="C177" s="293" t="s">
        <v>49</v>
      </c>
      <c r="D177" s="293" t="s">
        <v>49</v>
      </c>
      <c r="E177" s="295" t="s">
        <v>26</v>
      </c>
      <c r="F177" s="285">
        <f t="shared" ref="F177:F185" si="17">H177</f>
        <v>255</v>
      </c>
      <c r="G177" s="321" t="str">
        <f t="shared" si="15"/>
        <v>FF</v>
      </c>
      <c r="H177" s="433">
        <v>255</v>
      </c>
      <c r="I177" s="297" t="s">
        <v>27</v>
      </c>
      <c r="J177" s="303" t="s">
        <v>1639</v>
      </c>
      <c r="K177" s="297">
        <f t="shared" si="16"/>
        <v>255</v>
      </c>
      <c r="L177" s="298"/>
    </row>
    <row r="178" spans="1:12" ht="15.6" customHeight="1">
      <c r="A178" s="573">
        <v>247</v>
      </c>
      <c r="B178" s="291" t="s">
        <v>24</v>
      </c>
      <c r="C178" s="293" t="s">
        <v>49</v>
      </c>
      <c r="D178" s="293" t="s">
        <v>49</v>
      </c>
      <c r="E178" s="295" t="s">
        <v>26</v>
      </c>
      <c r="F178" s="285">
        <f t="shared" si="17"/>
        <v>255</v>
      </c>
      <c r="G178" s="321" t="str">
        <f t="shared" si="15"/>
        <v>FF</v>
      </c>
      <c r="H178" s="433">
        <v>255</v>
      </c>
      <c r="I178" s="297" t="s">
        <v>27</v>
      </c>
      <c r="J178" s="303" t="s">
        <v>1639</v>
      </c>
      <c r="K178" s="297">
        <f t="shared" si="16"/>
        <v>255</v>
      </c>
      <c r="L178" s="298"/>
    </row>
    <row r="179" spans="1:12" ht="15.6" customHeight="1">
      <c r="A179" s="573">
        <v>248</v>
      </c>
      <c r="B179" s="291" t="s">
        <v>24</v>
      </c>
      <c r="C179" s="293" t="s">
        <v>49</v>
      </c>
      <c r="D179" s="293" t="s">
        <v>49</v>
      </c>
      <c r="E179" s="295" t="s">
        <v>26</v>
      </c>
      <c r="F179" s="285">
        <f t="shared" si="17"/>
        <v>255</v>
      </c>
      <c r="G179" s="321" t="str">
        <f t="shared" si="15"/>
        <v>FF</v>
      </c>
      <c r="H179" s="433">
        <v>255</v>
      </c>
      <c r="I179" s="297" t="s">
        <v>27</v>
      </c>
      <c r="J179" s="303" t="s">
        <v>1639</v>
      </c>
      <c r="K179" s="297">
        <f t="shared" si="16"/>
        <v>255</v>
      </c>
      <c r="L179" s="298"/>
    </row>
    <row r="180" spans="1:12" ht="15.6" customHeight="1">
      <c r="A180" s="573">
        <v>249</v>
      </c>
      <c r="B180" s="291" t="s">
        <v>24</v>
      </c>
      <c r="C180" s="293" t="s">
        <v>49</v>
      </c>
      <c r="D180" s="293" t="s">
        <v>49</v>
      </c>
      <c r="E180" s="295" t="s">
        <v>26</v>
      </c>
      <c r="F180" s="285">
        <f t="shared" si="17"/>
        <v>255</v>
      </c>
      <c r="G180" s="321" t="str">
        <f t="shared" si="15"/>
        <v>FF</v>
      </c>
      <c r="H180" s="433">
        <v>255</v>
      </c>
      <c r="I180" s="297" t="s">
        <v>27</v>
      </c>
      <c r="J180" s="303" t="s">
        <v>1639</v>
      </c>
      <c r="K180" s="297">
        <f t="shared" si="16"/>
        <v>255</v>
      </c>
      <c r="L180" s="298"/>
    </row>
    <row r="181" spans="1:12" ht="15.6" customHeight="1">
      <c r="A181" s="573">
        <v>250</v>
      </c>
      <c r="B181" s="291" t="s">
        <v>24</v>
      </c>
      <c r="C181" s="293" t="s">
        <v>49</v>
      </c>
      <c r="D181" s="293" t="s">
        <v>49</v>
      </c>
      <c r="E181" s="295" t="s">
        <v>26</v>
      </c>
      <c r="F181" s="285">
        <f t="shared" si="17"/>
        <v>255</v>
      </c>
      <c r="G181" s="321" t="str">
        <f t="shared" si="15"/>
        <v>FF</v>
      </c>
      <c r="H181" s="433">
        <v>255</v>
      </c>
      <c r="I181" s="297" t="s">
        <v>27</v>
      </c>
      <c r="J181" s="303" t="s">
        <v>1639</v>
      </c>
      <c r="K181" s="297">
        <f t="shared" si="16"/>
        <v>255</v>
      </c>
      <c r="L181" s="298"/>
    </row>
    <row r="182" spans="1:12" ht="15.6" customHeight="1">
      <c r="A182" s="573">
        <v>251</v>
      </c>
      <c r="B182" s="291" t="s">
        <v>24</v>
      </c>
      <c r="C182" s="293" t="s">
        <v>49</v>
      </c>
      <c r="D182" s="293" t="s">
        <v>49</v>
      </c>
      <c r="E182" s="295" t="s">
        <v>26</v>
      </c>
      <c r="F182" s="285">
        <f t="shared" si="17"/>
        <v>255</v>
      </c>
      <c r="G182" s="321" t="str">
        <f t="shared" si="15"/>
        <v>FF</v>
      </c>
      <c r="H182" s="433">
        <v>255</v>
      </c>
      <c r="I182" s="297" t="s">
        <v>27</v>
      </c>
      <c r="J182" s="303" t="s">
        <v>1639</v>
      </c>
      <c r="K182" s="297">
        <f t="shared" si="16"/>
        <v>255</v>
      </c>
      <c r="L182" s="298"/>
    </row>
    <row r="183" spans="1:12" ht="15.6" customHeight="1">
      <c r="A183" s="573">
        <v>252</v>
      </c>
      <c r="B183" s="291" t="s">
        <v>24</v>
      </c>
      <c r="C183" s="293" t="s">
        <v>49</v>
      </c>
      <c r="D183" s="293" t="s">
        <v>49</v>
      </c>
      <c r="E183" s="295" t="s">
        <v>26</v>
      </c>
      <c r="F183" s="285">
        <f t="shared" si="17"/>
        <v>255</v>
      </c>
      <c r="G183" s="321" t="str">
        <f t="shared" si="15"/>
        <v>FF</v>
      </c>
      <c r="H183" s="433">
        <v>255</v>
      </c>
      <c r="I183" s="297" t="s">
        <v>27</v>
      </c>
      <c r="J183" s="303" t="s">
        <v>1639</v>
      </c>
      <c r="K183" s="297">
        <f t="shared" si="16"/>
        <v>255</v>
      </c>
      <c r="L183" s="298"/>
    </row>
    <row r="184" spans="1:12" ht="15.6" customHeight="1">
      <c r="A184" s="573">
        <v>253</v>
      </c>
      <c r="B184" s="291" t="s">
        <v>24</v>
      </c>
      <c r="C184" s="293" t="s">
        <v>49</v>
      </c>
      <c r="D184" s="293" t="s">
        <v>49</v>
      </c>
      <c r="E184" s="295" t="s">
        <v>26</v>
      </c>
      <c r="F184" s="285">
        <f t="shared" si="17"/>
        <v>255</v>
      </c>
      <c r="G184" s="321" t="str">
        <f t="shared" si="15"/>
        <v>FF</v>
      </c>
      <c r="H184" s="433">
        <v>255</v>
      </c>
      <c r="I184" s="297" t="s">
        <v>27</v>
      </c>
      <c r="J184" s="303" t="s">
        <v>1639</v>
      </c>
      <c r="K184" s="297">
        <f t="shared" si="16"/>
        <v>255</v>
      </c>
      <c r="L184" s="298"/>
    </row>
    <row r="185" spans="1:12" ht="15.6" customHeight="1">
      <c r="A185" s="573">
        <v>254</v>
      </c>
      <c r="B185" s="291" t="s">
        <v>24</v>
      </c>
      <c r="C185" s="293" t="s">
        <v>49</v>
      </c>
      <c r="D185" s="293" t="s">
        <v>49</v>
      </c>
      <c r="E185" s="295" t="s">
        <v>26</v>
      </c>
      <c r="F185" s="285">
        <f t="shared" si="17"/>
        <v>255</v>
      </c>
      <c r="G185" s="321" t="str">
        <f t="shared" si="15"/>
        <v>FF</v>
      </c>
      <c r="H185" s="433">
        <v>255</v>
      </c>
      <c r="I185" s="297" t="s">
        <v>27</v>
      </c>
      <c r="J185" s="303" t="s">
        <v>1639</v>
      </c>
      <c r="K185" s="297">
        <f t="shared" si="16"/>
        <v>255</v>
      </c>
      <c r="L185" s="298"/>
    </row>
    <row r="186" spans="1:12" s="421" customFormat="1" ht="15.6" customHeight="1">
      <c r="A186" s="573">
        <v>255</v>
      </c>
      <c r="B186" s="573" t="s">
        <v>24</v>
      </c>
      <c r="C186" s="293" t="s">
        <v>1487</v>
      </c>
      <c r="D186" s="300" t="s">
        <v>1488</v>
      </c>
      <c r="E186" s="569" t="s">
        <v>26</v>
      </c>
      <c r="F186" s="570">
        <f t="shared" ref="F186" si="18">H186</f>
        <v>204</v>
      </c>
      <c r="G186" s="571" t="str">
        <f t="shared" ref="G186" si="19">DEC2HEX(H186)</f>
        <v>CC</v>
      </c>
      <c r="H186" s="572">
        <v>204</v>
      </c>
      <c r="I186" s="567" t="s">
        <v>27</v>
      </c>
      <c r="J186" s="574" t="s">
        <v>1639</v>
      </c>
      <c r="K186" s="567">
        <f t="shared" ref="K186" si="20">H186</f>
        <v>204</v>
      </c>
      <c r="L186" s="298"/>
    </row>
  </sheetData>
  <mergeCells count="38">
    <mergeCell ref="A59:A66"/>
    <mergeCell ref="A35:A42"/>
    <mergeCell ref="J3:J34"/>
    <mergeCell ref="A27:A34"/>
    <mergeCell ref="G27:G34"/>
    <mergeCell ref="H27:H34"/>
    <mergeCell ref="I27:I34"/>
    <mergeCell ref="J35:J66"/>
    <mergeCell ref="G59:G66"/>
    <mergeCell ref="H59:H66"/>
    <mergeCell ref="I59:I66"/>
    <mergeCell ref="H11:H18"/>
    <mergeCell ref="I11:I18"/>
    <mergeCell ref="A19:A26"/>
    <mergeCell ref="G19:G26"/>
    <mergeCell ref="H19:H26"/>
    <mergeCell ref="I19:I26"/>
    <mergeCell ref="A1:G1"/>
    <mergeCell ref="A3:A10"/>
    <mergeCell ref="G3:G10"/>
    <mergeCell ref="H3:H10"/>
    <mergeCell ref="I3:I10"/>
    <mergeCell ref="L3:L154"/>
    <mergeCell ref="A43:A50"/>
    <mergeCell ref="G43:G50"/>
    <mergeCell ref="H43:H50"/>
    <mergeCell ref="I43:I50"/>
    <mergeCell ref="A51:A58"/>
    <mergeCell ref="G51:G58"/>
    <mergeCell ref="H51:H58"/>
    <mergeCell ref="I51:I58"/>
    <mergeCell ref="G35:G42"/>
    <mergeCell ref="H35:H42"/>
    <mergeCell ref="I35:I42"/>
    <mergeCell ref="K35:K66"/>
    <mergeCell ref="K3:K34"/>
    <mergeCell ref="A11:A18"/>
    <mergeCell ref="G11:G18"/>
  </mergeCells>
  <phoneticPr fontId="5" type="noConversion"/>
  <pageMargins left="0.7" right="0.7" top="0.75" bottom="0.75" header="0.3" footer="0.3"/>
  <pageSetup paperSize="9" orientation="portrait" horizontalDpi="360" verticalDpi="36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FE189-7675-4545-882F-9E46CFCDA64F}">
  <dimension ref="A1:L204"/>
  <sheetViews>
    <sheetView topLeftCell="A7" zoomScale="85" zoomScaleNormal="85" workbookViewId="0">
      <selection activeCell="C3" sqref="C3:D99"/>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263"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2089</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0</v>
      </c>
      <c r="L3" s="983" t="s">
        <v>4426</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0</v>
      </c>
      <c r="H19" s="986">
        <v>0</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0</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4669</v>
      </c>
      <c r="D35" s="533" t="s">
        <v>1610</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572">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572">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572">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572">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572">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572">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572">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572">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572">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572">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572">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572">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572">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572">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572">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572">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572">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572">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572">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572">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572">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572">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572">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572">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572">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572">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572">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572">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572">
        <v>0</v>
      </c>
      <c r="I95" s="567" t="s">
        <v>27</v>
      </c>
      <c r="J95" s="574" t="s">
        <v>1639</v>
      </c>
      <c r="K95" s="567">
        <f t="shared" si="5"/>
        <v>0</v>
      </c>
      <c r="L95" s="984"/>
    </row>
    <row r="96" spans="1:12" ht="15.6" customHeight="1">
      <c r="A96" s="573">
        <v>165</v>
      </c>
      <c r="B96" s="573" t="s">
        <v>24</v>
      </c>
      <c r="C96" s="293" t="s">
        <v>4421</v>
      </c>
      <c r="D96" s="533" t="s">
        <v>4422</v>
      </c>
      <c r="E96" s="569" t="s">
        <v>26</v>
      </c>
      <c r="F96" s="570">
        <f t="shared" si="2"/>
        <v>0</v>
      </c>
      <c r="G96" s="571" t="str">
        <f t="shared" si="0"/>
        <v>0</v>
      </c>
      <c r="H96" s="572">
        <v>0</v>
      </c>
      <c r="I96" s="567" t="s">
        <v>27</v>
      </c>
      <c r="J96" s="574" t="s">
        <v>1639</v>
      </c>
      <c r="K96" s="567">
        <f t="shared" si="5"/>
        <v>0</v>
      </c>
      <c r="L96" s="984"/>
    </row>
    <row r="97" spans="1:12" ht="15.6" customHeight="1">
      <c r="A97" s="573">
        <v>166</v>
      </c>
      <c r="B97" s="573" t="s">
        <v>24</v>
      </c>
      <c r="C97" s="293" t="s">
        <v>4423</v>
      </c>
      <c r="D97" s="533" t="s">
        <v>4424</v>
      </c>
      <c r="E97" s="569" t="s">
        <v>26</v>
      </c>
      <c r="F97" s="570">
        <f t="shared" si="2"/>
        <v>0</v>
      </c>
      <c r="G97" s="571" t="str">
        <f t="shared" si="0"/>
        <v>0</v>
      </c>
      <c r="H97" s="572">
        <v>0</v>
      </c>
      <c r="I97" s="567" t="s">
        <v>27</v>
      </c>
      <c r="J97" s="574" t="s">
        <v>1639</v>
      </c>
      <c r="K97" s="567">
        <f t="shared" si="5"/>
        <v>0</v>
      </c>
      <c r="L97" s="984"/>
    </row>
    <row r="98" spans="1:12" ht="15.6" customHeight="1">
      <c r="A98" s="573">
        <v>167</v>
      </c>
      <c r="B98" s="573" t="s">
        <v>24</v>
      </c>
      <c r="C98" s="293" t="s">
        <v>4283</v>
      </c>
      <c r="D98" s="533" t="s">
        <v>4670</v>
      </c>
      <c r="E98" s="569" t="s">
        <v>26</v>
      </c>
      <c r="F98" s="570">
        <f t="shared" si="2"/>
        <v>0</v>
      </c>
      <c r="G98" s="571" t="str">
        <f t="shared" si="0"/>
        <v>0</v>
      </c>
      <c r="H98" s="572">
        <v>0</v>
      </c>
      <c r="I98" s="567" t="s">
        <v>27</v>
      </c>
      <c r="J98" s="574" t="s">
        <v>1639</v>
      </c>
      <c r="K98" s="567">
        <f t="shared" si="5"/>
        <v>0</v>
      </c>
      <c r="L98" s="984"/>
    </row>
    <row r="99" spans="1:12" ht="15.6" customHeight="1">
      <c r="A99" s="573">
        <v>168</v>
      </c>
      <c r="B99" s="573" t="s">
        <v>24</v>
      </c>
      <c r="C99" s="293" t="s">
        <v>1681</v>
      </c>
      <c r="D99" s="533" t="s">
        <v>4671</v>
      </c>
      <c r="E99" s="569" t="s">
        <v>26</v>
      </c>
      <c r="F99" s="570">
        <f t="shared" si="2"/>
        <v>0</v>
      </c>
      <c r="G99" s="571" t="str">
        <f t="shared" si="0"/>
        <v>0</v>
      </c>
      <c r="H99" s="572">
        <v>0</v>
      </c>
      <c r="I99" s="567" t="s">
        <v>27</v>
      </c>
      <c r="J99" s="574" t="s">
        <v>1639</v>
      </c>
      <c r="K99" s="567">
        <f t="shared" si="5"/>
        <v>0</v>
      </c>
      <c r="L99" s="984"/>
    </row>
    <row r="100" spans="1:12" ht="15.6" customHeight="1">
      <c r="A100" s="573">
        <v>169</v>
      </c>
      <c r="B100" s="573" t="s">
        <v>24</v>
      </c>
      <c r="C100" s="293" t="s">
        <v>4419</v>
      </c>
      <c r="D100" s="293" t="s">
        <v>4420</v>
      </c>
      <c r="E100" s="569" t="s">
        <v>26</v>
      </c>
      <c r="F100" s="570">
        <f t="shared" si="2"/>
        <v>0</v>
      </c>
      <c r="G100" s="571" t="str">
        <f t="shared" si="0"/>
        <v>0</v>
      </c>
      <c r="H100" s="572">
        <v>0</v>
      </c>
      <c r="I100" s="567" t="s">
        <v>27</v>
      </c>
      <c r="J100" s="574" t="s">
        <v>1639</v>
      </c>
      <c r="K100" s="567">
        <f t="shared" si="5"/>
        <v>0</v>
      </c>
      <c r="L100" s="984"/>
    </row>
    <row r="101" spans="1:12" ht="15.6" customHeight="1">
      <c r="A101" s="573">
        <v>170</v>
      </c>
      <c r="B101" s="573" t="s">
        <v>24</v>
      </c>
      <c r="C101" s="293" t="s">
        <v>4419</v>
      </c>
      <c r="D101" s="293" t="s">
        <v>4420</v>
      </c>
      <c r="E101" s="569" t="s">
        <v>26</v>
      </c>
      <c r="F101" s="570">
        <f t="shared" si="2"/>
        <v>0</v>
      </c>
      <c r="G101" s="571" t="str">
        <f t="shared" si="0"/>
        <v>0</v>
      </c>
      <c r="H101" s="572">
        <v>0</v>
      </c>
      <c r="I101" s="567" t="s">
        <v>27</v>
      </c>
      <c r="J101" s="574" t="s">
        <v>1639</v>
      </c>
      <c r="K101" s="567">
        <f t="shared" ref="K101:K164" si="6">H101</f>
        <v>0</v>
      </c>
      <c r="L101" s="984"/>
    </row>
    <row r="102" spans="1:12" ht="15.6" customHeight="1">
      <c r="A102" s="573">
        <v>171</v>
      </c>
      <c r="B102" s="573" t="s">
        <v>24</v>
      </c>
      <c r="C102" s="293" t="s">
        <v>4419</v>
      </c>
      <c r="D102" s="293" t="s">
        <v>4420</v>
      </c>
      <c r="E102" s="569" t="s">
        <v>26</v>
      </c>
      <c r="F102" s="570">
        <f t="shared" si="2"/>
        <v>0</v>
      </c>
      <c r="G102" s="571" t="str">
        <f t="shared" si="0"/>
        <v>0</v>
      </c>
      <c r="H102" s="572">
        <v>0</v>
      </c>
      <c r="I102" s="567" t="s">
        <v>27</v>
      </c>
      <c r="J102" s="574" t="s">
        <v>1639</v>
      </c>
      <c r="K102" s="567">
        <f t="shared" si="6"/>
        <v>0</v>
      </c>
      <c r="L102" s="984"/>
    </row>
    <row r="103" spans="1:12" ht="15.6" customHeight="1">
      <c r="A103" s="573">
        <v>172</v>
      </c>
      <c r="B103" s="573" t="s">
        <v>24</v>
      </c>
      <c r="C103" s="293" t="s">
        <v>4419</v>
      </c>
      <c r="D103" s="293" t="s">
        <v>4420</v>
      </c>
      <c r="E103" s="569" t="s">
        <v>26</v>
      </c>
      <c r="F103" s="570">
        <f t="shared" si="2"/>
        <v>0</v>
      </c>
      <c r="G103" s="571" t="str">
        <f t="shared" si="0"/>
        <v>0</v>
      </c>
      <c r="H103" s="572">
        <v>0</v>
      </c>
      <c r="I103" s="567" t="s">
        <v>27</v>
      </c>
      <c r="J103" s="574" t="s">
        <v>1639</v>
      </c>
      <c r="K103" s="567">
        <f t="shared" si="6"/>
        <v>0</v>
      </c>
      <c r="L103" s="984"/>
    </row>
    <row r="104" spans="1:12" ht="15.6" customHeight="1">
      <c r="A104" s="573">
        <v>173</v>
      </c>
      <c r="B104" s="573" t="s">
        <v>24</v>
      </c>
      <c r="C104" s="293" t="s">
        <v>4419</v>
      </c>
      <c r="D104" s="293" t="s">
        <v>4420</v>
      </c>
      <c r="E104" s="569" t="s">
        <v>26</v>
      </c>
      <c r="F104" s="570">
        <f t="shared" si="2"/>
        <v>0</v>
      </c>
      <c r="G104" s="571" t="str">
        <f t="shared" si="0"/>
        <v>0</v>
      </c>
      <c r="H104" s="572">
        <v>0</v>
      </c>
      <c r="I104" s="567" t="s">
        <v>27</v>
      </c>
      <c r="J104" s="574" t="s">
        <v>1639</v>
      </c>
      <c r="K104" s="567">
        <f t="shared" si="6"/>
        <v>0</v>
      </c>
      <c r="L104" s="984"/>
    </row>
    <row r="105" spans="1:12" ht="15.6" customHeight="1">
      <c r="A105" s="573">
        <v>174</v>
      </c>
      <c r="B105" s="573" t="s">
        <v>24</v>
      </c>
      <c r="C105" s="293" t="s">
        <v>4419</v>
      </c>
      <c r="D105" s="293" t="s">
        <v>4420</v>
      </c>
      <c r="E105" s="569" t="s">
        <v>26</v>
      </c>
      <c r="F105" s="570">
        <f t="shared" si="2"/>
        <v>0</v>
      </c>
      <c r="G105" s="571" t="str">
        <f t="shared" si="0"/>
        <v>0</v>
      </c>
      <c r="H105" s="572">
        <v>0</v>
      </c>
      <c r="I105" s="567" t="s">
        <v>27</v>
      </c>
      <c r="J105" s="574" t="s">
        <v>1639</v>
      </c>
      <c r="K105" s="567">
        <f t="shared" si="6"/>
        <v>0</v>
      </c>
      <c r="L105" s="984"/>
    </row>
    <row r="106" spans="1:12" ht="15.6" customHeight="1">
      <c r="A106" s="573">
        <v>175</v>
      </c>
      <c r="B106" s="573" t="s">
        <v>24</v>
      </c>
      <c r="C106" s="293" t="s">
        <v>4419</v>
      </c>
      <c r="D106" s="293" t="s">
        <v>4420</v>
      </c>
      <c r="E106" s="569" t="s">
        <v>26</v>
      </c>
      <c r="F106" s="570">
        <f t="shared" si="2"/>
        <v>0</v>
      </c>
      <c r="G106" s="571" t="str">
        <f t="shared" si="0"/>
        <v>0</v>
      </c>
      <c r="H106" s="572">
        <v>0</v>
      </c>
      <c r="I106" s="567" t="s">
        <v>27</v>
      </c>
      <c r="J106" s="574" t="s">
        <v>1639</v>
      </c>
      <c r="K106" s="567">
        <f t="shared" si="6"/>
        <v>0</v>
      </c>
      <c r="L106" s="984"/>
    </row>
    <row r="107" spans="1:12" ht="15.6" customHeight="1">
      <c r="A107" s="573">
        <v>176</v>
      </c>
      <c r="B107" s="573" t="s">
        <v>24</v>
      </c>
      <c r="C107" s="293" t="s">
        <v>4419</v>
      </c>
      <c r="D107" s="293" t="s">
        <v>4420</v>
      </c>
      <c r="E107" s="569" t="s">
        <v>26</v>
      </c>
      <c r="F107" s="570">
        <f t="shared" si="2"/>
        <v>0</v>
      </c>
      <c r="G107" s="571" t="str">
        <f t="shared" si="0"/>
        <v>0</v>
      </c>
      <c r="H107" s="572">
        <v>0</v>
      </c>
      <c r="I107" s="567" t="s">
        <v>27</v>
      </c>
      <c r="J107" s="574" t="s">
        <v>1639</v>
      </c>
      <c r="K107" s="567">
        <f t="shared" si="6"/>
        <v>0</v>
      </c>
      <c r="L107" s="984"/>
    </row>
    <row r="108" spans="1:12" ht="15.6" customHeight="1">
      <c r="A108" s="573">
        <v>177</v>
      </c>
      <c r="B108" s="573" t="s">
        <v>24</v>
      </c>
      <c r="C108" s="293" t="s">
        <v>4419</v>
      </c>
      <c r="D108" s="293" t="s">
        <v>4420</v>
      </c>
      <c r="E108" s="569" t="s">
        <v>26</v>
      </c>
      <c r="F108" s="570">
        <f t="shared" si="2"/>
        <v>0</v>
      </c>
      <c r="G108" s="571" t="str">
        <f t="shared" si="0"/>
        <v>0</v>
      </c>
      <c r="H108" s="572">
        <v>0</v>
      </c>
      <c r="I108" s="567" t="s">
        <v>27</v>
      </c>
      <c r="J108" s="574" t="s">
        <v>1639</v>
      </c>
      <c r="K108" s="567">
        <f t="shared" si="6"/>
        <v>0</v>
      </c>
      <c r="L108" s="984"/>
    </row>
    <row r="109" spans="1:12" ht="15.6" customHeight="1">
      <c r="A109" s="573">
        <v>178</v>
      </c>
      <c r="B109" s="573" t="s">
        <v>24</v>
      </c>
      <c r="C109" s="293" t="s">
        <v>4419</v>
      </c>
      <c r="D109" s="293" t="s">
        <v>4420</v>
      </c>
      <c r="E109" s="569" t="s">
        <v>26</v>
      </c>
      <c r="F109" s="570">
        <f t="shared" si="2"/>
        <v>0</v>
      </c>
      <c r="G109" s="571" t="str">
        <f t="shared" si="0"/>
        <v>0</v>
      </c>
      <c r="H109" s="572">
        <v>0</v>
      </c>
      <c r="I109" s="567" t="s">
        <v>27</v>
      </c>
      <c r="J109" s="574" t="s">
        <v>1639</v>
      </c>
      <c r="K109" s="567">
        <f t="shared" si="6"/>
        <v>0</v>
      </c>
      <c r="L109" s="984"/>
    </row>
    <row r="110" spans="1:12" ht="15.6" customHeight="1">
      <c r="A110" s="573">
        <v>179</v>
      </c>
      <c r="B110" s="573" t="s">
        <v>24</v>
      </c>
      <c r="C110" s="293" t="s">
        <v>4419</v>
      </c>
      <c r="D110" s="293" t="s">
        <v>4420</v>
      </c>
      <c r="E110" s="569" t="s">
        <v>26</v>
      </c>
      <c r="F110" s="570">
        <f t="shared" si="2"/>
        <v>0</v>
      </c>
      <c r="G110" s="571" t="str">
        <f t="shared" si="0"/>
        <v>0</v>
      </c>
      <c r="H110" s="572">
        <v>0</v>
      </c>
      <c r="I110" s="567" t="s">
        <v>27</v>
      </c>
      <c r="J110" s="574" t="s">
        <v>1639</v>
      </c>
      <c r="K110" s="567">
        <f t="shared" si="6"/>
        <v>0</v>
      </c>
      <c r="L110" s="984"/>
    </row>
    <row r="111" spans="1:12" ht="15.6" customHeight="1">
      <c r="A111" s="573">
        <v>180</v>
      </c>
      <c r="B111" s="573" t="s">
        <v>24</v>
      </c>
      <c r="C111" s="293" t="s">
        <v>4419</v>
      </c>
      <c r="D111" s="293" t="s">
        <v>4420</v>
      </c>
      <c r="E111" s="569" t="s">
        <v>26</v>
      </c>
      <c r="F111" s="570">
        <f t="shared" si="2"/>
        <v>0</v>
      </c>
      <c r="G111" s="571" t="str">
        <f t="shared" si="0"/>
        <v>0</v>
      </c>
      <c r="H111" s="572">
        <v>0</v>
      </c>
      <c r="I111" s="567" t="s">
        <v>27</v>
      </c>
      <c r="J111" s="574" t="s">
        <v>1639</v>
      </c>
      <c r="K111" s="567">
        <f t="shared" si="6"/>
        <v>0</v>
      </c>
      <c r="L111" s="984"/>
    </row>
    <row r="112" spans="1:12" ht="15.6" customHeight="1">
      <c r="A112" s="573">
        <v>181</v>
      </c>
      <c r="B112" s="573" t="s">
        <v>24</v>
      </c>
      <c r="C112" s="293" t="s">
        <v>4419</v>
      </c>
      <c r="D112" s="293" t="s">
        <v>4420</v>
      </c>
      <c r="E112" s="569" t="s">
        <v>26</v>
      </c>
      <c r="F112" s="570">
        <f t="shared" si="2"/>
        <v>0</v>
      </c>
      <c r="G112" s="571" t="str">
        <f t="shared" si="0"/>
        <v>0</v>
      </c>
      <c r="H112" s="572">
        <v>0</v>
      </c>
      <c r="I112" s="567" t="s">
        <v>27</v>
      </c>
      <c r="J112" s="574" t="s">
        <v>1639</v>
      </c>
      <c r="K112" s="567">
        <f t="shared" si="6"/>
        <v>0</v>
      </c>
      <c r="L112" s="984"/>
    </row>
    <row r="113" spans="1:12" ht="15.6" customHeight="1">
      <c r="A113" s="573">
        <v>182</v>
      </c>
      <c r="B113" s="573" t="s">
        <v>24</v>
      </c>
      <c r="C113" s="293" t="s">
        <v>4419</v>
      </c>
      <c r="D113" s="293" t="s">
        <v>4420</v>
      </c>
      <c r="E113" s="569" t="s">
        <v>26</v>
      </c>
      <c r="F113" s="570">
        <f t="shared" si="2"/>
        <v>0</v>
      </c>
      <c r="G113" s="571" t="str">
        <f t="shared" si="0"/>
        <v>0</v>
      </c>
      <c r="H113" s="572">
        <v>0</v>
      </c>
      <c r="I113" s="567" t="s">
        <v>27</v>
      </c>
      <c r="J113" s="574" t="s">
        <v>1639</v>
      </c>
      <c r="K113" s="567">
        <f t="shared" si="6"/>
        <v>0</v>
      </c>
      <c r="L113" s="984"/>
    </row>
    <row r="114" spans="1:12" ht="15.6" customHeight="1">
      <c r="A114" s="573">
        <v>183</v>
      </c>
      <c r="B114" s="573" t="s">
        <v>24</v>
      </c>
      <c r="C114" s="293" t="s">
        <v>4419</v>
      </c>
      <c r="D114" s="293" t="s">
        <v>4420</v>
      </c>
      <c r="E114" s="569" t="s">
        <v>26</v>
      </c>
      <c r="F114" s="570">
        <f t="shared" si="2"/>
        <v>0</v>
      </c>
      <c r="G114" s="571" t="str">
        <f t="shared" si="0"/>
        <v>0</v>
      </c>
      <c r="H114" s="572">
        <v>0</v>
      </c>
      <c r="I114" s="567" t="s">
        <v>27</v>
      </c>
      <c r="J114" s="574" t="s">
        <v>1639</v>
      </c>
      <c r="K114" s="567">
        <f t="shared" si="6"/>
        <v>0</v>
      </c>
      <c r="L114" s="984"/>
    </row>
    <row r="115" spans="1:12" ht="15.6" customHeight="1">
      <c r="A115" s="573">
        <v>184</v>
      </c>
      <c r="B115" s="573" t="s">
        <v>24</v>
      </c>
      <c r="C115" s="293" t="s">
        <v>4419</v>
      </c>
      <c r="D115" s="293" t="s">
        <v>4420</v>
      </c>
      <c r="E115" s="569" t="s">
        <v>26</v>
      </c>
      <c r="F115" s="570">
        <f t="shared" si="2"/>
        <v>0</v>
      </c>
      <c r="G115" s="571" t="str">
        <f t="shared" si="0"/>
        <v>0</v>
      </c>
      <c r="H115" s="572">
        <v>0</v>
      </c>
      <c r="I115" s="567" t="s">
        <v>27</v>
      </c>
      <c r="J115" s="574" t="s">
        <v>1639</v>
      </c>
      <c r="K115" s="567">
        <f t="shared" si="6"/>
        <v>0</v>
      </c>
      <c r="L115" s="984"/>
    </row>
    <row r="116" spans="1:12" ht="15.6" customHeight="1">
      <c r="A116" s="573">
        <v>185</v>
      </c>
      <c r="B116" s="573" t="s">
        <v>24</v>
      </c>
      <c r="C116" s="293" t="s">
        <v>4419</v>
      </c>
      <c r="D116" s="293" t="s">
        <v>4420</v>
      </c>
      <c r="E116" s="569" t="s">
        <v>26</v>
      </c>
      <c r="F116" s="570">
        <f t="shared" si="2"/>
        <v>0</v>
      </c>
      <c r="G116" s="571" t="str">
        <f t="shared" si="0"/>
        <v>0</v>
      </c>
      <c r="H116" s="572">
        <v>0</v>
      </c>
      <c r="I116" s="567" t="s">
        <v>27</v>
      </c>
      <c r="J116" s="574" t="s">
        <v>1639</v>
      </c>
      <c r="K116" s="567">
        <f t="shared" si="6"/>
        <v>0</v>
      </c>
      <c r="L116" s="984"/>
    </row>
    <row r="117" spans="1:12" ht="15.6" customHeight="1">
      <c r="A117" s="573">
        <v>186</v>
      </c>
      <c r="B117" s="573" t="s">
        <v>24</v>
      </c>
      <c r="C117" s="293" t="s">
        <v>4419</v>
      </c>
      <c r="D117" s="293" t="s">
        <v>4420</v>
      </c>
      <c r="E117" s="569" t="s">
        <v>26</v>
      </c>
      <c r="F117" s="570">
        <f t="shared" si="2"/>
        <v>0</v>
      </c>
      <c r="G117" s="571" t="str">
        <f t="shared" si="0"/>
        <v>0</v>
      </c>
      <c r="H117" s="572">
        <v>0</v>
      </c>
      <c r="I117" s="567" t="s">
        <v>27</v>
      </c>
      <c r="J117" s="574" t="s">
        <v>1639</v>
      </c>
      <c r="K117" s="567">
        <f t="shared" si="6"/>
        <v>0</v>
      </c>
      <c r="L117" s="984"/>
    </row>
    <row r="118" spans="1:12" ht="15.6" customHeight="1">
      <c r="A118" s="573">
        <v>187</v>
      </c>
      <c r="B118" s="573" t="s">
        <v>24</v>
      </c>
      <c r="C118" s="293" t="s">
        <v>4419</v>
      </c>
      <c r="D118" s="293" t="s">
        <v>4420</v>
      </c>
      <c r="E118" s="569" t="s">
        <v>26</v>
      </c>
      <c r="F118" s="570">
        <f t="shared" si="2"/>
        <v>0</v>
      </c>
      <c r="G118" s="571" t="str">
        <f t="shared" si="0"/>
        <v>0</v>
      </c>
      <c r="H118" s="572">
        <v>0</v>
      </c>
      <c r="I118" s="567" t="s">
        <v>27</v>
      </c>
      <c r="J118" s="574" t="s">
        <v>1639</v>
      </c>
      <c r="K118" s="567">
        <f t="shared" si="6"/>
        <v>0</v>
      </c>
      <c r="L118" s="984"/>
    </row>
    <row r="119" spans="1:12" ht="15.6" customHeight="1">
      <c r="A119" s="573">
        <v>188</v>
      </c>
      <c r="B119" s="573" t="s">
        <v>24</v>
      </c>
      <c r="C119" s="293" t="s">
        <v>4419</v>
      </c>
      <c r="D119" s="293" t="s">
        <v>4420</v>
      </c>
      <c r="E119" s="569" t="s">
        <v>26</v>
      </c>
      <c r="F119" s="570">
        <f t="shared" si="2"/>
        <v>0</v>
      </c>
      <c r="G119" s="571" t="str">
        <f t="shared" si="0"/>
        <v>0</v>
      </c>
      <c r="H119" s="572">
        <v>0</v>
      </c>
      <c r="I119" s="567" t="s">
        <v>27</v>
      </c>
      <c r="J119" s="574" t="s">
        <v>1639</v>
      </c>
      <c r="K119" s="567">
        <f t="shared" si="6"/>
        <v>0</v>
      </c>
      <c r="L119" s="984"/>
    </row>
    <row r="120" spans="1:12" ht="15.6" customHeight="1">
      <c r="A120" s="573">
        <v>189</v>
      </c>
      <c r="B120" s="573" t="s">
        <v>24</v>
      </c>
      <c r="C120" s="293" t="s">
        <v>4419</v>
      </c>
      <c r="D120" s="293" t="s">
        <v>4420</v>
      </c>
      <c r="E120" s="569" t="s">
        <v>26</v>
      </c>
      <c r="F120" s="570">
        <f t="shared" si="2"/>
        <v>0</v>
      </c>
      <c r="G120" s="571" t="str">
        <f t="shared" si="0"/>
        <v>0</v>
      </c>
      <c r="H120" s="572">
        <v>0</v>
      </c>
      <c r="I120" s="567" t="s">
        <v>27</v>
      </c>
      <c r="J120" s="574" t="s">
        <v>1639</v>
      </c>
      <c r="K120" s="567">
        <f t="shared" si="6"/>
        <v>0</v>
      </c>
      <c r="L120" s="984"/>
    </row>
    <row r="121" spans="1:12" ht="15.6" customHeight="1">
      <c r="A121" s="573">
        <v>190</v>
      </c>
      <c r="B121" s="573" t="s">
        <v>24</v>
      </c>
      <c r="C121" s="293" t="s">
        <v>4419</v>
      </c>
      <c r="D121" s="293" t="s">
        <v>4420</v>
      </c>
      <c r="E121" s="569" t="s">
        <v>26</v>
      </c>
      <c r="F121" s="570">
        <f t="shared" si="2"/>
        <v>0</v>
      </c>
      <c r="G121" s="571" t="str">
        <f t="shared" si="0"/>
        <v>0</v>
      </c>
      <c r="H121" s="572">
        <v>0</v>
      </c>
      <c r="I121" s="567" t="s">
        <v>27</v>
      </c>
      <c r="J121" s="574" t="s">
        <v>1639</v>
      </c>
      <c r="K121" s="567">
        <f t="shared" si="6"/>
        <v>0</v>
      </c>
      <c r="L121" s="984"/>
    </row>
    <row r="122" spans="1:12" ht="15.6" customHeight="1">
      <c r="A122" s="573">
        <v>191</v>
      </c>
      <c r="B122" s="573" t="s">
        <v>24</v>
      </c>
      <c r="C122" s="293" t="s">
        <v>4419</v>
      </c>
      <c r="D122" s="293" t="s">
        <v>4420</v>
      </c>
      <c r="E122" s="569" t="s">
        <v>26</v>
      </c>
      <c r="F122" s="570">
        <f t="shared" si="2"/>
        <v>0</v>
      </c>
      <c r="G122" s="571" t="str">
        <f t="shared" si="0"/>
        <v>0</v>
      </c>
      <c r="H122" s="572">
        <v>0</v>
      </c>
      <c r="I122" s="567" t="s">
        <v>27</v>
      </c>
      <c r="J122" s="574" t="s">
        <v>1639</v>
      </c>
      <c r="K122" s="567">
        <f t="shared" si="6"/>
        <v>0</v>
      </c>
      <c r="L122" s="984"/>
    </row>
    <row r="123" spans="1:12" ht="15.6" customHeight="1">
      <c r="A123" s="573">
        <v>192</v>
      </c>
      <c r="B123" s="573" t="s">
        <v>24</v>
      </c>
      <c r="C123" s="293" t="s">
        <v>4419</v>
      </c>
      <c r="D123" s="293" t="s">
        <v>4420</v>
      </c>
      <c r="E123" s="569" t="s">
        <v>26</v>
      </c>
      <c r="F123" s="570">
        <f t="shared" si="2"/>
        <v>0</v>
      </c>
      <c r="G123" s="571" t="str">
        <f t="shared" si="0"/>
        <v>0</v>
      </c>
      <c r="H123" s="572">
        <v>0</v>
      </c>
      <c r="I123" s="567" t="s">
        <v>27</v>
      </c>
      <c r="J123" s="574" t="s">
        <v>1639</v>
      </c>
      <c r="K123" s="567">
        <f t="shared" si="6"/>
        <v>0</v>
      </c>
      <c r="L123" s="984"/>
    </row>
    <row r="124" spans="1:12" ht="15.6" customHeight="1">
      <c r="A124" s="573">
        <v>193</v>
      </c>
      <c r="B124" s="573" t="s">
        <v>24</v>
      </c>
      <c r="C124" s="293" t="s">
        <v>4419</v>
      </c>
      <c r="D124" s="293" t="s">
        <v>4420</v>
      </c>
      <c r="E124" s="569" t="s">
        <v>26</v>
      </c>
      <c r="F124" s="570">
        <f t="shared" si="2"/>
        <v>0</v>
      </c>
      <c r="G124" s="571" t="str">
        <f t="shared" si="0"/>
        <v>0</v>
      </c>
      <c r="H124" s="572">
        <v>0</v>
      </c>
      <c r="I124" s="567" t="s">
        <v>27</v>
      </c>
      <c r="J124" s="574" t="s">
        <v>1639</v>
      </c>
      <c r="K124" s="567">
        <f t="shared" si="6"/>
        <v>0</v>
      </c>
      <c r="L124" s="984"/>
    </row>
    <row r="125" spans="1:12" ht="15.6" customHeight="1">
      <c r="A125" s="573">
        <v>194</v>
      </c>
      <c r="B125" s="573" t="s">
        <v>24</v>
      </c>
      <c r="C125" s="293" t="s">
        <v>4419</v>
      </c>
      <c r="D125" s="293" t="s">
        <v>4420</v>
      </c>
      <c r="E125" s="569" t="s">
        <v>26</v>
      </c>
      <c r="F125" s="570">
        <f t="shared" si="2"/>
        <v>0</v>
      </c>
      <c r="G125" s="571" t="str">
        <f t="shared" si="0"/>
        <v>0</v>
      </c>
      <c r="H125" s="572">
        <v>0</v>
      </c>
      <c r="I125" s="567" t="s">
        <v>27</v>
      </c>
      <c r="J125" s="574" t="s">
        <v>1639</v>
      </c>
      <c r="K125" s="567">
        <f t="shared" si="6"/>
        <v>0</v>
      </c>
      <c r="L125" s="984"/>
    </row>
    <row r="126" spans="1:12" ht="15.6" customHeight="1">
      <c r="A126" s="573">
        <v>195</v>
      </c>
      <c r="B126" s="573" t="s">
        <v>24</v>
      </c>
      <c r="C126" s="293" t="s">
        <v>4419</v>
      </c>
      <c r="D126" s="293" t="s">
        <v>4420</v>
      </c>
      <c r="E126" s="569" t="s">
        <v>26</v>
      </c>
      <c r="F126" s="570">
        <f t="shared" si="2"/>
        <v>0</v>
      </c>
      <c r="G126" s="571" t="str">
        <f t="shared" si="0"/>
        <v>0</v>
      </c>
      <c r="H126" s="572">
        <v>0</v>
      </c>
      <c r="I126" s="567" t="s">
        <v>27</v>
      </c>
      <c r="J126" s="574" t="s">
        <v>1639</v>
      </c>
      <c r="K126" s="567">
        <f t="shared" si="6"/>
        <v>0</v>
      </c>
      <c r="L126" s="984"/>
    </row>
    <row r="127" spans="1:12" ht="15.6" customHeight="1">
      <c r="A127" s="573">
        <v>196</v>
      </c>
      <c r="B127" s="573" t="s">
        <v>24</v>
      </c>
      <c r="C127" s="293" t="s">
        <v>4419</v>
      </c>
      <c r="D127" s="293" t="s">
        <v>4420</v>
      </c>
      <c r="E127" s="569" t="s">
        <v>26</v>
      </c>
      <c r="F127" s="570">
        <f t="shared" si="2"/>
        <v>0</v>
      </c>
      <c r="G127" s="571" t="str">
        <f t="shared" si="0"/>
        <v>0</v>
      </c>
      <c r="H127" s="572">
        <v>0</v>
      </c>
      <c r="I127" s="567" t="s">
        <v>27</v>
      </c>
      <c r="J127" s="574" t="s">
        <v>1639</v>
      </c>
      <c r="K127" s="567">
        <f t="shared" si="6"/>
        <v>0</v>
      </c>
      <c r="L127" s="984"/>
    </row>
    <row r="128" spans="1:12" ht="15.6" customHeight="1">
      <c r="A128" s="573">
        <v>197</v>
      </c>
      <c r="B128" s="573" t="s">
        <v>24</v>
      </c>
      <c r="C128" s="293" t="s">
        <v>4419</v>
      </c>
      <c r="D128" s="293" t="s">
        <v>4420</v>
      </c>
      <c r="E128" s="569" t="s">
        <v>26</v>
      </c>
      <c r="F128" s="570">
        <f t="shared" si="2"/>
        <v>0</v>
      </c>
      <c r="G128" s="571" t="str">
        <f t="shared" si="0"/>
        <v>0</v>
      </c>
      <c r="H128" s="572">
        <v>0</v>
      </c>
      <c r="I128" s="567" t="s">
        <v>27</v>
      </c>
      <c r="J128" s="574" t="s">
        <v>1639</v>
      </c>
      <c r="K128" s="567">
        <f t="shared" si="6"/>
        <v>0</v>
      </c>
      <c r="L128" s="984"/>
    </row>
    <row r="129" spans="1:12" ht="15.6" customHeight="1">
      <c r="A129" s="573">
        <v>198</v>
      </c>
      <c r="B129" s="573" t="s">
        <v>24</v>
      </c>
      <c r="C129" s="293" t="s">
        <v>4419</v>
      </c>
      <c r="D129" s="293" t="s">
        <v>4420</v>
      </c>
      <c r="E129" s="569" t="s">
        <v>26</v>
      </c>
      <c r="F129" s="570">
        <f t="shared" si="2"/>
        <v>0</v>
      </c>
      <c r="G129" s="571" t="str">
        <f t="shared" si="0"/>
        <v>0</v>
      </c>
      <c r="H129" s="572">
        <v>0</v>
      </c>
      <c r="I129" s="567" t="s">
        <v>27</v>
      </c>
      <c r="J129" s="574" t="s">
        <v>1639</v>
      </c>
      <c r="K129" s="567">
        <f t="shared" si="6"/>
        <v>0</v>
      </c>
      <c r="L129" s="984"/>
    </row>
    <row r="130" spans="1:12" ht="15.6" customHeight="1">
      <c r="A130" s="573">
        <v>199</v>
      </c>
      <c r="B130" s="573" t="s">
        <v>24</v>
      </c>
      <c r="C130" s="293" t="s">
        <v>4419</v>
      </c>
      <c r="D130" s="293" t="s">
        <v>4420</v>
      </c>
      <c r="E130" s="569" t="s">
        <v>26</v>
      </c>
      <c r="F130" s="570">
        <f t="shared" si="2"/>
        <v>0</v>
      </c>
      <c r="G130" s="571" t="str">
        <f t="shared" si="0"/>
        <v>0</v>
      </c>
      <c r="H130" s="572">
        <v>0</v>
      </c>
      <c r="I130" s="567" t="s">
        <v>27</v>
      </c>
      <c r="J130" s="574" t="s">
        <v>1639</v>
      </c>
      <c r="K130" s="567">
        <f t="shared" si="6"/>
        <v>0</v>
      </c>
      <c r="L130" s="984"/>
    </row>
    <row r="131" spans="1:12" ht="15.6" customHeight="1">
      <c r="A131" s="573">
        <v>200</v>
      </c>
      <c r="B131" s="573" t="s">
        <v>24</v>
      </c>
      <c r="C131" s="293" t="s">
        <v>4419</v>
      </c>
      <c r="D131" s="293" t="s">
        <v>4420</v>
      </c>
      <c r="E131" s="569" t="s">
        <v>26</v>
      </c>
      <c r="F131" s="570">
        <f t="shared" si="2"/>
        <v>0</v>
      </c>
      <c r="G131" s="571" t="str">
        <f t="shared" ref="G131:G186" si="7">DEC2HEX(H131)</f>
        <v>0</v>
      </c>
      <c r="H131" s="572">
        <v>0</v>
      </c>
      <c r="I131" s="567" t="s">
        <v>27</v>
      </c>
      <c r="J131" s="574" t="s">
        <v>1639</v>
      </c>
      <c r="K131" s="567">
        <f t="shared" si="6"/>
        <v>0</v>
      </c>
      <c r="L131" s="984"/>
    </row>
    <row r="132" spans="1:12" ht="15.6" customHeight="1">
      <c r="A132" s="573">
        <v>201</v>
      </c>
      <c r="B132" s="573" t="s">
        <v>24</v>
      </c>
      <c r="C132" s="293" t="s">
        <v>4419</v>
      </c>
      <c r="D132" s="293" t="s">
        <v>4420</v>
      </c>
      <c r="E132" s="569" t="s">
        <v>26</v>
      </c>
      <c r="F132" s="570">
        <f t="shared" si="2"/>
        <v>0</v>
      </c>
      <c r="G132" s="571" t="str">
        <f t="shared" si="7"/>
        <v>0</v>
      </c>
      <c r="H132" s="572">
        <v>0</v>
      </c>
      <c r="I132" s="567" t="s">
        <v>27</v>
      </c>
      <c r="J132" s="574" t="s">
        <v>1639</v>
      </c>
      <c r="K132" s="567">
        <f t="shared" si="6"/>
        <v>0</v>
      </c>
      <c r="L132" s="984"/>
    </row>
    <row r="133" spans="1:12" ht="15.6" customHeight="1">
      <c r="A133" s="573">
        <v>202</v>
      </c>
      <c r="B133" s="573" t="s">
        <v>24</v>
      </c>
      <c r="C133" s="293" t="s">
        <v>4419</v>
      </c>
      <c r="D133" s="293" t="s">
        <v>4420</v>
      </c>
      <c r="E133" s="569" t="s">
        <v>26</v>
      </c>
      <c r="F133" s="570">
        <f t="shared" si="2"/>
        <v>0</v>
      </c>
      <c r="G133" s="571" t="str">
        <f t="shared" si="7"/>
        <v>0</v>
      </c>
      <c r="H133" s="572">
        <v>0</v>
      </c>
      <c r="I133" s="567" t="s">
        <v>27</v>
      </c>
      <c r="J133" s="574" t="s">
        <v>1639</v>
      </c>
      <c r="K133" s="567">
        <f t="shared" si="6"/>
        <v>0</v>
      </c>
      <c r="L133" s="984"/>
    </row>
    <row r="134" spans="1:12" ht="15.6" customHeight="1">
      <c r="A134" s="573">
        <v>203</v>
      </c>
      <c r="B134" s="573" t="s">
        <v>24</v>
      </c>
      <c r="C134" s="293" t="s">
        <v>4419</v>
      </c>
      <c r="D134" s="293" t="s">
        <v>4420</v>
      </c>
      <c r="E134" s="569" t="s">
        <v>26</v>
      </c>
      <c r="F134" s="570">
        <f t="shared" ref="F134:F186" si="8">H134</f>
        <v>0</v>
      </c>
      <c r="G134" s="571" t="str">
        <f t="shared" si="7"/>
        <v>0</v>
      </c>
      <c r="H134" s="572">
        <v>0</v>
      </c>
      <c r="I134" s="567" t="s">
        <v>27</v>
      </c>
      <c r="J134" s="574" t="s">
        <v>1639</v>
      </c>
      <c r="K134" s="567">
        <f t="shared" si="6"/>
        <v>0</v>
      </c>
      <c r="L134" s="984"/>
    </row>
    <row r="135" spans="1:12" ht="15.6" customHeight="1">
      <c r="A135" s="573">
        <v>204</v>
      </c>
      <c r="B135" s="573" t="s">
        <v>24</v>
      </c>
      <c r="C135" s="293" t="s">
        <v>4419</v>
      </c>
      <c r="D135" s="293" t="s">
        <v>4420</v>
      </c>
      <c r="E135" s="569" t="s">
        <v>26</v>
      </c>
      <c r="F135" s="570">
        <f t="shared" si="8"/>
        <v>0</v>
      </c>
      <c r="G135" s="571" t="str">
        <f t="shared" si="7"/>
        <v>0</v>
      </c>
      <c r="H135" s="572">
        <v>0</v>
      </c>
      <c r="I135" s="567" t="s">
        <v>27</v>
      </c>
      <c r="J135" s="574" t="s">
        <v>1639</v>
      </c>
      <c r="K135" s="567">
        <f t="shared" si="6"/>
        <v>0</v>
      </c>
      <c r="L135" s="984"/>
    </row>
    <row r="136" spans="1:12" ht="15.6" customHeight="1">
      <c r="A136" s="573">
        <v>205</v>
      </c>
      <c r="B136" s="573" t="s">
        <v>24</v>
      </c>
      <c r="C136" s="293" t="s">
        <v>4419</v>
      </c>
      <c r="D136" s="293" t="s">
        <v>4420</v>
      </c>
      <c r="E136" s="569" t="s">
        <v>26</v>
      </c>
      <c r="F136" s="570">
        <f t="shared" si="8"/>
        <v>0</v>
      </c>
      <c r="G136" s="571" t="str">
        <f t="shared" si="7"/>
        <v>0</v>
      </c>
      <c r="H136" s="572">
        <v>0</v>
      </c>
      <c r="I136" s="567" t="s">
        <v>27</v>
      </c>
      <c r="J136" s="574" t="s">
        <v>1639</v>
      </c>
      <c r="K136" s="567">
        <f t="shared" si="6"/>
        <v>0</v>
      </c>
      <c r="L136" s="984"/>
    </row>
    <row r="137" spans="1:12" ht="15.6" customHeight="1">
      <c r="A137" s="573">
        <v>206</v>
      </c>
      <c r="B137" s="573" t="s">
        <v>24</v>
      </c>
      <c r="C137" s="293" t="s">
        <v>4419</v>
      </c>
      <c r="D137" s="293" t="s">
        <v>4420</v>
      </c>
      <c r="E137" s="569" t="s">
        <v>26</v>
      </c>
      <c r="F137" s="570">
        <f t="shared" si="8"/>
        <v>0</v>
      </c>
      <c r="G137" s="571" t="str">
        <f t="shared" si="7"/>
        <v>0</v>
      </c>
      <c r="H137" s="572">
        <v>0</v>
      </c>
      <c r="I137" s="567" t="s">
        <v>27</v>
      </c>
      <c r="J137" s="574" t="s">
        <v>1639</v>
      </c>
      <c r="K137" s="567">
        <f t="shared" si="6"/>
        <v>0</v>
      </c>
      <c r="L137" s="984"/>
    </row>
    <row r="138" spans="1:12" ht="15.6" customHeight="1">
      <c r="A138" s="573">
        <v>207</v>
      </c>
      <c r="B138" s="573" t="s">
        <v>24</v>
      </c>
      <c r="C138" s="293" t="s">
        <v>4419</v>
      </c>
      <c r="D138" s="293" t="s">
        <v>4420</v>
      </c>
      <c r="E138" s="569" t="s">
        <v>26</v>
      </c>
      <c r="F138" s="570">
        <f t="shared" si="8"/>
        <v>0</v>
      </c>
      <c r="G138" s="571" t="str">
        <f t="shared" si="7"/>
        <v>0</v>
      </c>
      <c r="H138" s="572">
        <v>0</v>
      </c>
      <c r="I138" s="567" t="s">
        <v>27</v>
      </c>
      <c r="J138" s="574" t="s">
        <v>1639</v>
      </c>
      <c r="K138" s="567">
        <f t="shared" si="6"/>
        <v>0</v>
      </c>
      <c r="L138" s="984"/>
    </row>
    <row r="139" spans="1:12" ht="15.6" customHeight="1">
      <c r="A139" s="573">
        <v>208</v>
      </c>
      <c r="B139" s="573" t="s">
        <v>24</v>
      </c>
      <c r="C139" s="293" t="s">
        <v>4419</v>
      </c>
      <c r="D139" s="293" t="s">
        <v>4420</v>
      </c>
      <c r="E139" s="569" t="s">
        <v>26</v>
      </c>
      <c r="F139" s="570">
        <f t="shared" si="8"/>
        <v>0</v>
      </c>
      <c r="G139" s="571" t="str">
        <f t="shared" si="7"/>
        <v>0</v>
      </c>
      <c r="H139" s="572">
        <v>0</v>
      </c>
      <c r="I139" s="567" t="s">
        <v>27</v>
      </c>
      <c r="J139" s="574" t="s">
        <v>1639</v>
      </c>
      <c r="K139" s="567">
        <f t="shared" si="6"/>
        <v>0</v>
      </c>
      <c r="L139" s="984"/>
    </row>
    <row r="140" spans="1:12" ht="15.6" customHeight="1">
      <c r="A140" s="573">
        <v>209</v>
      </c>
      <c r="B140" s="573" t="s">
        <v>24</v>
      </c>
      <c r="C140" s="293" t="s">
        <v>4419</v>
      </c>
      <c r="D140" s="293" t="s">
        <v>4420</v>
      </c>
      <c r="E140" s="569" t="s">
        <v>26</v>
      </c>
      <c r="F140" s="570">
        <f t="shared" si="8"/>
        <v>0</v>
      </c>
      <c r="G140" s="571" t="str">
        <f t="shared" si="7"/>
        <v>0</v>
      </c>
      <c r="H140" s="572">
        <v>0</v>
      </c>
      <c r="I140" s="567" t="s">
        <v>27</v>
      </c>
      <c r="J140" s="574" t="s">
        <v>1639</v>
      </c>
      <c r="K140" s="567">
        <f t="shared" si="6"/>
        <v>0</v>
      </c>
      <c r="L140" s="984"/>
    </row>
    <row r="141" spans="1:12" ht="15.6" customHeight="1">
      <c r="A141" s="573">
        <v>210</v>
      </c>
      <c r="B141" s="573" t="s">
        <v>24</v>
      </c>
      <c r="C141" s="293" t="s">
        <v>4419</v>
      </c>
      <c r="D141" s="293" t="s">
        <v>4420</v>
      </c>
      <c r="E141" s="569" t="s">
        <v>26</v>
      </c>
      <c r="F141" s="570">
        <f t="shared" si="8"/>
        <v>0</v>
      </c>
      <c r="G141" s="571" t="str">
        <f t="shared" si="7"/>
        <v>0</v>
      </c>
      <c r="H141" s="572">
        <v>0</v>
      </c>
      <c r="I141" s="567" t="s">
        <v>27</v>
      </c>
      <c r="J141" s="574" t="s">
        <v>1639</v>
      </c>
      <c r="K141" s="567">
        <f t="shared" si="6"/>
        <v>0</v>
      </c>
      <c r="L141" s="984"/>
    </row>
    <row r="142" spans="1:12" ht="15.6" customHeight="1">
      <c r="A142" s="573">
        <v>211</v>
      </c>
      <c r="B142" s="573" t="s">
        <v>24</v>
      </c>
      <c r="C142" s="293" t="s">
        <v>4419</v>
      </c>
      <c r="D142" s="293" t="s">
        <v>4420</v>
      </c>
      <c r="E142" s="569" t="s">
        <v>26</v>
      </c>
      <c r="F142" s="570">
        <f t="shared" si="8"/>
        <v>0</v>
      </c>
      <c r="G142" s="571" t="str">
        <f t="shared" si="7"/>
        <v>0</v>
      </c>
      <c r="H142" s="572">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8"/>
        <v>0</v>
      </c>
      <c r="G143" s="571" t="str">
        <f t="shared" si="7"/>
        <v>0</v>
      </c>
      <c r="H143" s="572">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8"/>
        <v>0</v>
      </c>
      <c r="G144" s="571" t="str">
        <f t="shared" si="7"/>
        <v>0</v>
      </c>
      <c r="H144" s="572">
        <v>0</v>
      </c>
      <c r="I144" s="567" t="s">
        <v>27</v>
      </c>
      <c r="J144" s="574" t="s">
        <v>1639</v>
      </c>
      <c r="K144" s="567">
        <f t="shared" si="6"/>
        <v>0</v>
      </c>
      <c r="L144" s="984"/>
    </row>
    <row r="145" spans="1:12" ht="15.6" customHeight="1">
      <c r="A145" s="573">
        <v>214</v>
      </c>
      <c r="B145" s="573" t="s">
        <v>24</v>
      </c>
      <c r="C145" s="293" t="s">
        <v>4419</v>
      </c>
      <c r="D145" s="293" t="s">
        <v>4420</v>
      </c>
      <c r="E145" s="569" t="s">
        <v>26</v>
      </c>
      <c r="F145" s="570">
        <f t="shared" si="8"/>
        <v>0</v>
      </c>
      <c r="G145" s="571" t="str">
        <f t="shared" si="7"/>
        <v>0</v>
      </c>
      <c r="H145" s="572">
        <v>0</v>
      </c>
      <c r="I145" s="567" t="s">
        <v>27</v>
      </c>
      <c r="J145" s="574" t="s">
        <v>1639</v>
      </c>
      <c r="K145" s="567">
        <f t="shared" si="6"/>
        <v>0</v>
      </c>
      <c r="L145" s="984"/>
    </row>
    <row r="146" spans="1:12" ht="15.6" customHeight="1">
      <c r="A146" s="573">
        <v>215</v>
      </c>
      <c r="B146" s="573" t="s">
        <v>24</v>
      </c>
      <c r="C146" s="293" t="s">
        <v>4419</v>
      </c>
      <c r="D146" s="293" t="s">
        <v>4420</v>
      </c>
      <c r="E146" s="569" t="s">
        <v>26</v>
      </c>
      <c r="F146" s="570">
        <f t="shared" si="8"/>
        <v>0</v>
      </c>
      <c r="G146" s="571" t="str">
        <f t="shared" si="7"/>
        <v>0</v>
      </c>
      <c r="H146" s="572">
        <v>0</v>
      </c>
      <c r="I146" s="567" t="s">
        <v>27</v>
      </c>
      <c r="J146" s="574" t="s">
        <v>1639</v>
      </c>
      <c r="K146" s="567">
        <f t="shared" si="6"/>
        <v>0</v>
      </c>
      <c r="L146" s="984"/>
    </row>
    <row r="147" spans="1:12" ht="15.6" customHeight="1">
      <c r="A147" s="573">
        <v>216</v>
      </c>
      <c r="B147" s="573" t="s">
        <v>24</v>
      </c>
      <c r="C147" s="293" t="s">
        <v>4419</v>
      </c>
      <c r="D147" s="293" t="s">
        <v>4420</v>
      </c>
      <c r="E147" s="569" t="s">
        <v>26</v>
      </c>
      <c r="F147" s="570">
        <f t="shared" si="8"/>
        <v>0</v>
      </c>
      <c r="G147" s="571" t="str">
        <f t="shared" si="7"/>
        <v>0</v>
      </c>
      <c r="H147" s="572">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8"/>
        <v>0</v>
      </c>
      <c r="G148" s="571" t="str">
        <f t="shared" si="7"/>
        <v>0</v>
      </c>
      <c r="H148" s="572">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8"/>
        <v>0</v>
      </c>
      <c r="G149" s="571" t="str">
        <f t="shared" si="7"/>
        <v>0</v>
      </c>
      <c r="H149" s="572">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8"/>
        <v>0</v>
      </c>
      <c r="G150" s="571" t="str">
        <f t="shared" si="7"/>
        <v>0</v>
      </c>
      <c r="H150" s="572">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8"/>
        <v>0</v>
      </c>
      <c r="G151" s="571" t="str">
        <f t="shared" si="7"/>
        <v>0</v>
      </c>
      <c r="H151" s="572">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8"/>
        <v>0</v>
      </c>
      <c r="G152" s="571" t="str">
        <f t="shared" si="7"/>
        <v>0</v>
      </c>
      <c r="H152" s="572">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8"/>
        <v>0</v>
      </c>
      <c r="G153" s="571" t="str">
        <f t="shared" si="7"/>
        <v>0</v>
      </c>
      <c r="H153" s="572">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8"/>
        <v>0</v>
      </c>
      <c r="G154" s="571" t="str">
        <f t="shared" si="7"/>
        <v>0</v>
      </c>
      <c r="H154" s="572">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8"/>
        <v>255</v>
      </c>
      <c r="G155" s="571" t="str">
        <f t="shared" si="7"/>
        <v>FF</v>
      </c>
      <c r="H155" s="572">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8"/>
        <v>255</v>
      </c>
      <c r="G156" s="571" t="str">
        <f t="shared" si="7"/>
        <v>FF</v>
      </c>
      <c r="H156" s="572">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8"/>
        <v>255</v>
      </c>
      <c r="G157" s="571" t="str">
        <f t="shared" si="7"/>
        <v>FF</v>
      </c>
      <c r="H157" s="572">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8"/>
        <v>255</v>
      </c>
      <c r="G158" s="571" t="str">
        <f t="shared" si="7"/>
        <v>FF</v>
      </c>
      <c r="H158" s="572">
        <v>255</v>
      </c>
      <c r="I158" s="567" t="s">
        <v>27</v>
      </c>
      <c r="J158" s="574" t="s">
        <v>1639</v>
      </c>
      <c r="K158" s="567">
        <f t="shared" si="6"/>
        <v>255</v>
      </c>
      <c r="L158" s="298"/>
    </row>
    <row r="159" spans="1:12">
      <c r="A159" s="573">
        <v>228</v>
      </c>
      <c r="B159" s="573" t="s">
        <v>24</v>
      </c>
      <c r="C159" s="293" t="s">
        <v>49</v>
      </c>
      <c r="D159" s="293" t="s">
        <v>49</v>
      </c>
      <c r="E159" s="569" t="s">
        <v>26</v>
      </c>
      <c r="F159" s="570">
        <f t="shared" si="8"/>
        <v>255</v>
      </c>
      <c r="G159" s="571" t="str">
        <f t="shared" si="7"/>
        <v>FF</v>
      </c>
      <c r="H159" s="572">
        <v>255</v>
      </c>
      <c r="I159" s="567" t="s">
        <v>27</v>
      </c>
      <c r="J159" s="574" t="s">
        <v>1639</v>
      </c>
      <c r="K159" s="567">
        <f t="shared" si="6"/>
        <v>255</v>
      </c>
      <c r="L159" s="298"/>
    </row>
    <row r="160" spans="1:12">
      <c r="A160" s="573">
        <v>229</v>
      </c>
      <c r="B160" s="573" t="s">
        <v>24</v>
      </c>
      <c r="C160" s="293" t="s">
        <v>49</v>
      </c>
      <c r="D160" s="293" t="s">
        <v>49</v>
      </c>
      <c r="E160" s="569" t="s">
        <v>26</v>
      </c>
      <c r="F160" s="570">
        <f t="shared" si="8"/>
        <v>255</v>
      </c>
      <c r="G160" s="571" t="str">
        <f t="shared" si="7"/>
        <v>FF</v>
      </c>
      <c r="H160" s="572">
        <v>255</v>
      </c>
      <c r="I160" s="567" t="s">
        <v>27</v>
      </c>
      <c r="J160" s="574" t="s">
        <v>1639</v>
      </c>
      <c r="K160" s="567">
        <f t="shared" si="6"/>
        <v>255</v>
      </c>
      <c r="L160" s="298"/>
    </row>
    <row r="161" spans="1:12">
      <c r="A161" s="573">
        <v>230</v>
      </c>
      <c r="B161" s="573" t="s">
        <v>24</v>
      </c>
      <c r="C161" s="293" t="s">
        <v>49</v>
      </c>
      <c r="D161" s="293" t="s">
        <v>49</v>
      </c>
      <c r="E161" s="569" t="s">
        <v>26</v>
      </c>
      <c r="F161" s="570">
        <f t="shared" si="8"/>
        <v>255</v>
      </c>
      <c r="G161" s="571" t="str">
        <f t="shared" si="7"/>
        <v>FF</v>
      </c>
      <c r="H161" s="572">
        <v>255</v>
      </c>
      <c r="I161" s="567" t="s">
        <v>27</v>
      </c>
      <c r="J161" s="574" t="s">
        <v>1639</v>
      </c>
      <c r="K161" s="567">
        <f t="shared" si="6"/>
        <v>255</v>
      </c>
      <c r="L161" s="298"/>
    </row>
    <row r="162" spans="1:12">
      <c r="A162" s="573">
        <v>231</v>
      </c>
      <c r="B162" s="573" t="s">
        <v>24</v>
      </c>
      <c r="C162" s="293" t="s">
        <v>49</v>
      </c>
      <c r="D162" s="293" t="s">
        <v>49</v>
      </c>
      <c r="E162" s="569" t="s">
        <v>26</v>
      </c>
      <c r="F162" s="570">
        <f t="shared" si="8"/>
        <v>255</v>
      </c>
      <c r="G162" s="571" t="str">
        <f t="shared" si="7"/>
        <v>FF</v>
      </c>
      <c r="H162" s="572">
        <v>255</v>
      </c>
      <c r="I162" s="567" t="s">
        <v>27</v>
      </c>
      <c r="J162" s="574" t="s">
        <v>1639</v>
      </c>
      <c r="K162" s="567">
        <f t="shared" si="6"/>
        <v>255</v>
      </c>
      <c r="L162" s="298"/>
    </row>
    <row r="163" spans="1:12">
      <c r="A163" s="573">
        <v>232</v>
      </c>
      <c r="B163" s="573" t="s">
        <v>24</v>
      </c>
      <c r="C163" s="293" t="s">
        <v>49</v>
      </c>
      <c r="D163" s="293" t="s">
        <v>49</v>
      </c>
      <c r="E163" s="569" t="s">
        <v>26</v>
      </c>
      <c r="F163" s="570">
        <f t="shared" si="8"/>
        <v>255</v>
      </c>
      <c r="G163" s="571" t="str">
        <f t="shared" si="7"/>
        <v>FF</v>
      </c>
      <c r="H163" s="572">
        <v>255</v>
      </c>
      <c r="I163" s="567" t="s">
        <v>27</v>
      </c>
      <c r="J163" s="574" t="s">
        <v>1639</v>
      </c>
      <c r="K163" s="567">
        <f t="shared" si="6"/>
        <v>255</v>
      </c>
      <c r="L163" s="298"/>
    </row>
    <row r="164" spans="1:12">
      <c r="A164" s="573">
        <v>233</v>
      </c>
      <c r="B164" s="573" t="s">
        <v>24</v>
      </c>
      <c r="C164" s="293" t="s">
        <v>49</v>
      </c>
      <c r="D164" s="293" t="s">
        <v>49</v>
      </c>
      <c r="E164" s="569" t="s">
        <v>26</v>
      </c>
      <c r="F164" s="570">
        <f t="shared" si="8"/>
        <v>255</v>
      </c>
      <c r="G164" s="571" t="str">
        <f t="shared" si="7"/>
        <v>FF</v>
      </c>
      <c r="H164" s="572">
        <v>255</v>
      </c>
      <c r="I164" s="567" t="s">
        <v>27</v>
      </c>
      <c r="J164" s="574" t="s">
        <v>1639</v>
      </c>
      <c r="K164" s="567">
        <f t="shared" si="6"/>
        <v>255</v>
      </c>
      <c r="L164" s="298"/>
    </row>
    <row r="165" spans="1:12">
      <c r="A165" s="573">
        <v>234</v>
      </c>
      <c r="B165" s="573" t="s">
        <v>24</v>
      </c>
      <c r="C165" s="293" t="s">
        <v>49</v>
      </c>
      <c r="D165" s="293" t="s">
        <v>49</v>
      </c>
      <c r="E165" s="569" t="s">
        <v>26</v>
      </c>
      <c r="F165" s="570">
        <f t="shared" si="8"/>
        <v>255</v>
      </c>
      <c r="G165" s="571" t="str">
        <f t="shared" si="7"/>
        <v>FF</v>
      </c>
      <c r="H165" s="572">
        <v>255</v>
      </c>
      <c r="I165" s="567" t="s">
        <v>27</v>
      </c>
      <c r="J165" s="574" t="s">
        <v>1639</v>
      </c>
      <c r="K165" s="567">
        <f t="shared" ref="K165:K186" si="9">H165</f>
        <v>255</v>
      </c>
      <c r="L165" s="298"/>
    </row>
    <row r="166" spans="1:12">
      <c r="A166" s="573">
        <v>235</v>
      </c>
      <c r="B166" s="573" t="s">
        <v>24</v>
      </c>
      <c r="C166" s="293" t="s">
        <v>49</v>
      </c>
      <c r="D166" s="293" t="s">
        <v>49</v>
      </c>
      <c r="E166" s="569" t="s">
        <v>26</v>
      </c>
      <c r="F166" s="570">
        <f t="shared" si="8"/>
        <v>255</v>
      </c>
      <c r="G166" s="571" t="str">
        <f t="shared" si="7"/>
        <v>FF</v>
      </c>
      <c r="H166" s="572">
        <v>255</v>
      </c>
      <c r="I166" s="567" t="s">
        <v>27</v>
      </c>
      <c r="J166" s="574" t="s">
        <v>1639</v>
      </c>
      <c r="K166" s="567">
        <f t="shared" si="9"/>
        <v>255</v>
      </c>
      <c r="L166" s="298"/>
    </row>
    <row r="167" spans="1:12">
      <c r="A167" s="573">
        <v>236</v>
      </c>
      <c r="B167" s="573" t="s">
        <v>24</v>
      </c>
      <c r="C167" s="293" t="s">
        <v>49</v>
      </c>
      <c r="D167" s="293" t="s">
        <v>49</v>
      </c>
      <c r="E167" s="569" t="s">
        <v>26</v>
      </c>
      <c r="F167" s="570">
        <f t="shared" si="8"/>
        <v>255</v>
      </c>
      <c r="G167" s="571" t="str">
        <f t="shared" si="7"/>
        <v>FF</v>
      </c>
      <c r="H167" s="572">
        <v>255</v>
      </c>
      <c r="I167" s="567" t="s">
        <v>27</v>
      </c>
      <c r="J167" s="574" t="s">
        <v>1639</v>
      </c>
      <c r="K167" s="567">
        <f t="shared" si="9"/>
        <v>255</v>
      </c>
      <c r="L167" s="298"/>
    </row>
    <row r="168" spans="1:12">
      <c r="A168" s="573">
        <v>237</v>
      </c>
      <c r="B168" s="573" t="s">
        <v>24</v>
      </c>
      <c r="C168" s="293" t="s">
        <v>49</v>
      </c>
      <c r="D168" s="293" t="s">
        <v>49</v>
      </c>
      <c r="E168" s="569" t="s">
        <v>26</v>
      </c>
      <c r="F168" s="570">
        <f t="shared" si="8"/>
        <v>255</v>
      </c>
      <c r="G168" s="571" t="str">
        <f t="shared" si="7"/>
        <v>FF</v>
      </c>
      <c r="H168" s="572">
        <v>255</v>
      </c>
      <c r="I168" s="567" t="s">
        <v>27</v>
      </c>
      <c r="J168" s="574" t="s">
        <v>1639</v>
      </c>
      <c r="K168" s="567">
        <f t="shared" si="9"/>
        <v>255</v>
      </c>
      <c r="L168" s="298"/>
    </row>
    <row r="169" spans="1:12">
      <c r="A169" s="573">
        <v>238</v>
      </c>
      <c r="B169" s="573" t="s">
        <v>24</v>
      </c>
      <c r="C169" s="293" t="s">
        <v>49</v>
      </c>
      <c r="D169" s="293" t="s">
        <v>49</v>
      </c>
      <c r="E169" s="569" t="s">
        <v>26</v>
      </c>
      <c r="F169" s="570">
        <f t="shared" si="8"/>
        <v>255</v>
      </c>
      <c r="G169" s="571" t="str">
        <f t="shared" si="7"/>
        <v>FF</v>
      </c>
      <c r="H169" s="572">
        <v>255</v>
      </c>
      <c r="I169" s="567" t="s">
        <v>27</v>
      </c>
      <c r="J169" s="574" t="s">
        <v>1639</v>
      </c>
      <c r="K169" s="567">
        <f t="shared" si="9"/>
        <v>255</v>
      </c>
      <c r="L169" s="298"/>
    </row>
    <row r="170" spans="1:12">
      <c r="A170" s="573">
        <v>239</v>
      </c>
      <c r="B170" s="573" t="s">
        <v>24</v>
      </c>
      <c r="C170" s="293" t="s">
        <v>49</v>
      </c>
      <c r="D170" s="293" t="s">
        <v>49</v>
      </c>
      <c r="E170" s="569" t="s">
        <v>26</v>
      </c>
      <c r="F170" s="570">
        <f t="shared" si="8"/>
        <v>255</v>
      </c>
      <c r="G170" s="571" t="str">
        <f t="shared" si="7"/>
        <v>FF</v>
      </c>
      <c r="H170" s="572">
        <v>255</v>
      </c>
      <c r="I170" s="567" t="s">
        <v>27</v>
      </c>
      <c r="J170" s="574" t="s">
        <v>1639</v>
      </c>
      <c r="K170" s="567">
        <f t="shared" si="9"/>
        <v>255</v>
      </c>
      <c r="L170" s="298"/>
    </row>
    <row r="171" spans="1:12">
      <c r="A171" s="573">
        <v>240</v>
      </c>
      <c r="B171" s="573" t="s">
        <v>24</v>
      </c>
      <c r="C171" s="293" t="s">
        <v>49</v>
      </c>
      <c r="D171" s="293" t="s">
        <v>49</v>
      </c>
      <c r="E171" s="569" t="s">
        <v>26</v>
      </c>
      <c r="F171" s="570">
        <f t="shared" si="8"/>
        <v>255</v>
      </c>
      <c r="G171" s="571" t="str">
        <f t="shared" si="7"/>
        <v>FF</v>
      </c>
      <c r="H171" s="572">
        <v>255</v>
      </c>
      <c r="I171" s="567" t="s">
        <v>27</v>
      </c>
      <c r="J171" s="574" t="s">
        <v>1639</v>
      </c>
      <c r="K171" s="567">
        <f t="shared" si="9"/>
        <v>255</v>
      </c>
      <c r="L171" s="298"/>
    </row>
    <row r="172" spans="1:12">
      <c r="A172" s="573">
        <v>241</v>
      </c>
      <c r="B172" s="573" t="s">
        <v>24</v>
      </c>
      <c r="C172" s="293" t="s">
        <v>49</v>
      </c>
      <c r="D172" s="293" t="s">
        <v>49</v>
      </c>
      <c r="E172" s="569" t="s">
        <v>26</v>
      </c>
      <c r="F172" s="570">
        <f t="shared" si="8"/>
        <v>255</v>
      </c>
      <c r="G172" s="571" t="str">
        <f t="shared" si="7"/>
        <v>FF</v>
      </c>
      <c r="H172" s="572">
        <v>255</v>
      </c>
      <c r="I172" s="567" t="s">
        <v>27</v>
      </c>
      <c r="J172" s="574" t="s">
        <v>1639</v>
      </c>
      <c r="K172" s="567">
        <f t="shared" si="9"/>
        <v>255</v>
      </c>
      <c r="L172" s="298"/>
    </row>
    <row r="173" spans="1:12">
      <c r="A173" s="573">
        <v>242</v>
      </c>
      <c r="B173" s="573" t="s">
        <v>24</v>
      </c>
      <c r="C173" s="293" t="s">
        <v>49</v>
      </c>
      <c r="D173" s="293" t="s">
        <v>49</v>
      </c>
      <c r="E173" s="569" t="s">
        <v>26</v>
      </c>
      <c r="F173" s="570">
        <f t="shared" si="8"/>
        <v>255</v>
      </c>
      <c r="G173" s="571" t="str">
        <f t="shared" si="7"/>
        <v>FF</v>
      </c>
      <c r="H173" s="572">
        <v>255</v>
      </c>
      <c r="I173" s="567" t="s">
        <v>27</v>
      </c>
      <c r="J173" s="574" t="s">
        <v>1639</v>
      </c>
      <c r="K173" s="567">
        <f t="shared" si="9"/>
        <v>255</v>
      </c>
      <c r="L173" s="298"/>
    </row>
    <row r="174" spans="1:12">
      <c r="A174" s="573">
        <v>243</v>
      </c>
      <c r="B174" s="573" t="s">
        <v>24</v>
      </c>
      <c r="C174" s="293" t="s">
        <v>49</v>
      </c>
      <c r="D174" s="293" t="s">
        <v>49</v>
      </c>
      <c r="E174" s="569" t="s">
        <v>26</v>
      </c>
      <c r="F174" s="570">
        <f t="shared" si="8"/>
        <v>255</v>
      </c>
      <c r="G174" s="571" t="str">
        <f t="shared" si="7"/>
        <v>FF</v>
      </c>
      <c r="H174" s="572">
        <v>255</v>
      </c>
      <c r="I174" s="567" t="s">
        <v>27</v>
      </c>
      <c r="J174" s="574" t="s">
        <v>1639</v>
      </c>
      <c r="K174" s="567">
        <f t="shared" si="9"/>
        <v>255</v>
      </c>
      <c r="L174" s="298"/>
    </row>
    <row r="175" spans="1:12">
      <c r="A175" s="573">
        <v>244</v>
      </c>
      <c r="B175" s="573" t="s">
        <v>24</v>
      </c>
      <c r="C175" s="293" t="s">
        <v>49</v>
      </c>
      <c r="D175" s="293" t="s">
        <v>49</v>
      </c>
      <c r="E175" s="569" t="s">
        <v>26</v>
      </c>
      <c r="F175" s="570">
        <f t="shared" si="8"/>
        <v>255</v>
      </c>
      <c r="G175" s="571" t="str">
        <f t="shared" si="7"/>
        <v>FF</v>
      </c>
      <c r="H175" s="572">
        <v>255</v>
      </c>
      <c r="I175" s="567" t="s">
        <v>27</v>
      </c>
      <c r="J175" s="574" t="s">
        <v>1639</v>
      </c>
      <c r="K175" s="567">
        <f t="shared" si="9"/>
        <v>255</v>
      </c>
      <c r="L175" s="298"/>
    </row>
    <row r="176" spans="1:12">
      <c r="A176" s="573">
        <v>245</v>
      </c>
      <c r="B176" s="573" t="s">
        <v>24</v>
      </c>
      <c r="C176" s="293" t="s">
        <v>49</v>
      </c>
      <c r="D176" s="293" t="s">
        <v>49</v>
      </c>
      <c r="E176" s="569" t="s">
        <v>26</v>
      </c>
      <c r="F176" s="570">
        <f t="shared" si="8"/>
        <v>255</v>
      </c>
      <c r="G176" s="571" t="str">
        <f t="shared" si="7"/>
        <v>FF</v>
      </c>
      <c r="H176" s="572">
        <v>255</v>
      </c>
      <c r="I176" s="567" t="s">
        <v>27</v>
      </c>
      <c r="J176" s="574" t="s">
        <v>1639</v>
      </c>
      <c r="K176" s="567">
        <f t="shared" si="9"/>
        <v>255</v>
      </c>
      <c r="L176" s="298"/>
    </row>
    <row r="177" spans="1:12">
      <c r="A177" s="573">
        <v>246</v>
      </c>
      <c r="B177" s="573" t="s">
        <v>24</v>
      </c>
      <c r="C177" s="293" t="s">
        <v>49</v>
      </c>
      <c r="D177" s="293" t="s">
        <v>49</v>
      </c>
      <c r="E177" s="569" t="s">
        <v>26</v>
      </c>
      <c r="F177" s="570">
        <f t="shared" si="8"/>
        <v>255</v>
      </c>
      <c r="G177" s="571" t="str">
        <f t="shared" si="7"/>
        <v>FF</v>
      </c>
      <c r="H177" s="572">
        <v>255</v>
      </c>
      <c r="I177" s="567" t="s">
        <v>27</v>
      </c>
      <c r="J177" s="574" t="s">
        <v>1639</v>
      </c>
      <c r="K177" s="567">
        <f t="shared" si="9"/>
        <v>255</v>
      </c>
      <c r="L177" s="298"/>
    </row>
    <row r="178" spans="1:12">
      <c r="A178" s="573">
        <v>247</v>
      </c>
      <c r="B178" s="573" t="s">
        <v>24</v>
      </c>
      <c r="C178" s="293" t="s">
        <v>49</v>
      </c>
      <c r="D178" s="293" t="s">
        <v>49</v>
      </c>
      <c r="E178" s="569" t="s">
        <v>26</v>
      </c>
      <c r="F178" s="570">
        <f t="shared" si="8"/>
        <v>255</v>
      </c>
      <c r="G178" s="571" t="str">
        <f t="shared" si="7"/>
        <v>FF</v>
      </c>
      <c r="H178" s="572">
        <v>255</v>
      </c>
      <c r="I178" s="567" t="s">
        <v>27</v>
      </c>
      <c r="J178" s="574" t="s">
        <v>1639</v>
      </c>
      <c r="K178" s="567">
        <f t="shared" si="9"/>
        <v>255</v>
      </c>
      <c r="L178" s="298"/>
    </row>
    <row r="179" spans="1:12">
      <c r="A179" s="573">
        <v>248</v>
      </c>
      <c r="B179" s="573" t="s">
        <v>24</v>
      </c>
      <c r="C179" s="293" t="s">
        <v>49</v>
      </c>
      <c r="D179" s="293" t="s">
        <v>49</v>
      </c>
      <c r="E179" s="569" t="s">
        <v>26</v>
      </c>
      <c r="F179" s="570">
        <f t="shared" si="8"/>
        <v>255</v>
      </c>
      <c r="G179" s="571" t="str">
        <f t="shared" si="7"/>
        <v>FF</v>
      </c>
      <c r="H179" s="572">
        <v>255</v>
      </c>
      <c r="I179" s="567" t="s">
        <v>27</v>
      </c>
      <c r="J179" s="574" t="s">
        <v>1639</v>
      </c>
      <c r="K179" s="567">
        <f t="shared" si="9"/>
        <v>255</v>
      </c>
      <c r="L179" s="298"/>
    </row>
    <row r="180" spans="1:12">
      <c r="A180" s="573">
        <v>249</v>
      </c>
      <c r="B180" s="573" t="s">
        <v>24</v>
      </c>
      <c r="C180" s="293" t="s">
        <v>49</v>
      </c>
      <c r="D180" s="293" t="s">
        <v>49</v>
      </c>
      <c r="E180" s="569" t="s">
        <v>26</v>
      </c>
      <c r="F180" s="570">
        <f t="shared" si="8"/>
        <v>255</v>
      </c>
      <c r="G180" s="571" t="str">
        <f t="shared" si="7"/>
        <v>FF</v>
      </c>
      <c r="H180" s="572">
        <v>255</v>
      </c>
      <c r="I180" s="567" t="s">
        <v>27</v>
      </c>
      <c r="J180" s="574" t="s">
        <v>1639</v>
      </c>
      <c r="K180" s="567">
        <f t="shared" si="9"/>
        <v>255</v>
      </c>
      <c r="L180" s="298"/>
    </row>
    <row r="181" spans="1:12">
      <c r="A181" s="573">
        <v>250</v>
      </c>
      <c r="B181" s="573" t="s">
        <v>24</v>
      </c>
      <c r="C181" s="293" t="s">
        <v>49</v>
      </c>
      <c r="D181" s="293" t="s">
        <v>49</v>
      </c>
      <c r="E181" s="569" t="s">
        <v>26</v>
      </c>
      <c r="F181" s="570">
        <f t="shared" si="8"/>
        <v>255</v>
      </c>
      <c r="G181" s="571" t="str">
        <f t="shared" si="7"/>
        <v>FF</v>
      </c>
      <c r="H181" s="572">
        <v>255</v>
      </c>
      <c r="I181" s="567" t="s">
        <v>27</v>
      </c>
      <c r="J181" s="574" t="s">
        <v>1639</v>
      </c>
      <c r="K181" s="567">
        <f t="shared" si="9"/>
        <v>255</v>
      </c>
      <c r="L181" s="298"/>
    </row>
    <row r="182" spans="1:12">
      <c r="A182" s="573">
        <v>251</v>
      </c>
      <c r="B182" s="573" t="s">
        <v>24</v>
      </c>
      <c r="C182" s="293" t="s">
        <v>49</v>
      </c>
      <c r="D182" s="293" t="s">
        <v>49</v>
      </c>
      <c r="E182" s="569" t="s">
        <v>26</v>
      </c>
      <c r="F182" s="570">
        <f t="shared" si="8"/>
        <v>255</v>
      </c>
      <c r="G182" s="571" t="str">
        <f t="shared" si="7"/>
        <v>FF</v>
      </c>
      <c r="H182" s="572">
        <v>255</v>
      </c>
      <c r="I182" s="567" t="s">
        <v>27</v>
      </c>
      <c r="J182" s="574" t="s">
        <v>1639</v>
      </c>
      <c r="K182" s="567">
        <f t="shared" si="9"/>
        <v>255</v>
      </c>
      <c r="L182" s="298"/>
    </row>
    <row r="183" spans="1:12">
      <c r="A183" s="573">
        <v>252</v>
      </c>
      <c r="B183" s="573" t="s">
        <v>24</v>
      </c>
      <c r="C183" s="293" t="s">
        <v>49</v>
      </c>
      <c r="D183" s="293" t="s">
        <v>49</v>
      </c>
      <c r="E183" s="569" t="s">
        <v>26</v>
      </c>
      <c r="F183" s="570">
        <f t="shared" si="8"/>
        <v>255</v>
      </c>
      <c r="G183" s="571" t="str">
        <f t="shared" si="7"/>
        <v>FF</v>
      </c>
      <c r="H183" s="572">
        <v>255</v>
      </c>
      <c r="I183" s="567" t="s">
        <v>27</v>
      </c>
      <c r="J183" s="574" t="s">
        <v>1639</v>
      </c>
      <c r="K183" s="567">
        <f t="shared" si="9"/>
        <v>255</v>
      </c>
      <c r="L183" s="298"/>
    </row>
    <row r="184" spans="1:12">
      <c r="A184" s="573">
        <v>253</v>
      </c>
      <c r="B184" s="573" t="s">
        <v>24</v>
      </c>
      <c r="C184" s="293" t="s">
        <v>49</v>
      </c>
      <c r="D184" s="293" t="s">
        <v>49</v>
      </c>
      <c r="E184" s="569" t="s">
        <v>26</v>
      </c>
      <c r="F184" s="570">
        <f t="shared" si="8"/>
        <v>255</v>
      </c>
      <c r="G184" s="571" t="str">
        <f t="shared" si="7"/>
        <v>FF</v>
      </c>
      <c r="H184" s="572">
        <v>255</v>
      </c>
      <c r="I184" s="567" t="s">
        <v>27</v>
      </c>
      <c r="J184" s="574" t="s">
        <v>1639</v>
      </c>
      <c r="K184" s="567">
        <f t="shared" si="9"/>
        <v>255</v>
      </c>
      <c r="L184" s="298"/>
    </row>
    <row r="185" spans="1:12">
      <c r="A185" s="573">
        <v>254</v>
      </c>
      <c r="B185" s="573" t="s">
        <v>24</v>
      </c>
      <c r="C185" s="293" t="s">
        <v>49</v>
      </c>
      <c r="D185" s="293" t="s">
        <v>49</v>
      </c>
      <c r="E185" s="569" t="s">
        <v>26</v>
      </c>
      <c r="F185" s="570">
        <f t="shared" si="8"/>
        <v>255</v>
      </c>
      <c r="G185" s="571" t="str">
        <f t="shared" si="7"/>
        <v>FF</v>
      </c>
      <c r="H185" s="572">
        <v>255</v>
      </c>
      <c r="I185" s="567" t="s">
        <v>27</v>
      </c>
      <c r="J185" s="574" t="s">
        <v>1639</v>
      </c>
      <c r="K185" s="567">
        <f t="shared" si="9"/>
        <v>255</v>
      </c>
      <c r="L185" s="298"/>
    </row>
    <row r="186" spans="1:12">
      <c r="A186" s="573">
        <v>255</v>
      </c>
      <c r="B186" s="573" t="s">
        <v>24</v>
      </c>
      <c r="C186" s="293" t="s">
        <v>1487</v>
      </c>
      <c r="D186" s="300" t="s">
        <v>1488</v>
      </c>
      <c r="E186" s="569" t="s">
        <v>26</v>
      </c>
      <c r="F186" s="570">
        <f t="shared" si="8"/>
        <v>204</v>
      </c>
      <c r="G186" s="571" t="str">
        <f t="shared" si="7"/>
        <v>CC</v>
      </c>
      <c r="H186" s="572">
        <v>204</v>
      </c>
      <c r="I186" s="567" t="s">
        <v>27</v>
      </c>
      <c r="J186" s="574" t="s">
        <v>1639</v>
      </c>
      <c r="K186" s="567">
        <f t="shared" si="9"/>
        <v>204</v>
      </c>
      <c r="L186" s="298"/>
    </row>
    <row r="187" spans="1:12">
      <c r="A187" s="566"/>
      <c r="B187" s="568"/>
      <c r="C187" s="566"/>
      <c r="D187" s="566"/>
      <c r="E187" s="568"/>
      <c r="F187" s="566"/>
      <c r="H187" s="568"/>
      <c r="I187" s="568"/>
      <c r="J187" s="568"/>
      <c r="K187" s="568"/>
      <c r="L187" s="566"/>
    </row>
    <row r="188" spans="1:12">
      <c r="A188" s="566"/>
      <c r="B188" s="568"/>
      <c r="C188" s="566"/>
      <c r="D188" s="566"/>
      <c r="E188" s="568"/>
      <c r="F188" s="566"/>
      <c r="H188" s="568"/>
      <c r="I188" s="568"/>
      <c r="J188" s="568"/>
      <c r="K188" s="568"/>
      <c r="L188" s="566"/>
    </row>
    <row r="189" spans="1:12">
      <c r="A189" s="566"/>
      <c r="B189" s="568"/>
      <c r="C189" s="566"/>
      <c r="D189" s="566"/>
      <c r="E189" s="568"/>
      <c r="F189" s="566"/>
      <c r="H189" s="568"/>
      <c r="I189" s="568"/>
      <c r="J189" s="568"/>
      <c r="K189" s="568"/>
      <c r="L189" s="566"/>
    </row>
    <row r="190" spans="1:12">
      <c r="A190" s="566"/>
      <c r="B190" s="568"/>
      <c r="C190" s="566"/>
      <c r="D190" s="566"/>
      <c r="E190" s="568"/>
      <c r="F190" s="566"/>
      <c r="H190" s="568"/>
      <c r="I190" s="568"/>
      <c r="J190" s="568"/>
      <c r="K190" s="568"/>
      <c r="L190" s="566"/>
    </row>
    <row r="191" spans="1:12">
      <c r="A191" s="566"/>
      <c r="B191" s="568"/>
      <c r="C191" s="566"/>
      <c r="D191" s="566"/>
      <c r="E191" s="568"/>
      <c r="F191" s="566"/>
      <c r="H191" s="568"/>
      <c r="I191" s="568"/>
      <c r="J191" s="568"/>
      <c r="K191" s="568"/>
      <c r="L191" s="566"/>
    </row>
    <row r="192" spans="1:12">
      <c r="A192" s="566"/>
      <c r="B192" s="568"/>
      <c r="C192" s="566"/>
      <c r="D192" s="566"/>
      <c r="E192" s="568"/>
      <c r="F192" s="566"/>
      <c r="H192" s="568"/>
      <c r="I192" s="568"/>
      <c r="J192" s="568"/>
      <c r="K192" s="568"/>
      <c r="L192" s="566"/>
    </row>
    <row r="193" spans="1:12">
      <c r="A193" s="566"/>
      <c r="B193" s="568"/>
      <c r="C193" s="566"/>
      <c r="D193" s="566"/>
      <c r="E193" s="568"/>
      <c r="F193" s="566"/>
      <c r="H193" s="568"/>
      <c r="I193" s="568"/>
      <c r="J193" s="568"/>
      <c r="K193" s="568"/>
      <c r="L193" s="566"/>
    </row>
    <row r="194" spans="1:12">
      <c r="A194" s="566"/>
      <c r="B194" s="568"/>
      <c r="C194" s="566"/>
      <c r="D194" s="566"/>
      <c r="E194" s="568"/>
      <c r="F194" s="566"/>
      <c r="H194" s="568"/>
      <c r="I194" s="568"/>
      <c r="J194" s="568"/>
      <c r="K194" s="568"/>
      <c r="L194" s="566"/>
    </row>
    <row r="195" spans="1:12">
      <c r="A195" s="566"/>
      <c r="B195" s="568"/>
      <c r="C195" s="566"/>
      <c r="D195" s="566"/>
      <c r="E195" s="568"/>
      <c r="F195" s="566"/>
      <c r="H195" s="568"/>
      <c r="I195" s="568"/>
      <c r="J195" s="568"/>
      <c r="K195" s="568"/>
      <c r="L195" s="566"/>
    </row>
    <row r="196" spans="1:12">
      <c r="A196" s="566"/>
      <c r="B196" s="568"/>
      <c r="C196" s="566"/>
      <c r="D196" s="566"/>
      <c r="E196" s="568"/>
      <c r="F196" s="566"/>
      <c r="H196" s="568"/>
      <c r="I196" s="568"/>
      <c r="J196" s="568"/>
      <c r="K196" s="568"/>
      <c r="L196" s="566"/>
    </row>
    <row r="197" spans="1:12">
      <c r="A197" s="566"/>
      <c r="B197" s="568"/>
      <c r="C197" s="566"/>
      <c r="D197" s="566"/>
      <c r="E197" s="568"/>
      <c r="F197" s="566"/>
      <c r="H197" s="568"/>
      <c r="I197" s="568"/>
      <c r="J197" s="568"/>
      <c r="K197" s="568"/>
      <c r="L197" s="566"/>
    </row>
    <row r="198" spans="1:12">
      <c r="A198" s="566"/>
      <c r="B198" s="568"/>
      <c r="C198" s="566"/>
      <c r="D198" s="566"/>
      <c r="E198" s="568"/>
      <c r="F198" s="566"/>
      <c r="H198" s="568"/>
      <c r="I198" s="568"/>
      <c r="J198" s="568"/>
      <c r="K198" s="568"/>
      <c r="L198" s="566"/>
    </row>
    <row r="199" spans="1:12">
      <c r="A199" s="566"/>
      <c r="B199" s="568"/>
      <c r="C199" s="566"/>
      <c r="D199" s="566"/>
      <c r="E199" s="568"/>
      <c r="F199" s="566"/>
      <c r="H199" s="568"/>
      <c r="I199" s="568"/>
      <c r="J199" s="568"/>
      <c r="K199" s="568"/>
      <c r="L199" s="566"/>
    </row>
    <row r="200" spans="1:12">
      <c r="A200" s="566"/>
      <c r="B200" s="568"/>
      <c r="C200" s="566"/>
      <c r="D200" s="566"/>
      <c r="E200" s="568"/>
      <c r="F200" s="566"/>
      <c r="H200" s="568"/>
      <c r="I200" s="568"/>
      <c r="J200" s="568"/>
      <c r="K200" s="568"/>
      <c r="L200" s="566"/>
    </row>
    <row r="201" spans="1:12">
      <c r="A201" s="566"/>
      <c r="B201" s="568"/>
      <c r="C201" s="566"/>
      <c r="D201" s="566"/>
      <c r="E201" s="568"/>
      <c r="F201" s="566"/>
      <c r="H201" s="568"/>
      <c r="I201" s="568"/>
      <c r="J201" s="568"/>
      <c r="K201" s="568"/>
      <c r="L201" s="566"/>
    </row>
    <row r="202" spans="1:12">
      <c r="A202" s="566"/>
      <c r="B202" s="568"/>
      <c r="C202" s="566"/>
      <c r="D202" s="566"/>
      <c r="E202" s="568"/>
      <c r="F202" s="566"/>
      <c r="H202" s="568"/>
      <c r="I202" s="568"/>
      <c r="J202" s="568"/>
      <c r="K202" s="568"/>
      <c r="L202" s="566"/>
    </row>
    <row r="203" spans="1:12">
      <c r="A203" s="566"/>
      <c r="B203" s="568"/>
      <c r="C203" s="566"/>
      <c r="D203" s="566"/>
      <c r="E203" s="568"/>
      <c r="F203" s="566"/>
      <c r="H203" s="568"/>
      <c r="I203" s="568"/>
      <c r="J203" s="568"/>
      <c r="K203" s="568"/>
      <c r="L203" s="566"/>
    </row>
    <row r="204" spans="1:12">
      <c r="A204" s="566"/>
      <c r="B204" s="568"/>
      <c r="C204" s="566"/>
      <c r="D204" s="566"/>
      <c r="E204" s="568"/>
      <c r="F204" s="566"/>
      <c r="H204" s="568"/>
      <c r="I204" s="568"/>
      <c r="J204" s="568"/>
      <c r="K204" s="568"/>
      <c r="L204" s="566"/>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1A47E-593F-441B-9AA5-E79E9590F2D0}">
  <dimension ref="A1:L202"/>
  <sheetViews>
    <sheetView zoomScale="85" zoomScaleNormal="55" workbookViewId="0">
      <selection activeCell="C3" sqref="C3:D99"/>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263"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1747</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0</v>
      </c>
      <c r="L3" s="983" t="s">
        <v>4427</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0</v>
      </c>
      <c r="H19" s="986">
        <v>0</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0</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4669</v>
      </c>
      <c r="D35" s="533" t="s">
        <v>1610</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572">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572">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572">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572">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572">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572">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572">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572">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572">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572">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572">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572">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572">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572">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572">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572">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572">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572">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572">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572">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572">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572">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572">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572">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572">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572">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572">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572">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572">
        <v>0</v>
      </c>
      <c r="I95" s="567" t="s">
        <v>27</v>
      </c>
      <c r="J95" s="574" t="s">
        <v>1639</v>
      </c>
      <c r="K95" s="567">
        <f t="shared" si="5"/>
        <v>0</v>
      </c>
      <c r="L95" s="984"/>
    </row>
    <row r="96" spans="1:12" ht="15.6" customHeight="1">
      <c r="A96" s="573">
        <v>165</v>
      </c>
      <c r="B96" s="573" t="s">
        <v>24</v>
      </c>
      <c r="C96" s="293" t="s">
        <v>4421</v>
      </c>
      <c r="D96" s="533" t="s">
        <v>4422</v>
      </c>
      <c r="E96" s="569" t="s">
        <v>26</v>
      </c>
      <c r="F96" s="570">
        <f t="shared" si="2"/>
        <v>0</v>
      </c>
      <c r="G96" s="571" t="str">
        <f t="shared" si="0"/>
        <v>0</v>
      </c>
      <c r="H96" s="572">
        <v>0</v>
      </c>
      <c r="I96" s="567" t="s">
        <v>27</v>
      </c>
      <c r="J96" s="574" t="s">
        <v>1639</v>
      </c>
      <c r="K96" s="567">
        <f t="shared" si="5"/>
        <v>0</v>
      </c>
      <c r="L96" s="984"/>
    </row>
    <row r="97" spans="1:12" ht="15.6" customHeight="1">
      <c r="A97" s="573">
        <v>166</v>
      </c>
      <c r="B97" s="573" t="s">
        <v>24</v>
      </c>
      <c r="C97" s="293" t="s">
        <v>4423</v>
      </c>
      <c r="D97" s="533" t="s">
        <v>4424</v>
      </c>
      <c r="E97" s="569" t="s">
        <v>26</v>
      </c>
      <c r="F97" s="570">
        <f t="shared" si="2"/>
        <v>0</v>
      </c>
      <c r="G97" s="571" t="str">
        <f t="shared" si="0"/>
        <v>0</v>
      </c>
      <c r="H97" s="572">
        <v>0</v>
      </c>
      <c r="I97" s="567" t="s">
        <v>27</v>
      </c>
      <c r="J97" s="574" t="s">
        <v>1639</v>
      </c>
      <c r="K97" s="567">
        <f t="shared" si="5"/>
        <v>0</v>
      </c>
      <c r="L97" s="984"/>
    </row>
    <row r="98" spans="1:12" ht="15.6" customHeight="1">
      <c r="A98" s="573">
        <v>167</v>
      </c>
      <c r="B98" s="573" t="s">
        <v>24</v>
      </c>
      <c r="C98" s="293" t="s">
        <v>4283</v>
      </c>
      <c r="D98" s="533" t="s">
        <v>4670</v>
      </c>
      <c r="E98" s="569" t="s">
        <v>26</v>
      </c>
      <c r="F98" s="570">
        <f t="shared" si="2"/>
        <v>0</v>
      </c>
      <c r="G98" s="571" t="str">
        <f t="shared" si="0"/>
        <v>0</v>
      </c>
      <c r="H98" s="572">
        <v>0</v>
      </c>
      <c r="I98" s="567" t="s">
        <v>27</v>
      </c>
      <c r="J98" s="574" t="s">
        <v>1639</v>
      </c>
      <c r="K98" s="567">
        <f t="shared" si="5"/>
        <v>0</v>
      </c>
      <c r="L98" s="984"/>
    </row>
    <row r="99" spans="1:12" ht="15.6" customHeight="1">
      <c r="A99" s="573">
        <v>168</v>
      </c>
      <c r="B99" s="573" t="s">
        <v>24</v>
      </c>
      <c r="C99" s="293" t="s">
        <v>1681</v>
      </c>
      <c r="D99" s="533" t="s">
        <v>4671</v>
      </c>
      <c r="E99" s="569" t="s">
        <v>26</v>
      </c>
      <c r="F99" s="570">
        <f t="shared" si="2"/>
        <v>0</v>
      </c>
      <c r="G99" s="571" t="str">
        <f t="shared" si="0"/>
        <v>0</v>
      </c>
      <c r="H99" s="572">
        <v>0</v>
      </c>
      <c r="I99" s="567" t="s">
        <v>27</v>
      </c>
      <c r="J99" s="574" t="s">
        <v>1639</v>
      </c>
      <c r="K99" s="567">
        <f t="shared" si="5"/>
        <v>0</v>
      </c>
      <c r="L99" s="984"/>
    </row>
    <row r="100" spans="1:12" ht="15.6" customHeight="1">
      <c r="A100" s="573">
        <v>169</v>
      </c>
      <c r="B100" s="573" t="s">
        <v>24</v>
      </c>
      <c r="C100" s="293" t="s">
        <v>4419</v>
      </c>
      <c r="D100" s="293" t="s">
        <v>4420</v>
      </c>
      <c r="E100" s="569" t="s">
        <v>26</v>
      </c>
      <c r="F100" s="570">
        <f t="shared" si="2"/>
        <v>0</v>
      </c>
      <c r="G100" s="571" t="str">
        <f t="shared" si="0"/>
        <v>0</v>
      </c>
      <c r="H100" s="572">
        <v>0</v>
      </c>
      <c r="I100" s="567" t="s">
        <v>27</v>
      </c>
      <c r="J100" s="574" t="s">
        <v>1639</v>
      </c>
      <c r="K100" s="567">
        <f t="shared" si="5"/>
        <v>0</v>
      </c>
      <c r="L100" s="984"/>
    </row>
    <row r="101" spans="1:12" ht="15.6" customHeight="1">
      <c r="A101" s="573">
        <v>170</v>
      </c>
      <c r="B101" s="573" t="s">
        <v>24</v>
      </c>
      <c r="C101" s="293" t="s">
        <v>4419</v>
      </c>
      <c r="D101" s="293" t="s">
        <v>4420</v>
      </c>
      <c r="E101" s="569" t="s">
        <v>26</v>
      </c>
      <c r="F101" s="570">
        <f t="shared" si="2"/>
        <v>0</v>
      </c>
      <c r="G101" s="571" t="str">
        <f t="shared" si="0"/>
        <v>0</v>
      </c>
      <c r="H101" s="572">
        <v>0</v>
      </c>
      <c r="I101" s="567" t="s">
        <v>27</v>
      </c>
      <c r="J101" s="574" t="s">
        <v>1639</v>
      </c>
      <c r="K101" s="567">
        <f t="shared" ref="K101:K164" si="6">H101</f>
        <v>0</v>
      </c>
      <c r="L101" s="984"/>
    </row>
    <row r="102" spans="1:12" ht="15.6" customHeight="1">
      <c r="A102" s="573">
        <v>171</v>
      </c>
      <c r="B102" s="573" t="s">
        <v>24</v>
      </c>
      <c r="C102" s="293" t="s">
        <v>4419</v>
      </c>
      <c r="D102" s="293" t="s">
        <v>4420</v>
      </c>
      <c r="E102" s="569" t="s">
        <v>26</v>
      </c>
      <c r="F102" s="570">
        <f t="shared" si="2"/>
        <v>0</v>
      </c>
      <c r="G102" s="571" t="str">
        <f t="shared" si="0"/>
        <v>0</v>
      </c>
      <c r="H102" s="572">
        <v>0</v>
      </c>
      <c r="I102" s="567" t="s">
        <v>27</v>
      </c>
      <c r="J102" s="574" t="s">
        <v>1639</v>
      </c>
      <c r="K102" s="567">
        <f t="shared" si="6"/>
        <v>0</v>
      </c>
      <c r="L102" s="984"/>
    </row>
    <row r="103" spans="1:12" ht="15.6" customHeight="1">
      <c r="A103" s="573">
        <v>172</v>
      </c>
      <c r="B103" s="573" t="s">
        <v>24</v>
      </c>
      <c r="C103" s="293" t="s">
        <v>4419</v>
      </c>
      <c r="D103" s="293" t="s">
        <v>4420</v>
      </c>
      <c r="E103" s="569" t="s">
        <v>26</v>
      </c>
      <c r="F103" s="570">
        <f t="shared" si="2"/>
        <v>0</v>
      </c>
      <c r="G103" s="571" t="str">
        <f t="shared" si="0"/>
        <v>0</v>
      </c>
      <c r="H103" s="572">
        <v>0</v>
      </c>
      <c r="I103" s="567" t="s">
        <v>27</v>
      </c>
      <c r="J103" s="574" t="s">
        <v>1639</v>
      </c>
      <c r="K103" s="567">
        <f t="shared" si="6"/>
        <v>0</v>
      </c>
      <c r="L103" s="984"/>
    </row>
    <row r="104" spans="1:12" ht="15.6" customHeight="1">
      <c r="A104" s="573">
        <v>173</v>
      </c>
      <c r="B104" s="573" t="s">
        <v>24</v>
      </c>
      <c r="C104" s="293" t="s">
        <v>4419</v>
      </c>
      <c r="D104" s="293" t="s">
        <v>4420</v>
      </c>
      <c r="E104" s="569" t="s">
        <v>26</v>
      </c>
      <c r="F104" s="570">
        <f t="shared" si="2"/>
        <v>0</v>
      </c>
      <c r="G104" s="571" t="str">
        <f t="shared" si="0"/>
        <v>0</v>
      </c>
      <c r="H104" s="572">
        <v>0</v>
      </c>
      <c r="I104" s="567" t="s">
        <v>27</v>
      </c>
      <c r="J104" s="574" t="s">
        <v>1639</v>
      </c>
      <c r="K104" s="567">
        <f t="shared" si="6"/>
        <v>0</v>
      </c>
      <c r="L104" s="984"/>
    </row>
    <row r="105" spans="1:12" ht="15.6" customHeight="1">
      <c r="A105" s="573">
        <v>174</v>
      </c>
      <c r="B105" s="573" t="s">
        <v>24</v>
      </c>
      <c r="C105" s="293" t="s">
        <v>4419</v>
      </c>
      <c r="D105" s="293" t="s">
        <v>4420</v>
      </c>
      <c r="E105" s="569" t="s">
        <v>26</v>
      </c>
      <c r="F105" s="570">
        <f t="shared" si="2"/>
        <v>0</v>
      </c>
      <c r="G105" s="571" t="str">
        <f t="shared" si="0"/>
        <v>0</v>
      </c>
      <c r="H105" s="572">
        <v>0</v>
      </c>
      <c r="I105" s="567" t="s">
        <v>27</v>
      </c>
      <c r="J105" s="574" t="s">
        <v>1639</v>
      </c>
      <c r="K105" s="567">
        <f t="shared" si="6"/>
        <v>0</v>
      </c>
      <c r="L105" s="984"/>
    </row>
    <row r="106" spans="1:12" ht="15.6" customHeight="1">
      <c r="A106" s="573">
        <v>175</v>
      </c>
      <c r="B106" s="573" t="s">
        <v>24</v>
      </c>
      <c r="C106" s="293" t="s">
        <v>4419</v>
      </c>
      <c r="D106" s="293" t="s">
        <v>4420</v>
      </c>
      <c r="E106" s="569" t="s">
        <v>26</v>
      </c>
      <c r="F106" s="570">
        <f t="shared" si="2"/>
        <v>0</v>
      </c>
      <c r="G106" s="571" t="str">
        <f t="shared" si="0"/>
        <v>0</v>
      </c>
      <c r="H106" s="572">
        <v>0</v>
      </c>
      <c r="I106" s="567" t="s">
        <v>27</v>
      </c>
      <c r="J106" s="574" t="s">
        <v>1639</v>
      </c>
      <c r="K106" s="567">
        <f t="shared" si="6"/>
        <v>0</v>
      </c>
      <c r="L106" s="984"/>
    </row>
    <row r="107" spans="1:12" ht="15.6" customHeight="1">
      <c r="A107" s="573">
        <v>176</v>
      </c>
      <c r="B107" s="573" t="s">
        <v>24</v>
      </c>
      <c r="C107" s="293" t="s">
        <v>4419</v>
      </c>
      <c r="D107" s="293" t="s">
        <v>4420</v>
      </c>
      <c r="E107" s="569" t="s">
        <v>26</v>
      </c>
      <c r="F107" s="570">
        <f t="shared" si="2"/>
        <v>0</v>
      </c>
      <c r="G107" s="571" t="str">
        <f t="shared" si="0"/>
        <v>0</v>
      </c>
      <c r="H107" s="572">
        <v>0</v>
      </c>
      <c r="I107" s="567" t="s">
        <v>27</v>
      </c>
      <c r="J107" s="574" t="s">
        <v>1639</v>
      </c>
      <c r="K107" s="567">
        <f t="shared" si="6"/>
        <v>0</v>
      </c>
      <c r="L107" s="984"/>
    </row>
    <row r="108" spans="1:12" ht="15.6" customHeight="1">
      <c r="A108" s="573">
        <v>177</v>
      </c>
      <c r="B108" s="573" t="s">
        <v>24</v>
      </c>
      <c r="C108" s="293" t="s">
        <v>4419</v>
      </c>
      <c r="D108" s="293" t="s">
        <v>4420</v>
      </c>
      <c r="E108" s="569" t="s">
        <v>26</v>
      </c>
      <c r="F108" s="570">
        <f t="shared" si="2"/>
        <v>0</v>
      </c>
      <c r="G108" s="571" t="str">
        <f t="shared" si="0"/>
        <v>0</v>
      </c>
      <c r="H108" s="572">
        <v>0</v>
      </c>
      <c r="I108" s="567" t="s">
        <v>27</v>
      </c>
      <c r="J108" s="574" t="s">
        <v>1639</v>
      </c>
      <c r="K108" s="567">
        <f t="shared" si="6"/>
        <v>0</v>
      </c>
      <c r="L108" s="984"/>
    </row>
    <row r="109" spans="1:12" ht="15.6" customHeight="1">
      <c r="A109" s="573">
        <v>178</v>
      </c>
      <c r="B109" s="573" t="s">
        <v>24</v>
      </c>
      <c r="C109" s="293" t="s">
        <v>4419</v>
      </c>
      <c r="D109" s="293" t="s">
        <v>4420</v>
      </c>
      <c r="E109" s="569" t="s">
        <v>26</v>
      </c>
      <c r="F109" s="570">
        <f t="shared" si="2"/>
        <v>0</v>
      </c>
      <c r="G109" s="571" t="str">
        <f t="shared" si="0"/>
        <v>0</v>
      </c>
      <c r="H109" s="572">
        <v>0</v>
      </c>
      <c r="I109" s="567" t="s">
        <v>27</v>
      </c>
      <c r="J109" s="574" t="s">
        <v>1639</v>
      </c>
      <c r="K109" s="567">
        <f t="shared" si="6"/>
        <v>0</v>
      </c>
      <c r="L109" s="984"/>
    </row>
    <row r="110" spans="1:12" ht="15.6" customHeight="1">
      <c r="A110" s="573">
        <v>179</v>
      </c>
      <c r="B110" s="573" t="s">
        <v>24</v>
      </c>
      <c r="C110" s="293" t="s">
        <v>4419</v>
      </c>
      <c r="D110" s="293" t="s">
        <v>4420</v>
      </c>
      <c r="E110" s="569" t="s">
        <v>26</v>
      </c>
      <c r="F110" s="570">
        <f t="shared" si="2"/>
        <v>0</v>
      </c>
      <c r="G110" s="571" t="str">
        <f t="shared" si="0"/>
        <v>0</v>
      </c>
      <c r="H110" s="572">
        <v>0</v>
      </c>
      <c r="I110" s="567" t="s">
        <v>27</v>
      </c>
      <c r="J110" s="574" t="s">
        <v>1639</v>
      </c>
      <c r="K110" s="567">
        <f t="shared" si="6"/>
        <v>0</v>
      </c>
      <c r="L110" s="984"/>
    </row>
    <row r="111" spans="1:12" ht="15.6" customHeight="1">
      <c r="A111" s="573">
        <v>180</v>
      </c>
      <c r="B111" s="573" t="s">
        <v>24</v>
      </c>
      <c r="C111" s="293" t="s">
        <v>4419</v>
      </c>
      <c r="D111" s="293" t="s">
        <v>4420</v>
      </c>
      <c r="E111" s="569" t="s">
        <v>26</v>
      </c>
      <c r="F111" s="570">
        <f t="shared" si="2"/>
        <v>0</v>
      </c>
      <c r="G111" s="571" t="str">
        <f t="shared" si="0"/>
        <v>0</v>
      </c>
      <c r="H111" s="572">
        <v>0</v>
      </c>
      <c r="I111" s="567" t="s">
        <v>27</v>
      </c>
      <c r="J111" s="574" t="s">
        <v>1639</v>
      </c>
      <c r="K111" s="567">
        <f t="shared" si="6"/>
        <v>0</v>
      </c>
      <c r="L111" s="984"/>
    </row>
    <row r="112" spans="1:12" ht="15.6" customHeight="1">
      <c r="A112" s="573">
        <v>181</v>
      </c>
      <c r="B112" s="573" t="s">
        <v>24</v>
      </c>
      <c r="C112" s="293" t="s">
        <v>4419</v>
      </c>
      <c r="D112" s="293" t="s">
        <v>4420</v>
      </c>
      <c r="E112" s="569" t="s">
        <v>26</v>
      </c>
      <c r="F112" s="570">
        <f t="shared" si="2"/>
        <v>0</v>
      </c>
      <c r="G112" s="571" t="str">
        <f t="shared" si="0"/>
        <v>0</v>
      </c>
      <c r="H112" s="572">
        <v>0</v>
      </c>
      <c r="I112" s="567" t="s">
        <v>27</v>
      </c>
      <c r="J112" s="574" t="s">
        <v>1639</v>
      </c>
      <c r="K112" s="567">
        <f t="shared" si="6"/>
        <v>0</v>
      </c>
      <c r="L112" s="984"/>
    </row>
    <row r="113" spans="1:12" ht="15.6" customHeight="1">
      <c r="A113" s="573">
        <v>182</v>
      </c>
      <c r="B113" s="573" t="s">
        <v>24</v>
      </c>
      <c r="C113" s="293" t="s">
        <v>4419</v>
      </c>
      <c r="D113" s="293" t="s">
        <v>4420</v>
      </c>
      <c r="E113" s="569" t="s">
        <v>26</v>
      </c>
      <c r="F113" s="570">
        <f t="shared" si="2"/>
        <v>0</v>
      </c>
      <c r="G113" s="571" t="str">
        <f t="shared" si="0"/>
        <v>0</v>
      </c>
      <c r="H113" s="572">
        <v>0</v>
      </c>
      <c r="I113" s="567" t="s">
        <v>27</v>
      </c>
      <c r="J113" s="574" t="s">
        <v>1639</v>
      </c>
      <c r="K113" s="567">
        <f t="shared" si="6"/>
        <v>0</v>
      </c>
      <c r="L113" s="984"/>
    </row>
    <row r="114" spans="1:12" ht="15.6" customHeight="1">
      <c r="A114" s="573">
        <v>183</v>
      </c>
      <c r="B114" s="573" t="s">
        <v>24</v>
      </c>
      <c r="C114" s="293" t="s">
        <v>4419</v>
      </c>
      <c r="D114" s="293" t="s">
        <v>4420</v>
      </c>
      <c r="E114" s="569" t="s">
        <v>26</v>
      </c>
      <c r="F114" s="570">
        <f t="shared" si="2"/>
        <v>0</v>
      </c>
      <c r="G114" s="571" t="str">
        <f t="shared" si="0"/>
        <v>0</v>
      </c>
      <c r="H114" s="572">
        <v>0</v>
      </c>
      <c r="I114" s="567" t="s">
        <v>27</v>
      </c>
      <c r="J114" s="574" t="s">
        <v>1639</v>
      </c>
      <c r="K114" s="567">
        <f t="shared" si="6"/>
        <v>0</v>
      </c>
      <c r="L114" s="984"/>
    </row>
    <row r="115" spans="1:12" ht="15.6" customHeight="1">
      <c r="A115" s="573">
        <v>184</v>
      </c>
      <c r="B115" s="573" t="s">
        <v>24</v>
      </c>
      <c r="C115" s="293" t="s">
        <v>4419</v>
      </c>
      <c r="D115" s="293" t="s">
        <v>4420</v>
      </c>
      <c r="E115" s="569" t="s">
        <v>26</v>
      </c>
      <c r="F115" s="570">
        <f t="shared" si="2"/>
        <v>0</v>
      </c>
      <c r="G115" s="571" t="str">
        <f t="shared" si="0"/>
        <v>0</v>
      </c>
      <c r="H115" s="572">
        <v>0</v>
      </c>
      <c r="I115" s="567" t="s">
        <v>27</v>
      </c>
      <c r="J115" s="574" t="s">
        <v>1639</v>
      </c>
      <c r="K115" s="567">
        <f t="shared" si="6"/>
        <v>0</v>
      </c>
      <c r="L115" s="984"/>
    </row>
    <row r="116" spans="1:12" ht="15.6" customHeight="1">
      <c r="A116" s="573">
        <v>185</v>
      </c>
      <c r="B116" s="573" t="s">
        <v>24</v>
      </c>
      <c r="C116" s="293" t="s">
        <v>4419</v>
      </c>
      <c r="D116" s="293" t="s">
        <v>4420</v>
      </c>
      <c r="E116" s="569" t="s">
        <v>26</v>
      </c>
      <c r="F116" s="570">
        <f t="shared" si="2"/>
        <v>0</v>
      </c>
      <c r="G116" s="571" t="str">
        <f t="shared" si="0"/>
        <v>0</v>
      </c>
      <c r="H116" s="572">
        <v>0</v>
      </c>
      <c r="I116" s="567" t="s">
        <v>27</v>
      </c>
      <c r="J116" s="574" t="s">
        <v>1639</v>
      </c>
      <c r="K116" s="567">
        <f t="shared" si="6"/>
        <v>0</v>
      </c>
      <c r="L116" s="984"/>
    </row>
    <row r="117" spans="1:12" ht="15.6" customHeight="1">
      <c r="A117" s="573">
        <v>186</v>
      </c>
      <c r="B117" s="573" t="s">
        <v>24</v>
      </c>
      <c r="C117" s="293" t="s">
        <v>4419</v>
      </c>
      <c r="D117" s="293" t="s">
        <v>4420</v>
      </c>
      <c r="E117" s="569" t="s">
        <v>26</v>
      </c>
      <c r="F117" s="570">
        <f t="shared" si="2"/>
        <v>0</v>
      </c>
      <c r="G117" s="571" t="str">
        <f t="shared" si="0"/>
        <v>0</v>
      </c>
      <c r="H117" s="572">
        <v>0</v>
      </c>
      <c r="I117" s="567" t="s">
        <v>27</v>
      </c>
      <c r="J117" s="574" t="s">
        <v>1639</v>
      </c>
      <c r="K117" s="567">
        <f t="shared" si="6"/>
        <v>0</v>
      </c>
      <c r="L117" s="984"/>
    </row>
    <row r="118" spans="1:12" ht="15.6" customHeight="1">
      <c r="A118" s="573">
        <v>187</v>
      </c>
      <c r="B118" s="573" t="s">
        <v>24</v>
      </c>
      <c r="C118" s="293" t="s">
        <v>4419</v>
      </c>
      <c r="D118" s="293" t="s">
        <v>4420</v>
      </c>
      <c r="E118" s="569" t="s">
        <v>26</v>
      </c>
      <c r="F118" s="570">
        <f t="shared" si="2"/>
        <v>0</v>
      </c>
      <c r="G118" s="571" t="str">
        <f t="shared" si="0"/>
        <v>0</v>
      </c>
      <c r="H118" s="572">
        <v>0</v>
      </c>
      <c r="I118" s="567" t="s">
        <v>27</v>
      </c>
      <c r="J118" s="574" t="s">
        <v>1639</v>
      </c>
      <c r="K118" s="567">
        <f t="shared" si="6"/>
        <v>0</v>
      </c>
      <c r="L118" s="984"/>
    </row>
    <row r="119" spans="1:12" ht="15.6" customHeight="1">
      <c r="A119" s="573">
        <v>188</v>
      </c>
      <c r="B119" s="573" t="s">
        <v>24</v>
      </c>
      <c r="C119" s="293" t="s">
        <v>4419</v>
      </c>
      <c r="D119" s="293" t="s">
        <v>4420</v>
      </c>
      <c r="E119" s="569" t="s">
        <v>26</v>
      </c>
      <c r="F119" s="570">
        <f t="shared" si="2"/>
        <v>0</v>
      </c>
      <c r="G119" s="571" t="str">
        <f t="shared" si="0"/>
        <v>0</v>
      </c>
      <c r="H119" s="572">
        <v>0</v>
      </c>
      <c r="I119" s="567" t="s">
        <v>27</v>
      </c>
      <c r="J119" s="574" t="s">
        <v>1639</v>
      </c>
      <c r="K119" s="567">
        <f t="shared" si="6"/>
        <v>0</v>
      </c>
      <c r="L119" s="984"/>
    </row>
    <row r="120" spans="1:12" ht="15.6" customHeight="1">
      <c r="A120" s="573">
        <v>189</v>
      </c>
      <c r="B120" s="573" t="s">
        <v>24</v>
      </c>
      <c r="C120" s="293" t="s">
        <v>4419</v>
      </c>
      <c r="D120" s="293" t="s">
        <v>4420</v>
      </c>
      <c r="E120" s="569" t="s">
        <v>26</v>
      </c>
      <c r="F120" s="570">
        <f t="shared" si="2"/>
        <v>0</v>
      </c>
      <c r="G120" s="571" t="str">
        <f t="shared" si="0"/>
        <v>0</v>
      </c>
      <c r="H120" s="572">
        <v>0</v>
      </c>
      <c r="I120" s="567" t="s">
        <v>27</v>
      </c>
      <c r="J120" s="574" t="s">
        <v>1639</v>
      </c>
      <c r="K120" s="567">
        <f t="shared" si="6"/>
        <v>0</v>
      </c>
      <c r="L120" s="984"/>
    </row>
    <row r="121" spans="1:12" ht="15.6" customHeight="1">
      <c r="A121" s="573">
        <v>190</v>
      </c>
      <c r="B121" s="573" t="s">
        <v>24</v>
      </c>
      <c r="C121" s="293" t="s">
        <v>4419</v>
      </c>
      <c r="D121" s="293" t="s">
        <v>4420</v>
      </c>
      <c r="E121" s="569" t="s">
        <v>26</v>
      </c>
      <c r="F121" s="570">
        <f t="shared" si="2"/>
        <v>0</v>
      </c>
      <c r="G121" s="571" t="str">
        <f t="shared" si="0"/>
        <v>0</v>
      </c>
      <c r="H121" s="572">
        <v>0</v>
      </c>
      <c r="I121" s="567" t="s">
        <v>27</v>
      </c>
      <c r="J121" s="574" t="s">
        <v>1639</v>
      </c>
      <c r="K121" s="567">
        <f t="shared" si="6"/>
        <v>0</v>
      </c>
      <c r="L121" s="984"/>
    </row>
    <row r="122" spans="1:12" ht="15.6" customHeight="1">
      <c r="A122" s="573">
        <v>191</v>
      </c>
      <c r="B122" s="573" t="s">
        <v>24</v>
      </c>
      <c r="C122" s="293" t="s">
        <v>4419</v>
      </c>
      <c r="D122" s="293" t="s">
        <v>4420</v>
      </c>
      <c r="E122" s="569" t="s">
        <v>26</v>
      </c>
      <c r="F122" s="570">
        <f t="shared" si="2"/>
        <v>0</v>
      </c>
      <c r="G122" s="571" t="str">
        <f t="shared" si="0"/>
        <v>0</v>
      </c>
      <c r="H122" s="572">
        <v>0</v>
      </c>
      <c r="I122" s="567" t="s">
        <v>27</v>
      </c>
      <c r="J122" s="574" t="s">
        <v>1639</v>
      </c>
      <c r="K122" s="567">
        <f t="shared" si="6"/>
        <v>0</v>
      </c>
      <c r="L122" s="984"/>
    </row>
    <row r="123" spans="1:12" ht="15.6" customHeight="1">
      <c r="A123" s="573">
        <v>192</v>
      </c>
      <c r="B123" s="573" t="s">
        <v>24</v>
      </c>
      <c r="C123" s="293" t="s">
        <v>4419</v>
      </c>
      <c r="D123" s="293" t="s">
        <v>4420</v>
      </c>
      <c r="E123" s="569" t="s">
        <v>26</v>
      </c>
      <c r="F123" s="570">
        <f t="shared" si="2"/>
        <v>0</v>
      </c>
      <c r="G123" s="571" t="str">
        <f t="shared" si="0"/>
        <v>0</v>
      </c>
      <c r="H123" s="572">
        <v>0</v>
      </c>
      <c r="I123" s="567" t="s">
        <v>27</v>
      </c>
      <c r="J123" s="574" t="s">
        <v>1639</v>
      </c>
      <c r="K123" s="567">
        <f t="shared" si="6"/>
        <v>0</v>
      </c>
      <c r="L123" s="984"/>
    </row>
    <row r="124" spans="1:12" ht="15.6" customHeight="1">
      <c r="A124" s="573">
        <v>193</v>
      </c>
      <c r="B124" s="573" t="s">
        <v>24</v>
      </c>
      <c r="C124" s="293" t="s">
        <v>4419</v>
      </c>
      <c r="D124" s="293" t="s">
        <v>4420</v>
      </c>
      <c r="E124" s="569" t="s">
        <v>26</v>
      </c>
      <c r="F124" s="570">
        <f t="shared" si="2"/>
        <v>0</v>
      </c>
      <c r="G124" s="571" t="str">
        <f t="shared" si="0"/>
        <v>0</v>
      </c>
      <c r="H124" s="572">
        <v>0</v>
      </c>
      <c r="I124" s="567" t="s">
        <v>27</v>
      </c>
      <c r="J124" s="574" t="s">
        <v>1639</v>
      </c>
      <c r="K124" s="567">
        <f t="shared" si="6"/>
        <v>0</v>
      </c>
      <c r="L124" s="984"/>
    </row>
    <row r="125" spans="1:12" ht="15.6" customHeight="1">
      <c r="A125" s="573">
        <v>194</v>
      </c>
      <c r="B125" s="573" t="s">
        <v>24</v>
      </c>
      <c r="C125" s="293" t="s">
        <v>4419</v>
      </c>
      <c r="D125" s="293" t="s">
        <v>4420</v>
      </c>
      <c r="E125" s="569" t="s">
        <v>26</v>
      </c>
      <c r="F125" s="570">
        <f t="shared" si="2"/>
        <v>0</v>
      </c>
      <c r="G125" s="571" t="str">
        <f t="shared" si="0"/>
        <v>0</v>
      </c>
      <c r="H125" s="572">
        <v>0</v>
      </c>
      <c r="I125" s="567" t="s">
        <v>27</v>
      </c>
      <c r="J125" s="574" t="s">
        <v>1639</v>
      </c>
      <c r="K125" s="567">
        <f t="shared" si="6"/>
        <v>0</v>
      </c>
      <c r="L125" s="984"/>
    </row>
    <row r="126" spans="1:12" ht="15.6" customHeight="1">
      <c r="A126" s="573">
        <v>195</v>
      </c>
      <c r="B126" s="573" t="s">
        <v>24</v>
      </c>
      <c r="C126" s="293" t="s">
        <v>4419</v>
      </c>
      <c r="D126" s="293" t="s">
        <v>4420</v>
      </c>
      <c r="E126" s="569" t="s">
        <v>26</v>
      </c>
      <c r="F126" s="570">
        <f t="shared" si="2"/>
        <v>0</v>
      </c>
      <c r="G126" s="571" t="str">
        <f t="shared" si="0"/>
        <v>0</v>
      </c>
      <c r="H126" s="572">
        <v>0</v>
      </c>
      <c r="I126" s="567" t="s">
        <v>27</v>
      </c>
      <c r="J126" s="574" t="s">
        <v>1639</v>
      </c>
      <c r="K126" s="567">
        <f t="shared" si="6"/>
        <v>0</v>
      </c>
      <c r="L126" s="984"/>
    </row>
    <row r="127" spans="1:12" ht="15.6" customHeight="1">
      <c r="A127" s="573">
        <v>196</v>
      </c>
      <c r="B127" s="573" t="s">
        <v>24</v>
      </c>
      <c r="C127" s="293" t="s">
        <v>4419</v>
      </c>
      <c r="D127" s="293" t="s">
        <v>4420</v>
      </c>
      <c r="E127" s="569" t="s">
        <v>26</v>
      </c>
      <c r="F127" s="570">
        <f t="shared" si="2"/>
        <v>0</v>
      </c>
      <c r="G127" s="571" t="str">
        <f t="shared" si="0"/>
        <v>0</v>
      </c>
      <c r="H127" s="572">
        <v>0</v>
      </c>
      <c r="I127" s="567" t="s">
        <v>27</v>
      </c>
      <c r="J127" s="574" t="s">
        <v>1639</v>
      </c>
      <c r="K127" s="567">
        <f t="shared" si="6"/>
        <v>0</v>
      </c>
      <c r="L127" s="984"/>
    </row>
    <row r="128" spans="1:12" ht="15.6" customHeight="1">
      <c r="A128" s="573">
        <v>197</v>
      </c>
      <c r="B128" s="573" t="s">
        <v>24</v>
      </c>
      <c r="C128" s="293" t="s">
        <v>4419</v>
      </c>
      <c r="D128" s="293" t="s">
        <v>4420</v>
      </c>
      <c r="E128" s="569" t="s">
        <v>26</v>
      </c>
      <c r="F128" s="570">
        <f t="shared" si="2"/>
        <v>0</v>
      </c>
      <c r="G128" s="571" t="str">
        <f t="shared" si="0"/>
        <v>0</v>
      </c>
      <c r="H128" s="572">
        <v>0</v>
      </c>
      <c r="I128" s="567" t="s">
        <v>27</v>
      </c>
      <c r="J128" s="574" t="s">
        <v>1639</v>
      </c>
      <c r="K128" s="567">
        <f t="shared" si="6"/>
        <v>0</v>
      </c>
      <c r="L128" s="984"/>
    </row>
    <row r="129" spans="1:12" ht="15.6" customHeight="1">
      <c r="A129" s="573">
        <v>198</v>
      </c>
      <c r="B129" s="573" t="s">
        <v>24</v>
      </c>
      <c r="C129" s="293" t="s">
        <v>4419</v>
      </c>
      <c r="D129" s="293" t="s">
        <v>4420</v>
      </c>
      <c r="E129" s="569" t="s">
        <v>26</v>
      </c>
      <c r="F129" s="570">
        <f t="shared" si="2"/>
        <v>0</v>
      </c>
      <c r="G129" s="571" t="str">
        <f t="shared" si="0"/>
        <v>0</v>
      </c>
      <c r="H129" s="572">
        <v>0</v>
      </c>
      <c r="I129" s="567" t="s">
        <v>27</v>
      </c>
      <c r="J129" s="574" t="s">
        <v>1639</v>
      </c>
      <c r="K129" s="567">
        <f t="shared" si="6"/>
        <v>0</v>
      </c>
      <c r="L129" s="984"/>
    </row>
    <row r="130" spans="1:12" ht="15.6" customHeight="1">
      <c r="A130" s="573">
        <v>199</v>
      </c>
      <c r="B130" s="573" t="s">
        <v>24</v>
      </c>
      <c r="C130" s="293" t="s">
        <v>4419</v>
      </c>
      <c r="D130" s="293" t="s">
        <v>4420</v>
      </c>
      <c r="E130" s="569" t="s">
        <v>26</v>
      </c>
      <c r="F130" s="570">
        <f t="shared" si="2"/>
        <v>0</v>
      </c>
      <c r="G130" s="571" t="str">
        <f t="shared" si="0"/>
        <v>0</v>
      </c>
      <c r="H130" s="572">
        <v>0</v>
      </c>
      <c r="I130" s="567" t="s">
        <v>27</v>
      </c>
      <c r="J130" s="574" t="s">
        <v>1639</v>
      </c>
      <c r="K130" s="567">
        <f t="shared" si="6"/>
        <v>0</v>
      </c>
      <c r="L130" s="984"/>
    </row>
    <row r="131" spans="1:12" ht="15.6" customHeight="1">
      <c r="A131" s="573">
        <v>200</v>
      </c>
      <c r="B131" s="573" t="s">
        <v>24</v>
      </c>
      <c r="C131" s="293" t="s">
        <v>4419</v>
      </c>
      <c r="D131" s="293" t="s">
        <v>4420</v>
      </c>
      <c r="E131" s="569" t="s">
        <v>26</v>
      </c>
      <c r="F131" s="570">
        <f t="shared" si="2"/>
        <v>0</v>
      </c>
      <c r="G131" s="571" t="str">
        <f t="shared" ref="G131:G186" si="7">DEC2HEX(H131)</f>
        <v>0</v>
      </c>
      <c r="H131" s="572">
        <v>0</v>
      </c>
      <c r="I131" s="567" t="s">
        <v>27</v>
      </c>
      <c r="J131" s="574" t="s">
        <v>1639</v>
      </c>
      <c r="K131" s="567">
        <f t="shared" si="6"/>
        <v>0</v>
      </c>
      <c r="L131" s="984"/>
    </row>
    <row r="132" spans="1:12" ht="15.6" customHeight="1">
      <c r="A132" s="573">
        <v>201</v>
      </c>
      <c r="B132" s="573" t="s">
        <v>24</v>
      </c>
      <c r="C132" s="293" t="s">
        <v>4419</v>
      </c>
      <c r="D132" s="293" t="s">
        <v>4420</v>
      </c>
      <c r="E132" s="569" t="s">
        <v>26</v>
      </c>
      <c r="F132" s="570">
        <f t="shared" si="2"/>
        <v>0</v>
      </c>
      <c r="G132" s="571" t="str">
        <f t="shared" si="7"/>
        <v>0</v>
      </c>
      <c r="H132" s="572">
        <v>0</v>
      </c>
      <c r="I132" s="567" t="s">
        <v>27</v>
      </c>
      <c r="J132" s="574" t="s">
        <v>1639</v>
      </c>
      <c r="K132" s="567">
        <f t="shared" si="6"/>
        <v>0</v>
      </c>
      <c r="L132" s="984"/>
    </row>
    <row r="133" spans="1:12" ht="15.6" customHeight="1">
      <c r="A133" s="573">
        <v>202</v>
      </c>
      <c r="B133" s="573" t="s">
        <v>24</v>
      </c>
      <c r="C133" s="293" t="s">
        <v>4419</v>
      </c>
      <c r="D133" s="293" t="s">
        <v>4420</v>
      </c>
      <c r="E133" s="569" t="s">
        <v>26</v>
      </c>
      <c r="F133" s="570">
        <f t="shared" si="2"/>
        <v>0</v>
      </c>
      <c r="G133" s="571" t="str">
        <f t="shared" si="7"/>
        <v>0</v>
      </c>
      <c r="H133" s="572">
        <v>0</v>
      </c>
      <c r="I133" s="567" t="s">
        <v>27</v>
      </c>
      <c r="J133" s="574" t="s">
        <v>1639</v>
      </c>
      <c r="K133" s="567">
        <f t="shared" si="6"/>
        <v>0</v>
      </c>
      <c r="L133" s="984"/>
    </row>
    <row r="134" spans="1:12" ht="15.6" customHeight="1">
      <c r="A134" s="573">
        <v>203</v>
      </c>
      <c r="B134" s="573" t="s">
        <v>24</v>
      </c>
      <c r="C134" s="293" t="s">
        <v>4419</v>
      </c>
      <c r="D134" s="293" t="s">
        <v>4420</v>
      </c>
      <c r="E134" s="569" t="s">
        <v>26</v>
      </c>
      <c r="F134" s="570">
        <f t="shared" ref="F134:F186" si="8">H134</f>
        <v>0</v>
      </c>
      <c r="G134" s="571" t="str">
        <f t="shared" si="7"/>
        <v>0</v>
      </c>
      <c r="H134" s="572">
        <v>0</v>
      </c>
      <c r="I134" s="567" t="s">
        <v>27</v>
      </c>
      <c r="J134" s="574" t="s">
        <v>1639</v>
      </c>
      <c r="K134" s="567">
        <f t="shared" si="6"/>
        <v>0</v>
      </c>
      <c r="L134" s="984"/>
    </row>
    <row r="135" spans="1:12" ht="15.6" customHeight="1">
      <c r="A135" s="573">
        <v>204</v>
      </c>
      <c r="B135" s="573" t="s">
        <v>24</v>
      </c>
      <c r="C135" s="293" t="s">
        <v>4419</v>
      </c>
      <c r="D135" s="293" t="s">
        <v>4420</v>
      </c>
      <c r="E135" s="569" t="s">
        <v>26</v>
      </c>
      <c r="F135" s="570">
        <f t="shared" si="8"/>
        <v>0</v>
      </c>
      <c r="G135" s="571" t="str">
        <f t="shared" si="7"/>
        <v>0</v>
      </c>
      <c r="H135" s="572">
        <v>0</v>
      </c>
      <c r="I135" s="567" t="s">
        <v>27</v>
      </c>
      <c r="J135" s="574" t="s">
        <v>1639</v>
      </c>
      <c r="K135" s="567">
        <f t="shared" si="6"/>
        <v>0</v>
      </c>
      <c r="L135" s="984"/>
    </row>
    <row r="136" spans="1:12" ht="15.6" customHeight="1">
      <c r="A136" s="573">
        <v>205</v>
      </c>
      <c r="B136" s="573" t="s">
        <v>24</v>
      </c>
      <c r="C136" s="293" t="s">
        <v>4419</v>
      </c>
      <c r="D136" s="293" t="s">
        <v>4420</v>
      </c>
      <c r="E136" s="569" t="s">
        <v>26</v>
      </c>
      <c r="F136" s="570">
        <f t="shared" si="8"/>
        <v>0</v>
      </c>
      <c r="G136" s="571" t="str">
        <f t="shared" si="7"/>
        <v>0</v>
      </c>
      <c r="H136" s="572">
        <v>0</v>
      </c>
      <c r="I136" s="567" t="s">
        <v>27</v>
      </c>
      <c r="J136" s="574" t="s">
        <v>1639</v>
      </c>
      <c r="K136" s="567">
        <f t="shared" si="6"/>
        <v>0</v>
      </c>
      <c r="L136" s="984"/>
    </row>
    <row r="137" spans="1:12" ht="15.6" customHeight="1">
      <c r="A137" s="573">
        <v>206</v>
      </c>
      <c r="B137" s="573" t="s">
        <v>24</v>
      </c>
      <c r="C137" s="293" t="s">
        <v>4419</v>
      </c>
      <c r="D137" s="293" t="s">
        <v>4420</v>
      </c>
      <c r="E137" s="569" t="s">
        <v>26</v>
      </c>
      <c r="F137" s="570">
        <f t="shared" si="8"/>
        <v>0</v>
      </c>
      <c r="G137" s="571" t="str">
        <f t="shared" si="7"/>
        <v>0</v>
      </c>
      <c r="H137" s="572">
        <v>0</v>
      </c>
      <c r="I137" s="567" t="s">
        <v>27</v>
      </c>
      <c r="J137" s="574" t="s">
        <v>1639</v>
      </c>
      <c r="K137" s="567">
        <f t="shared" si="6"/>
        <v>0</v>
      </c>
      <c r="L137" s="984"/>
    </row>
    <row r="138" spans="1:12" ht="15.6" customHeight="1">
      <c r="A138" s="573">
        <v>207</v>
      </c>
      <c r="B138" s="573" t="s">
        <v>24</v>
      </c>
      <c r="C138" s="293" t="s">
        <v>4419</v>
      </c>
      <c r="D138" s="293" t="s">
        <v>4420</v>
      </c>
      <c r="E138" s="569" t="s">
        <v>26</v>
      </c>
      <c r="F138" s="570">
        <f t="shared" si="8"/>
        <v>0</v>
      </c>
      <c r="G138" s="571" t="str">
        <f t="shared" si="7"/>
        <v>0</v>
      </c>
      <c r="H138" s="572">
        <v>0</v>
      </c>
      <c r="I138" s="567" t="s">
        <v>27</v>
      </c>
      <c r="J138" s="574" t="s">
        <v>1639</v>
      </c>
      <c r="K138" s="567">
        <f t="shared" si="6"/>
        <v>0</v>
      </c>
      <c r="L138" s="984"/>
    </row>
    <row r="139" spans="1:12" ht="15.6" customHeight="1">
      <c r="A139" s="573">
        <v>208</v>
      </c>
      <c r="B139" s="573" t="s">
        <v>24</v>
      </c>
      <c r="C139" s="293" t="s">
        <v>4419</v>
      </c>
      <c r="D139" s="293" t="s">
        <v>4420</v>
      </c>
      <c r="E139" s="569" t="s">
        <v>26</v>
      </c>
      <c r="F139" s="570">
        <f t="shared" si="8"/>
        <v>0</v>
      </c>
      <c r="G139" s="571" t="str">
        <f t="shared" si="7"/>
        <v>0</v>
      </c>
      <c r="H139" s="572">
        <v>0</v>
      </c>
      <c r="I139" s="567" t="s">
        <v>27</v>
      </c>
      <c r="J139" s="574" t="s">
        <v>1639</v>
      </c>
      <c r="K139" s="567">
        <f t="shared" si="6"/>
        <v>0</v>
      </c>
      <c r="L139" s="984"/>
    </row>
    <row r="140" spans="1:12" ht="15.6" customHeight="1">
      <c r="A140" s="573">
        <v>209</v>
      </c>
      <c r="B140" s="573" t="s">
        <v>24</v>
      </c>
      <c r="C140" s="293" t="s">
        <v>4419</v>
      </c>
      <c r="D140" s="293" t="s">
        <v>4420</v>
      </c>
      <c r="E140" s="569" t="s">
        <v>26</v>
      </c>
      <c r="F140" s="570">
        <f t="shared" si="8"/>
        <v>0</v>
      </c>
      <c r="G140" s="571" t="str">
        <f t="shared" si="7"/>
        <v>0</v>
      </c>
      <c r="H140" s="572">
        <v>0</v>
      </c>
      <c r="I140" s="567" t="s">
        <v>27</v>
      </c>
      <c r="J140" s="574" t="s">
        <v>1639</v>
      </c>
      <c r="K140" s="567">
        <f t="shared" si="6"/>
        <v>0</v>
      </c>
      <c r="L140" s="984"/>
    </row>
    <row r="141" spans="1:12" ht="15.6" customHeight="1">
      <c r="A141" s="573">
        <v>210</v>
      </c>
      <c r="B141" s="573" t="s">
        <v>24</v>
      </c>
      <c r="C141" s="293" t="s">
        <v>4419</v>
      </c>
      <c r="D141" s="293" t="s">
        <v>4420</v>
      </c>
      <c r="E141" s="569" t="s">
        <v>26</v>
      </c>
      <c r="F141" s="570">
        <f t="shared" si="8"/>
        <v>0</v>
      </c>
      <c r="G141" s="571" t="str">
        <f t="shared" si="7"/>
        <v>0</v>
      </c>
      <c r="H141" s="572">
        <v>0</v>
      </c>
      <c r="I141" s="567" t="s">
        <v>27</v>
      </c>
      <c r="J141" s="574" t="s">
        <v>1639</v>
      </c>
      <c r="K141" s="567">
        <f t="shared" si="6"/>
        <v>0</v>
      </c>
      <c r="L141" s="984"/>
    </row>
    <row r="142" spans="1:12" ht="15.6" customHeight="1">
      <c r="A142" s="573">
        <v>211</v>
      </c>
      <c r="B142" s="573" t="s">
        <v>24</v>
      </c>
      <c r="C142" s="293" t="s">
        <v>4419</v>
      </c>
      <c r="D142" s="293" t="s">
        <v>4420</v>
      </c>
      <c r="E142" s="569" t="s">
        <v>26</v>
      </c>
      <c r="F142" s="570">
        <f t="shared" si="8"/>
        <v>0</v>
      </c>
      <c r="G142" s="571" t="str">
        <f t="shared" si="7"/>
        <v>0</v>
      </c>
      <c r="H142" s="572">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8"/>
        <v>0</v>
      </c>
      <c r="G143" s="571" t="str">
        <f t="shared" si="7"/>
        <v>0</v>
      </c>
      <c r="H143" s="572">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8"/>
        <v>0</v>
      </c>
      <c r="G144" s="571" t="str">
        <f t="shared" si="7"/>
        <v>0</v>
      </c>
      <c r="H144" s="572">
        <v>0</v>
      </c>
      <c r="I144" s="567" t="s">
        <v>27</v>
      </c>
      <c r="J144" s="574" t="s">
        <v>1639</v>
      </c>
      <c r="K144" s="567">
        <f t="shared" si="6"/>
        <v>0</v>
      </c>
      <c r="L144" s="984"/>
    </row>
    <row r="145" spans="1:12" ht="15.6" customHeight="1">
      <c r="A145" s="573">
        <v>214</v>
      </c>
      <c r="B145" s="573" t="s">
        <v>24</v>
      </c>
      <c r="C145" s="293" t="s">
        <v>4419</v>
      </c>
      <c r="D145" s="293" t="s">
        <v>4420</v>
      </c>
      <c r="E145" s="569" t="s">
        <v>26</v>
      </c>
      <c r="F145" s="570">
        <f t="shared" si="8"/>
        <v>0</v>
      </c>
      <c r="G145" s="571" t="str">
        <f t="shared" si="7"/>
        <v>0</v>
      </c>
      <c r="H145" s="572">
        <v>0</v>
      </c>
      <c r="I145" s="567" t="s">
        <v>27</v>
      </c>
      <c r="J145" s="574" t="s">
        <v>1639</v>
      </c>
      <c r="K145" s="567">
        <f t="shared" si="6"/>
        <v>0</v>
      </c>
      <c r="L145" s="984"/>
    </row>
    <row r="146" spans="1:12" ht="15.6" customHeight="1">
      <c r="A146" s="573">
        <v>215</v>
      </c>
      <c r="B146" s="573" t="s">
        <v>24</v>
      </c>
      <c r="C146" s="293" t="s">
        <v>4419</v>
      </c>
      <c r="D146" s="293" t="s">
        <v>4420</v>
      </c>
      <c r="E146" s="569" t="s">
        <v>26</v>
      </c>
      <c r="F146" s="570">
        <f t="shared" si="8"/>
        <v>0</v>
      </c>
      <c r="G146" s="571" t="str">
        <f t="shared" si="7"/>
        <v>0</v>
      </c>
      <c r="H146" s="572">
        <v>0</v>
      </c>
      <c r="I146" s="567" t="s">
        <v>27</v>
      </c>
      <c r="J146" s="574" t="s">
        <v>1639</v>
      </c>
      <c r="K146" s="567">
        <f t="shared" si="6"/>
        <v>0</v>
      </c>
      <c r="L146" s="984"/>
    </row>
    <row r="147" spans="1:12" ht="15.6" customHeight="1">
      <c r="A147" s="573">
        <v>216</v>
      </c>
      <c r="B147" s="573" t="s">
        <v>24</v>
      </c>
      <c r="C147" s="293" t="s">
        <v>4419</v>
      </c>
      <c r="D147" s="293" t="s">
        <v>4420</v>
      </c>
      <c r="E147" s="569" t="s">
        <v>26</v>
      </c>
      <c r="F147" s="570">
        <f t="shared" si="8"/>
        <v>0</v>
      </c>
      <c r="G147" s="571" t="str">
        <f t="shared" si="7"/>
        <v>0</v>
      </c>
      <c r="H147" s="572">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8"/>
        <v>0</v>
      </c>
      <c r="G148" s="571" t="str">
        <f t="shared" si="7"/>
        <v>0</v>
      </c>
      <c r="H148" s="572">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8"/>
        <v>0</v>
      </c>
      <c r="G149" s="571" t="str">
        <f t="shared" si="7"/>
        <v>0</v>
      </c>
      <c r="H149" s="572">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8"/>
        <v>0</v>
      </c>
      <c r="G150" s="571" t="str">
        <f t="shared" si="7"/>
        <v>0</v>
      </c>
      <c r="H150" s="572">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8"/>
        <v>0</v>
      </c>
      <c r="G151" s="571" t="str">
        <f t="shared" si="7"/>
        <v>0</v>
      </c>
      <c r="H151" s="572">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8"/>
        <v>0</v>
      </c>
      <c r="G152" s="571" t="str">
        <f t="shared" si="7"/>
        <v>0</v>
      </c>
      <c r="H152" s="572">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8"/>
        <v>0</v>
      </c>
      <c r="G153" s="571" t="str">
        <f t="shared" si="7"/>
        <v>0</v>
      </c>
      <c r="H153" s="572">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8"/>
        <v>0</v>
      </c>
      <c r="G154" s="571" t="str">
        <f t="shared" si="7"/>
        <v>0</v>
      </c>
      <c r="H154" s="572">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8"/>
        <v>255</v>
      </c>
      <c r="G155" s="571" t="str">
        <f t="shared" si="7"/>
        <v>FF</v>
      </c>
      <c r="H155" s="572">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8"/>
        <v>255</v>
      </c>
      <c r="G156" s="571" t="str">
        <f t="shared" si="7"/>
        <v>FF</v>
      </c>
      <c r="H156" s="572">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8"/>
        <v>255</v>
      </c>
      <c r="G157" s="571" t="str">
        <f t="shared" si="7"/>
        <v>FF</v>
      </c>
      <c r="H157" s="572">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8"/>
        <v>255</v>
      </c>
      <c r="G158" s="571" t="str">
        <f t="shared" si="7"/>
        <v>FF</v>
      </c>
      <c r="H158" s="572">
        <v>255</v>
      </c>
      <c r="I158" s="567" t="s">
        <v>27</v>
      </c>
      <c r="J158" s="574" t="s">
        <v>1639</v>
      </c>
      <c r="K158" s="567">
        <f t="shared" si="6"/>
        <v>255</v>
      </c>
      <c r="L158" s="298"/>
    </row>
    <row r="159" spans="1:12">
      <c r="A159" s="573">
        <v>228</v>
      </c>
      <c r="B159" s="573" t="s">
        <v>24</v>
      </c>
      <c r="C159" s="293" t="s">
        <v>49</v>
      </c>
      <c r="D159" s="293" t="s">
        <v>49</v>
      </c>
      <c r="E159" s="569" t="s">
        <v>26</v>
      </c>
      <c r="F159" s="570">
        <f t="shared" si="8"/>
        <v>255</v>
      </c>
      <c r="G159" s="571" t="str">
        <f t="shared" si="7"/>
        <v>FF</v>
      </c>
      <c r="H159" s="572">
        <v>255</v>
      </c>
      <c r="I159" s="567" t="s">
        <v>27</v>
      </c>
      <c r="J159" s="574" t="s">
        <v>1639</v>
      </c>
      <c r="K159" s="567">
        <f t="shared" si="6"/>
        <v>255</v>
      </c>
      <c r="L159" s="298"/>
    </row>
    <row r="160" spans="1:12">
      <c r="A160" s="573">
        <v>229</v>
      </c>
      <c r="B160" s="573" t="s">
        <v>24</v>
      </c>
      <c r="C160" s="293" t="s">
        <v>49</v>
      </c>
      <c r="D160" s="293" t="s">
        <v>49</v>
      </c>
      <c r="E160" s="569" t="s">
        <v>26</v>
      </c>
      <c r="F160" s="570">
        <f t="shared" si="8"/>
        <v>255</v>
      </c>
      <c r="G160" s="571" t="str">
        <f t="shared" si="7"/>
        <v>FF</v>
      </c>
      <c r="H160" s="572">
        <v>255</v>
      </c>
      <c r="I160" s="567" t="s">
        <v>27</v>
      </c>
      <c r="J160" s="574" t="s">
        <v>1639</v>
      </c>
      <c r="K160" s="567">
        <f t="shared" si="6"/>
        <v>255</v>
      </c>
      <c r="L160" s="298"/>
    </row>
    <row r="161" spans="1:12">
      <c r="A161" s="573">
        <v>230</v>
      </c>
      <c r="B161" s="573" t="s">
        <v>24</v>
      </c>
      <c r="C161" s="293" t="s">
        <v>49</v>
      </c>
      <c r="D161" s="293" t="s">
        <v>49</v>
      </c>
      <c r="E161" s="569" t="s">
        <v>26</v>
      </c>
      <c r="F161" s="570">
        <f t="shared" si="8"/>
        <v>255</v>
      </c>
      <c r="G161" s="571" t="str">
        <f t="shared" si="7"/>
        <v>FF</v>
      </c>
      <c r="H161" s="572">
        <v>255</v>
      </c>
      <c r="I161" s="567" t="s">
        <v>27</v>
      </c>
      <c r="J161" s="574" t="s">
        <v>1639</v>
      </c>
      <c r="K161" s="567">
        <f t="shared" si="6"/>
        <v>255</v>
      </c>
      <c r="L161" s="298"/>
    </row>
    <row r="162" spans="1:12">
      <c r="A162" s="573">
        <v>231</v>
      </c>
      <c r="B162" s="573" t="s">
        <v>24</v>
      </c>
      <c r="C162" s="293" t="s">
        <v>49</v>
      </c>
      <c r="D162" s="293" t="s">
        <v>49</v>
      </c>
      <c r="E162" s="569" t="s">
        <v>26</v>
      </c>
      <c r="F162" s="570">
        <f t="shared" si="8"/>
        <v>255</v>
      </c>
      <c r="G162" s="571" t="str">
        <f t="shared" si="7"/>
        <v>FF</v>
      </c>
      <c r="H162" s="572">
        <v>255</v>
      </c>
      <c r="I162" s="567" t="s">
        <v>27</v>
      </c>
      <c r="J162" s="574" t="s">
        <v>1639</v>
      </c>
      <c r="K162" s="567">
        <f t="shared" si="6"/>
        <v>255</v>
      </c>
      <c r="L162" s="298"/>
    </row>
    <row r="163" spans="1:12">
      <c r="A163" s="573">
        <v>232</v>
      </c>
      <c r="B163" s="573" t="s">
        <v>24</v>
      </c>
      <c r="C163" s="293" t="s">
        <v>49</v>
      </c>
      <c r="D163" s="293" t="s">
        <v>49</v>
      </c>
      <c r="E163" s="569" t="s">
        <v>26</v>
      </c>
      <c r="F163" s="570">
        <f t="shared" si="8"/>
        <v>255</v>
      </c>
      <c r="G163" s="571" t="str">
        <f t="shared" si="7"/>
        <v>FF</v>
      </c>
      <c r="H163" s="572">
        <v>255</v>
      </c>
      <c r="I163" s="567" t="s">
        <v>27</v>
      </c>
      <c r="J163" s="574" t="s">
        <v>1639</v>
      </c>
      <c r="K163" s="567">
        <f t="shared" si="6"/>
        <v>255</v>
      </c>
      <c r="L163" s="298"/>
    </row>
    <row r="164" spans="1:12">
      <c r="A164" s="573">
        <v>233</v>
      </c>
      <c r="B164" s="573" t="s">
        <v>24</v>
      </c>
      <c r="C164" s="293" t="s">
        <v>49</v>
      </c>
      <c r="D164" s="293" t="s">
        <v>49</v>
      </c>
      <c r="E164" s="569" t="s">
        <v>26</v>
      </c>
      <c r="F164" s="570">
        <f t="shared" si="8"/>
        <v>255</v>
      </c>
      <c r="G164" s="571" t="str">
        <f t="shared" si="7"/>
        <v>FF</v>
      </c>
      <c r="H164" s="572">
        <v>255</v>
      </c>
      <c r="I164" s="567" t="s">
        <v>27</v>
      </c>
      <c r="J164" s="574" t="s">
        <v>1639</v>
      </c>
      <c r="K164" s="567">
        <f t="shared" si="6"/>
        <v>255</v>
      </c>
      <c r="L164" s="298"/>
    </row>
    <row r="165" spans="1:12">
      <c r="A165" s="573">
        <v>234</v>
      </c>
      <c r="B165" s="573" t="s">
        <v>24</v>
      </c>
      <c r="C165" s="293" t="s">
        <v>49</v>
      </c>
      <c r="D165" s="293" t="s">
        <v>49</v>
      </c>
      <c r="E165" s="569" t="s">
        <v>26</v>
      </c>
      <c r="F165" s="570">
        <f t="shared" si="8"/>
        <v>255</v>
      </c>
      <c r="G165" s="571" t="str">
        <f t="shared" si="7"/>
        <v>FF</v>
      </c>
      <c r="H165" s="572">
        <v>255</v>
      </c>
      <c r="I165" s="567" t="s">
        <v>27</v>
      </c>
      <c r="J165" s="574" t="s">
        <v>1639</v>
      </c>
      <c r="K165" s="567">
        <f t="shared" ref="K165:K186" si="9">H165</f>
        <v>255</v>
      </c>
      <c r="L165" s="298"/>
    </row>
    <row r="166" spans="1:12">
      <c r="A166" s="573">
        <v>235</v>
      </c>
      <c r="B166" s="573" t="s">
        <v>24</v>
      </c>
      <c r="C166" s="293" t="s">
        <v>49</v>
      </c>
      <c r="D166" s="293" t="s">
        <v>49</v>
      </c>
      <c r="E166" s="569" t="s">
        <v>26</v>
      </c>
      <c r="F166" s="570">
        <f t="shared" si="8"/>
        <v>255</v>
      </c>
      <c r="G166" s="571" t="str">
        <f t="shared" si="7"/>
        <v>FF</v>
      </c>
      <c r="H166" s="572">
        <v>255</v>
      </c>
      <c r="I166" s="567" t="s">
        <v>27</v>
      </c>
      <c r="J166" s="574" t="s">
        <v>1639</v>
      </c>
      <c r="K166" s="567">
        <f t="shared" si="9"/>
        <v>255</v>
      </c>
      <c r="L166" s="298"/>
    </row>
    <row r="167" spans="1:12">
      <c r="A167" s="573">
        <v>236</v>
      </c>
      <c r="B167" s="573" t="s">
        <v>24</v>
      </c>
      <c r="C167" s="293" t="s">
        <v>49</v>
      </c>
      <c r="D167" s="293" t="s">
        <v>49</v>
      </c>
      <c r="E167" s="569" t="s">
        <v>26</v>
      </c>
      <c r="F167" s="570">
        <f t="shared" si="8"/>
        <v>255</v>
      </c>
      <c r="G167" s="571" t="str">
        <f t="shared" si="7"/>
        <v>FF</v>
      </c>
      <c r="H167" s="572">
        <v>255</v>
      </c>
      <c r="I167" s="567" t="s">
        <v>27</v>
      </c>
      <c r="J167" s="574" t="s">
        <v>1639</v>
      </c>
      <c r="K167" s="567">
        <f t="shared" si="9"/>
        <v>255</v>
      </c>
      <c r="L167" s="298"/>
    </row>
    <row r="168" spans="1:12">
      <c r="A168" s="573">
        <v>237</v>
      </c>
      <c r="B168" s="573" t="s">
        <v>24</v>
      </c>
      <c r="C168" s="293" t="s">
        <v>49</v>
      </c>
      <c r="D168" s="293" t="s">
        <v>49</v>
      </c>
      <c r="E168" s="569" t="s">
        <v>26</v>
      </c>
      <c r="F168" s="570">
        <f t="shared" si="8"/>
        <v>255</v>
      </c>
      <c r="G168" s="571" t="str">
        <f t="shared" si="7"/>
        <v>FF</v>
      </c>
      <c r="H168" s="572">
        <v>255</v>
      </c>
      <c r="I168" s="567" t="s">
        <v>27</v>
      </c>
      <c r="J168" s="574" t="s">
        <v>1639</v>
      </c>
      <c r="K168" s="567">
        <f t="shared" si="9"/>
        <v>255</v>
      </c>
      <c r="L168" s="298"/>
    </row>
    <row r="169" spans="1:12">
      <c r="A169" s="573">
        <v>238</v>
      </c>
      <c r="B169" s="573" t="s">
        <v>24</v>
      </c>
      <c r="C169" s="293" t="s">
        <v>49</v>
      </c>
      <c r="D169" s="293" t="s">
        <v>49</v>
      </c>
      <c r="E169" s="569" t="s">
        <v>26</v>
      </c>
      <c r="F169" s="570">
        <f t="shared" si="8"/>
        <v>255</v>
      </c>
      <c r="G169" s="571" t="str">
        <f t="shared" si="7"/>
        <v>FF</v>
      </c>
      <c r="H169" s="572">
        <v>255</v>
      </c>
      <c r="I169" s="567" t="s">
        <v>27</v>
      </c>
      <c r="J169" s="574" t="s">
        <v>1639</v>
      </c>
      <c r="K169" s="567">
        <f t="shared" si="9"/>
        <v>255</v>
      </c>
      <c r="L169" s="298"/>
    </row>
    <row r="170" spans="1:12">
      <c r="A170" s="573">
        <v>239</v>
      </c>
      <c r="B170" s="573" t="s">
        <v>24</v>
      </c>
      <c r="C170" s="293" t="s">
        <v>49</v>
      </c>
      <c r="D170" s="293" t="s">
        <v>49</v>
      </c>
      <c r="E170" s="569" t="s">
        <v>26</v>
      </c>
      <c r="F170" s="570">
        <f t="shared" si="8"/>
        <v>255</v>
      </c>
      <c r="G170" s="571" t="str">
        <f t="shared" si="7"/>
        <v>FF</v>
      </c>
      <c r="H170" s="572">
        <v>255</v>
      </c>
      <c r="I170" s="567" t="s">
        <v>27</v>
      </c>
      <c r="J170" s="574" t="s">
        <v>1639</v>
      </c>
      <c r="K170" s="567">
        <f t="shared" si="9"/>
        <v>255</v>
      </c>
      <c r="L170" s="298"/>
    </row>
    <row r="171" spans="1:12">
      <c r="A171" s="573">
        <v>240</v>
      </c>
      <c r="B171" s="573" t="s">
        <v>24</v>
      </c>
      <c r="C171" s="293" t="s">
        <v>49</v>
      </c>
      <c r="D171" s="293" t="s">
        <v>49</v>
      </c>
      <c r="E171" s="569" t="s">
        <v>26</v>
      </c>
      <c r="F171" s="570">
        <f t="shared" si="8"/>
        <v>255</v>
      </c>
      <c r="G171" s="571" t="str">
        <f t="shared" si="7"/>
        <v>FF</v>
      </c>
      <c r="H171" s="572">
        <v>255</v>
      </c>
      <c r="I171" s="567" t="s">
        <v>27</v>
      </c>
      <c r="J171" s="574" t="s">
        <v>1639</v>
      </c>
      <c r="K171" s="567">
        <f t="shared" si="9"/>
        <v>255</v>
      </c>
      <c r="L171" s="298"/>
    </row>
    <row r="172" spans="1:12">
      <c r="A172" s="573">
        <v>241</v>
      </c>
      <c r="B172" s="573" t="s">
        <v>24</v>
      </c>
      <c r="C172" s="293" t="s">
        <v>49</v>
      </c>
      <c r="D172" s="293" t="s">
        <v>49</v>
      </c>
      <c r="E172" s="569" t="s">
        <v>26</v>
      </c>
      <c r="F172" s="570">
        <f t="shared" si="8"/>
        <v>255</v>
      </c>
      <c r="G172" s="571" t="str">
        <f t="shared" si="7"/>
        <v>FF</v>
      </c>
      <c r="H172" s="572">
        <v>255</v>
      </c>
      <c r="I172" s="567" t="s">
        <v>27</v>
      </c>
      <c r="J172" s="574" t="s">
        <v>1639</v>
      </c>
      <c r="K172" s="567">
        <f t="shared" si="9"/>
        <v>255</v>
      </c>
      <c r="L172" s="298"/>
    </row>
    <row r="173" spans="1:12">
      <c r="A173" s="573">
        <v>242</v>
      </c>
      <c r="B173" s="573" t="s">
        <v>24</v>
      </c>
      <c r="C173" s="293" t="s">
        <v>49</v>
      </c>
      <c r="D173" s="293" t="s">
        <v>49</v>
      </c>
      <c r="E173" s="569" t="s">
        <v>26</v>
      </c>
      <c r="F173" s="570">
        <f t="shared" si="8"/>
        <v>255</v>
      </c>
      <c r="G173" s="571" t="str">
        <f t="shared" si="7"/>
        <v>FF</v>
      </c>
      <c r="H173" s="572">
        <v>255</v>
      </c>
      <c r="I173" s="567" t="s">
        <v>27</v>
      </c>
      <c r="J173" s="574" t="s">
        <v>1639</v>
      </c>
      <c r="K173" s="567">
        <f t="shared" si="9"/>
        <v>255</v>
      </c>
      <c r="L173" s="298"/>
    </row>
    <row r="174" spans="1:12">
      <c r="A174" s="573">
        <v>243</v>
      </c>
      <c r="B174" s="573" t="s">
        <v>24</v>
      </c>
      <c r="C174" s="293" t="s">
        <v>49</v>
      </c>
      <c r="D174" s="293" t="s">
        <v>49</v>
      </c>
      <c r="E174" s="569" t="s">
        <v>26</v>
      </c>
      <c r="F174" s="570">
        <f t="shared" si="8"/>
        <v>255</v>
      </c>
      <c r="G174" s="571" t="str">
        <f t="shared" si="7"/>
        <v>FF</v>
      </c>
      <c r="H174" s="572">
        <v>255</v>
      </c>
      <c r="I174" s="567" t="s">
        <v>27</v>
      </c>
      <c r="J174" s="574" t="s">
        <v>1639</v>
      </c>
      <c r="K174" s="567">
        <f t="shared" si="9"/>
        <v>255</v>
      </c>
      <c r="L174" s="298"/>
    </row>
    <row r="175" spans="1:12">
      <c r="A175" s="573">
        <v>244</v>
      </c>
      <c r="B175" s="573" t="s">
        <v>24</v>
      </c>
      <c r="C175" s="293" t="s">
        <v>49</v>
      </c>
      <c r="D175" s="293" t="s">
        <v>49</v>
      </c>
      <c r="E175" s="569" t="s">
        <v>26</v>
      </c>
      <c r="F175" s="570">
        <f t="shared" si="8"/>
        <v>255</v>
      </c>
      <c r="G175" s="571" t="str">
        <f t="shared" si="7"/>
        <v>FF</v>
      </c>
      <c r="H175" s="572">
        <v>255</v>
      </c>
      <c r="I175" s="567" t="s">
        <v>27</v>
      </c>
      <c r="J175" s="574" t="s">
        <v>1639</v>
      </c>
      <c r="K175" s="567">
        <f t="shared" si="9"/>
        <v>255</v>
      </c>
      <c r="L175" s="298"/>
    </row>
    <row r="176" spans="1:12">
      <c r="A176" s="573">
        <v>245</v>
      </c>
      <c r="B176" s="573" t="s">
        <v>24</v>
      </c>
      <c r="C176" s="293" t="s">
        <v>49</v>
      </c>
      <c r="D176" s="293" t="s">
        <v>49</v>
      </c>
      <c r="E176" s="569" t="s">
        <v>26</v>
      </c>
      <c r="F176" s="570">
        <f t="shared" si="8"/>
        <v>255</v>
      </c>
      <c r="G176" s="571" t="str">
        <f t="shared" si="7"/>
        <v>FF</v>
      </c>
      <c r="H176" s="572">
        <v>255</v>
      </c>
      <c r="I176" s="567" t="s">
        <v>27</v>
      </c>
      <c r="J176" s="574" t="s">
        <v>1639</v>
      </c>
      <c r="K176" s="567">
        <f t="shared" si="9"/>
        <v>255</v>
      </c>
      <c r="L176" s="298"/>
    </row>
    <row r="177" spans="1:12">
      <c r="A177" s="573">
        <v>246</v>
      </c>
      <c r="B177" s="573" t="s">
        <v>24</v>
      </c>
      <c r="C177" s="293" t="s">
        <v>49</v>
      </c>
      <c r="D177" s="293" t="s">
        <v>49</v>
      </c>
      <c r="E177" s="569" t="s">
        <v>26</v>
      </c>
      <c r="F177" s="570">
        <f t="shared" si="8"/>
        <v>255</v>
      </c>
      <c r="G177" s="571" t="str">
        <f t="shared" si="7"/>
        <v>FF</v>
      </c>
      <c r="H177" s="572">
        <v>255</v>
      </c>
      <c r="I177" s="567" t="s">
        <v>27</v>
      </c>
      <c r="J177" s="574" t="s">
        <v>1639</v>
      </c>
      <c r="K177" s="567">
        <f t="shared" si="9"/>
        <v>255</v>
      </c>
      <c r="L177" s="298"/>
    </row>
    <row r="178" spans="1:12">
      <c r="A178" s="573">
        <v>247</v>
      </c>
      <c r="B178" s="573" t="s">
        <v>24</v>
      </c>
      <c r="C178" s="293" t="s">
        <v>49</v>
      </c>
      <c r="D178" s="293" t="s">
        <v>49</v>
      </c>
      <c r="E178" s="569" t="s">
        <v>26</v>
      </c>
      <c r="F178" s="570">
        <f t="shared" si="8"/>
        <v>255</v>
      </c>
      <c r="G178" s="571" t="str">
        <f t="shared" si="7"/>
        <v>FF</v>
      </c>
      <c r="H178" s="572">
        <v>255</v>
      </c>
      <c r="I178" s="567" t="s">
        <v>27</v>
      </c>
      <c r="J178" s="574" t="s">
        <v>1639</v>
      </c>
      <c r="K178" s="567">
        <f t="shared" si="9"/>
        <v>255</v>
      </c>
      <c r="L178" s="298"/>
    </row>
    <row r="179" spans="1:12">
      <c r="A179" s="573">
        <v>248</v>
      </c>
      <c r="B179" s="573" t="s">
        <v>24</v>
      </c>
      <c r="C179" s="293" t="s">
        <v>49</v>
      </c>
      <c r="D179" s="293" t="s">
        <v>49</v>
      </c>
      <c r="E179" s="569" t="s">
        <v>26</v>
      </c>
      <c r="F179" s="570">
        <f t="shared" si="8"/>
        <v>255</v>
      </c>
      <c r="G179" s="571" t="str">
        <f t="shared" si="7"/>
        <v>FF</v>
      </c>
      <c r="H179" s="572">
        <v>255</v>
      </c>
      <c r="I179" s="567" t="s">
        <v>27</v>
      </c>
      <c r="J179" s="574" t="s">
        <v>1639</v>
      </c>
      <c r="K179" s="567">
        <f t="shared" si="9"/>
        <v>255</v>
      </c>
      <c r="L179" s="298"/>
    </row>
    <row r="180" spans="1:12">
      <c r="A180" s="573">
        <v>249</v>
      </c>
      <c r="B180" s="573" t="s">
        <v>24</v>
      </c>
      <c r="C180" s="293" t="s">
        <v>49</v>
      </c>
      <c r="D180" s="293" t="s">
        <v>49</v>
      </c>
      <c r="E180" s="569" t="s">
        <v>26</v>
      </c>
      <c r="F180" s="570">
        <f t="shared" si="8"/>
        <v>255</v>
      </c>
      <c r="G180" s="571" t="str">
        <f t="shared" si="7"/>
        <v>FF</v>
      </c>
      <c r="H180" s="572">
        <v>255</v>
      </c>
      <c r="I180" s="567" t="s">
        <v>27</v>
      </c>
      <c r="J180" s="574" t="s">
        <v>1639</v>
      </c>
      <c r="K180" s="567">
        <f t="shared" si="9"/>
        <v>255</v>
      </c>
      <c r="L180" s="298"/>
    </row>
    <row r="181" spans="1:12">
      <c r="A181" s="573">
        <v>250</v>
      </c>
      <c r="B181" s="573" t="s">
        <v>24</v>
      </c>
      <c r="C181" s="293" t="s">
        <v>49</v>
      </c>
      <c r="D181" s="293" t="s">
        <v>49</v>
      </c>
      <c r="E181" s="569" t="s">
        <v>26</v>
      </c>
      <c r="F181" s="570">
        <f t="shared" si="8"/>
        <v>255</v>
      </c>
      <c r="G181" s="571" t="str">
        <f t="shared" si="7"/>
        <v>FF</v>
      </c>
      <c r="H181" s="572">
        <v>255</v>
      </c>
      <c r="I181" s="567" t="s">
        <v>27</v>
      </c>
      <c r="J181" s="574" t="s">
        <v>1639</v>
      </c>
      <c r="K181" s="567">
        <f t="shared" si="9"/>
        <v>255</v>
      </c>
      <c r="L181" s="298"/>
    </row>
    <row r="182" spans="1:12">
      <c r="A182" s="573">
        <v>251</v>
      </c>
      <c r="B182" s="573" t="s">
        <v>24</v>
      </c>
      <c r="C182" s="293" t="s">
        <v>49</v>
      </c>
      <c r="D182" s="293" t="s">
        <v>49</v>
      </c>
      <c r="E182" s="569" t="s">
        <v>26</v>
      </c>
      <c r="F182" s="570">
        <f t="shared" si="8"/>
        <v>255</v>
      </c>
      <c r="G182" s="571" t="str">
        <f t="shared" si="7"/>
        <v>FF</v>
      </c>
      <c r="H182" s="572">
        <v>255</v>
      </c>
      <c r="I182" s="567" t="s">
        <v>27</v>
      </c>
      <c r="J182" s="574" t="s">
        <v>1639</v>
      </c>
      <c r="K182" s="567">
        <f t="shared" si="9"/>
        <v>255</v>
      </c>
      <c r="L182" s="298"/>
    </row>
    <row r="183" spans="1:12">
      <c r="A183" s="573">
        <v>252</v>
      </c>
      <c r="B183" s="573" t="s">
        <v>24</v>
      </c>
      <c r="C183" s="293" t="s">
        <v>49</v>
      </c>
      <c r="D183" s="293" t="s">
        <v>49</v>
      </c>
      <c r="E183" s="569" t="s">
        <v>26</v>
      </c>
      <c r="F183" s="570">
        <f t="shared" si="8"/>
        <v>255</v>
      </c>
      <c r="G183" s="571" t="str">
        <f t="shared" si="7"/>
        <v>FF</v>
      </c>
      <c r="H183" s="572">
        <v>255</v>
      </c>
      <c r="I183" s="567" t="s">
        <v>27</v>
      </c>
      <c r="J183" s="574" t="s">
        <v>1639</v>
      </c>
      <c r="K183" s="567">
        <f t="shared" si="9"/>
        <v>255</v>
      </c>
      <c r="L183" s="298"/>
    </row>
    <row r="184" spans="1:12">
      <c r="A184" s="573">
        <v>253</v>
      </c>
      <c r="B184" s="573" t="s">
        <v>24</v>
      </c>
      <c r="C184" s="293" t="s">
        <v>49</v>
      </c>
      <c r="D184" s="293" t="s">
        <v>49</v>
      </c>
      <c r="E184" s="569" t="s">
        <v>26</v>
      </c>
      <c r="F184" s="570">
        <f t="shared" si="8"/>
        <v>255</v>
      </c>
      <c r="G184" s="571" t="str">
        <f t="shared" si="7"/>
        <v>FF</v>
      </c>
      <c r="H184" s="572">
        <v>255</v>
      </c>
      <c r="I184" s="567" t="s">
        <v>27</v>
      </c>
      <c r="J184" s="574" t="s">
        <v>1639</v>
      </c>
      <c r="K184" s="567">
        <f t="shared" si="9"/>
        <v>255</v>
      </c>
      <c r="L184" s="298"/>
    </row>
    <row r="185" spans="1:12">
      <c r="A185" s="573">
        <v>254</v>
      </c>
      <c r="B185" s="573" t="s">
        <v>24</v>
      </c>
      <c r="C185" s="293" t="s">
        <v>49</v>
      </c>
      <c r="D185" s="293" t="s">
        <v>49</v>
      </c>
      <c r="E185" s="569" t="s">
        <v>26</v>
      </c>
      <c r="F185" s="570">
        <f t="shared" si="8"/>
        <v>255</v>
      </c>
      <c r="G185" s="571" t="str">
        <f t="shared" si="7"/>
        <v>FF</v>
      </c>
      <c r="H185" s="572">
        <v>255</v>
      </c>
      <c r="I185" s="567" t="s">
        <v>27</v>
      </c>
      <c r="J185" s="574" t="s">
        <v>1639</v>
      </c>
      <c r="K185" s="567">
        <f t="shared" si="9"/>
        <v>255</v>
      </c>
      <c r="L185" s="298"/>
    </row>
    <row r="186" spans="1:12">
      <c r="A186" s="573">
        <v>255</v>
      </c>
      <c r="B186" s="573" t="s">
        <v>24</v>
      </c>
      <c r="C186" s="293" t="s">
        <v>1487</v>
      </c>
      <c r="D186" s="300" t="s">
        <v>1488</v>
      </c>
      <c r="E186" s="569" t="s">
        <v>26</v>
      </c>
      <c r="F186" s="570">
        <f t="shared" si="8"/>
        <v>204</v>
      </c>
      <c r="G186" s="571" t="str">
        <f t="shared" si="7"/>
        <v>CC</v>
      </c>
      <c r="H186" s="572">
        <v>204</v>
      </c>
      <c r="I186" s="567" t="s">
        <v>27</v>
      </c>
      <c r="J186" s="574" t="s">
        <v>1639</v>
      </c>
      <c r="K186" s="567">
        <f t="shared" si="9"/>
        <v>204</v>
      </c>
      <c r="L186" s="298"/>
    </row>
    <row r="187" spans="1:12">
      <c r="A187" s="566"/>
      <c r="B187" s="568"/>
      <c r="C187" s="566"/>
      <c r="D187" s="566"/>
      <c r="E187" s="568"/>
      <c r="F187" s="566"/>
      <c r="H187" s="568"/>
      <c r="I187" s="568"/>
      <c r="J187" s="568"/>
      <c r="K187" s="568"/>
      <c r="L187" s="566"/>
    </row>
    <row r="188" spans="1:12">
      <c r="A188" s="566"/>
      <c r="B188" s="568"/>
      <c r="C188" s="566"/>
      <c r="D188" s="566"/>
      <c r="E188" s="568"/>
      <c r="F188" s="566"/>
      <c r="H188" s="568"/>
      <c r="I188" s="568"/>
      <c r="J188" s="568"/>
      <c r="K188" s="568"/>
      <c r="L188" s="566"/>
    </row>
    <row r="189" spans="1:12">
      <c r="A189" s="566"/>
      <c r="B189" s="568"/>
      <c r="C189" s="566"/>
      <c r="D189" s="566"/>
      <c r="E189" s="568"/>
      <c r="F189" s="566"/>
      <c r="H189" s="568"/>
      <c r="I189" s="568"/>
      <c r="J189" s="568"/>
      <c r="K189" s="568"/>
      <c r="L189" s="566"/>
    </row>
    <row r="190" spans="1:12">
      <c r="A190" s="566"/>
      <c r="B190" s="568"/>
      <c r="C190" s="566"/>
      <c r="D190" s="566"/>
      <c r="E190" s="568"/>
      <c r="F190" s="566"/>
      <c r="H190" s="568"/>
      <c r="I190" s="568"/>
      <c r="J190" s="568"/>
      <c r="K190" s="568"/>
      <c r="L190" s="566"/>
    </row>
    <row r="191" spans="1:12">
      <c r="A191" s="566"/>
      <c r="B191" s="568"/>
      <c r="C191" s="566"/>
      <c r="D191" s="566"/>
      <c r="E191" s="568"/>
      <c r="F191" s="566"/>
      <c r="H191" s="568"/>
      <c r="I191" s="568"/>
      <c r="J191" s="568"/>
      <c r="K191" s="568"/>
      <c r="L191" s="566"/>
    </row>
    <row r="192" spans="1:12">
      <c r="A192" s="566"/>
      <c r="B192" s="568"/>
      <c r="C192" s="566"/>
      <c r="D192" s="566"/>
      <c r="E192" s="568"/>
      <c r="F192" s="566"/>
      <c r="H192" s="568"/>
      <c r="I192" s="568"/>
      <c r="J192" s="568"/>
      <c r="K192" s="568"/>
      <c r="L192" s="566"/>
    </row>
    <row r="193" spans="1:12">
      <c r="A193" s="566"/>
      <c r="B193" s="568"/>
      <c r="C193" s="566"/>
      <c r="D193" s="566"/>
      <c r="E193" s="568"/>
      <c r="F193" s="566"/>
      <c r="H193" s="568"/>
      <c r="I193" s="568"/>
      <c r="J193" s="568"/>
      <c r="K193" s="568"/>
      <c r="L193" s="566"/>
    </row>
    <row r="194" spans="1:12">
      <c r="A194" s="566"/>
      <c r="B194" s="568"/>
      <c r="C194" s="566"/>
      <c r="D194" s="566"/>
      <c r="E194" s="568"/>
      <c r="F194" s="566"/>
      <c r="H194" s="568"/>
      <c r="I194" s="568"/>
      <c r="J194" s="568"/>
      <c r="K194" s="568"/>
      <c r="L194" s="566"/>
    </row>
    <row r="195" spans="1:12">
      <c r="A195" s="566"/>
      <c r="B195" s="568"/>
      <c r="C195" s="566"/>
      <c r="D195" s="566"/>
      <c r="E195" s="568"/>
      <c r="F195" s="566"/>
      <c r="H195" s="568"/>
      <c r="I195" s="568"/>
      <c r="J195" s="568"/>
      <c r="K195" s="568"/>
      <c r="L195" s="566"/>
    </row>
    <row r="196" spans="1:12">
      <c r="A196" s="566"/>
      <c r="B196" s="568"/>
      <c r="C196" s="566"/>
      <c r="D196" s="566"/>
      <c r="E196" s="568"/>
      <c r="F196" s="566"/>
      <c r="H196" s="568"/>
      <c r="I196" s="568"/>
      <c r="J196" s="568"/>
      <c r="K196" s="568"/>
      <c r="L196" s="566"/>
    </row>
    <row r="197" spans="1:12">
      <c r="A197" s="566"/>
      <c r="B197" s="568"/>
      <c r="C197" s="566"/>
      <c r="D197" s="566"/>
      <c r="E197" s="568"/>
      <c r="F197" s="566"/>
      <c r="H197" s="568"/>
      <c r="I197" s="568"/>
      <c r="J197" s="568"/>
      <c r="K197" s="568"/>
      <c r="L197" s="566"/>
    </row>
    <row r="198" spans="1:12">
      <c r="A198" s="566"/>
      <c r="B198" s="568"/>
      <c r="C198" s="566"/>
      <c r="D198" s="566"/>
      <c r="E198" s="568"/>
      <c r="F198" s="566"/>
      <c r="H198" s="568"/>
      <c r="I198" s="568"/>
      <c r="J198" s="568"/>
      <c r="K198" s="568"/>
      <c r="L198" s="566"/>
    </row>
    <row r="199" spans="1:12">
      <c r="A199" s="566"/>
      <c r="B199" s="568"/>
      <c r="C199" s="566"/>
      <c r="D199" s="566"/>
      <c r="E199" s="568"/>
      <c r="F199" s="566"/>
      <c r="H199" s="568"/>
      <c r="I199" s="568"/>
      <c r="J199" s="568"/>
      <c r="K199" s="568"/>
      <c r="L199" s="566"/>
    </row>
    <row r="200" spans="1:12">
      <c r="A200" s="566"/>
      <c r="B200" s="568"/>
      <c r="C200" s="566"/>
      <c r="D200" s="566"/>
      <c r="E200" s="568"/>
      <c r="F200" s="566"/>
      <c r="H200" s="568"/>
      <c r="I200" s="568"/>
      <c r="J200" s="568"/>
      <c r="K200" s="568"/>
      <c r="L200" s="566"/>
    </row>
    <row r="201" spans="1:12">
      <c r="A201" s="566"/>
      <c r="B201" s="568"/>
      <c r="C201" s="566"/>
      <c r="D201" s="566"/>
      <c r="E201" s="568"/>
      <c r="F201" s="566"/>
      <c r="H201" s="568"/>
      <c r="I201" s="568"/>
      <c r="J201" s="568"/>
      <c r="K201" s="568"/>
      <c r="L201" s="566"/>
    </row>
    <row r="202" spans="1:12">
      <c r="A202" s="566"/>
      <c r="B202" s="568"/>
      <c r="C202" s="566"/>
      <c r="D202" s="566"/>
      <c r="E202" s="568"/>
      <c r="F202" s="566"/>
      <c r="H202" s="568"/>
      <c r="I202" s="568"/>
      <c r="J202" s="568"/>
      <c r="K202" s="568"/>
      <c r="L202" s="566"/>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D9F36-4C6D-4522-B955-64C865B2B583}">
  <dimension ref="A1:L198"/>
  <sheetViews>
    <sheetView topLeftCell="A20" zoomScale="85" zoomScaleNormal="85" workbookViewId="0">
      <selection activeCell="C3" sqref="C3:D99"/>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263"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1748</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0</v>
      </c>
      <c r="L3" s="983" t="s">
        <v>4432</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0</v>
      </c>
      <c r="H19" s="986">
        <v>0</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0</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4669</v>
      </c>
      <c r="D35" s="533" t="s">
        <v>1610</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572">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572">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572">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572">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572">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572">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572">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572">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572">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572">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572">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572">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572">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572">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572">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572">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572">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572">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572">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572">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572">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572">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572">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572">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572">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572">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572">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572">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572">
        <v>0</v>
      </c>
      <c r="I95" s="567" t="s">
        <v>27</v>
      </c>
      <c r="J95" s="574" t="s">
        <v>1639</v>
      </c>
      <c r="K95" s="567">
        <f t="shared" si="5"/>
        <v>0</v>
      </c>
      <c r="L95" s="984"/>
    </row>
    <row r="96" spans="1:12" ht="15.6" customHeight="1">
      <c r="A96" s="573">
        <v>165</v>
      </c>
      <c r="B96" s="573" t="s">
        <v>24</v>
      </c>
      <c r="C96" s="293" t="s">
        <v>4421</v>
      </c>
      <c r="D96" s="533" t="s">
        <v>4422</v>
      </c>
      <c r="E96" s="569" t="s">
        <v>26</v>
      </c>
      <c r="F96" s="570">
        <f t="shared" si="2"/>
        <v>0</v>
      </c>
      <c r="G96" s="571" t="str">
        <f t="shared" si="0"/>
        <v>0</v>
      </c>
      <c r="H96" s="572">
        <v>0</v>
      </c>
      <c r="I96" s="567" t="s">
        <v>27</v>
      </c>
      <c r="J96" s="574" t="s">
        <v>1639</v>
      </c>
      <c r="K96" s="567">
        <f t="shared" si="5"/>
        <v>0</v>
      </c>
      <c r="L96" s="984"/>
    </row>
    <row r="97" spans="1:12" ht="15.6" customHeight="1">
      <c r="A97" s="573">
        <v>166</v>
      </c>
      <c r="B97" s="573" t="s">
        <v>24</v>
      </c>
      <c r="C97" s="293" t="s">
        <v>4423</v>
      </c>
      <c r="D97" s="533" t="s">
        <v>4424</v>
      </c>
      <c r="E97" s="569" t="s">
        <v>26</v>
      </c>
      <c r="F97" s="570">
        <f t="shared" si="2"/>
        <v>0</v>
      </c>
      <c r="G97" s="571" t="str">
        <f t="shared" si="0"/>
        <v>0</v>
      </c>
      <c r="H97" s="572">
        <v>0</v>
      </c>
      <c r="I97" s="567" t="s">
        <v>27</v>
      </c>
      <c r="J97" s="574" t="s">
        <v>1639</v>
      </c>
      <c r="K97" s="567">
        <f t="shared" si="5"/>
        <v>0</v>
      </c>
      <c r="L97" s="984"/>
    </row>
    <row r="98" spans="1:12" ht="15.6" customHeight="1">
      <c r="A98" s="573">
        <v>167</v>
      </c>
      <c r="B98" s="573" t="s">
        <v>24</v>
      </c>
      <c r="C98" s="293" t="s">
        <v>4283</v>
      </c>
      <c r="D98" s="533" t="s">
        <v>4670</v>
      </c>
      <c r="E98" s="569" t="s">
        <v>26</v>
      </c>
      <c r="F98" s="570">
        <f t="shared" si="2"/>
        <v>0</v>
      </c>
      <c r="G98" s="571" t="str">
        <f t="shared" si="0"/>
        <v>0</v>
      </c>
      <c r="H98" s="572">
        <v>0</v>
      </c>
      <c r="I98" s="567" t="s">
        <v>27</v>
      </c>
      <c r="J98" s="574" t="s">
        <v>1639</v>
      </c>
      <c r="K98" s="567">
        <f t="shared" si="5"/>
        <v>0</v>
      </c>
      <c r="L98" s="984"/>
    </row>
    <row r="99" spans="1:12" ht="15.6" customHeight="1">
      <c r="A99" s="573">
        <v>168</v>
      </c>
      <c r="B99" s="573" t="s">
        <v>24</v>
      </c>
      <c r="C99" s="293" t="s">
        <v>1681</v>
      </c>
      <c r="D99" s="533" t="s">
        <v>4671</v>
      </c>
      <c r="E99" s="569" t="s">
        <v>26</v>
      </c>
      <c r="F99" s="570">
        <f t="shared" si="2"/>
        <v>0</v>
      </c>
      <c r="G99" s="571" t="str">
        <f t="shared" si="0"/>
        <v>0</v>
      </c>
      <c r="H99" s="572">
        <v>0</v>
      </c>
      <c r="I99" s="567" t="s">
        <v>27</v>
      </c>
      <c r="J99" s="574" t="s">
        <v>1639</v>
      </c>
      <c r="K99" s="567">
        <f t="shared" si="5"/>
        <v>0</v>
      </c>
      <c r="L99" s="984"/>
    </row>
    <row r="100" spans="1:12" ht="15.6" customHeight="1">
      <c r="A100" s="573">
        <v>169</v>
      </c>
      <c r="B100" s="573" t="s">
        <v>24</v>
      </c>
      <c r="C100" s="293" t="s">
        <v>4419</v>
      </c>
      <c r="D100" s="293" t="s">
        <v>4420</v>
      </c>
      <c r="E100" s="569" t="s">
        <v>26</v>
      </c>
      <c r="F100" s="570">
        <f t="shared" si="2"/>
        <v>0</v>
      </c>
      <c r="G100" s="571" t="str">
        <f t="shared" si="0"/>
        <v>0</v>
      </c>
      <c r="H100" s="572">
        <v>0</v>
      </c>
      <c r="I100" s="567" t="s">
        <v>27</v>
      </c>
      <c r="J100" s="574" t="s">
        <v>1639</v>
      </c>
      <c r="K100" s="567">
        <f t="shared" si="5"/>
        <v>0</v>
      </c>
      <c r="L100" s="984"/>
    </row>
    <row r="101" spans="1:12" ht="15.6" customHeight="1">
      <c r="A101" s="573">
        <v>170</v>
      </c>
      <c r="B101" s="573" t="s">
        <v>24</v>
      </c>
      <c r="C101" s="293" t="s">
        <v>4419</v>
      </c>
      <c r="D101" s="293" t="s">
        <v>4420</v>
      </c>
      <c r="E101" s="569" t="s">
        <v>26</v>
      </c>
      <c r="F101" s="570">
        <f t="shared" si="2"/>
        <v>0</v>
      </c>
      <c r="G101" s="571" t="str">
        <f t="shared" si="0"/>
        <v>0</v>
      </c>
      <c r="H101" s="572">
        <v>0</v>
      </c>
      <c r="I101" s="567" t="s">
        <v>27</v>
      </c>
      <c r="J101" s="574" t="s">
        <v>1639</v>
      </c>
      <c r="K101" s="567">
        <f t="shared" ref="K101:K164" si="6">H101</f>
        <v>0</v>
      </c>
      <c r="L101" s="984"/>
    </row>
    <row r="102" spans="1:12" ht="15.6" customHeight="1">
      <c r="A102" s="573">
        <v>171</v>
      </c>
      <c r="B102" s="573" t="s">
        <v>24</v>
      </c>
      <c r="C102" s="293" t="s">
        <v>4419</v>
      </c>
      <c r="D102" s="293" t="s">
        <v>4420</v>
      </c>
      <c r="E102" s="569" t="s">
        <v>26</v>
      </c>
      <c r="F102" s="570">
        <f t="shared" si="2"/>
        <v>0</v>
      </c>
      <c r="G102" s="571" t="str">
        <f t="shared" si="0"/>
        <v>0</v>
      </c>
      <c r="H102" s="572">
        <v>0</v>
      </c>
      <c r="I102" s="567" t="s">
        <v>27</v>
      </c>
      <c r="J102" s="574" t="s">
        <v>1639</v>
      </c>
      <c r="K102" s="567">
        <f t="shared" si="6"/>
        <v>0</v>
      </c>
      <c r="L102" s="984"/>
    </row>
    <row r="103" spans="1:12" ht="15.6" customHeight="1">
      <c r="A103" s="573">
        <v>172</v>
      </c>
      <c r="B103" s="573" t="s">
        <v>24</v>
      </c>
      <c r="C103" s="293" t="s">
        <v>4419</v>
      </c>
      <c r="D103" s="293" t="s">
        <v>4420</v>
      </c>
      <c r="E103" s="569" t="s">
        <v>26</v>
      </c>
      <c r="F103" s="570">
        <f t="shared" si="2"/>
        <v>0</v>
      </c>
      <c r="G103" s="571" t="str">
        <f t="shared" si="0"/>
        <v>0</v>
      </c>
      <c r="H103" s="572">
        <v>0</v>
      </c>
      <c r="I103" s="567" t="s">
        <v>27</v>
      </c>
      <c r="J103" s="574" t="s">
        <v>1639</v>
      </c>
      <c r="K103" s="567">
        <f t="shared" si="6"/>
        <v>0</v>
      </c>
      <c r="L103" s="984"/>
    </row>
    <row r="104" spans="1:12" ht="15.6" customHeight="1">
      <c r="A104" s="573">
        <v>173</v>
      </c>
      <c r="B104" s="573" t="s">
        <v>24</v>
      </c>
      <c r="C104" s="293" t="s">
        <v>4419</v>
      </c>
      <c r="D104" s="293" t="s">
        <v>4420</v>
      </c>
      <c r="E104" s="569" t="s">
        <v>26</v>
      </c>
      <c r="F104" s="570">
        <f t="shared" si="2"/>
        <v>0</v>
      </c>
      <c r="G104" s="571" t="str">
        <f t="shared" si="0"/>
        <v>0</v>
      </c>
      <c r="H104" s="572">
        <v>0</v>
      </c>
      <c r="I104" s="567" t="s">
        <v>27</v>
      </c>
      <c r="J104" s="574" t="s">
        <v>1639</v>
      </c>
      <c r="K104" s="567">
        <f t="shared" si="6"/>
        <v>0</v>
      </c>
      <c r="L104" s="984"/>
    </row>
    <row r="105" spans="1:12" ht="15.6" customHeight="1">
      <c r="A105" s="573">
        <v>174</v>
      </c>
      <c r="B105" s="573" t="s">
        <v>24</v>
      </c>
      <c r="C105" s="293" t="s">
        <v>4419</v>
      </c>
      <c r="D105" s="293" t="s">
        <v>4420</v>
      </c>
      <c r="E105" s="569" t="s">
        <v>26</v>
      </c>
      <c r="F105" s="570">
        <f t="shared" si="2"/>
        <v>0</v>
      </c>
      <c r="G105" s="571" t="str">
        <f t="shared" si="0"/>
        <v>0</v>
      </c>
      <c r="H105" s="572">
        <v>0</v>
      </c>
      <c r="I105" s="567" t="s">
        <v>27</v>
      </c>
      <c r="J105" s="574" t="s">
        <v>1639</v>
      </c>
      <c r="K105" s="567">
        <f t="shared" si="6"/>
        <v>0</v>
      </c>
      <c r="L105" s="984"/>
    </row>
    <row r="106" spans="1:12" ht="15.6" customHeight="1">
      <c r="A106" s="573">
        <v>175</v>
      </c>
      <c r="B106" s="573" t="s">
        <v>24</v>
      </c>
      <c r="C106" s="293" t="s">
        <v>4419</v>
      </c>
      <c r="D106" s="293" t="s">
        <v>4420</v>
      </c>
      <c r="E106" s="569" t="s">
        <v>26</v>
      </c>
      <c r="F106" s="570">
        <f t="shared" si="2"/>
        <v>0</v>
      </c>
      <c r="G106" s="571" t="str">
        <f t="shared" si="0"/>
        <v>0</v>
      </c>
      <c r="H106" s="572">
        <v>0</v>
      </c>
      <c r="I106" s="567" t="s">
        <v>27</v>
      </c>
      <c r="J106" s="574" t="s">
        <v>1639</v>
      </c>
      <c r="K106" s="567">
        <f t="shared" si="6"/>
        <v>0</v>
      </c>
      <c r="L106" s="984"/>
    </row>
    <row r="107" spans="1:12" ht="15.6" customHeight="1">
      <c r="A107" s="573">
        <v>176</v>
      </c>
      <c r="B107" s="573" t="s">
        <v>24</v>
      </c>
      <c r="C107" s="293" t="s">
        <v>4419</v>
      </c>
      <c r="D107" s="293" t="s">
        <v>4420</v>
      </c>
      <c r="E107" s="569" t="s">
        <v>26</v>
      </c>
      <c r="F107" s="570">
        <f t="shared" si="2"/>
        <v>0</v>
      </c>
      <c r="G107" s="571" t="str">
        <f t="shared" si="0"/>
        <v>0</v>
      </c>
      <c r="H107" s="572">
        <v>0</v>
      </c>
      <c r="I107" s="567" t="s">
        <v>27</v>
      </c>
      <c r="J107" s="574" t="s">
        <v>1639</v>
      </c>
      <c r="K107" s="567">
        <f t="shared" si="6"/>
        <v>0</v>
      </c>
      <c r="L107" s="984"/>
    </row>
    <row r="108" spans="1:12" ht="15.6" customHeight="1">
      <c r="A108" s="573">
        <v>177</v>
      </c>
      <c r="B108" s="573" t="s">
        <v>24</v>
      </c>
      <c r="C108" s="293" t="s">
        <v>4419</v>
      </c>
      <c r="D108" s="293" t="s">
        <v>4420</v>
      </c>
      <c r="E108" s="569" t="s">
        <v>26</v>
      </c>
      <c r="F108" s="570">
        <f t="shared" si="2"/>
        <v>0</v>
      </c>
      <c r="G108" s="571" t="str">
        <f t="shared" si="0"/>
        <v>0</v>
      </c>
      <c r="H108" s="572">
        <v>0</v>
      </c>
      <c r="I108" s="567" t="s">
        <v>27</v>
      </c>
      <c r="J108" s="574" t="s">
        <v>1639</v>
      </c>
      <c r="K108" s="567">
        <f t="shared" si="6"/>
        <v>0</v>
      </c>
      <c r="L108" s="984"/>
    </row>
    <row r="109" spans="1:12" ht="15.6" customHeight="1">
      <c r="A109" s="573">
        <v>178</v>
      </c>
      <c r="B109" s="573" t="s">
        <v>24</v>
      </c>
      <c r="C109" s="293" t="s">
        <v>4419</v>
      </c>
      <c r="D109" s="293" t="s">
        <v>4420</v>
      </c>
      <c r="E109" s="569" t="s">
        <v>26</v>
      </c>
      <c r="F109" s="570">
        <f t="shared" si="2"/>
        <v>0</v>
      </c>
      <c r="G109" s="571" t="str">
        <f t="shared" si="0"/>
        <v>0</v>
      </c>
      <c r="H109" s="572">
        <v>0</v>
      </c>
      <c r="I109" s="567" t="s">
        <v>27</v>
      </c>
      <c r="J109" s="574" t="s">
        <v>1639</v>
      </c>
      <c r="K109" s="567">
        <f t="shared" si="6"/>
        <v>0</v>
      </c>
      <c r="L109" s="984"/>
    </row>
    <row r="110" spans="1:12" ht="15.6" customHeight="1">
      <c r="A110" s="573">
        <v>179</v>
      </c>
      <c r="B110" s="573" t="s">
        <v>24</v>
      </c>
      <c r="C110" s="293" t="s">
        <v>4419</v>
      </c>
      <c r="D110" s="293" t="s">
        <v>4420</v>
      </c>
      <c r="E110" s="569" t="s">
        <v>26</v>
      </c>
      <c r="F110" s="570">
        <f t="shared" si="2"/>
        <v>0</v>
      </c>
      <c r="G110" s="571" t="str">
        <f t="shared" si="0"/>
        <v>0</v>
      </c>
      <c r="H110" s="572">
        <v>0</v>
      </c>
      <c r="I110" s="567" t="s">
        <v>27</v>
      </c>
      <c r="J110" s="574" t="s">
        <v>1639</v>
      </c>
      <c r="K110" s="567">
        <f t="shared" si="6"/>
        <v>0</v>
      </c>
      <c r="L110" s="984"/>
    </row>
    <row r="111" spans="1:12" ht="15.6" customHeight="1">
      <c r="A111" s="573">
        <v>180</v>
      </c>
      <c r="B111" s="573" t="s">
        <v>24</v>
      </c>
      <c r="C111" s="293" t="s">
        <v>4419</v>
      </c>
      <c r="D111" s="293" t="s">
        <v>4420</v>
      </c>
      <c r="E111" s="569" t="s">
        <v>26</v>
      </c>
      <c r="F111" s="570">
        <f t="shared" si="2"/>
        <v>0</v>
      </c>
      <c r="G111" s="571" t="str">
        <f t="shared" si="0"/>
        <v>0</v>
      </c>
      <c r="H111" s="572">
        <v>0</v>
      </c>
      <c r="I111" s="567" t="s">
        <v>27</v>
      </c>
      <c r="J111" s="574" t="s">
        <v>1639</v>
      </c>
      <c r="K111" s="567">
        <f t="shared" si="6"/>
        <v>0</v>
      </c>
      <c r="L111" s="984"/>
    </row>
    <row r="112" spans="1:12" ht="15.6" customHeight="1">
      <c r="A112" s="573">
        <v>181</v>
      </c>
      <c r="B112" s="573" t="s">
        <v>24</v>
      </c>
      <c r="C112" s="293" t="s">
        <v>4419</v>
      </c>
      <c r="D112" s="293" t="s">
        <v>4420</v>
      </c>
      <c r="E112" s="569" t="s">
        <v>26</v>
      </c>
      <c r="F112" s="570">
        <f t="shared" si="2"/>
        <v>0</v>
      </c>
      <c r="G112" s="571" t="str">
        <f t="shared" si="0"/>
        <v>0</v>
      </c>
      <c r="H112" s="572">
        <v>0</v>
      </c>
      <c r="I112" s="567" t="s">
        <v>27</v>
      </c>
      <c r="J112" s="574" t="s">
        <v>1639</v>
      </c>
      <c r="K112" s="567">
        <f t="shared" si="6"/>
        <v>0</v>
      </c>
      <c r="L112" s="984"/>
    </row>
    <row r="113" spans="1:12" ht="15.6" customHeight="1">
      <c r="A113" s="573">
        <v>182</v>
      </c>
      <c r="B113" s="573" t="s">
        <v>24</v>
      </c>
      <c r="C113" s="293" t="s">
        <v>4419</v>
      </c>
      <c r="D113" s="293" t="s">
        <v>4420</v>
      </c>
      <c r="E113" s="569" t="s">
        <v>26</v>
      </c>
      <c r="F113" s="570">
        <f t="shared" si="2"/>
        <v>0</v>
      </c>
      <c r="G113" s="571" t="str">
        <f t="shared" si="0"/>
        <v>0</v>
      </c>
      <c r="H113" s="572">
        <v>0</v>
      </c>
      <c r="I113" s="567" t="s">
        <v>27</v>
      </c>
      <c r="J113" s="574" t="s">
        <v>1639</v>
      </c>
      <c r="K113" s="567">
        <f t="shared" si="6"/>
        <v>0</v>
      </c>
      <c r="L113" s="984"/>
    </row>
    <row r="114" spans="1:12" ht="15.6" customHeight="1">
      <c r="A114" s="573">
        <v>183</v>
      </c>
      <c r="B114" s="573" t="s">
        <v>24</v>
      </c>
      <c r="C114" s="293" t="s">
        <v>4419</v>
      </c>
      <c r="D114" s="293" t="s">
        <v>4420</v>
      </c>
      <c r="E114" s="569" t="s">
        <v>26</v>
      </c>
      <c r="F114" s="570">
        <f t="shared" si="2"/>
        <v>0</v>
      </c>
      <c r="G114" s="571" t="str">
        <f t="shared" si="0"/>
        <v>0</v>
      </c>
      <c r="H114" s="572">
        <v>0</v>
      </c>
      <c r="I114" s="567" t="s">
        <v>27</v>
      </c>
      <c r="J114" s="574" t="s">
        <v>1639</v>
      </c>
      <c r="K114" s="567">
        <f t="shared" si="6"/>
        <v>0</v>
      </c>
      <c r="L114" s="984"/>
    </row>
    <row r="115" spans="1:12" ht="15.6" customHeight="1">
      <c r="A115" s="573">
        <v>184</v>
      </c>
      <c r="B115" s="573" t="s">
        <v>24</v>
      </c>
      <c r="C115" s="293" t="s">
        <v>4419</v>
      </c>
      <c r="D115" s="293" t="s">
        <v>4420</v>
      </c>
      <c r="E115" s="569" t="s">
        <v>26</v>
      </c>
      <c r="F115" s="570">
        <f t="shared" si="2"/>
        <v>0</v>
      </c>
      <c r="G115" s="571" t="str">
        <f t="shared" si="0"/>
        <v>0</v>
      </c>
      <c r="H115" s="572">
        <v>0</v>
      </c>
      <c r="I115" s="567" t="s">
        <v>27</v>
      </c>
      <c r="J115" s="574" t="s">
        <v>1639</v>
      </c>
      <c r="K115" s="567">
        <f t="shared" si="6"/>
        <v>0</v>
      </c>
      <c r="L115" s="984"/>
    </row>
    <row r="116" spans="1:12" ht="15.6" customHeight="1">
      <c r="A116" s="573">
        <v>185</v>
      </c>
      <c r="B116" s="573" t="s">
        <v>24</v>
      </c>
      <c r="C116" s="293" t="s">
        <v>4419</v>
      </c>
      <c r="D116" s="293" t="s">
        <v>4420</v>
      </c>
      <c r="E116" s="569" t="s">
        <v>26</v>
      </c>
      <c r="F116" s="570">
        <f t="shared" si="2"/>
        <v>0</v>
      </c>
      <c r="G116" s="571" t="str">
        <f t="shared" si="0"/>
        <v>0</v>
      </c>
      <c r="H116" s="572">
        <v>0</v>
      </c>
      <c r="I116" s="567" t="s">
        <v>27</v>
      </c>
      <c r="J116" s="574" t="s">
        <v>1639</v>
      </c>
      <c r="K116" s="567">
        <f t="shared" si="6"/>
        <v>0</v>
      </c>
      <c r="L116" s="984"/>
    </row>
    <row r="117" spans="1:12" ht="15.6" customHeight="1">
      <c r="A117" s="573">
        <v>186</v>
      </c>
      <c r="B117" s="573" t="s">
        <v>24</v>
      </c>
      <c r="C117" s="293" t="s">
        <v>4419</v>
      </c>
      <c r="D117" s="293" t="s">
        <v>4420</v>
      </c>
      <c r="E117" s="569" t="s">
        <v>26</v>
      </c>
      <c r="F117" s="570">
        <f t="shared" si="2"/>
        <v>0</v>
      </c>
      <c r="G117" s="571" t="str">
        <f t="shared" si="0"/>
        <v>0</v>
      </c>
      <c r="H117" s="572">
        <v>0</v>
      </c>
      <c r="I117" s="567" t="s">
        <v>27</v>
      </c>
      <c r="J117" s="574" t="s">
        <v>1639</v>
      </c>
      <c r="K117" s="567">
        <f t="shared" si="6"/>
        <v>0</v>
      </c>
      <c r="L117" s="984"/>
    </row>
    <row r="118" spans="1:12" ht="15.6" customHeight="1">
      <c r="A118" s="573">
        <v>187</v>
      </c>
      <c r="B118" s="573" t="s">
        <v>24</v>
      </c>
      <c r="C118" s="293" t="s">
        <v>4419</v>
      </c>
      <c r="D118" s="293" t="s">
        <v>4420</v>
      </c>
      <c r="E118" s="569" t="s">
        <v>26</v>
      </c>
      <c r="F118" s="570">
        <f t="shared" si="2"/>
        <v>0</v>
      </c>
      <c r="G118" s="571" t="str">
        <f t="shared" si="0"/>
        <v>0</v>
      </c>
      <c r="H118" s="572">
        <v>0</v>
      </c>
      <c r="I118" s="567" t="s">
        <v>27</v>
      </c>
      <c r="J118" s="574" t="s">
        <v>1639</v>
      </c>
      <c r="K118" s="567">
        <f t="shared" si="6"/>
        <v>0</v>
      </c>
      <c r="L118" s="984"/>
    </row>
    <row r="119" spans="1:12" ht="15.6" customHeight="1">
      <c r="A119" s="573">
        <v>188</v>
      </c>
      <c r="B119" s="573" t="s">
        <v>24</v>
      </c>
      <c r="C119" s="293" t="s">
        <v>4419</v>
      </c>
      <c r="D119" s="293" t="s">
        <v>4420</v>
      </c>
      <c r="E119" s="569" t="s">
        <v>26</v>
      </c>
      <c r="F119" s="570">
        <f t="shared" si="2"/>
        <v>0</v>
      </c>
      <c r="G119" s="571" t="str">
        <f t="shared" si="0"/>
        <v>0</v>
      </c>
      <c r="H119" s="572">
        <v>0</v>
      </c>
      <c r="I119" s="567" t="s">
        <v>27</v>
      </c>
      <c r="J119" s="574" t="s">
        <v>1639</v>
      </c>
      <c r="K119" s="567">
        <f t="shared" si="6"/>
        <v>0</v>
      </c>
      <c r="L119" s="984"/>
    </row>
    <row r="120" spans="1:12" ht="15.6" customHeight="1">
      <c r="A120" s="573">
        <v>189</v>
      </c>
      <c r="B120" s="573" t="s">
        <v>24</v>
      </c>
      <c r="C120" s="293" t="s">
        <v>4419</v>
      </c>
      <c r="D120" s="293" t="s">
        <v>4420</v>
      </c>
      <c r="E120" s="569" t="s">
        <v>26</v>
      </c>
      <c r="F120" s="570">
        <f t="shared" si="2"/>
        <v>0</v>
      </c>
      <c r="G120" s="571" t="str">
        <f t="shared" si="0"/>
        <v>0</v>
      </c>
      <c r="H120" s="572">
        <v>0</v>
      </c>
      <c r="I120" s="567" t="s">
        <v>27</v>
      </c>
      <c r="J120" s="574" t="s">
        <v>1639</v>
      </c>
      <c r="K120" s="567">
        <f t="shared" si="6"/>
        <v>0</v>
      </c>
      <c r="L120" s="984"/>
    </row>
    <row r="121" spans="1:12" ht="15.6" customHeight="1">
      <c r="A121" s="573">
        <v>190</v>
      </c>
      <c r="B121" s="573" t="s">
        <v>24</v>
      </c>
      <c r="C121" s="293" t="s">
        <v>4419</v>
      </c>
      <c r="D121" s="293" t="s">
        <v>4420</v>
      </c>
      <c r="E121" s="569" t="s">
        <v>26</v>
      </c>
      <c r="F121" s="570">
        <f t="shared" si="2"/>
        <v>0</v>
      </c>
      <c r="G121" s="571" t="str">
        <f t="shared" si="0"/>
        <v>0</v>
      </c>
      <c r="H121" s="572">
        <v>0</v>
      </c>
      <c r="I121" s="567" t="s">
        <v>27</v>
      </c>
      <c r="J121" s="574" t="s">
        <v>1639</v>
      </c>
      <c r="K121" s="567">
        <f t="shared" si="6"/>
        <v>0</v>
      </c>
      <c r="L121" s="984"/>
    </row>
    <row r="122" spans="1:12" ht="15.6" customHeight="1">
      <c r="A122" s="573">
        <v>191</v>
      </c>
      <c r="B122" s="573" t="s">
        <v>24</v>
      </c>
      <c r="C122" s="293" t="s">
        <v>4419</v>
      </c>
      <c r="D122" s="293" t="s">
        <v>4420</v>
      </c>
      <c r="E122" s="569" t="s">
        <v>26</v>
      </c>
      <c r="F122" s="570">
        <f t="shared" si="2"/>
        <v>0</v>
      </c>
      <c r="G122" s="571" t="str">
        <f t="shared" si="0"/>
        <v>0</v>
      </c>
      <c r="H122" s="572">
        <v>0</v>
      </c>
      <c r="I122" s="567" t="s">
        <v>27</v>
      </c>
      <c r="J122" s="574" t="s">
        <v>1639</v>
      </c>
      <c r="K122" s="567">
        <f t="shared" si="6"/>
        <v>0</v>
      </c>
      <c r="L122" s="984"/>
    </row>
    <row r="123" spans="1:12" ht="15.6" customHeight="1">
      <c r="A123" s="573">
        <v>192</v>
      </c>
      <c r="B123" s="573" t="s">
        <v>24</v>
      </c>
      <c r="C123" s="293" t="s">
        <v>4419</v>
      </c>
      <c r="D123" s="293" t="s">
        <v>4420</v>
      </c>
      <c r="E123" s="569" t="s">
        <v>26</v>
      </c>
      <c r="F123" s="570">
        <f t="shared" si="2"/>
        <v>0</v>
      </c>
      <c r="G123" s="571" t="str">
        <f t="shared" si="0"/>
        <v>0</v>
      </c>
      <c r="H123" s="572">
        <v>0</v>
      </c>
      <c r="I123" s="567" t="s">
        <v>27</v>
      </c>
      <c r="J123" s="574" t="s">
        <v>1639</v>
      </c>
      <c r="K123" s="567">
        <f t="shared" si="6"/>
        <v>0</v>
      </c>
      <c r="L123" s="984"/>
    </row>
    <row r="124" spans="1:12" ht="15.6" customHeight="1">
      <c r="A124" s="573">
        <v>193</v>
      </c>
      <c r="B124" s="573" t="s">
        <v>24</v>
      </c>
      <c r="C124" s="293" t="s">
        <v>4419</v>
      </c>
      <c r="D124" s="293" t="s">
        <v>4420</v>
      </c>
      <c r="E124" s="569" t="s">
        <v>26</v>
      </c>
      <c r="F124" s="570">
        <f t="shared" si="2"/>
        <v>0</v>
      </c>
      <c r="G124" s="571" t="str">
        <f t="shared" si="0"/>
        <v>0</v>
      </c>
      <c r="H124" s="572">
        <v>0</v>
      </c>
      <c r="I124" s="567" t="s">
        <v>27</v>
      </c>
      <c r="J124" s="574" t="s">
        <v>1639</v>
      </c>
      <c r="K124" s="567">
        <f t="shared" si="6"/>
        <v>0</v>
      </c>
      <c r="L124" s="984"/>
    </row>
    <row r="125" spans="1:12" ht="15.6" customHeight="1">
      <c r="A125" s="573">
        <v>194</v>
      </c>
      <c r="B125" s="573" t="s">
        <v>24</v>
      </c>
      <c r="C125" s="293" t="s">
        <v>4419</v>
      </c>
      <c r="D125" s="293" t="s">
        <v>4420</v>
      </c>
      <c r="E125" s="569" t="s">
        <v>26</v>
      </c>
      <c r="F125" s="570">
        <f t="shared" si="2"/>
        <v>0</v>
      </c>
      <c r="G125" s="571" t="str">
        <f t="shared" si="0"/>
        <v>0</v>
      </c>
      <c r="H125" s="572">
        <v>0</v>
      </c>
      <c r="I125" s="567" t="s">
        <v>27</v>
      </c>
      <c r="J125" s="574" t="s">
        <v>1639</v>
      </c>
      <c r="K125" s="567">
        <f t="shared" si="6"/>
        <v>0</v>
      </c>
      <c r="L125" s="984"/>
    </row>
    <row r="126" spans="1:12" ht="15.6" customHeight="1">
      <c r="A126" s="573">
        <v>195</v>
      </c>
      <c r="B126" s="573" t="s">
        <v>24</v>
      </c>
      <c r="C126" s="293" t="s">
        <v>4419</v>
      </c>
      <c r="D126" s="293" t="s">
        <v>4420</v>
      </c>
      <c r="E126" s="569" t="s">
        <v>26</v>
      </c>
      <c r="F126" s="570">
        <f t="shared" si="2"/>
        <v>0</v>
      </c>
      <c r="G126" s="571" t="str">
        <f t="shared" si="0"/>
        <v>0</v>
      </c>
      <c r="H126" s="572">
        <v>0</v>
      </c>
      <c r="I126" s="567" t="s">
        <v>27</v>
      </c>
      <c r="J126" s="574" t="s">
        <v>1639</v>
      </c>
      <c r="K126" s="567">
        <f t="shared" si="6"/>
        <v>0</v>
      </c>
      <c r="L126" s="984"/>
    </row>
    <row r="127" spans="1:12" ht="15.6" customHeight="1">
      <c r="A127" s="573">
        <v>196</v>
      </c>
      <c r="B127" s="573" t="s">
        <v>24</v>
      </c>
      <c r="C127" s="293" t="s">
        <v>4419</v>
      </c>
      <c r="D127" s="293" t="s">
        <v>4420</v>
      </c>
      <c r="E127" s="569" t="s">
        <v>26</v>
      </c>
      <c r="F127" s="570">
        <f t="shared" si="2"/>
        <v>0</v>
      </c>
      <c r="G127" s="571" t="str">
        <f t="shared" si="0"/>
        <v>0</v>
      </c>
      <c r="H127" s="572">
        <v>0</v>
      </c>
      <c r="I127" s="567" t="s">
        <v>27</v>
      </c>
      <c r="J127" s="574" t="s">
        <v>1639</v>
      </c>
      <c r="K127" s="567">
        <f t="shared" si="6"/>
        <v>0</v>
      </c>
      <c r="L127" s="984"/>
    </row>
    <row r="128" spans="1:12" ht="15.6" customHeight="1">
      <c r="A128" s="573">
        <v>197</v>
      </c>
      <c r="B128" s="573" t="s">
        <v>24</v>
      </c>
      <c r="C128" s="293" t="s">
        <v>4419</v>
      </c>
      <c r="D128" s="293" t="s">
        <v>4420</v>
      </c>
      <c r="E128" s="569" t="s">
        <v>26</v>
      </c>
      <c r="F128" s="570">
        <f t="shared" si="2"/>
        <v>0</v>
      </c>
      <c r="G128" s="571" t="str">
        <f t="shared" si="0"/>
        <v>0</v>
      </c>
      <c r="H128" s="572">
        <v>0</v>
      </c>
      <c r="I128" s="567" t="s">
        <v>27</v>
      </c>
      <c r="J128" s="574" t="s">
        <v>1639</v>
      </c>
      <c r="K128" s="567">
        <f t="shared" si="6"/>
        <v>0</v>
      </c>
      <c r="L128" s="984"/>
    </row>
    <row r="129" spans="1:12" ht="15.6" customHeight="1">
      <c r="A129" s="573">
        <v>198</v>
      </c>
      <c r="B129" s="573" t="s">
        <v>24</v>
      </c>
      <c r="C129" s="293" t="s">
        <v>4419</v>
      </c>
      <c r="D129" s="293" t="s">
        <v>4420</v>
      </c>
      <c r="E129" s="569" t="s">
        <v>26</v>
      </c>
      <c r="F129" s="570">
        <f t="shared" si="2"/>
        <v>0</v>
      </c>
      <c r="G129" s="571" t="str">
        <f t="shared" si="0"/>
        <v>0</v>
      </c>
      <c r="H129" s="572">
        <v>0</v>
      </c>
      <c r="I129" s="567" t="s">
        <v>27</v>
      </c>
      <c r="J129" s="574" t="s">
        <v>1639</v>
      </c>
      <c r="K129" s="567">
        <f t="shared" si="6"/>
        <v>0</v>
      </c>
      <c r="L129" s="984"/>
    </row>
    <row r="130" spans="1:12" ht="15.6" customHeight="1">
      <c r="A130" s="573">
        <v>199</v>
      </c>
      <c r="B130" s="573" t="s">
        <v>24</v>
      </c>
      <c r="C130" s="293" t="s">
        <v>4419</v>
      </c>
      <c r="D130" s="293" t="s">
        <v>4420</v>
      </c>
      <c r="E130" s="569" t="s">
        <v>26</v>
      </c>
      <c r="F130" s="570">
        <f t="shared" si="2"/>
        <v>0</v>
      </c>
      <c r="G130" s="571" t="str">
        <f t="shared" si="0"/>
        <v>0</v>
      </c>
      <c r="H130" s="572">
        <v>0</v>
      </c>
      <c r="I130" s="567" t="s">
        <v>27</v>
      </c>
      <c r="J130" s="574" t="s">
        <v>1639</v>
      </c>
      <c r="K130" s="567">
        <f t="shared" si="6"/>
        <v>0</v>
      </c>
      <c r="L130" s="984"/>
    </row>
    <row r="131" spans="1:12" ht="15.6" customHeight="1">
      <c r="A131" s="573">
        <v>200</v>
      </c>
      <c r="B131" s="573" t="s">
        <v>24</v>
      </c>
      <c r="C131" s="293" t="s">
        <v>4419</v>
      </c>
      <c r="D131" s="293" t="s">
        <v>4420</v>
      </c>
      <c r="E131" s="569" t="s">
        <v>26</v>
      </c>
      <c r="F131" s="570">
        <f t="shared" si="2"/>
        <v>0</v>
      </c>
      <c r="G131" s="571" t="str">
        <f t="shared" ref="G131:G186" si="7">DEC2HEX(H131)</f>
        <v>0</v>
      </c>
      <c r="H131" s="572">
        <v>0</v>
      </c>
      <c r="I131" s="567" t="s">
        <v>27</v>
      </c>
      <c r="J131" s="574" t="s">
        <v>1639</v>
      </c>
      <c r="K131" s="567">
        <f t="shared" si="6"/>
        <v>0</v>
      </c>
      <c r="L131" s="984"/>
    </row>
    <row r="132" spans="1:12" ht="15.6" customHeight="1">
      <c r="A132" s="573">
        <v>201</v>
      </c>
      <c r="B132" s="573" t="s">
        <v>24</v>
      </c>
      <c r="C132" s="293" t="s">
        <v>4419</v>
      </c>
      <c r="D132" s="293" t="s">
        <v>4420</v>
      </c>
      <c r="E132" s="569" t="s">
        <v>26</v>
      </c>
      <c r="F132" s="570">
        <f t="shared" si="2"/>
        <v>0</v>
      </c>
      <c r="G132" s="571" t="str">
        <f t="shared" si="7"/>
        <v>0</v>
      </c>
      <c r="H132" s="572">
        <v>0</v>
      </c>
      <c r="I132" s="567" t="s">
        <v>27</v>
      </c>
      <c r="J132" s="574" t="s">
        <v>1639</v>
      </c>
      <c r="K132" s="567">
        <f t="shared" si="6"/>
        <v>0</v>
      </c>
      <c r="L132" s="984"/>
    </row>
    <row r="133" spans="1:12" ht="15.6" customHeight="1">
      <c r="A133" s="573">
        <v>202</v>
      </c>
      <c r="B133" s="573" t="s">
        <v>24</v>
      </c>
      <c r="C133" s="293" t="s">
        <v>4419</v>
      </c>
      <c r="D133" s="293" t="s">
        <v>4420</v>
      </c>
      <c r="E133" s="569" t="s">
        <v>26</v>
      </c>
      <c r="F133" s="570">
        <f t="shared" si="2"/>
        <v>0</v>
      </c>
      <c r="G133" s="571" t="str">
        <f t="shared" si="7"/>
        <v>0</v>
      </c>
      <c r="H133" s="572">
        <v>0</v>
      </c>
      <c r="I133" s="567" t="s">
        <v>27</v>
      </c>
      <c r="J133" s="574" t="s">
        <v>1639</v>
      </c>
      <c r="K133" s="567">
        <f t="shared" si="6"/>
        <v>0</v>
      </c>
      <c r="L133" s="984"/>
    </row>
    <row r="134" spans="1:12" ht="15.6" customHeight="1">
      <c r="A134" s="573">
        <v>203</v>
      </c>
      <c r="B134" s="573" t="s">
        <v>24</v>
      </c>
      <c r="C134" s="293" t="s">
        <v>4419</v>
      </c>
      <c r="D134" s="293" t="s">
        <v>4420</v>
      </c>
      <c r="E134" s="569" t="s">
        <v>26</v>
      </c>
      <c r="F134" s="570">
        <f t="shared" ref="F134:F186" si="8">H134</f>
        <v>0</v>
      </c>
      <c r="G134" s="571" t="str">
        <f t="shared" si="7"/>
        <v>0</v>
      </c>
      <c r="H134" s="572">
        <v>0</v>
      </c>
      <c r="I134" s="567" t="s">
        <v>27</v>
      </c>
      <c r="J134" s="574" t="s">
        <v>1639</v>
      </c>
      <c r="K134" s="567">
        <f t="shared" si="6"/>
        <v>0</v>
      </c>
      <c r="L134" s="984"/>
    </row>
    <row r="135" spans="1:12" ht="15.6" customHeight="1">
      <c r="A135" s="573">
        <v>204</v>
      </c>
      <c r="B135" s="573" t="s">
        <v>24</v>
      </c>
      <c r="C135" s="293" t="s">
        <v>4419</v>
      </c>
      <c r="D135" s="293" t="s">
        <v>4420</v>
      </c>
      <c r="E135" s="569" t="s">
        <v>26</v>
      </c>
      <c r="F135" s="570">
        <f t="shared" si="8"/>
        <v>0</v>
      </c>
      <c r="G135" s="571" t="str">
        <f t="shared" si="7"/>
        <v>0</v>
      </c>
      <c r="H135" s="572">
        <v>0</v>
      </c>
      <c r="I135" s="567" t="s">
        <v>27</v>
      </c>
      <c r="J135" s="574" t="s">
        <v>1639</v>
      </c>
      <c r="K135" s="567">
        <f t="shared" si="6"/>
        <v>0</v>
      </c>
      <c r="L135" s="984"/>
    </row>
    <row r="136" spans="1:12" ht="15.6" customHeight="1">
      <c r="A136" s="573">
        <v>205</v>
      </c>
      <c r="B136" s="573" t="s">
        <v>24</v>
      </c>
      <c r="C136" s="293" t="s">
        <v>4419</v>
      </c>
      <c r="D136" s="293" t="s">
        <v>4420</v>
      </c>
      <c r="E136" s="569" t="s">
        <v>26</v>
      </c>
      <c r="F136" s="570">
        <f t="shared" si="8"/>
        <v>0</v>
      </c>
      <c r="G136" s="571" t="str">
        <f t="shared" si="7"/>
        <v>0</v>
      </c>
      <c r="H136" s="572">
        <v>0</v>
      </c>
      <c r="I136" s="567" t="s">
        <v>27</v>
      </c>
      <c r="J136" s="574" t="s">
        <v>1639</v>
      </c>
      <c r="K136" s="567">
        <f t="shared" si="6"/>
        <v>0</v>
      </c>
      <c r="L136" s="984"/>
    </row>
    <row r="137" spans="1:12" ht="15.6" customHeight="1">
      <c r="A137" s="573">
        <v>206</v>
      </c>
      <c r="B137" s="573" t="s">
        <v>24</v>
      </c>
      <c r="C137" s="293" t="s">
        <v>4419</v>
      </c>
      <c r="D137" s="293" t="s">
        <v>4420</v>
      </c>
      <c r="E137" s="569" t="s">
        <v>26</v>
      </c>
      <c r="F137" s="570">
        <f t="shared" si="8"/>
        <v>0</v>
      </c>
      <c r="G137" s="571" t="str">
        <f t="shared" si="7"/>
        <v>0</v>
      </c>
      <c r="H137" s="572">
        <v>0</v>
      </c>
      <c r="I137" s="567" t="s">
        <v>27</v>
      </c>
      <c r="J137" s="574" t="s">
        <v>1639</v>
      </c>
      <c r="K137" s="567">
        <f t="shared" si="6"/>
        <v>0</v>
      </c>
      <c r="L137" s="984"/>
    </row>
    <row r="138" spans="1:12" ht="15.6" customHeight="1">
      <c r="A138" s="573">
        <v>207</v>
      </c>
      <c r="B138" s="573" t="s">
        <v>24</v>
      </c>
      <c r="C138" s="293" t="s">
        <v>4419</v>
      </c>
      <c r="D138" s="293" t="s">
        <v>4420</v>
      </c>
      <c r="E138" s="569" t="s">
        <v>26</v>
      </c>
      <c r="F138" s="570">
        <f t="shared" si="8"/>
        <v>0</v>
      </c>
      <c r="G138" s="571" t="str">
        <f t="shared" si="7"/>
        <v>0</v>
      </c>
      <c r="H138" s="572">
        <v>0</v>
      </c>
      <c r="I138" s="567" t="s">
        <v>27</v>
      </c>
      <c r="J138" s="574" t="s">
        <v>1639</v>
      </c>
      <c r="K138" s="567">
        <f t="shared" si="6"/>
        <v>0</v>
      </c>
      <c r="L138" s="984"/>
    </row>
    <row r="139" spans="1:12" ht="15.6" customHeight="1">
      <c r="A139" s="573">
        <v>208</v>
      </c>
      <c r="B139" s="573" t="s">
        <v>24</v>
      </c>
      <c r="C139" s="293" t="s">
        <v>4419</v>
      </c>
      <c r="D139" s="293" t="s">
        <v>4420</v>
      </c>
      <c r="E139" s="569" t="s">
        <v>26</v>
      </c>
      <c r="F139" s="570">
        <f t="shared" si="8"/>
        <v>0</v>
      </c>
      <c r="G139" s="571" t="str">
        <f t="shared" si="7"/>
        <v>0</v>
      </c>
      <c r="H139" s="572">
        <v>0</v>
      </c>
      <c r="I139" s="567" t="s">
        <v>27</v>
      </c>
      <c r="J139" s="574" t="s">
        <v>1639</v>
      </c>
      <c r="K139" s="567">
        <f t="shared" si="6"/>
        <v>0</v>
      </c>
      <c r="L139" s="984"/>
    </row>
    <row r="140" spans="1:12" ht="15.6" customHeight="1">
      <c r="A140" s="573">
        <v>209</v>
      </c>
      <c r="B140" s="573" t="s">
        <v>24</v>
      </c>
      <c r="C140" s="293" t="s">
        <v>4419</v>
      </c>
      <c r="D140" s="293" t="s">
        <v>4420</v>
      </c>
      <c r="E140" s="569" t="s">
        <v>26</v>
      </c>
      <c r="F140" s="570">
        <f t="shared" si="8"/>
        <v>0</v>
      </c>
      <c r="G140" s="571" t="str">
        <f t="shared" si="7"/>
        <v>0</v>
      </c>
      <c r="H140" s="572">
        <v>0</v>
      </c>
      <c r="I140" s="567" t="s">
        <v>27</v>
      </c>
      <c r="J140" s="574" t="s">
        <v>1639</v>
      </c>
      <c r="K140" s="567">
        <f t="shared" si="6"/>
        <v>0</v>
      </c>
      <c r="L140" s="984"/>
    </row>
    <row r="141" spans="1:12" ht="15.6" customHeight="1">
      <c r="A141" s="573">
        <v>210</v>
      </c>
      <c r="B141" s="573" t="s">
        <v>24</v>
      </c>
      <c r="C141" s="293" t="s">
        <v>4419</v>
      </c>
      <c r="D141" s="293" t="s">
        <v>4420</v>
      </c>
      <c r="E141" s="569" t="s">
        <v>26</v>
      </c>
      <c r="F141" s="570">
        <f t="shared" si="8"/>
        <v>0</v>
      </c>
      <c r="G141" s="571" t="str">
        <f t="shared" si="7"/>
        <v>0</v>
      </c>
      <c r="H141" s="572">
        <v>0</v>
      </c>
      <c r="I141" s="567" t="s">
        <v>27</v>
      </c>
      <c r="J141" s="574" t="s">
        <v>1639</v>
      </c>
      <c r="K141" s="567">
        <f t="shared" si="6"/>
        <v>0</v>
      </c>
      <c r="L141" s="984"/>
    </row>
    <row r="142" spans="1:12" ht="15.6" customHeight="1">
      <c r="A142" s="573">
        <v>211</v>
      </c>
      <c r="B142" s="573" t="s">
        <v>24</v>
      </c>
      <c r="C142" s="293" t="s">
        <v>4419</v>
      </c>
      <c r="D142" s="293" t="s">
        <v>4420</v>
      </c>
      <c r="E142" s="569" t="s">
        <v>26</v>
      </c>
      <c r="F142" s="570">
        <f t="shared" si="8"/>
        <v>0</v>
      </c>
      <c r="G142" s="571" t="str">
        <f t="shared" si="7"/>
        <v>0</v>
      </c>
      <c r="H142" s="572">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8"/>
        <v>0</v>
      </c>
      <c r="G143" s="571" t="str">
        <f t="shared" si="7"/>
        <v>0</v>
      </c>
      <c r="H143" s="572">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8"/>
        <v>0</v>
      </c>
      <c r="G144" s="571" t="str">
        <f t="shared" si="7"/>
        <v>0</v>
      </c>
      <c r="H144" s="572">
        <v>0</v>
      </c>
      <c r="I144" s="567" t="s">
        <v>27</v>
      </c>
      <c r="J144" s="574" t="s">
        <v>1639</v>
      </c>
      <c r="K144" s="567">
        <f t="shared" si="6"/>
        <v>0</v>
      </c>
      <c r="L144" s="984"/>
    </row>
    <row r="145" spans="1:12" ht="15.6" customHeight="1">
      <c r="A145" s="573">
        <v>214</v>
      </c>
      <c r="B145" s="573" t="s">
        <v>24</v>
      </c>
      <c r="C145" s="293" t="s">
        <v>4419</v>
      </c>
      <c r="D145" s="293" t="s">
        <v>4420</v>
      </c>
      <c r="E145" s="569" t="s">
        <v>26</v>
      </c>
      <c r="F145" s="570">
        <f t="shared" si="8"/>
        <v>0</v>
      </c>
      <c r="G145" s="571" t="str">
        <f t="shared" si="7"/>
        <v>0</v>
      </c>
      <c r="H145" s="572">
        <v>0</v>
      </c>
      <c r="I145" s="567" t="s">
        <v>27</v>
      </c>
      <c r="J145" s="574" t="s">
        <v>1639</v>
      </c>
      <c r="K145" s="567">
        <f t="shared" si="6"/>
        <v>0</v>
      </c>
      <c r="L145" s="984"/>
    </row>
    <row r="146" spans="1:12" ht="15.6" customHeight="1">
      <c r="A146" s="573">
        <v>215</v>
      </c>
      <c r="B146" s="573" t="s">
        <v>24</v>
      </c>
      <c r="C146" s="293" t="s">
        <v>4419</v>
      </c>
      <c r="D146" s="293" t="s">
        <v>4420</v>
      </c>
      <c r="E146" s="569" t="s">
        <v>26</v>
      </c>
      <c r="F146" s="570">
        <f t="shared" si="8"/>
        <v>0</v>
      </c>
      <c r="G146" s="571" t="str">
        <f t="shared" si="7"/>
        <v>0</v>
      </c>
      <c r="H146" s="572">
        <v>0</v>
      </c>
      <c r="I146" s="567" t="s">
        <v>27</v>
      </c>
      <c r="J146" s="574" t="s">
        <v>1639</v>
      </c>
      <c r="K146" s="567">
        <f t="shared" si="6"/>
        <v>0</v>
      </c>
      <c r="L146" s="984"/>
    </row>
    <row r="147" spans="1:12" ht="15.6" customHeight="1">
      <c r="A147" s="573">
        <v>216</v>
      </c>
      <c r="B147" s="573" t="s">
        <v>24</v>
      </c>
      <c r="C147" s="293" t="s">
        <v>4419</v>
      </c>
      <c r="D147" s="293" t="s">
        <v>4420</v>
      </c>
      <c r="E147" s="569" t="s">
        <v>26</v>
      </c>
      <c r="F147" s="570">
        <f t="shared" si="8"/>
        <v>0</v>
      </c>
      <c r="G147" s="571" t="str">
        <f t="shared" si="7"/>
        <v>0</v>
      </c>
      <c r="H147" s="572">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8"/>
        <v>0</v>
      </c>
      <c r="G148" s="571" t="str">
        <f t="shared" si="7"/>
        <v>0</v>
      </c>
      <c r="H148" s="572">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8"/>
        <v>0</v>
      </c>
      <c r="G149" s="571" t="str">
        <f t="shared" si="7"/>
        <v>0</v>
      </c>
      <c r="H149" s="572">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8"/>
        <v>0</v>
      </c>
      <c r="G150" s="571" t="str">
        <f t="shared" si="7"/>
        <v>0</v>
      </c>
      <c r="H150" s="572">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8"/>
        <v>0</v>
      </c>
      <c r="G151" s="571" t="str">
        <f t="shared" si="7"/>
        <v>0</v>
      </c>
      <c r="H151" s="572">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8"/>
        <v>0</v>
      </c>
      <c r="G152" s="571" t="str">
        <f t="shared" si="7"/>
        <v>0</v>
      </c>
      <c r="H152" s="572">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8"/>
        <v>0</v>
      </c>
      <c r="G153" s="571" t="str">
        <f t="shared" si="7"/>
        <v>0</v>
      </c>
      <c r="H153" s="572">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8"/>
        <v>0</v>
      </c>
      <c r="G154" s="571" t="str">
        <f t="shared" si="7"/>
        <v>0</v>
      </c>
      <c r="H154" s="572">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8"/>
        <v>255</v>
      </c>
      <c r="G155" s="571" t="str">
        <f t="shared" si="7"/>
        <v>FF</v>
      </c>
      <c r="H155" s="572">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8"/>
        <v>255</v>
      </c>
      <c r="G156" s="571" t="str">
        <f t="shared" si="7"/>
        <v>FF</v>
      </c>
      <c r="H156" s="572">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8"/>
        <v>255</v>
      </c>
      <c r="G157" s="571" t="str">
        <f t="shared" si="7"/>
        <v>FF</v>
      </c>
      <c r="H157" s="572">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8"/>
        <v>255</v>
      </c>
      <c r="G158" s="571" t="str">
        <f t="shared" si="7"/>
        <v>FF</v>
      </c>
      <c r="H158" s="572">
        <v>255</v>
      </c>
      <c r="I158" s="567" t="s">
        <v>27</v>
      </c>
      <c r="J158" s="574" t="s">
        <v>1639</v>
      </c>
      <c r="K158" s="567">
        <f t="shared" si="6"/>
        <v>255</v>
      </c>
      <c r="L158" s="298"/>
    </row>
    <row r="159" spans="1:12">
      <c r="A159" s="573">
        <v>228</v>
      </c>
      <c r="B159" s="573" t="s">
        <v>24</v>
      </c>
      <c r="C159" s="293" t="s">
        <v>49</v>
      </c>
      <c r="D159" s="293" t="s">
        <v>49</v>
      </c>
      <c r="E159" s="569" t="s">
        <v>26</v>
      </c>
      <c r="F159" s="570">
        <f t="shared" si="8"/>
        <v>255</v>
      </c>
      <c r="G159" s="571" t="str">
        <f t="shared" si="7"/>
        <v>FF</v>
      </c>
      <c r="H159" s="572">
        <v>255</v>
      </c>
      <c r="I159" s="567" t="s">
        <v>27</v>
      </c>
      <c r="J159" s="574" t="s">
        <v>1639</v>
      </c>
      <c r="K159" s="567">
        <f t="shared" si="6"/>
        <v>255</v>
      </c>
      <c r="L159" s="298"/>
    </row>
    <row r="160" spans="1:12">
      <c r="A160" s="573">
        <v>229</v>
      </c>
      <c r="B160" s="573" t="s">
        <v>24</v>
      </c>
      <c r="C160" s="293" t="s">
        <v>49</v>
      </c>
      <c r="D160" s="293" t="s">
        <v>49</v>
      </c>
      <c r="E160" s="569" t="s">
        <v>26</v>
      </c>
      <c r="F160" s="570">
        <f t="shared" si="8"/>
        <v>255</v>
      </c>
      <c r="G160" s="571" t="str">
        <f t="shared" si="7"/>
        <v>FF</v>
      </c>
      <c r="H160" s="572">
        <v>255</v>
      </c>
      <c r="I160" s="567" t="s">
        <v>27</v>
      </c>
      <c r="J160" s="574" t="s">
        <v>1639</v>
      </c>
      <c r="K160" s="567">
        <f t="shared" si="6"/>
        <v>255</v>
      </c>
      <c r="L160" s="298"/>
    </row>
    <row r="161" spans="1:12">
      <c r="A161" s="573">
        <v>230</v>
      </c>
      <c r="B161" s="573" t="s">
        <v>24</v>
      </c>
      <c r="C161" s="293" t="s">
        <v>49</v>
      </c>
      <c r="D161" s="293" t="s">
        <v>49</v>
      </c>
      <c r="E161" s="569" t="s">
        <v>26</v>
      </c>
      <c r="F161" s="570">
        <f t="shared" si="8"/>
        <v>255</v>
      </c>
      <c r="G161" s="571" t="str">
        <f t="shared" si="7"/>
        <v>FF</v>
      </c>
      <c r="H161" s="572">
        <v>255</v>
      </c>
      <c r="I161" s="567" t="s">
        <v>27</v>
      </c>
      <c r="J161" s="574" t="s">
        <v>1639</v>
      </c>
      <c r="K161" s="567">
        <f t="shared" si="6"/>
        <v>255</v>
      </c>
      <c r="L161" s="298"/>
    </row>
    <row r="162" spans="1:12">
      <c r="A162" s="573">
        <v>231</v>
      </c>
      <c r="B162" s="573" t="s">
        <v>24</v>
      </c>
      <c r="C162" s="293" t="s">
        <v>49</v>
      </c>
      <c r="D162" s="293" t="s">
        <v>49</v>
      </c>
      <c r="E162" s="569" t="s">
        <v>26</v>
      </c>
      <c r="F162" s="570">
        <f t="shared" si="8"/>
        <v>255</v>
      </c>
      <c r="G162" s="571" t="str">
        <f t="shared" si="7"/>
        <v>FF</v>
      </c>
      <c r="H162" s="572">
        <v>255</v>
      </c>
      <c r="I162" s="567" t="s">
        <v>27</v>
      </c>
      <c r="J162" s="574" t="s">
        <v>1639</v>
      </c>
      <c r="K162" s="567">
        <f t="shared" si="6"/>
        <v>255</v>
      </c>
      <c r="L162" s="298"/>
    </row>
    <row r="163" spans="1:12">
      <c r="A163" s="573">
        <v>232</v>
      </c>
      <c r="B163" s="573" t="s">
        <v>24</v>
      </c>
      <c r="C163" s="293" t="s">
        <v>49</v>
      </c>
      <c r="D163" s="293" t="s">
        <v>49</v>
      </c>
      <c r="E163" s="569" t="s">
        <v>26</v>
      </c>
      <c r="F163" s="570">
        <f t="shared" si="8"/>
        <v>255</v>
      </c>
      <c r="G163" s="571" t="str">
        <f t="shared" si="7"/>
        <v>FF</v>
      </c>
      <c r="H163" s="572">
        <v>255</v>
      </c>
      <c r="I163" s="567" t="s">
        <v>27</v>
      </c>
      <c r="J163" s="574" t="s">
        <v>1639</v>
      </c>
      <c r="K163" s="567">
        <f t="shared" si="6"/>
        <v>255</v>
      </c>
      <c r="L163" s="298"/>
    </row>
    <row r="164" spans="1:12">
      <c r="A164" s="573">
        <v>233</v>
      </c>
      <c r="B164" s="573" t="s">
        <v>24</v>
      </c>
      <c r="C164" s="293" t="s">
        <v>49</v>
      </c>
      <c r="D164" s="293" t="s">
        <v>49</v>
      </c>
      <c r="E164" s="569" t="s">
        <v>26</v>
      </c>
      <c r="F164" s="570">
        <f t="shared" si="8"/>
        <v>255</v>
      </c>
      <c r="G164" s="571" t="str">
        <f t="shared" si="7"/>
        <v>FF</v>
      </c>
      <c r="H164" s="572">
        <v>255</v>
      </c>
      <c r="I164" s="567" t="s">
        <v>27</v>
      </c>
      <c r="J164" s="574" t="s">
        <v>1639</v>
      </c>
      <c r="K164" s="567">
        <f t="shared" si="6"/>
        <v>255</v>
      </c>
      <c r="L164" s="298"/>
    </row>
    <row r="165" spans="1:12">
      <c r="A165" s="573">
        <v>234</v>
      </c>
      <c r="B165" s="573" t="s">
        <v>24</v>
      </c>
      <c r="C165" s="293" t="s">
        <v>49</v>
      </c>
      <c r="D165" s="293" t="s">
        <v>49</v>
      </c>
      <c r="E165" s="569" t="s">
        <v>26</v>
      </c>
      <c r="F165" s="570">
        <f t="shared" si="8"/>
        <v>255</v>
      </c>
      <c r="G165" s="571" t="str">
        <f t="shared" si="7"/>
        <v>FF</v>
      </c>
      <c r="H165" s="572">
        <v>255</v>
      </c>
      <c r="I165" s="567" t="s">
        <v>27</v>
      </c>
      <c r="J165" s="574" t="s">
        <v>1639</v>
      </c>
      <c r="K165" s="567">
        <f t="shared" ref="K165:K186" si="9">H165</f>
        <v>255</v>
      </c>
      <c r="L165" s="298"/>
    </row>
    <row r="166" spans="1:12">
      <c r="A166" s="573">
        <v>235</v>
      </c>
      <c r="B166" s="573" t="s">
        <v>24</v>
      </c>
      <c r="C166" s="293" t="s">
        <v>49</v>
      </c>
      <c r="D166" s="293" t="s">
        <v>49</v>
      </c>
      <c r="E166" s="569" t="s">
        <v>26</v>
      </c>
      <c r="F166" s="570">
        <f t="shared" si="8"/>
        <v>255</v>
      </c>
      <c r="G166" s="571" t="str">
        <f t="shared" si="7"/>
        <v>FF</v>
      </c>
      <c r="H166" s="572">
        <v>255</v>
      </c>
      <c r="I166" s="567" t="s">
        <v>27</v>
      </c>
      <c r="J166" s="574" t="s">
        <v>1639</v>
      </c>
      <c r="K166" s="567">
        <f t="shared" si="9"/>
        <v>255</v>
      </c>
      <c r="L166" s="298"/>
    </row>
    <row r="167" spans="1:12">
      <c r="A167" s="573">
        <v>236</v>
      </c>
      <c r="B167" s="573" t="s">
        <v>24</v>
      </c>
      <c r="C167" s="293" t="s">
        <v>49</v>
      </c>
      <c r="D167" s="293" t="s">
        <v>49</v>
      </c>
      <c r="E167" s="569" t="s">
        <v>26</v>
      </c>
      <c r="F167" s="570">
        <f t="shared" si="8"/>
        <v>255</v>
      </c>
      <c r="G167" s="571" t="str">
        <f t="shared" si="7"/>
        <v>FF</v>
      </c>
      <c r="H167" s="572">
        <v>255</v>
      </c>
      <c r="I167" s="567" t="s">
        <v>27</v>
      </c>
      <c r="J167" s="574" t="s">
        <v>1639</v>
      </c>
      <c r="K167" s="567">
        <f t="shared" si="9"/>
        <v>255</v>
      </c>
      <c r="L167" s="298"/>
    </row>
    <row r="168" spans="1:12">
      <c r="A168" s="573">
        <v>237</v>
      </c>
      <c r="B168" s="573" t="s">
        <v>24</v>
      </c>
      <c r="C168" s="293" t="s">
        <v>49</v>
      </c>
      <c r="D168" s="293" t="s">
        <v>49</v>
      </c>
      <c r="E168" s="569" t="s">
        <v>26</v>
      </c>
      <c r="F168" s="570">
        <f t="shared" si="8"/>
        <v>255</v>
      </c>
      <c r="G168" s="571" t="str">
        <f t="shared" si="7"/>
        <v>FF</v>
      </c>
      <c r="H168" s="572">
        <v>255</v>
      </c>
      <c r="I168" s="567" t="s">
        <v>27</v>
      </c>
      <c r="J168" s="574" t="s">
        <v>1639</v>
      </c>
      <c r="K168" s="567">
        <f t="shared" si="9"/>
        <v>255</v>
      </c>
      <c r="L168" s="298"/>
    </row>
    <row r="169" spans="1:12">
      <c r="A169" s="573">
        <v>238</v>
      </c>
      <c r="B169" s="573" t="s">
        <v>24</v>
      </c>
      <c r="C169" s="293" t="s">
        <v>49</v>
      </c>
      <c r="D169" s="293" t="s">
        <v>49</v>
      </c>
      <c r="E169" s="569" t="s">
        <v>26</v>
      </c>
      <c r="F169" s="570">
        <f t="shared" si="8"/>
        <v>255</v>
      </c>
      <c r="G169" s="571" t="str">
        <f t="shared" si="7"/>
        <v>FF</v>
      </c>
      <c r="H169" s="572">
        <v>255</v>
      </c>
      <c r="I169" s="567" t="s">
        <v>27</v>
      </c>
      <c r="J169" s="574" t="s">
        <v>1639</v>
      </c>
      <c r="K169" s="567">
        <f t="shared" si="9"/>
        <v>255</v>
      </c>
      <c r="L169" s="298"/>
    </row>
    <row r="170" spans="1:12">
      <c r="A170" s="573">
        <v>239</v>
      </c>
      <c r="B170" s="573" t="s">
        <v>24</v>
      </c>
      <c r="C170" s="293" t="s">
        <v>49</v>
      </c>
      <c r="D170" s="293" t="s">
        <v>49</v>
      </c>
      <c r="E170" s="569" t="s">
        <v>26</v>
      </c>
      <c r="F170" s="570">
        <f t="shared" si="8"/>
        <v>255</v>
      </c>
      <c r="G170" s="571" t="str">
        <f t="shared" si="7"/>
        <v>FF</v>
      </c>
      <c r="H170" s="572">
        <v>255</v>
      </c>
      <c r="I170" s="567" t="s">
        <v>27</v>
      </c>
      <c r="J170" s="574" t="s">
        <v>1639</v>
      </c>
      <c r="K170" s="567">
        <f t="shared" si="9"/>
        <v>255</v>
      </c>
      <c r="L170" s="298"/>
    </row>
    <row r="171" spans="1:12">
      <c r="A171" s="573">
        <v>240</v>
      </c>
      <c r="B171" s="573" t="s">
        <v>24</v>
      </c>
      <c r="C171" s="293" t="s">
        <v>49</v>
      </c>
      <c r="D171" s="293" t="s">
        <v>49</v>
      </c>
      <c r="E171" s="569" t="s">
        <v>26</v>
      </c>
      <c r="F171" s="570">
        <f t="shared" si="8"/>
        <v>255</v>
      </c>
      <c r="G171" s="571" t="str">
        <f t="shared" si="7"/>
        <v>FF</v>
      </c>
      <c r="H171" s="572">
        <v>255</v>
      </c>
      <c r="I171" s="567" t="s">
        <v>27</v>
      </c>
      <c r="J171" s="574" t="s">
        <v>1639</v>
      </c>
      <c r="K171" s="567">
        <f t="shared" si="9"/>
        <v>255</v>
      </c>
      <c r="L171" s="298"/>
    </row>
    <row r="172" spans="1:12">
      <c r="A172" s="573">
        <v>241</v>
      </c>
      <c r="B172" s="573" t="s">
        <v>24</v>
      </c>
      <c r="C172" s="293" t="s">
        <v>49</v>
      </c>
      <c r="D172" s="293" t="s">
        <v>49</v>
      </c>
      <c r="E172" s="569" t="s">
        <v>26</v>
      </c>
      <c r="F172" s="570">
        <f t="shared" si="8"/>
        <v>255</v>
      </c>
      <c r="G172" s="571" t="str">
        <f t="shared" si="7"/>
        <v>FF</v>
      </c>
      <c r="H172" s="572">
        <v>255</v>
      </c>
      <c r="I172" s="567" t="s">
        <v>27</v>
      </c>
      <c r="J172" s="574" t="s">
        <v>1639</v>
      </c>
      <c r="K172" s="567">
        <f t="shared" si="9"/>
        <v>255</v>
      </c>
      <c r="L172" s="298"/>
    </row>
    <row r="173" spans="1:12">
      <c r="A173" s="573">
        <v>242</v>
      </c>
      <c r="B173" s="573" t="s">
        <v>24</v>
      </c>
      <c r="C173" s="293" t="s">
        <v>49</v>
      </c>
      <c r="D173" s="293" t="s">
        <v>49</v>
      </c>
      <c r="E173" s="569" t="s">
        <v>26</v>
      </c>
      <c r="F173" s="570">
        <f t="shared" si="8"/>
        <v>255</v>
      </c>
      <c r="G173" s="571" t="str">
        <f t="shared" si="7"/>
        <v>FF</v>
      </c>
      <c r="H173" s="572">
        <v>255</v>
      </c>
      <c r="I173" s="567" t="s">
        <v>27</v>
      </c>
      <c r="J173" s="574" t="s">
        <v>1639</v>
      </c>
      <c r="K173" s="567">
        <f t="shared" si="9"/>
        <v>255</v>
      </c>
      <c r="L173" s="298"/>
    </row>
    <row r="174" spans="1:12">
      <c r="A174" s="573">
        <v>243</v>
      </c>
      <c r="B174" s="573" t="s">
        <v>24</v>
      </c>
      <c r="C174" s="293" t="s">
        <v>49</v>
      </c>
      <c r="D174" s="293" t="s">
        <v>49</v>
      </c>
      <c r="E174" s="569" t="s">
        <v>26</v>
      </c>
      <c r="F174" s="570">
        <f t="shared" si="8"/>
        <v>255</v>
      </c>
      <c r="G174" s="571" t="str">
        <f t="shared" si="7"/>
        <v>FF</v>
      </c>
      <c r="H174" s="572">
        <v>255</v>
      </c>
      <c r="I174" s="567" t="s">
        <v>27</v>
      </c>
      <c r="J174" s="574" t="s">
        <v>1639</v>
      </c>
      <c r="K174" s="567">
        <f t="shared" si="9"/>
        <v>255</v>
      </c>
      <c r="L174" s="298"/>
    </row>
    <row r="175" spans="1:12">
      <c r="A175" s="573">
        <v>244</v>
      </c>
      <c r="B175" s="573" t="s">
        <v>24</v>
      </c>
      <c r="C175" s="293" t="s">
        <v>49</v>
      </c>
      <c r="D175" s="293" t="s">
        <v>49</v>
      </c>
      <c r="E175" s="569" t="s">
        <v>26</v>
      </c>
      <c r="F175" s="570">
        <f t="shared" si="8"/>
        <v>255</v>
      </c>
      <c r="G175" s="571" t="str">
        <f t="shared" si="7"/>
        <v>FF</v>
      </c>
      <c r="H175" s="572">
        <v>255</v>
      </c>
      <c r="I175" s="567" t="s">
        <v>27</v>
      </c>
      <c r="J175" s="574" t="s">
        <v>1639</v>
      </c>
      <c r="K175" s="567">
        <f t="shared" si="9"/>
        <v>255</v>
      </c>
      <c r="L175" s="298"/>
    </row>
    <row r="176" spans="1:12">
      <c r="A176" s="573">
        <v>245</v>
      </c>
      <c r="B176" s="573" t="s">
        <v>24</v>
      </c>
      <c r="C176" s="293" t="s">
        <v>49</v>
      </c>
      <c r="D176" s="293" t="s">
        <v>49</v>
      </c>
      <c r="E176" s="569" t="s">
        <v>26</v>
      </c>
      <c r="F176" s="570">
        <f t="shared" si="8"/>
        <v>255</v>
      </c>
      <c r="G176" s="571" t="str">
        <f t="shared" si="7"/>
        <v>FF</v>
      </c>
      <c r="H176" s="572">
        <v>255</v>
      </c>
      <c r="I176" s="567" t="s">
        <v>27</v>
      </c>
      <c r="J176" s="574" t="s">
        <v>1639</v>
      </c>
      <c r="K176" s="567">
        <f t="shared" si="9"/>
        <v>255</v>
      </c>
      <c r="L176" s="298"/>
    </row>
    <row r="177" spans="1:12">
      <c r="A177" s="573">
        <v>246</v>
      </c>
      <c r="B177" s="573" t="s">
        <v>24</v>
      </c>
      <c r="C177" s="293" t="s">
        <v>49</v>
      </c>
      <c r="D177" s="293" t="s">
        <v>49</v>
      </c>
      <c r="E177" s="569" t="s">
        <v>26</v>
      </c>
      <c r="F177" s="570">
        <f t="shared" si="8"/>
        <v>255</v>
      </c>
      <c r="G177" s="571" t="str">
        <f t="shared" si="7"/>
        <v>FF</v>
      </c>
      <c r="H177" s="572">
        <v>255</v>
      </c>
      <c r="I177" s="567" t="s">
        <v>27</v>
      </c>
      <c r="J177" s="574" t="s">
        <v>1639</v>
      </c>
      <c r="K177" s="567">
        <f t="shared" si="9"/>
        <v>255</v>
      </c>
      <c r="L177" s="298"/>
    </row>
    <row r="178" spans="1:12">
      <c r="A178" s="573">
        <v>247</v>
      </c>
      <c r="B178" s="573" t="s">
        <v>24</v>
      </c>
      <c r="C178" s="293" t="s">
        <v>49</v>
      </c>
      <c r="D178" s="293" t="s">
        <v>49</v>
      </c>
      <c r="E178" s="569" t="s">
        <v>26</v>
      </c>
      <c r="F178" s="570">
        <f t="shared" si="8"/>
        <v>255</v>
      </c>
      <c r="G178" s="571" t="str">
        <f t="shared" si="7"/>
        <v>FF</v>
      </c>
      <c r="H178" s="572">
        <v>255</v>
      </c>
      <c r="I178" s="567" t="s">
        <v>27</v>
      </c>
      <c r="J178" s="574" t="s">
        <v>1639</v>
      </c>
      <c r="K178" s="567">
        <f t="shared" si="9"/>
        <v>255</v>
      </c>
      <c r="L178" s="298"/>
    </row>
    <row r="179" spans="1:12">
      <c r="A179" s="573">
        <v>248</v>
      </c>
      <c r="B179" s="573" t="s">
        <v>24</v>
      </c>
      <c r="C179" s="293" t="s">
        <v>49</v>
      </c>
      <c r="D179" s="293" t="s">
        <v>49</v>
      </c>
      <c r="E179" s="569" t="s">
        <v>26</v>
      </c>
      <c r="F179" s="570">
        <f t="shared" si="8"/>
        <v>255</v>
      </c>
      <c r="G179" s="571" t="str">
        <f t="shared" si="7"/>
        <v>FF</v>
      </c>
      <c r="H179" s="572">
        <v>255</v>
      </c>
      <c r="I179" s="567" t="s">
        <v>27</v>
      </c>
      <c r="J179" s="574" t="s">
        <v>1639</v>
      </c>
      <c r="K179" s="567">
        <f t="shared" si="9"/>
        <v>255</v>
      </c>
      <c r="L179" s="298"/>
    </row>
    <row r="180" spans="1:12">
      <c r="A180" s="573">
        <v>249</v>
      </c>
      <c r="B180" s="573" t="s">
        <v>24</v>
      </c>
      <c r="C180" s="293" t="s">
        <v>49</v>
      </c>
      <c r="D180" s="293" t="s">
        <v>49</v>
      </c>
      <c r="E180" s="569" t="s">
        <v>26</v>
      </c>
      <c r="F180" s="570">
        <f t="shared" si="8"/>
        <v>255</v>
      </c>
      <c r="G180" s="571" t="str">
        <f t="shared" si="7"/>
        <v>FF</v>
      </c>
      <c r="H180" s="572">
        <v>255</v>
      </c>
      <c r="I180" s="567" t="s">
        <v>27</v>
      </c>
      <c r="J180" s="574" t="s">
        <v>1639</v>
      </c>
      <c r="K180" s="567">
        <f t="shared" si="9"/>
        <v>255</v>
      </c>
      <c r="L180" s="298"/>
    </row>
    <row r="181" spans="1:12">
      <c r="A181" s="573">
        <v>250</v>
      </c>
      <c r="B181" s="573" t="s">
        <v>24</v>
      </c>
      <c r="C181" s="293" t="s">
        <v>49</v>
      </c>
      <c r="D181" s="293" t="s">
        <v>49</v>
      </c>
      <c r="E181" s="569" t="s">
        <v>26</v>
      </c>
      <c r="F181" s="570">
        <f t="shared" si="8"/>
        <v>255</v>
      </c>
      <c r="G181" s="571" t="str">
        <f t="shared" si="7"/>
        <v>FF</v>
      </c>
      <c r="H181" s="572">
        <v>255</v>
      </c>
      <c r="I181" s="567" t="s">
        <v>27</v>
      </c>
      <c r="J181" s="574" t="s">
        <v>1639</v>
      </c>
      <c r="K181" s="567">
        <f t="shared" si="9"/>
        <v>255</v>
      </c>
      <c r="L181" s="298"/>
    </row>
    <row r="182" spans="1:12">
      <c r="A182" s="573">
        <v>251</v>
      </c>
      <c r="B182" s="573" t="s">
        <v>24</v>
      </c>
      <c r="C182" s="293" t="s">
        <v>49</v>
      </c>
      <c r="D182" s="293" t="s">
        <v>49</v>
      </c>
      <c r="E182" s="569" t="s">
        <v>26</v>
      </c>
      <c r="F182" s="570">
        <f t="shared" si="8"/>
        <v>255</v>
      </c>
      <c r="G182" s="571" t="str">
        <f t="shared" si="7"/>
        <v>FF</v>
      </c>
      <c r="H182" s="572">
        <v>255</v>
      </c>
      <c r="I182" s="567" t="s">
        <v>27</v>
      </c>
      <c r="J182" s="574" t="s">
        <v>1639</v>
      </c>
      <c r="K182" s="567">
        <f t="shared" si="9"/>
        <v>255</v>
      </c>
      <c r="L182" s="298"/>
    </row>
    <row r="183" spans="1:12">
      <c r="A183" s="573">
        <v>252</v>
      </c>
      <c r="B183" s="573" t="s">
        <v>24</v>
      </c>
      <c r="C183" s="293" t="s">
        <v>49</v>
      </c>
      <c r="D183" s="293" t="s">
        <v>49</v>
      </c>
      <c r="E183" s="569" t="s">
        <v>26</v>
      </c>
      <c r="F183" s="570">
        <f t="shared" si="8"/>
        <v>255</v>
      </c>
      <c r="G183" s="571" t="str">
        <f t="shared" si="7"/>
        <v>FF</v>
      </c>
      <c r="H183" s="572">
        <v>255</v>
      </c>
      <c r="I183" s="567" t="s">
        <v>27</v>
      </c>
      <c r="J183" s="574" t="s">
        <v>1639</v>
      </c>
      <c r="K183" s="567">
        <f t="shared" si="9"/>
        <v>255</v>
      </c>
      <c r="L183" s="298"/>
    </row>
    <row r="184" spans="1:12">
      <c r="A184" s="573">
        <v>253</v>
      </c>
      <c r="B184" s="573" t="s">
        <v>24</v>
      </c>
      <c r="C184" s="293" t="s">
        <v>49</v>
      </c>
      <c r="D184" s="293" t="s">
        <v>49</v>
      </c>
      <c r="E184" s="569" t="s">
        <v>26</v>
      </c>
      <c r="F184" s="570">
        <f t="shared" si="8"/>
        <v>255</v>
      </c>
      <c r="G184" s="571" t="str">
        <f t="shared" si="7"/>
        <v>FF</v>
      </c>
      <c r="H184" s="572">
        <v>255</v>
      </c>
      <c r="I184" s="567" t="s">
        <v>27</v>
      </c>
      <c r="J184" s="574" t="s">
        <v>1639</v>
      </c>
      <c r="K184" s="567">
        <f t="shared" si="9"/>
        <v>255</v>
      </c>
      <c r="L184" s="298"/>
    </row>
    <row r="185" spans="1:12">
      <c r="A185" s="573">
        <v>254</v>
      </c>
      <c r="B185" s="573" t="s">
        <v>24</v>
      </c>
      <c r="C185" s="293" t="s">
        <v>49</v>
      </c>
      <c r="D185" s="293" t="s">
        <v>49</v>
      </c>
      <c r="E185" s="569" t="s">
        <v>26</v>
      </c>
      <c r="F185" s="570">
        <f t="shared" si="8"/>
        <v>255</v>
      </c>
      <c r="G185" s="571" t="str">
        <f t="shared" si="7"/>
        <v>FF</v>
      </c>
      <c r="H185" s="572">
        <v>255</v>
      </c>
      <c r="I185" s="567" t="s">
        <v>27</v>
      </c>
      <c r="J185" s="574" t="s">
        <v>1639</v>
      </c>
      <c r="K185" s="567">
        <f t="shared" si="9"/>
        <v>255</v>
      </c>
      <c r="L185" s="298"/>
    </row>
    <row r="186" spans="1:12">
      <c r="A186" s="573">
        <v>255</v>
      </c>
      <c r="B186" s="573" t="s">
        <v>24</v>
      </c>
      <c r="C186" s="293" t="s">
        <v>1487</v>
      </c>
      <c r="D186" s="300" t="s">
        <v>1488</v>
      </c>
      <c r="E186" s="569" t="s">
        <v>26</v>
      </c>
      <c r="F186" s="570">
        <f t="shared" si="8"/>
        <v>204</v>
      </c>
      <c r="G186" s="571" t="str">
        <f t="shared" si="7"/>
        <v>CC</v>
      </c>
      <c r="H186" s="572">
        <v>204</v>
      </c>
      <c r="I186" s="567" t="s">
        <v>27</v>
      </c>
      <c r="J186" s="574" t="s">
        <v>1639</v>
      </c>
      <c r="K186" s="567">
        <f t="shared" si="9"/>
        <v>204</v>
      </c>
      <c r="L186" s="298"/>
    </row>
    <row r="187" spans="1:12">
      <c r="A187" s="566"/>
      <c r="B187" s="568"/>
      <c r="C187" s="566"/>
      <c r="D187" s="566"/>
      <c r="E187" s="568"/>
      <c r="F187" s="566"/>
      <c r="H187" s="568"/>
      <c r="I187" s="568"/>
      <c r="J187" s="568"/>
      <c r="K187" s="568"/>
      <c r="L187" s="566"/>
    </row>
    <row r="188" spans="1:12">
      <c r="A188" s="566"/>
      <c r="B188" s="568"/>
      <c r="C188" s="566"/>
      <c r="D188" s="566"/>
      <c r="E188" s="568"/>
      <c r="F188" s="566"/>
      <c r="H188" s="568"/>
      <c r="I188" s="568"/>
      <c r="J188" s="568"/>
      <c r="K188" s="568"/>
      <c r="L188" s="566"/>
    </row>
    <row r="189" spans="1:12">
      <c r="A189" s="566"/>
      <c r="B189" s="568"/>
      <c r="C189" s="566"/>
      <c r="D189" s="566"/>
      <c r="E189" s="568"/>
      <c r="F189" s="566"/>
      <c r="H189" s="568"/>
      <c r="I189" s="568"/>
      <c r="J189" s="568"/>
      <c r="K189" s="568"/>
      <c r="L189" s="566"/>
    </row>
    <row r="190" spans="1:12">
      <c r="A190" s="566"/>
      <c r="B190" s="568"/>
      <c r="C190" s="566"/>
      <c r="D190" s="566"/>
      <c r="E190" s="568"/>
      <c r="F190" s="566"/>
      <c r="H190" s="568"/>
      <c r="I190" s="568"/>
      <c r="J190" s="568"/>
      <c r="K190" s="568"/>
      <c r="L190" s="566"/>
    </row>
    <row r="191" spans="1:12">
      <c r="A191" s="566"/>
      <c r="B191" s="568"/>
      <c r="C191" s="566"/>
      <c r="D191" s="566"/>
      <c r="E191" s="568"/>
      <c r="F191" s="566"/>
      <c r="H191" s="568"/>
      <c r="I191" s="568"/>
      <c r="J191" s="568"/>
      <c r="K191" s="568"/>
      <c r="L191" s="566"/>
    </row>
    <row r="192" spans="1:12">
      <c r="A192" s="566"/>
      <c r="B192" s="568"/>
      <c r="C192" s="566"/>
      <c r="D192" s="566"/>
      <c r="E192" s="568"/>
      <c r="F192" s="566"/>
      <c r="H192" s="568"/>
      <c r="I192" s="568"/>
      <c r="J192" s="568"/>
      <c r="K192" s="568"/>
      <c r="L192" s="566"/>
    </row>
    <row r="193" spans="1:12">
      <c r="A193" s="566"/>
      <c r="B193" s="568"/>
      <c r="C193" s="566"/>
      <c r="D193" s="566"/>
      <c r="E193" s="568"/>
      <c r="F193" s="566"/>
      <c r="H193" s="568"/>
      <c r="I193" s="568"/>
      <c r="J193" s="568"/>
      <c r="K193" s="568"/>
      <c r="L193" s="566"/>
    </row>
    <row r="194" spans="1:12">
      <c r="A194" s="566"/>
      <c r="B194" s="568"/>
      <c r="C194" s="566"/>
      <c r="D194" s="566"/>
      <c r="E194" s="568"/>
      <c r="F194" s="566"/>
      <c r="H194" s="568"/>
      <c r="I194" s="568"/>
      <c r="J194" s="568"/>
      <c r="K194" s="568"/>
      <c r="L194" s="566"/>
    </row>
    <row r="195" spans="1:12">
      <c r="A195" s="566"/>
      <c r="B195" s="568"/>
      <c r="C195" s="566"/>
      <c r="D195" s="566"/>
      <c r="E195" s="568"/>
      <c r="F195" s="566"/>
      <c r="H195" s="568"/>
      <c r="I195" s="568"/>
      <c r="J195" s="568"/>
      <c r="K195" s="568"/>
      <c r="L195" s="566"/>
    </row>
    <row r="196" spans="1:12">
      <c r="A196" s="566"/>
      <c r="B196" s="568"/>
      <c r="C196" s="566"/>
      <c r="D196" s="566"/>
      <c r="E196" s="568"/>
      <c r="F196" s="566"/>
      <c r="H196" s="568"/>
      <c r="I196" s="568"/>
      <c r="J196" s="568"/>
      <c r="K196" s="568"/>
      <c r="L196" s="566"/>
    </row>
    <row r="197" spans="1:12">
      <c r="A197" s="566"/>
      <c r="B197" s="568"/>
      <c r="C197" s="566"/>
      <c r="D197" s="566"/>
      <c r="E197" s="568"/>
      <c r="F197" s="566"/>
      <c r="H197" s="568"/>
      <c r="I197" s="568"/>
      <c r="J197" s="568"/>
      <c r="K197" s="568"/>
      <c r="L197" s="566"/>
    </row>
    <row r="198" spans="1:12">
      <c r="A198" s="566"/>
      <c r="B198" s="568"/>
      <c r="C198" s="566"/>
      <c r="D198" s="566"/>
      <c r="E198" s="568"/>
      <c r="F198" s="566"/>
      <c r="H198" s="568"/>
      <c r="I198" s="568"/>
      <c r="J198" s="568"/>
      <c r="K198" s="568"/>
      <c r="L198" s="566"/>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B93DD-3B18-4268-B0D1-856BBBF3237A}">
  <dimension ref="A1:L198"/>
  <sheetViews>
    <sheetView topLeftCell="A4" zoomScale="85" zoomScaleNormal="85" workbookViewId="0">
      <selection activeCell="C3" sqref="C3:D99"/>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263"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1749</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0</v>
      </c>
      <c r="L3" s="983" t="s">
        <v>4431</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0</v>
      </c>
      <c r="H19" s="986">
        <v>0</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0</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4669</v>
      </c>
      <c r="D35" s="533" t="s">
        <v>1610</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572">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572">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572">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572">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572">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572">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572">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572">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572">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572">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572">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572">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572">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572">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572">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572">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572">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572">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572">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572">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572">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572">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572">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572">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572">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572">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572">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572">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572">
        <v>0</v>
      </c>
      <c r="I95" s="567" t="s">
        <v>27</v>
      </c>
      <c r="J95" s="574" t="s">
        <v>1639</v>
      </c>
      <c r="K95" s="567">
        <f t="shared" si="5"/>
        <v>0</v>
      </c>
      <c r="L95" s="984"/>
    </row>
    <row r="96" spans="1:12" ht="15.6" customHeight="1">
      <c r="A96" s="573">
        <v>165</v>
      </c>
      <c r="B96" s="573" t="s">
        <v>24</v>
      </c>
      <c r="C96" s="293" t="s">
        <v>4421</v>
      </c>
      <c r="D96" s="533" t="s">
        <v>4422</v>
      </c>
      <c r="E96" s="569" t="s">
        <v>26</v>
      </c>
      <c r="F96" s="570">
        <f t="shared" si="2"/>
        <v>0</v>
      </c>
      <c r="G96" s="571" t="str">
        <f t="shared" si="0"/>
        <v>0</v>
      </c>
      <c r="H96" s="572">
        <v>0</v>
      </c>
      <c r="I96" s="567" t="s">
        <v>27</v>
      </c>
      <c r="J96" s="574" t="s">
        <v>1639</v>
      </c>
      <c r="K96" s="567">
        <f t="shared" si="5"/>
        <v>0</v>
      </c>
      <c r="L96" s="984"/>
    </row>
    <row r="97" spans="1:12" ht="15.6" customHeight="1">
      <c r="A97" s="573">
        <v>166</v>
      </c>
      <c r="B97" s="573" t="s">
        <v>24</v>
      </c>
      <c r="C97" s="293" t="s">
        <v>4423</v>
      </c>
      <c r="D97" s="533" t="s">
        <v>4424</v>
      </c>
      <c r="E97" s="569" t="s">
        <v>26</v>
      </c>
      <c r="F97" s="570">
        <f t="shared" si="2"/>
        <v>0</v>
      </c>
      <c r="G97" s="571" t="str">
        <f t="shared" si="0"/>
        <v>0</v>
      </c>
      <c r="H97" s="572">
        <v>0</v>
      </c>
      <c r="I97" s="567" t="s">
        <v>27</v>
      </c>
      <c r="J97" s="574" t="s">
        <v>1639</v>
      </c>
      <c r="K97" s="567">
        <f t="shared" si="5"/>
        <v>0</v>
      </c>
      <c r="L97" s="984"/>
    </row>
    <row r="98" spans="1:12" ht="15.6" customHeight="1">
      <c r="A98" s="573">
        <v>167</v>
      </c>
      <c r="B98" s="573" t="s">
        <v>24</v>
      </c>
      <c r="C98" s="293" t="s">
        <v>4283</v>
      </c>
      <c r="D98" s="533" t="s">
        <v>4670</v>
      </c>
      <c r="E98" s="569" t="s">
        <v>26</v>
      </c>
      <c r="F98" s="570">
        <f t="shared" si="2"/>
        <v>0</v>
      </c>
      <c r="G98" s="571" t="str">
        <f t="shared" si="0"/>
        <v>0</v>
      </c>
      <c r="H98" s="572">
        <v>0</v>
      </c>
      <c r="I98" s="567" t="s">
        <v>27</v>
      </c>
      <c r="J98" s="574" t="s">
        <v>1639</v>
      </c>
      <c r="K98" s="567">
        <f t="shared" si="5"/>
        <v>0</v>
      </c>
      <c r="L98" s="984"/>
    </row>
    <row r="99" spans="1:12" ht="15.6" customHeight="1">
      <c r="A99" s="573">
        <v>168</v>
      </c>
      <c r="B99" s="573" t="s">
        <v>24</v>
      </c>
      <c r="C99" s="293" t="s">
        <v>1681</v>
      </c>
      <c r="D99" s="533" t="s">
        <v>4671</v>
      </c>
      <c r="E99" s="569" t="s">
        <v>26</v>
      </c>
      <c r="F99" s="570">
        <f t="shared" si="2"/>
        <v>0</v>
      </c>
      <c r="G99" s="571" t="str">
        <f t="shared" si="0"/>
        <v>0</v>
      </c>
      <c r="H99" s="572">
        <v>0</v>
      </c>
      <c r="I99" s="567" t="s">
        <v>27</v>
      </c>
      <c r="J99" s="574" t="s">
        <v>1639</v>
      </c>
      <c r="K99" s="567">
        <f t="shared" si="5"/>
        <v>0</v>
      </c>
      <c r="L99" s="984"/>
    </row>
    <row r="100" spans="1:12" ht="15.6" customHeight="1">
      <c r="A100" s="573">
        <v>169</v>
      </c>
      <c r="B100" s="573" t="s">
        <v>24</v>
      </c>
      <c r="C100" s="293" t="s">
        <v>4419</v>
      </c>
      <c r="D100" s="293" t="s">
        <v>4420</v>
      </c>
      <c r="E100" s="569" t="s">
        <v>26</v>
      </c>
      <c r="F100" s="570">
        <f t="shared" si="2"/>
        <v>0</v>
      </c>
      <c r="G100" s="571" t="str">
        <f t="shared" si="0"/>
        <v>0</v>
      </c>
      <c r="H100" s="572">
        <v>0</v>
      </c>
      <c r="I100" s="567" t="s">
        <v>27</v>
      </c>
      <c r="J100" s="574" t="s">
        <v>1639</v>
      </c>
      <c r="K100" s="567">
        <f t="shared" si="5"/>
        <v>0</v>
      </c>
      <c r="L100" s="984"/>
    </row>
    <row r="101" spans="1:12" ht="15.6" customHeight="1">
      <c r="A101" s="573">
        <v>170</v>
      </c>
      <c r="B101" s="573" t="s">
        <v>24</v>
      </c>
      <c r="C101" s="293" t="s">
        <v>4419</v>
      </c>
      <c r="D101" s="293" t="s">
        <v>4420</v>
      </c>
      <c r="E101" s="569" t="s">
        <v>26</v>
      </c>
      <c r="F101" s="570">
        <f t="shared" si="2"/>
        <v>0</v>
      </c>
      <c r="G101" s="571" t="str">
        <f t="shared" si="0"/>
        <v>0</v>
      </c>
      <c r="H101" s="572">
        <v>0</v>
      </c>
      <c r="I101" s="567" t="s">
        <v>27</v>
      </c>
      <c r="J101" s="574" t="s">
        <v>1639</v>
      </c>
      <c r="K101" s="567">
        <f t="shared" ref="K101:K164" si="6">H101</f>
        <v>0</v>
      </c>
      <c r="L101" s="984"/>
    </row>
    <row r="102" spans="1:12" ht="15.6" customHeight="1">
      <c r="A102" s="573">
        <v>171</v>
      </c>
      <c r="B102" s="573" t="s">
        <v>24</v>
      </c>
      <c r="C102" s="293" t="s">
        <v>4419</v>
      </c>
      <c r="D102" s="293" t="s">
        <v>4420</v>
      </c>
      <c r="E102" s="569" t="s">
        <v>26</v>
      </c>
      <c r="F102" s="570">
        <f t="shared" si="2"/>
        <v>0</v>
      </c>
      <c r="G102" s="571" t="str">
        <f t="shared" si="0"/>
        <v>0</v>
      </c>
      <c r="H102" s="572">
        <v>0</v>
      </c>
      <c r="I102" s="567" t="s">
        <v>27</v>
      </c>
      <c r="J102" s="574" t="s">
        <v>1639</v>
      </c>
      <c r="K102" s="567">
        <f t="shared" si="6"/>
        <v>0</v>
      </c>
      <c r="L102" s="984"/>
    </row>
    <row r="103" spans="1:12" ht="15.6" customHeight="1">
      <c r="A103" s="573">
        <v>172</v>
      </c>
      <c r="B103" s="573" t="s">
        <v>24</v>
      </c>
      <c r="C103" s="293" t="s">
        <v>4419</v>
      </c>
      <c r="D103" s="293" t="s">
        <v>4420</v>
      </c>
      <c r="E103" s="569" t="s">
        <v>26</v>
      </c>
      <c r="F103" s="570">
        <f t="shared" si="2"/>
        <v>0</v>
      </c>
      <c r="G103" s="571" t="str">
        <f t="shared" si="0"/>
        <v>0</v>
      </c>
      <c r="H103" s="572">
        <v>0</v>
      </c>
      <c r="I103" s="567" t="s">
        <v>27</v>
      </c>
      <c r="J103" s="574" t="s">
        <v>1639</v>
      </c>
      <c r="K103" s="567">
        <f t="shared" si="6"/>
        <v>0</v>
      </c>
      <c r="L103" s="984"/>
    </row>
    <row r="104" spans="1:12" ht="15.6" customHeight="1">
      <c r="A104" s="573">
        <v>173</v>
      </c>
      <c r="B104" s="573" t="s">
        <v>24</v>
      </c>
      <c r="C104" s="293" t="s">
        <v>4419</v>
      </c>
      <c r="D104" s="293" t="s">
        <v>4420</v>
      </c>
      <c r="E104" s="569" t="s">
        <v>26</v>
      </c>
      <c r="F104" s="570">
        <f t="shared" si="2"/>
        <v>0</v>
      </c>
      <c r="G104" s="571" t="str">
        <f t="shared" si="0"/>
        <v>0</v>
      </c>
      <c r="H104" s="572">
        <v>0</v>
      </c>
      <c r="I104" s="567" t="s">
        <v>27</v>
      </c>
      <c r="J104" s="574" t="s">
        <v>1639</v>
      </c>
      <c r="K104" s="567">
        <f t="shared" si="6"/>
        <v>0</v>
      </c>
      <c r="L104" s="984"/>
    </row>
    <row r="105" spans="1:12" ht="15.6" customHeight="1">
      <c r="A105" s="573">
        <v>174</v>
      </c>
      <c r="B105" s="573" t="s">
        <v>24</v>
      </c>
      <c r="C105" s="293" t="s">
        <v>4419</v>
      </c>
      <c r="D105" s="293" t="s">
        <v>4420</v>
      </c>
      <c r="E105" s="569" t="s">
        <v>26</v>
      </c>
      <c r="F105" s="570">
        <f t="shared" si="2"/>
        <v>0</v>
      </c>
      <c r="G105" s="571" t="str">
        <f t="shared" si="0"/>
        <v>0</v>
      </c>
      <c r="H105" s="572">
        <v>0</v>
      </c>
      <c r="I105" s="567" t="s">
        <v>27</v>
      </c>
      <c r="J105" s="574" t="s">
        <v>1639</v>
      </c>
      <c r="K105" s="567">
        <f t="shared" si="6"/>
        <v>0</v>
      </c>
      <c r="L105" s="984"/>
    </row>
    <row r="106" spans="1:12" ht="15.6" customHeight="1">
      <c r="A106" s="573">
        <v>175</v>
      </c>
      <c r="B106" s="573" t="s">
        <v>24</v>
      </c>
      <c r="C106" s="293" t="s">
        <v>4419</v>
      </c>
      <c r="D106" s="293" t="s">
        <v>4420</v>
      </c>
      <c r="E106" s="569" t="s">
        <v>26</v>
      </c>
      <c r="F106" s="570">
        <f t="shared" si="2"/>
        <v>0</v>
      </c>
      <c r="G106" s="571" t="str">
        <f t="shared" si="0"/>
        <v>0</v>
      </c>
      <c r="H106" s="572">
        <v>0</v>
      </c>
      <c r="I106" s="567" t="s">
        <v>27</v>
      </c>
      <c r="J106" s="574" t="s">
        <v>1639</v>
      </c>
      <c r="K106" s="567">
        <f t="shared" si="6"/>
        <v>0</v>
      </c>
      <c r="L106" s="984"/>
    </row>
    <row r="107" spans="1:12" ht="15.6" customHeight="1">
      <c r="A107" s="573">
        <v>176</v>
      </c>
      <c r="B107" s="573" t="s">
        <v>24</v>
      </c>
      <c r="C107" s="293" t="s">
        <v>4419</v>
      </c>
      <c r="D107" s="293" t="s">
        <v>4420</v>
      </c>
      <c r="E107" s="569" t="s">
        <v>26</v>
      </c>
      <c r="F107" s="570">
        <f t="shared" si="2"/>
        <v>0</v>
      </c>
      <c r="G107" s="571" t="str">
        <f t="shared" si="0"/>
        <v>0</v>
      </c>
      <c r="H107" s="572">
        <v>0</v>
      </c>
      <c r="I107" s="567" t="s">
        <v>27</v>
      </c>
      <c r="J107" s="574" t="s">
        <v>1639</v>
      </c>
      <c r="K107" s="567">
        <f t="shared" si="6"/>
        <v>0</v>
      </c>
      <c r="L107" s="984"/>
    </row>
    <row r="108" spans="1:12" ht="15.6" customHeight="1">
      <c r="A108" s="573">
        <v>177</v>
      </c>
      <c r="B108" s="573" t="s">
        <v>24</v>
      </c>
      <c r="C108" s="293" t="s">
        <v>4419</v>
      </c>
      <c r="D108" s="293" t="s">
        <v>4420</v>
      </c>
      <c r="E108" s="569" t="s">
        <v>26</v>
      </c>
      <c r="F108" s="570">
        <f t="shared" si="2"/>
        <v>0</v>
      </c>
      <c r="G108" s="571" t="str">
        <f t="shared" si="0"/>
        <v>0</v>
      </c>
      <c r="H108" s="572">
        <v>0</v>
      </c>
      <c r="I108" s="567" t="s">
        <v>27</v>
      </c>
      <c r="J108" s="574" t="s">
        <v>1639</v>
      </c>
      <c r="K108" s="567">
        <f t="shared" si="6"/>
        <v>0</v>
      </c>
      <c r="L108" s="984"/>
    </row>
    <row r="109" spans="1:12" ht="15.6" customHeight="1">
      <c r="A109" s="573">
        <v>178</v>
      </c>
      <c r="B109" s="573" t="s">
        <v>24</v>
      </c>
      <c r="C109" s="293" t="s">
        <v>4419</v>
      </c>
      <c r="D109" s="293" t="s">
        <v>4420</v>
      </c>
      <c r="E109" s="569" t="s">
        <v>26</v>
      </c>
      <c r="F109" s="570">
        <f t="shared" si="2"/>
        <v>0</v>
      </c>
      <c r="G109" s="571" t="str">
        <f t="shared" si="0"/>
        <v>0</v>
      </c>
      <c r="H109" s="572">
        <v>0</v>
      </c>
      <c r="I109" s="567" t="s">
        <v>27</v>
      </c>
      <c r="J109" s="574" t="s">
        <v>1639</v>
      </c>
      <c r="K109" s="567">
        <f t="shared" si="6"/>
        <v>0</v>
      </c>
      <c r="L109" s="984"/>
    </row>
    <row r="110" spans="1:12" ht="15.6" customHeight="1">
      <c r="A110" s="573">
        <v>179</v>
      </c>
      <c r="B110" s="573" t="s">
        <v>24</v>
      </c>
      <c r="C110" s="293" t="s">
        <v>4419</v>
      </c>
      <c r="D110" s="293" t="s">
        <v>4420</v>
      </c>
      <c r="E110" s="569" t="s">
        <v>26</v>
      </c>
      <c r="F110" s="570">
        <f t="shared" si="2"/>
        <v>0</v>
      </c>
      <c r="G110" s="571" t="str">
        <f t="shared" si="0"/>
        <v>0</v>
      </c>
      <c r="H110" s="572">
        <v>0</v>
      </c>
      <c r="I110" s="567" t="s">
        <v>27</v>
      </c>
      <c r="J110" s="574" t="s">
        <v>1639</v>
      </c>
      <c r="K110" s="567">
        <f t="shared" si="6"/>
        <v>0</v>
      </c>
      <c r="L110" s="984"/>
    </row>
    <row r="111" spans="1:12" ht="15.6" customHeight="1">
      <c r="A111" s="573">
        <v>180</v>
      </c>
      <c r="B111" s="573" t="s">
        <v>24</v>
      </c>
      <c r="C111" s="293" t="s">
        <v>4419</v>
      </c>
      <c r="D111" s="293" t="s">
        <v>4420</v>
      </c>
      <c r="E111" s="569" t="s">
        <v>26</v>
      </c>
      <c r="F111" s="570">
        <f t="shared" si="2"/>
        <v>0</v>
      </c>
      <c r="G111" s="571" t="str">
        <f t="shared" si="0"/>
        <v>0</v>
      </c>
      <c r="H111" s="572">
        <v>0</v>
      </c>
      <c r="I111" s="567" t="s">
        <v>27</v>
      </c>
      <c r="J111" s="574" t="s">
        <v>1639</v>
      </c>
      <c r="K111" s="567">
        <f t="shared" si="6"/>
        <v>0</v>
      </c>
      <c r="L111" s="984"/>
    </row>
    <row r="112" spans="1:12" ht="15.6" customHeight="1">
      <c r="A112" s="573">
        <v>181</v>
      </c>
      <c r="B112" s="573" t="s">
        <v>24</v>
      </c>
      <c r="C112" s="293" t="s">
        <v>4419</v>
      </c>
      <c r="D112" s="293" t="s">
        <v>4420</v>
      </c>
      <c r="E112" s="569" t="s">
        <v>26</v>
      </c>
      <c r="F112" s="570">
        <f t="shared" si="2"/>
        <v>0</v>
      </c>
      <c r="G112" s="571" t="str">
        <f t="shared" si="0"/>
        <v>0</v>
      </c>
      <c r="H112" s="572">
        <v>0</v>
      </c>
      <c r="I112" s="567" t="s">
        <v>27</v>
      </c>
      <c r="J112" s="574" t="s">
        <v>1639</v>
      </c>
      <c r="K112" s="567">
        <f t="shared" si="6"/>
        <v>0</v>
      </c>
      <c r="L112" s="984"/>
    </row>
    <row r="113" spans="1:12" ht="15.6" customHeight="1">
      <c r="A113" s="573">
        <v>182</v>
      </c>
      <c r="B113" s="573" t="s">
        <v>24</v>
      </c>
      <c r="C113" s="293" t="s">
        <v>4419</v>
      </c>
      <c r="D113" s="293" t="s">
        <v>4420</v>
      </c>
      <c r="E113" s="569" t="s">
        <v>26</v>
      </c>
      <c r="F113" s="570">
        <f t="shared" si="2"/>
        <v>0</v>
      </c>
      <c r="G113" s="571" t="str">
        <f t="shared" si="0"/>
        <v>0</v>
      </c>
      <c r="H113" s="572">
        <v>0</v>
      </c>
      <c r="I113" s="567" t="s">
        <v>27</v>
      </c>
      <c r="J113" s="574" t="s">
        <v>1639</v>
      </c>
      <c r="K113" s="567">
        <f t="shared" si="6"/>
        <v>0</v>
      </c>
      <c r="L113" s="984"/>
    </row>
    <row r="114" spans="1:12" ht="15.6" customHeight="1">
      <c r="A114" s="573">
        <v>183</v>
      </c>
      <c r="B114" s="573" t="s">
        <v>24</v>
      </c>
      <c r="C114" s="293" t="s">
        <v>4419</v>
      </c>
      <c r="D114" s="293" t="s">
        <v>4420</v>
      </c>
      <c r="E114" s="569" t="s">
        <v>26</v>
      </c>
      <c r="F114" s="570">
        <f t="shared" si="2"/>
        <v>0</v>
      </c>
      <c r="G114" s="571" t="str">
        <f t="shared" si="0"/>
        <v>0</v>
      </c>
      <c r="H114" s="572">
        <v>0</v>
      </c>
      <c r="I114" s="567" t="s">
        <v>27</v>
      </c>
      <c r="J114" s="574" t="s">
        <v>1639</v>
      </c>
      <c r="K114" s="567">
        <f t="shared" si="6"/>
        <v>0</v>
      </c>
      <c r="L114" s="984"/>
    </row>
    <row r="115" spans="1:12" ht="15.6" customHeight="1">
      <c r="A115" s="573">
        <v>184</v>
      </c>
      <c r="B115" s="573" t="s">
        <v>24</v>
      </c>
      <c r="C115" s="293" t="s">
        <v>4419</v>
      </c>
      <c r="D115" s="293" t="s">
        <v>4420</v>
      </c>
      <c r="E115" s="569" t="s">
        <v>26</v>
      </c>
      <c r="F115" s="570">
        <f t="shared" si="2"/>
        <v>0</v>
      </c>
      <c r="G115" s="571" t="str">
        <f t="shared" si="0"/>
        <v>0</v>
      </c>
      <c r="H115" s="572">
        <v>0</v>
      </c>
      <c r="I115" s="567" t="s">
        <v>27</v>
      </c>
      <c r="J115" s="574" t="s">
        <v>1639</v>
      </c>
      <c r="K115" s="567">
        <f t="shared" si="6"/>
        <v>0</v>
      </c>
      <c r="L115" s="984"/>
    </row>
    <row r="116" spans="1:12" ht="15.6" customHeight="1">
      <c r="A116" s="573">
        <v>185</v>
      </c>
      <c r="B116" s="573" t="s">
        <v>24</v>
      </c>
      <c r="C116" s="293" t="s">
        <v>4419</v>
      </c>
      <c r="D116" s="293" t="s">
        <v>4420</v>
      </c>
      <c r="E116" s="569" t="s">
        <v>26</v>
      </c>
      <c r="F116" s="570">
        <f t="shared" si="2"/>
        <v>0</v>
      </c>
      <c r="G116" s="571" t="str">
        <f t="shared" si="0"/>
        <v>0</v>
      </c>
      <c r="H116" s="572">
        <v>0</v>
      </c>
      <c r="I116" s="567" t="s">
        <v>27</v>
      </c>
      <c r="J116" s="574" t="s">
        <v>1639</v>
      </c>
      <c r="K116" s="567">
        <f t="shared" si="6"/>
        <v>0</v>
      </c>
      <c r="L116" s="984"/>
    </row>
    <row r="117" spans="1:12" ht="15.6" customHeight="1">
      <c r="A117" s="573">
        <v>186</v>
      </c>
      <c r="B117" s="573" t="s">
        <v>24</v>
      </c>
      <c r="C117" s="293" t="s">
        <v>4419</v>
      </c>
      <c r="D117" s="293" t="s">
        <v>4420</v>
      </c>
      <c r="E117" s="569" t="s">
        <v>26</v>
      </c>
      <c r="F117" s="570">
        <f t="shared" si="2"/>
        <v>0</v>
      </c>
      <c r="G117" s="571" t="str">
        <f t="shared" si="0"/>
        <v>0</v>
      </c>
      <c r="H117" s="572">
        <v>0</v>
      </c>
      <c r="I117" s="567" t="s">
        <v>27</v>
      </c>
      <c r="J117" s="574" t="s">
        <v>1639</v>
      </c>
      <c r="K117" s="567">
        <f t="shared" si="6"/>
        <v>0</v>
      </c>
      <c r="L117" s="984"/>
    </row>
    <row r="118" spans="1:12" ht="15.6" customHeight="1">
      <c r="A118" s="573">
        <v>187</v>
      </c>
      <c r="B118" s="573" t="s">
        <v>24</v>
      </c>
      <c r="C118" s="293" t="s">
        <v>4419</v>
      </c>
      <c r="D118" s="293" t="s">
        <v>4420</v>
      </c>
      <c r="E118" s="569" t="s">
        <v>26</v>
      </c>
      <c r="F118" s="570">
        <f t="shared" si="2"/>
        <v>0</v>
      </c>
      <c r="G118" s="571" t="str">
        <f t="shared" si="0"/>
        <v>0</v>
      </c>
      <c r="H118" s="572">
        <v>0</v>
      </c>
      <c r="I118" s="567" t="s">
        <v>27</v>
      </c>
      <c r="J118" s="574" t="s">
        <v>1639</v>
      </c>
      <c r="K118" s="567">
        <f t="shared" si="6"/>
        <v>0</v>
      </c>
      <c r="L118" s="984"/>
    </row>
    <row r="119" spans="1:12" ht="15.6" customHeight="1">
      <c r="A119" s="573">
        <v>188</v>
      </c>
      <c r="B119" s="573" t="s">
        <v>24</v>
      </c>
      <c r="C119" s="293" t="s">
        <v>4419</v>
      </c>
      <c r="D119" s="293" t="s">
        <v>4420</v>
      </c>
      <c r="E119" s="569" t="s">
        <v>26</v>
      </c>
      <c r="F119" s="570">
        <f t="shared" si="2"/>
        <v>0</v>
      </c>
      <c r="G119" s="571" t="str">
        <f t="shared" si="0"/>
        <v>0</v>
      </c>
      <c r="H119" s="572">
        <v>0</v>
      </c>
      <c r="I119" s="567" t="s">
        <v>27</v>
      </c>
      <c r="J119" s="574" t="s">
        <v>1639</v>
      </c>
      <c r="K119" s="567">
        <f t="shared" si="6"/>
        <v>0</v>
      </c>
      <c r="L119" s="984"/>
    </row>
    <row r="120" spans="1:12" ht="15.6" customHeight="1">
      <c r="A120" s="573">
        <v>189</v>
      </c>
      <c r="B120" s="573" t="s">
        <v>24</v>
      </c>
      <c r="C120" s="293" t="s">
        <v>4419</v>
      </c>
      <c r="D120" s="293" t="s">
        <v>4420</v>
      </c>
      <c r="E120" s="569" t="s">
        <v>26</v>
      </c>
      <c r="F120" s="570">
        <f t="shared" si="2"/>
        <v>0</v>
      </c>
      <c r="G120" s="571" t="str">
        <f t="shared" si="0"/>
        <v>0</v>
      </c>
      <c r="H120" s="572">
        <v>0</v>
      </c>
      <c r="I120" s="567" t="s">
        <v>27</v>
      </c>
      <c r="J120" s="574" t="s">
        <v>1639</v>
      </c>
      <c r="K120" s="567">
        <f t="shared" si="6"/>
        <v>0</v>
      </c>
      <c r="L120" s="984"/>
    </row>
    <row r="121" spans="1:12" ht="15.6" customHeight="1">
      <c r="A121" s="573">
        <v>190</v>
      </c>
      <c r="B121" s="573" t="s">
        <v>24</v>
      </c>
      <c r="C121" s="293" t="s">
        <v>4419</v>
      </c>
      <c r="D121" s="293" t="s">
        <v>4420</v>
      </c>
      <c r="E121" s="569" t="s">
        <v>26</v>
      </c>
      <c r="F121" s="570">
        <f t="shared" si="2"/>
        <v>0</v>
      </c>
      <c r="G121" s="571" t="str">
        <f t="shared" si="0"/>
        <v>0</v>
      </c>
      <c r="H121" s="572">
        <v>0</v>
      </c>
      <c r="I121" s="567" t="s">
        <v>27</v>
      </c>
      <c r="J121" s="574" t="s">
        <v>1639</v>
      </c>
      <c r="K121" s="567">
        <f t="shared" si="6"/>
        <v>0</v>
      </c>
      <c r="L121" s="984"/>
    </row>
    <row r="122" spans="1:12" ht="15.6" customHeight="1">
      <c r="A122" s="573">
        <v>191</v>
      </c>
      <c r="B122" s="573" t="s">
        <v>24</v>
      </c>
      <c r="C122" s="293" t="s">
        <v>4419</v>
      </c>
      <c r="D122" s="293" t="s">
        <v>4420</v>
      </c>
      <c r="E122" s="569" t="s">
        <v>26</v>
      </c>
      <c r="F122" s="570">
        <f t="shared" si="2"/>
        <v>0</v>
      </c>
      <c r="G122" s="571" t="str">
        <f t="shared" si="0"/>
        <v>0</v>
      </c>
      <c r="H122" s="572">
        <v>0</v>
      </c>
      <c r="I122" s="567" t="s">
        <v>27</v>
      </c>
      <c r="J122" s="574" t="s">
        <v>1639</v>
      </c>
      <c r="K122" s="567">
        <f t="shared" si="6"/>
        <v>0</v>
      </c>
      <c r="L122" s="984"/>
    </row>
    <row r="123" spans="1:12" ht="15.6" customHeight="1">
      <c r="A123" s="573">
        <v>192</v>
      </c>
      <c r="B123" s="573" t="s">
        <v>24</v>
      </c>
      <c r="C123" s="293" t="s">
        <v>4419</v>
      </c>
      <c r="D123" s="293" t="s">
        <v>4420</v>
      </c>
      <c r="E123" s="569" t="s">
        <v>26</v>
      </c>
      <c r="F123" s="570">
        <f t="shared" si="2"/>
        <v>0</v>
      </c>
      <c r="G123" s="571" t="str">
        <f t="shared" si="0"/>
        <v>0</v>
      </c>
      <c r="H123" s="572">
        <v>0</v>
      </c>
      <c r="I123" s="567" t="s">
        <v>27</v>
      </c>
      <c r="J123" s="574" t="s">
        <v>1639</v>
      </c>
      <c r="K123" s="567">
        <f t="shared" si="6"/>
        <v>0</v>
      </c>
      <c r="L123" s="984"/>
    </row>
    <row r="124" spans="1:12" ht="15.6" customHeight="1">
      <c r="A124" s="573">
        <v>193</v>
      </c>
      <c r="B124" s="573" t="s">
        <v>24</v>
      </c>
      <c r="C124" s="293" t="s">
        <v>4419</v>
      </c>
      <c r="D124" s="293" t="s">
        <v>4420</v>
      </c>
      <c r="E124" s="569" t="s">
        <v>26</v>
      </c>
      <c r="F124" s="570">
        <f t="shared" si="2"/>
        <v>0</v>
      </c>
      <c r="G124" s="571" t="str">
        <f t="shared" si="0"/>
        <v>0</v>
      </c>
      <c r="H124" s="572">
        <v>0</v>
      </c>
      <c r="I124" s="567" t="s">
        <v>27</v>
      </c>
      <c r="J124" s="574" t="s">
        <v>1639</v>
      </c>
      <c r="K124" s="567">
        <f t="shared" si="6"/>
        <v>0</v>
      </c>
      <c r="L124" s="984"/>
    </row>
    <row r="125" spans="1:12" ht="15.6" customHeight="1">
      <c r="A125" s="573">
        <v>194</v>
      </c>
      <c r="B125" s="573" t="s">
        <v>24</v>
      </c>
      <c r="C125" s="293" t="s">
        <v>4419</v>
      </c>
      <c r="D125" s="293" t="s">
        <v>4420</v>
      </c>
      <c r="E125" s="569" t="s">
        <v>26</v>
      </c>
      <c r="F125" s="570">
        <f t="shared" si="2"/>
        <v>0</v>
      </c>
      <c r="G125" s="571" t="str">
        <f t="shared" si="0"/>
        <v>0</v>
      </c>
      <c r="H125" s="572">
        <v>0</v>
      </c>
      <c r="I125" s="567" t="s">
        <v>27</v>
      </c>
      <c r="J125" s="574" t="s">
        <v>1639</v>
      </c>
      <c r="K125" s="567">
        <f t="shared" si="6"/>
        <v>0</v>
      </c>
      <c r="L125" s="984"/>
    </row>
    <row r="126" spans="1:12" ht="15.6" customHeight="1">
      <c r="A126" s="573">
        <v>195</v>
      </c>
      <c r="B126" s="573" t="s">
        <v>24</v>
      </c>
      <c r="C126" s="293" t="s">
        <v>4419</v>
      </c>
      <c r="D126" s="293" t="s">
        <v>4420</v>
      </c>
      <c r="E126" s="569" t="s">
        <v>26</v>
      </c>
      <c r="F126" s="570">
        <f t="shared" si="2"/>
        <v>0</v>
      </c>
      <c r="G126" s="571" t="str">
        <f t="shared" si="0"/>
        <v>0</v>
      </c>
      <c r="H126" s="572">
        <v>0</v>
      </c>
      <c r="I126" s="567" t="s">
        <v>27</v>
      </c>
      <c r="J126" s="574" t="s">
        <v>1639</v>
      </c>
      <c r="K126" s="567">
        <f t="shared" si="6"/>
        <v>0</v>
      </c>
      <c r="L126" s="984"/>
    </row>
    <row r="127" spans="1:12" ht="15.6" customHeight="1">
      <c r="A127" s="573">
        <v>196</v>
      </c>
      <c r="B127" s="573" t="s">
        <v>24</v>
      </c>
      <c r="C127" s="293" t="s">
        <v>4419</v>
      </c>
      <c r="D127" s="293" t="s">
        <v>4420</v>
      </c>
      <c r="E127" s="569" t="s">
        <v>26</v>
      </c>
      <c r="F127" s="570">
        <f t="shared" si="2"/>
        <v>0</v>
      </c>
      <c r="G127" s="571" t="str">
        <f t="shared" si="0"/>
        <v>0</v>
      </c>
      <c r="H127" s="572">
        <v>0</v>
      </c>
      <c r="I127" s="567" t="s">
        <v>27</v>
      </c>
      <c r="J127" s="574" t="s">
        <v>1639</v>
      </c>
      <c r="K127" s="567">
        <f t="shared" si="6"/>
        <v>0</v>
      </c>
      <c r="L127" s="984"/>
    </row>
    <row r="128" spans="1:12" ht="15.6" customHeight="1">
      <c r="A128" s="573">
        <v>197</v>
      </c>
      <c r="B128" s="573" t="s">
        <v>24</v>
      </c>
      <c r="C128" s="293" t="s">
        <v>4419</v>
      </c>
      <c r="D128" s="293" t="s">
        <v>4420</v>
      </c>
      <c r="E128" s="569" t="s">
        <v>26</v>
      </c>
      <c r="F128" s="570">
        <f t="shared" si="2"/>
        <v>0</v>
      </c>
      <c r="G128" s="571" t="str">
        <f t="shared" si="0"/>
        <v>0</v>
      </c>
      <c r="H128" s="572">
        <v>0</v>
      </c>
      <c r="I128" s="567" t="s">
        <v>27</v>
      </c>
      <c r="J128" s="574" t="s">
        <v>1639</v>
      </c>
      <c r="K128" s="567">
        <f t="shared" si="6"/>
        <v>0</v>
      </c>
      <c r="L128" s="984"/>
    </row>
    <row r="129" spans="1:12" ht="15.6" customHeight="1">
      <c r="A129" s="573">
        <v>198</v>
      </c>
      <c r="B129" s="573" t="s">
        <v>24</v>
      </c>
      <c r="C129" s="293" t="s">
        <v>4419</v>
      </c>
      <c r="D129" s="293" t="s">
        <v>4420</v>
      </c>
      <c r="E129" s="569" t="s">
        <v>26</v>
      </c>
      <c r="F129" s="570">
        <f t="shared" si="2"/>
        <v>0</v>
      </c>
      <c r="G129" s="571" t="str">
        <f t="shared" si="0"/>
        <v>0</v>
      </c>
      <c r="H129" s="572">
        <v>0</v>
      </c>
      <c r="I129" s="567" t="s">
        <v>27</v>
      </c>
      <c r="J129" s="574" t="s">
        <v>1639</v>
      </c>
      <c r="K129" s="567">
        <f t="shared" si="6"/>
        <v>0</v>
      </c>
      <c r="L129" s="984"/>
    </row>
    <row r="130" spans="1:12" ht="15.6" customHeight="1">
      <c r="A130" s="573">
        <v>199</v>
      </c>
      <c r="B130" s="573" t="s">
        <v>24</v>
      </c>
      <c r="C130" s="293" t="s">
        <v>4419</v>
      </c>
      <c r="D130" s="293" t="s">
        <v>4420</v>
      </c>
      <c r="E130" s="569" t="s">
        <v>26</v>
      </c>
      <c r="F130" s="570">
        <f t="shared" si="2"/>
        <v>0</v>
      </c>
      <c r="G130" s="571" t="str">
        <f t="shared" si="0"/>
        <v>0</v>
      </c>
      <c r="H130" s="572">
        <v>0</v>
      </c>
      <c r="I130" s="567" t="s">
        <v>27</v>
      </c>
      <c r="J130" s="574" t="s">
        <v>1639</v>
      </c>
      <c r="K130" s="567">
        <f t="shared" si="6"/>
        <v>0</v>
      </c>
      <c r="L130" s="984"/>
    </row>
    <row r="131" spans="1:12" ht="15.6" customHeight="1">
      <c r="A131" s="573">
        <v>200</v>
      </c>
      <c r="B131" s="573" t="s">
        <v>24</v>
      </c>
      <c r="C131" s="293" t="s">
        <v>4419</v>
      </c>
      <c r="D131" s="293" t="s">
        <v>4420</v>
      </c>
      <c r="E131" s="569" t="s">
        <v>26</v>
      </c>
      <c r="F131" s="570">
        <f t="shared" si="2"/>
        <v>0</v>
      </c>
      <c r="G131" s="571" t="str">
        <f t="shared" ref="G131:G186" si="7">DEC2HEX(H131)</f>
        <v>0</v>
      </c>
      <c r="H131" s="572">
        <v>0</v>
      </c>
      <c r="I131" s="567" t="s">
        <v>27</v>
      </c>
      <c r="J131" s="574" t="s">
        <v>1639</v>
      </c>
      <c r="K131" s="567">
        <f t="shared" si="6"/>
        <v>0</v>
      </c>
      <c r="L131" s="984"/>
    </row>
    <row r="132" spans="1:12" ht="15.6" customHeight="1">
      <c r="A132" s="573">
        <v>201</v>
      </c>
      <c r="B132" s="573" t="s">
        <v>24</v>
      </c>
      <c r="C132" s="293" t="s">
        <v>4419</v>
      </c>
      <c r="D132" s="293" t="s">
        <v>4420</v>
      </c>
      <c r="E132" s="569" t="s">
        <v>26</v>
      </c>
      <c r="F132" s="570">
        <f t="shared" si="2"/>
        <v>0</v>
      </c>
      <c r="G132" s="571" t="str">
        <f t="shared" si="7"/>
        <v>0</v>
      </c>
      <c r="H132" s="572">
        <v>0</v>
      </c>
      <c r="I132" s="567" t="s">
        <v>27</v>
      </c>
      <c r="J132" s="574" t="s">
        <v>1639</v>
      </c>
      <c r="K132" s="567">
        <f t="shared" si="6"/>
        <v>0</v>
      </c>
      <c r="L132" s="984"/>
    </row>
    <row r="133" spans="1:12" ht="15.6" customHeight="1">
      <c r="A133" s="573">
        <v>202</v>
      </c>
      <c r="B133" s="573" t="s">
        <v>24</v>
      </c>
      <c r="C133" s="293" t="s">
        <v>4419</v>
      </c>
      <c r="D133" s="293" t="s">
        <v>4420</v>
      </c>
      <c r="E133" s="569" t="s">
        <v>26</v>
      </c>
      <c r="F133" s="570">
        <f t="shared" si="2"/>
        <v>0</v>
      </c>
      <c r="G133" s="571" t="str">
        <f t="shared" si="7"/>
        <v>0</v>
      </c>
      <c r="H133" s="572">
        <v>0</v>
      </c>
      <c r="I133" s="567" t="s">
        <v>27</v>
      </c>
      <c r="J133" s="574" t="s">
        <v>1639</v>
      </c>
      <c r="K133" s="567">
        <f t="shared" si="6"/>
        <v>0</v>
      </c>
      <c r="L133" s="984"/>
    </row>
    <row r="134" spans="1:12" ht="15.6" customHeight="1">
      <c r="A134" s="573">
        <v>203</v>
      </c>
      <c r="B134" s="573" t="s">
        <v>24</v>
      </c>
      <c r="C134" s="293" t="s">
        <v>4419</v>
      </c>
      <c r="D134" s="293" t="s">
        <v>4420</v>
      </c>
      <c r="E134" s="569" t="s">
        <v>26</v>
      </c>
      <c r="F134" s="570">
        <f t="shared" ref="F134:F186" si="8">H134</f>
        <v>0</v>
      </c>
      <c r="G134" s="571" t="str">
        <f t="shared" si="7"/>
        <v>0</v>
      </c>
      <c r="H134" s="572">
        <v>0</v>
      </c>
      <c r="I134" s="567" t="s">
        <v>27</v>
      </c>
      <c r="J134" s="574" t="s">
        <v>1639</v>
      </c>
      <c r="K134" s="567">
        <f t="shared" si="6"/>
        <v>0</v>
      </c>
      <c r="L134" s="984"/>
    </row>
    <row r="135" spans="1:12" ht="15.6" customHeight="1">
      <c r="A135" s="573">
        <v>204</v>
      </c>
      <c r="B135" s="573" t="s">
        <v>24</v>
      </c>
      <c r="C135" s="293" t="s">
        <v>4419</v>
      </c>
      <c r="D135" s="293" t="s">
        <v>4420</v>
      </c>
      <c r="E135" s="569" t="s">
        <v>26</v>
      </c>
      <c r="F135" s="570">
        <f t="shared" si="8"/>
        <v>0</v>
      </c>
      <c r="G135" s="571" t="str">
        <f t="shared" si="7"/>
        <v>0</v>
      </c>
      <c r="H135" s="572">
        <v>0</v>
      </c>
      <c r="I135" s="567" t="s">
        <v>27</v>
      </c>
      <c r="J135" s="574" t="s">
        <v>1639</v>
      </c>
      <c r="K135" s="567">
        <f t="shared" si="6"/>
        <v>0</v>
      </c>
      <c r="L135" s="984"/>
    </row>
    <row r="136" spans="1:12" ht="15.6" customHeight="1">
      <c r="A136" s="573">
        <v>205</v>
      </c>
      <c r="B136" s="573" t="s">
        <v>24</v>
      </c>
      <c r="C136" s="293" t="s">
        <v>4419</v>
      </c>
      <c r="D136" s="293" t="s">
        <v>4420</v>
      </c>
      <c r="E136" s="569" t="s">
        <v>26</v>
      </c>
      <c r="F136" s="570">
        <f t="shared" si="8"/>
        <v>0</v>
      </c>
      <c r="G136" s="571" t="str">
        <f t="shared" si="7"/>
        <v>0</v>
      </c>
      <c r="H136" s="572">
        <v>0</v>
      </c>
      <c r="I136" s="567" t="s">
        <v>27</v>
      </c>
      <c r="J136" s="574" t="s">
        <v>1639</v>
      </c>
      <c r="K136" s="567">
        <f t="shared" si="6"/>
        <v>0</v>
      </c>
      <c r="L136" s="984"/>
    </row>
    <row r="137" spans="1:12" ht="15.6" customHeight="1">
      <c r="A137" s="573">
        <v>206</v>
      </c>
      <c r="B137" s="573" t="s">
        <v>24</v>
      </c>
      <c r="C137" s="293" t="s">
        <v>4419</v>
      </c>
      <c r="D137" s="293" t="s">
        <v>4420</v>
      </c>
      <c r="E137" s="569" t="s">
        <v>26</v>
      </c>
      <c r="F137" s="570">
        <f t="shared" si="8"/>
        <v>0</v>
      </c>
      <c r="G137" s="571" t="str">
        <f t="shared" si="7"/>
        <v>0</v>
      </c>
      <c r="H137" s="572">
        <v>0</v>
      </c>
      <c r="I137" s="567" t="s">
        <v>27</v>
      </c>
      <c r="J137" s="574" t="s">
        <v>1639</v>
      </c>
      <c r="K137" s="567">
        <f t="shared" si="6"/>
        <v>0</v>
      </c>
      <c r="L137" s="984"/>
    </row>
    <row r="138" spans="1:12" ht="15.6" customHeight="1">
      <c r="A138" s="573">
        <v>207</v>
      </c>
      <c r="B138" s="573" t="s">
        <v>24</v>
      </c>
      <c r="C138" s="293" t="s">
        <v>4419</v>
      </c>
      <c r="D138" s="293" t="s">
        <v>4420</v>
      </c>
      <c r="E138" s="569" t="s">
        <v>26</v>
      </c>
      <c r="F138" s="570">
        <f t="shared" si="8"/>
        <v>0</v>
      </c>
      <c r="G138" s="571" t="str">
        <f t="shared" si="7"/>
        <v>0</v>
      </c>
      <c r="H138" s="572">
        <v>0</v>
      </c>
      <c r="I138" s="567" t="s">
        <v>27</v>
      </c>
      <c r="J138" s="574" t="s">
        <v>1639</v>
      </c>
      <c r="K138" s="567">
        <f t="shared" si="6"/>
        <v>0</v>
      </c>
      <c r="L138" s="984"/>
    </row>
    <row r="139" spans="1:12" ht="15.6" customHeight="1">
      <c r="A139" s="573">
        <v>208</v>
      </c>
      <c r="B139" s="573" t="s">
        <v>24</v>
      </c>
      <c r="C139" s="293" t="s">
        <v>4419</v>
      </c>
      <c r="D139" s="293" t="s">
        <v>4420</v>
      </c>
      <c r="E139" s="569" t="s">
        <v>26</v>
      </c>
      <c r="F139" s="570">
        <f t="shared" si="8"/>
        <v>0</v>
      </c>
      <c r="G139" s="571" t="str">
        <f t="shared" si="7"/>
        <v>0</v>
      </c>
      <c r="H139" s="572">
        <v>0</v>
      </c>
      <c r="I139" s="567" t="s">
        <v>27</v>
      </c>
      <c r="J139" s="574" t="s">
        <v>1639</v>
      </c>
      <c r="K139" s="567">
        <f t="shared" si="6"/>
        <v>0</v>
      </c>
      <c r="L139" s="984"/>
    </row>
    <row r="140" spans="1:12" ht="15.6" customHeight="1">
      <c r="A140" s="573">
        <v>209</v>
      </c>
      <c r="B140" s="573" t="s">
        <v>24</v>
      </c>
      <c r="C140" s="293" t="s">
        <v>4419</v>
      </c>
      <c r="D140" s="293" t="s">
        <v>4420</v>
      </c>
      <c r="E140" s="569" t="s">
        <v>26</v>
      </c>
      <c r="F140" s="570">
        <f t="shared" si="8"/>
        <v>0</v>
      </c>
      <c r="G140" s="571" t="str">
        <f t="shared" si="7"/>
        <v>0</v>
      </c>
      <c r="H140" s="572">
        <v>0</v>
      </c>
      <c r="I140" s="567" t="s">
        <v>27</v>
      </c>
      <c r="J140" s="574" t="s">
        <v>1639</v>
      </c>
      <c r="K140" s="567">
        <f t="shared" si="6"/>
        <v>0</v>
      </c>
      <c r="L140" s="984"/>
    </row>
    <row r="141" spans="1:12" ht="15.6" customHeight="1">
      <c r="A141" s="573">
        <v>210</v>
      </c>
      <c r="B141" s="573" t="s">
        <v>24</v>
      </c>
      <c r="C141" s="293" t="s">
        <v>4419</v>
      </c>
      <c r="D141" s="293" t="s">
        <v>4420</v>
      </c>
      <c r="E141" s="569" t="s">
        <v>26</v>
      </c>
      <c r="F141" s="570">
        <f t="shared" si="8"/>
        <v>0</v>
      </c>
      <c r="G141" s="571" t="str">
        <f t="shared" si="7"/>
        <v>0</v>
      </c>
      <c r="H141" s="572">
        <v>0</v>
      </c>
      <c r="I141" s="567" t="s">
        <v>27</v>
      </c>
      <c r="J141" s="574" t="s">
        <v>1639</v>
      </c>
      <c r="K141" s="567">
        <f t="shared" si="6"/>
        <v>0</v>
      </c>
      <c r="L141" s="984"/>
    </row>
    <row r="142" spans="1:12" ht="15.6" customHeight="1">
      <c r="A142" s="573">
        <v>211</v>
      </c>
      <c r="B142" s="573" t="s">
        <v>24</v>
      </c>
      <c r="C142" s="293" t="s">
        <v>4419</v>
      </c>
      <c r="D142" s="293" t="s">
        <v>4420</v>
      </c>
      <c r="E142" s="569" t="s">
        <v>26</v>
      </c>
      <c r="F142" s="570">
        <f t="shared" si="8"/>
        <v>0</v>
      </c>
      <c r="G142" s="571" t="str">
        <f t="shared" si="7"/>
        <v>0</v>
      </c>
      <c r="H142" s="572">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8"/>
        <v>0</v>
      </c>
      <c r="G143" s="571" t="str">
        <f t="shared" si="7"/>
        <v>0</v>
      </c>
      <c r="H143" s="572">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8"/>
        <v>0</v>
      </c>
      <c r="G144" s="571" t="str">
        <f t="shared" si="7"/>
        <v>0</v>
      </c>
      <c r="H144" s="572">
        <v>0</v>
      </c>
      <c r="I144" s="567" t="s">
        <v>27</v>
      </c>
      <c r="J144" s="574" t="s">
        <v>1639</v>
      </c>
      <c r="K144" s="567">
        <f t="shared" si="6"/>
        <v>0</v>
      </c>
      <c r="L144" s="984"/>
    </row>
    <row r="145" spans="1:12" ht="15.6" customHeight="1">
      <c r="A145" s="573">
        <v>214</v>
      </c>
      <c r="B145" s="573" t="s">
        <v>24</v>
      </c>
      <c r="C145" s="293" t="s">
        <v>4419</v>
      </c>
      <c r="D145" s="293" t="s">
        <v>4420</v>
      </c>
      <c r="E145" s="569" t="s">
        <v>26</v>
      </c>
      <c r="F145" s="570">
        <f t="shared" si="8"/>
        <v>0</v>
      </c>
      <c r="G145" s="571" t="str">
        <f t="shared" si="7"/>
        <v>0</v>
      </c>
      <c r="H145" s="572">
        <v>0</v>
      </c>
      <c r="I145" s="567" t="s">
        <v>27</v>
      </c>
      <c r="J145" s="574" t="s">
        <v>1639</v>
      </c>
      <c r="K145" s="567">
        <f t="shared" si="6"/>
        <v>0</v>
      </c>
      <c r="L145" s="984"/>
    </row>
    <row r="146" spans="1:12" ht="15.6" customHeight="1">
      <c r="A146" s="573">
        <v>215</v>
      </c>
      <c r="B146" s="573" t="s">
        <v>24</v>
      </c>
      <c r="C146" s="293" t="s">
        <v>4419</v>
      </c>
      <c r="D146" s="293" t="s">
        <v>4420</v>
      </c>
      <c r="E146" s="569" t="s">
        <v>26</v>
      </c>
      <c r="F146" s="570">
        <f t="shared" si="8"/>
        <v>0</v>
      </c>
      <c r="G146" s="571" t="str">
        <f t="shared" si="7"/>
        <v>0</v>
      </c>
      <c r="H146" s="572">
        <v>0</v>
      </c>
      <c r="I146" s="567" t="s">
        <v>27</v>
      </c>
      <c r="J146" s="574" t="s">
        <v>1639</v>
      </c>
      <c r="K146" s="567">
        <f t="shared" si="6"/>
        <v>0</v>
      </c>
      <c r="L146" s="984"/>
    </row>
    <row r="147" spans="1:12" ht="15.6" customHeight="1">
      <c r="A147" s="573">
        <v>216</v>
      </c>
      <c r="B147" s="573" t="s">
        <v>24</v>
      </c>
      <c r="C147" s="293" t="s">
        <v>4419</v>
      </c>
      <c r="D147" s="293" t="s">
        <v>4420</v>
      </c>
      <c r="E147" s="569" t="s">
        <v>26</v>
      </c>
      <c r="F147" s="570">
        <f t="shared" si="8"/>
        <v>0</v>
      </c>
      <c r="G147" s="571" t="str">
        <f t="shared" si="7"/>
        <v>0</v>
      </c>
      <c r="H147" s="572">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8"/>
        <v>0</v>
      </c>
      <c r="G148" s="571" t="str">
        <f t="shared" si="7"/>
        <v>0</v>
      </c>
      <c r="H148" s="572">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8"/>
        <v>0</v>
      </c>
      <c r="G149" s="571" t="str">
        <f t="shared" si="7"/>
        <v>0</v>
      </c>
      <c r="H149" s="572">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8"/>
        <v>0</v>
      </c>
      <c r="G150" s="571" t="str">
        <f t="shared" si="7"/>
        <v>0</v>
      </c>
      <c r="H150" s="572">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8"/>
        <v>0</v>
      </c>
      <c r="G151" s="571" t="str">
        <f t="shared" si="7"/>
        <v>0</v>
      </c>
      <c r="H151" s="572">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8"/>
        <v>0</v>
      </c>
      <c r="G152" s="571" t="str">
        <f t="shared" si="7"/>
        <v>0</v>
      </c>
      <c r="H152" s="572">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8"/>
        <v>0</v>
      </c>
      <c r="G153" s="571" t="str">
        <f t="shared" si="7"/>
        <v>0</v>
      </c>
      <c r="H153" s="572">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8"/>
        <v>0</v>
      </c>
      <c r="G154" s="571" t="str">
        <f t="shared" si="7"/>
        <v>0</v>
      </c>
      <c r="H154" s="572">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8"/>
        <v>255</v>
      </c>
      <c r="G155" s="571" t="str">
        <f t="shared" si="7"/>
        <v>FF</v>
      </c>
      <c r="H155" s="572">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8"/>
        <v>255</v>
      </c>
      <c r="G156" s="571" t="str">
        <f t="shared" si="7"/>
        <v>FF</v>
      </c>
      <c r="H156" s="572">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8"/>
        <v>255</v>
      </c>
      <c r="G157" s="571" t="str">
        <f t="shared" si="7"/>
        <v>FF</v>
      </c>
      <c r="H157" s="572">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8"/>
        <v>255</v>
      </c>
      <c r="G158" s="571" t="str">
        <f t="shared" si="7"/>
        <v>FF</v>
      </c>
      <c r="H158" s="572">
        <v>255</v>
      </c>
      <c r="I158" s="567" t="s">
        <v>27</v>
      </c>
      <c r="J158" s="574" t="s">
        <v>1639</v>
      </c>
      <c r="K158" s="567">
        <f t="shared" si="6"/>
        <v>255</v>
      </c>
      <c r="L158" s="298"/>
    </row>
    <row r="159" spans="1:12">
      <c r="A159" s="573">
        <v>228</v>
      </c>
      <c r="B159" s="573" t="s">
        <v>24</v>
      </c>
      <c r="C159" s="293" t="s">
        <v>49</v>
      </c>
      <c r="D159" s="293" t="s">
        <v>49</v>
      </c>
      <c r="E159" s="569" t="s">
        <v>26</v>
      </c>
      <c r="F159" s="570">
        <f t="shared" si="8"/>
        <v>255</v>
      </c>
      <c r="G159" s="571" t="str">
        <f t="shared" si="7"/>
        <v>FF</v>
      </c>
      <c r="H159" s="572">
        <v>255</v>
      </c>
      <c r="I159" s="567" t="s">
        <v>27</v>
      </c>
      <c r="J159" s="574" t="s">
        <v>1639</v>
      </c>
      <c r="K159" s="567">
        <f t="shared" si="6"/>
        <v>255</v>
      </c>
      <c r="L159" s="298"/>
    </row>
    <row r="160" spans="1:12">
      <c r="A160" s="573">
        <v>229</v>
      </c>
      <c r="B160" s="573" t="s">
        <v>24</v>
      </c>
      <c r="C160" s="293" t="s">
        <v>49</v>
      </c>
      <c r="D160" s="293" t="s">
        <v>49</v>
      </c>
      <c r="E160" s="569" t="s">
        <v>26</v>
      </c>
      <c r="F160" s="570">
        <f t="shared" si="8"/>
        <v>255</v>
      </c>
      <c r="G160" s="571" t="str">
        <f t="shared" si="7"/>
        <v>FF</v>
      </c>
      <c r="H160" s="572">
        <v>255</v>
      </c>
      <c r="I160" s="567" t="s">
        <v>27</v>
      </c>
      <c r="J160" s="574" t="s">
        <v>1639</v>
      </c>
      <c r="K160" s="567">
        <f t="shared" si="6"/>
        <v>255</v>
      </c>
      <c r="L160" s="298"/>
    </row>
    <row r="161" spans="1:12">
      <c r="A161" s="573">
        <v>230</v>
      </c>
      <c r="B161" s="573" t="s">
        <v>24</v>
      </c>
      <c r="C161" s="293" t="s">
        <v>49</v>
      </c>
      <c r="D161" s="293" t="s">
        <v>49</v>
      </c>
      <c r="E161" s="569" t="s">
        <v>26</v>
      </c>
      <c r="F161" s="570">
        <f t="shared" si="8"/>
        <v>255</v>
      </c>
      <c r="G161" s="571" t="str">
        <f t="shared" si="7"/>
        <v>FF</v>
      </c>
      <c r="H161" s="572">
        <v>255</v>
      </c>
      <c r="I161" s="567" t="s">
        <v>27</v>
      </c>
      <c r="J161" s="574" t="s">
        <v>1639</v>
      </c>
      <c r="K161" s="567">
        <f t="shared" si="6"/>
        <v>255</v>
      </c>
      <c r="L161" s="298"/>
    </row>
    <row r="162" spans="1:12">
      <c r="A162" s="573">
        <v>231</v>
      </c>
      <c r="B162" s="573" t="s">
        <v>24</v>
      </c>
      <c r="C162" s="293" t="s">
        <v>49</v>
      </c>
      <c r="D162" s="293" t="s">
        <v>49</v>
      </c>
      <c r="E162" s="569" t="s">
        <v>26</v>
      </c>
      <c r="F162" s="570">
        <f t="shared" si="8"/>
        <v>255</v>
      </c>
      <c r="G162" s="571" t="str">
        <f t="shared" si="7"/>
        <v>FF</v>
      </c>
      <c r="H162" s="572">
        <v>255</v>
      </c>
      <c r="I162" s="567" t="s">
        <v>27</v>
      </c>
      <c r="J162" s="574" t="s">
        <v>1639</v>
      </c>
      <c r="K162" s="567">
        <f t="shared" si="6"/>
        <v>255</v>
      </c>
      <c r="L162" s="298"/>
    </row>
    <row r="163" spans="1:12">
      <c r="A163" s="573">
        <v>232</v>
      </c>
      <c r="B163" s="573" t="s">
        <v>24</v>
      </c>
      <c r="C163" s="293" t="s">
        <v>49</v>
      </c>
      <c r="D163" s="293" t="s">
        <v>49</v>
      </c>
      <c r="E163" s="569" t="s">
        <v>26</v>
      </c>
      <c r="F163" s="570">
        <f t="shared" si="8"/>
        <v>255</v>
      </c>
      <c r="G163" s="571" t="str">
        <f t="shared" si="7"/>
        <v>FF</v>
      </c>
      <c r="H163" s="572">
        <v>255</v>
      </c>
      <c r="I163" s="567" t="s">
        <v>27</v>
      </c>
      <c r="J163" s="574" t="s">
        <v>1639</v>
      </c>
      <c r="K163" s="567">
        <f t="shared" si="6"/>
        <v>255</v>
      </c>
      <c r="L163" s="298"/>
    </row>
    <row r="164" spans="1:12">
      <c r="A164" s="573">
        <v>233</v>
      </c>
      <c r="B164" s="573" t="s">
        <v>24</v>
      </c>
      <c r="C164" s="293" t="s">
        <v>49</v>
      </c>
      <c r="D164" s="293" t="s">
        <v>49</v>
      </c>
      <c r="E164" s="569" t="s">
        <v>26</v>
      </c>
      <c r="F164" s="570">
        <f t="shared" si="8"/>
        <v>255</v>
      </c>
      <c r="G164" s="571" t="str">
        <f t="shared" si="7"/>
        <v>FF</v>
      </c>
      <c r="H164" s="572">
        <v>255</v>
      </c>
      <c r="I164" s="567" t="s">
        <v>27</v>
      </c>
      <c r="J164" s="574" t="s">
        <v>1639</v>
      </c>
      <c r="K164" s="567">
        <f t="shared" si="6"/>
        <v>255</v>
      </c>
      <c r="L164" s="298"/>
    </row>
    <row r="165" spans="1:12">
      <c r="A165" s="573">
        <v>234</v>
      </c>
      <c r="B165" s="573" t="s">
        <v>24</v>
      </c>
      <c r="C165" s="293" t="s">
        <v>49</v>
      </c>
      <c r="D165" s="293" t="s">
        <v>49</v>
      </c>
      <c r="E165" s="569" t="s">
        <v>26</v>
      </c>
      <c r="F165" s="570">
        <f t="shared" si="8"/>
        <v>255</v>
      </c>
      <c r="G165" s="571" t="str">
        <f t="shared" si="7"/>
        <v>FF</v>
      </c>
      <c r="H165" s="572">
        <v>255</v>
      </c>
      <c r="I165" s="567" t="s">
        <v>27</v>
      </c>
      <c r="J165" s="574" t="s">
        <v>1639</v>
      </c>
      <c r="K165" s="567">
        <f t="shared" ref="K165:K186" si="9">H165</f>
        <v>255</v>
      </c>
      <c r="L165" s="298"/>
    </row>
    <row r="166" spans="1:12">
      <c r="A166" s="573">
        <v>235</v>
      </c>
      <c r="B166" s="573" t="s">
        <v>24</v>
      </c>
      <c r="C166" s="293" t="s">
        <v>49</v>
      </c>
      <c r="D166" s="293" t="s">
        <v>49</v>
      </c>
      <c r="E166" s="569" t="s">
        <v>26</v>
      </c>
      <c r="F166" s="570">
        <f t="shared" si="8"/>
        <v>255</v>
      </c>
      <c r="G166" s="571" t="str">
        <f t="shared" si="7"/>
        <v>FF</v>
      </c>
      <c r="H166" s="572">
        <v>255</v>
      </c>
      <c r="I166" s="567" t="s">
        <v>27</v>
      </c>
      <c r="J166" s="574" t="s">
        <v>1639</v>
      </c>
      <c r="K166" s="567">
        <f t="shared" si="9"/>
        <v>255</v>
      </c>
      <c r="L166" s="298"/>
    </row>
    <row r="167" spans="1:12">
      <c r="A167" s="573">
        <v>236</v>
      </c>
      <c r="B167" s="573" t="s">
        <v>24</v>
      </c>
      <c r="C167" s="293" t="s">
        <v>49</v>
      </c>
      <c r="D167" s="293" t="s">
        <v>49</v>
      </c>
      <c r="E167" s="569" t="s">
        <v>26</v>
      </c>
      <c r="F167" s="570">
        <f t="shared" si="8"/>
        <v>255</v>
      </c>
      <c r="G167" s="571" t="str">
        <f t="shared" si="7"/>
        <v>FF</v>
      </c>
      <c r="H167" s="572">
        <v>255</v>
      </c>
      <c r="I167" s="567" t="s">
        <v>27</v>
      </c>
      <c r="J167" s="574" t="s">
        <v>1639</v>
      </c>
      <c r="K167" s="567">
        <f t="shared" si="9"/>
        <v>255</v>
      </c>
      <c r="L167" s="298"/>
    </row>
    <row r="168" spans="1:12">
      <c r="A168" s="573">
        <v>237</v>
      </c>
      <c r="B168" s="573" t="s">
        <v>24</v>
      </c>
      <c r="C168" s="293" t="s">
        <v>49</v>
      </c>
      <c r="D168" s="293" t="s">
        <v>49</v>
      </c>
      <c r="E168" s="569" t="s">
        <v>26</v>
      </c>
      <c r="F168" s="570">
        <f t="shared" si="8"/>
        <v>255</v>
      </c>
      <c r="G168" s="571" t="str">
        <f t="shared" si="7"/>
        <v>FF</v>
      </c>
      <c r="H168" s="572">
        <v>255</v>
      </c>
      <c r="I168" s="567" t="s">
        <v>27</v>
      </c>
      <c r="J168" s="574" t="s">
        <v>1639</v>
      </c>
      <c r="K168" s="567">
        <f t="shared" si="9"/>
        <v>255</v>
      </c>
      <c r="L168" s="298"/>
    </row>
    <row r="169" spans="1:12">
      <c r="A169" s="573">
        <v>238</v>
      </c>
      <c r="B169" s="573" t="s">
        <v>24</v>
      </c>
      <c r="C169" s="293" t="s">
        <v>49</v>
      </c>
      <c r="D169" s="293" t="s">
        <v>49</v>
      </c>
      <c r="E169" s="569" t="s">
        <v>26</v>
      </c>
      <c r="F169" s="570">
        <f t="shared" si="8"/>
        <v>255</v>
      </c>
      <c r="G169" s="571" t="str">
        <f t="shared" si="7"/>
        <v>FF</v>
      </c>
      <c r="H169" s="572">
        <v>255</v>
      </c>
      <c r="I169" s="567" t="s">
        <v>27</v>
      </c>
      <c r="J169" s="574" t="s">
        <v>1639</v>
      </c>
      <c r="K169" s="567">
        <f t="shared" si="9"/>
        <v>255</v>
      </c>
      <c r="L169" s="298"/>
    </row>
    <row r="170" spans="1:12">
      <c r="A170" s="573">
        <v>239</v>
      </c>
      <c r="B170" s="573" t="s">
        <v>24</v>
      </c>
      <c r="C170" s="293" t="s">
        <v>49</v>
      </c>
      <c r="D170" s="293" t="s">
        <v>49</v>
      </c>
      <c r="E170" s="569" t="s">
        <v>26</v>
      </c>
      <c r="F170" s="570">
        <f t="shared" si="8"/>
        <v>255</v>
      </c>
      <c r="G170" s="571" t="str">
        <f t="shared" si="7"/>
        <v>FF</v>
      </c>
      <c r="H170" s="572">
        <v>255</v>
      </c>
      <c r="I170" s="567" t="s">
        <v>27</v>
      </c>
      <c r="J170" s="574" t="s">
        <v>1639</v>
      </c>
      <c r="K170" s="567">
        <f t="shared" si="9"/>
        <v>255</v>
      </c>
      <c r="L170" s="298"/>
    </row>
    <row r="171" spans="1:12">
      <c r="A171" s="573">
        <v>240</v>
      </c>
      <c r="B171" s="573" t="s">
        <v>24</v>
      </c>
      <c r="C171" s="293" t="s">
        <v>49</v>
      </c>
      <c r="D171" s="293" t="s">
        <v>49</v>
      </c>
      <c r="E171" s="569" t="s">
        <v>26</v>
      </c>
      <c r="F171" s="570">
        <f t="shared" si="8"/>
        <v>255</v>
      </c>
      <c r="G171" s="571" t="str">
        <f t="shared" si="7"/>
        <v>FF</v>
      </c>
      <c r="H171" s="572">
        <v>255</v>
      </c>
      <c r="I171" s="567" t="s">
        <v>27</v>
      </c>
      <c r="J171" s="574" t="s">
        <v>1639</v>
      </c>
      <c r="K171" s="567">
        <f t="shared" si="9"/>
        <v>255</v>
      </c>
      <c r="L171" s="298"/>
    </row>
    <row r="172" spans="1:12">
      <c r="A172" s="573">
        <v>241</v>
      </c>
      <c r="B172" s="573" t="s">
        <v>24</v>
      </c>
      <c r="C172" s="293" t="s">
        <v>49</v>
      </c>
      <c r="D172" s="293" t="s">
        <v>49</v>
      </c>
      <c r="E172" s="569" t="s">
        <v>26</v>
      </c>
      <c r="F172" s="570">
        <f t="shared" si="8"/>
        <v>255</v>
      </c>
      <c r="G172" s="571" t="str">
        <f t="shared" si="7"/>
        <v>FF</v>
      </c>
      <c r="H172" s="572">
        <v>255</v>
      </c>
      <c r="I172" s="567" t="s">
        <v>27</v>
      </c>
      <c r="J172" s="574" t="s">
        <v>1639</v>
      </c>
      <c r="K172" s="567">
        <f t="shared" si="9"/>
        <v>255</v>
      </c>
      <c r="L172" s="298"/>
    </row>
    <row r="173" spans="1:12">
      <c r="A173" s="573">
        <v>242</v>
      </c>
      <c r="B173" s="573" t="s">
        <v>24</v>
      </c>
      <c r="C173" s="293" t="s">
        <v>49</v>
      </c>
      <c r="D173" s="293" t="s">
        <v>49</v>
      </c>
      <c r="E173" s="569" t="s">
        <v>26</v>
      </c>
      <c r="F173" s="570">
        <f t="shared" si="8"/>
        <v>255</v>
      </c>
      <c r="G173" s="571" t="str">
        <f t="shared" si="7"/>
        <v>FF</v>
      </c>
      <c r="H173" s="572">
        <v>255</v>
      </c>
      <c r="I173" s="567" t="s">
        <v>27</v>
      </c>
      <c r="J173" s="574" t="s">
        <v>1639</v>
      </c>
      <c r="K173" s="567">
        <f t="shared" si="9"/>
        <v>255</v>
      </c>
      <c r="L173" s="298"/>
    </row>
    <row r="174" spans="1:12">
      <c r="A174" s="573">
        <v>243</v>
      </c>
      <c r="B174" s="573" t="s">
        <v>24</v>
      </c>
      <c r="C174" s="293" t="s">
        <v>49</v>
      </c>
      <c r="D174" s="293" t="s">
        <v>49</v>
      </c>
      <c r="E174" s="569" t="s">
        <v>26</v>
      </c>
      <c r="F174" s="570">
        <f t="shared" si="8"/>
        <v>255</v>
      </c>
      <c r="G174" s="571" t="str">
        <f t="shared" si="7"/>
        <v>FF</v>
      </c>
      <c r="H174" s="572">
        <v>255</v>
      </c>
      <c r="I174" s="567" t="s">
        <v>27</v>
      </c>
      <c r="J174" s="574" t="s">
        <v>1639</v>
      </c>
      <c r="K174" s="567">
        <f t="shared" si="9"/>
        <v>255</v>
      </c>
      <c r="L174" s="298"/>
    </row>
    <row r="175" spans="1:12">
      <c r="A175" s="573">
        <v>244</v>
      </c>
      <c r="B175" s="573" t="s">
        <v>24</v>
      </c>
      <c r="C175" s="293" t="s">
        <v>49</v>
      </c>
      <c r="D175" s="293" t="s">
        <v>49</v>
      </c>
      <c r="E175" s="569" t="s">
        <v>26</v>
      </c>
      <c r="F175" s="570">
        <f t="shared" si="8"/>
        <v>255</v>
      </c>
      <c r="G175" s="571" t="str">
        <f t="shared" si="7"/>
        <v>FF</v>
      </c>
      <c r="H175" s="572">
        <v>255</v>
      </c>
      <c r="I175" s="567" t="s">
        <v>27</v>
      </c>
      <c r="J175" s="574" t="s">
        <v>1639</v>
      </c>
      <c r="K175" s="567">
        <f t="shared" si="9"/>
        <v>255</v>
      </c>
      <c r="L175" s="298"/>
    </row>
    <row r="176" spans="1:12">
      <c r="A176" s="573">
        <v>245</v>
      </c>
      <c r="B176" s="573" t="s">
        <v>24</v>
      </c>
      <c r="C176" s="293" t="s">
        <v>49</v>
      </c>
      <c r="D176" s="293" t="s">
        <v>49</v>
      </c>
      <c r="E176" s="569" t="s">
        <v>26</v>
      </c>
      <c r="F176" s="570">
        <f t="shared" si="8"/>
        <v>255</v>
      </c>
      <c r="G176" s="571" t="str">
        <f t="shared" si="7"/>
        <v>FF</v>
      </c>
      <c r="H176" s="572">
        <v>255</v>
      </c>
      <c r="I176" s="567" t="s">
        <v>27</v>
      </c>
      <c r="J176" s="574" t="s">
        <v>1639</v>
      </c>
      <c r="K176" s="567">
        <f t="shared" si="9"/>
        <v>255</v>
      </c>
      <c r="L176" s="298"/>
    </row>
    <row r="177" spans="1:12">
      <c r="A177" s="573">
        <v>246</v>
      </c>
      <c r="B177" s="573" t="s">
        <v>24</v>
      </c>
      <c r="C177" s="293" t="s">
        <v>49</v>
      </c>
      <c r="D177" s="293" t="s">
        <v>49</v>
      </c>
      <c r="E177" s="569" t="s">
        <v>26</v>
      </c>
      <c r="F177" s="570">
        <f t="shared" si="8"/>
        <v>255</v>
      </c>
      <c r="G177" s="571" t="str">
        <f t="shared" si="7"/>
        <v>FF</v>
      </c>
      <c r="H177" s="572">
        <v>255</v>
      </c>
      <c r="I177" s="567" t="s">
        <v>27</v>
      </c>
      <c r="J177" s="574" t="s">
        <v>1639</v>
      </c>
      <c r="K177" s="567">
        <f t="shared" si="9"/>
        <v>255</v>
      </c>
      <c r="L177" s="298"/>
    </row>
    <row r="178" spans="1:12">
      <c r="A178" s="573">
        <v>247</v>
      </c>
      <c r="B178" s="573" t="s">
        <v>24</v>
      </c>
      <c r="C178" s="293" t="s">
        <v>49</v>
      </c>
      <c r="D178" s="293" t="s">
        <v>49</v>
      </c>
      <c r="E178" s="569" t="s">
        <v>26</v>
      </c>
      <c r="F178" s="570">
        <f t="shared" si="8"/>
        <v>255</v>
      </c>
      <c r="G178" s="571" t="str">
        <f t="shared" si="7"/>
        <v>FF</v>
      </c>
      <c r="H178" s="572">
        <v>255</v>
      </c>
      <c r="I178" s="567" t="s">
        <v>27</v>
      </c>
      <c r="J178" s="574" t="s">
        <v>1639</v>
      </c>
      <c r="K178" s="567">
        <f t="shared" si="9"/>
        <v>255</v>
      </c>
      <c r="L178" s="298"/>
    </row>
    <row r="179" spans="1:12">
      <c r="A179" s="573">
        <v>248</v>
      </c>
      <c r="B179" s="573" t="s">
        <v>24</v>
      </c>
      <c r="C179" s="293" t="s">
        <v>49</v>
      </c>
      <c r="D179" s="293" t="s">
        <v>49</v>
      </c>
      <c r="E179" s="569" t="s">
        <v>26</v>
      </c>
      <c r="F179" s="570">
        <f t="shared" si="8"/>
        <v>255</v>
      </c>
      <c r="G179" s="571" t="str">
        <f t="shared" si="7"/>
        <v>FF</v>
      </c>
      <c r="H179" s="572">
        <v>255</v>
      </c>
      <c r="I179" s="567" t="s">
        <v>27</v>
      </c>
      <c r="J179" s="574" t="s">
        <v>1639</v>
      </c>
      <c r="K179" s="567">
        <f t="shared" si="9"/>
        <v>255</v>
      </c>
      <c r="L179" s="298"/>
    </row>
    <row r="180" spans="1:12">
      <c r="A180" s="573">
        <v>249</v>
      </c>
      <c r="B180" s="573" t="s">
        <v>24</v>
      </c>
      <c r="C180" s="293" t="s">
        <v>49</v>
      </c>
      <c r="D180" s="293" t="s">
        <v>49</v>
      </c>
      <c r="E180" s="569" t="s">
        <v>26</v>
      </c>
      <c r="F180" s="570">
        <f t="shared" si="8"/>
        <v>255</v>
      </c>
      <c r="G180" s="571" t="str">
        <f t="shared" si="7"/>
        <v>FF</v>
      </c>
      <c r="H180" s="572">
        <v>255</v>
      </c>
      <c r="I180" s="567" t="s">
        <v>27</v>
      </c>
      <c r="J180" s="574" t="s">
        <v>1639</v>
      </c>
      <c r="K180" s="567">
        <f t="shared" si="9"/>
        <v>255</v>
      </c>
      <c r="L180" s="298"/>
    </row>
    <row r="181" spans="1:12">
      <c r="A181" s="573">
        <v>250</v>
      </c>
      <c r="B181" s="573" t="s">
        <v>24</v>
      </c>
      <c r="C181" s="293" t="s">
        <v>49</v>
      </c>
      <c r="D181" s="293" t="s">
        <v>49</v>
      </c>
      <c r="E181" s="569" t="s">
        <v>26</v>
      </c>
      <c r="F181" s="570">
        <f t="shared" si="8"/>
        <v>255</v>
      </c>
      <c r="G181" s="571" t="str">
        <f t="shared" si="7"/>
        <v>FF</v>
      </c>
      <c r="H181" s="572">
        <v>255</v>
      </c>
      <c r="I181" s="567" t="s">
        <v>27</v>
      </c>
      <c r="J181" s="574" t="s">
        <v>1639</v>
      </c>
      <c r="K181" s="567">
        <f t="shared" si="9"/>
        <v>255</v>
      </c>
      <c r="L181" s="298"/>
    </row>
    <row r="182" spans="1:12">
      <c r="A182" s="573">
        <v>251</v>
      </c>
      <c r="B182" s="573" t="s">
        <v>24</v>
      </c>
      <c r="C182" s="293" t="s">
        <v>49</v>
      </c>
      <c r="D182" s="293" t="s">
        <v>49</v>
      </c>
      <c r="E182" s="569" t="s">
        <v>26</v>
      </c>
      <c r="F182" s="570">
        <f t="shared" si="8"/>
        <v>255</v>
      </c>
      <c r="G182" s="571" t="str">
        <f t="shared" si="7"/>
        <v>FF</v>
      </c>
      <c r="H182" s="572">
        <v>255</v>
      </c>
      <c r="I182" s="567" t="s">
        <v>27</v>
      </c>
      <c r="J182" s="574" t="s">
        <v>1639</v>
      </c>
      <c r="K182" s="567">
        <f t="shared" si="9"/>
        <v>255</v>
      </c>
      <c r="L182" s="298"/>
    </row>
    <row r="183" spans="1:12">
      <c r="A183" s="573">
        <v>252</v>
      </c>
      <c r="B183" s="573" t="s">
        <v>24</v>
      </c>
      <c r="C183" s="293" t="s">
        <v>49</v>
      </c>
      <c r="D183" s="293" t="s">
        <v>49</v>
      </c>
      <c r="E183" s="569" t="s">
        <v>26</v>
      </c>
      <c r="F183" s="570">
        <f t="shared" si="8"/>
        <v>255</v>
      </c>
      <c r="G183" s="571" t="str">
        <f t="shared" si="7"/>
        <v>FF</v>
      </c>
      <c r="H183" s="572">
        <v>255</v>
      </c>
      <c r="I183" s="567" t="s">
        <v>27</v>
      </c>
      <c r="J183" s="574" t="s">
        <v>1639</v>
      </c>
      <c r="K183" s="567">
        <f t="shared" si="9"/>
        <v>255</v>
      </c>
      <c r="L183" s="298"/>
    </row>
    <row r="184" spans="1:12">
      <c r="A184" s="573">
        <v>253</v>
      </c>
      <c r="B184" s="573" t="s">
        <v>24</v>
      </c>
      <c r="C184" s="293" t="s">
        <v>49</v>
      </c>
      <c r="D184" s="293" t="s">
        <v>49</v>
      </c>
      <c r="E184" s="569" t="s">
        <v>26</v>
      </c>
      <c r="F184" s="570">
        <f t="shared" si="8"/>
        <v>255</v>
      </c>
      <c r="G184" s="571" t="str">
        <f t="shared" si="7"/>
        <v>FF</v>
      </c>
      <c r="H184" s="572">
        <v>255</v>
      </c>
      <c r="I184" s="567" t="s">
        <v>27</v>
      </c>
      <c r="J184" s="574" t="s">
        <v>1639</v>
      </c>
      <c r="K184" s="567">
        <f t="shared" si="9"/>
        <v>255</v>
      </c>
      <c r="L184" s="298"/>
    </row>
    <row r="185" spans="1:12">
      <c r="A185" s="573">
        <v>254</v>
      </c>
      <c r="B185" s="573" t="s">
        <v>24</v>
      </c>
      <c r="C185" s="293" t="s">
        <v>49</v>
      </c>
      <c r="D185" s="293" t="s">
        <v>49</v>
      </c>
      <c r="E185" s="569" t="s">
        <v>26</v>
      </c>
      <c r="F185" s="570">
        <f t="shared" si="8"/>
        <v>255</v>
      </c>
      <c r="G185" s="571" t="str">
        <f t="shared" si="7"/>
        <v>FF</v>
      </c>
      <c r="H185" s="572">
        <v>255</v>
      </c>
      <c r="I185" s="567" t="s">
        <v>27</v>
      </c>
      <c r="J185" s="574" t="s">
        <v>1639</v>
      </c>
      <c r="K185" s="567">
        <f t="shared" si="9"/>
        <v>255</v>
      </c>
      <c r="L185" s="298"/>
    </row>
    <row r="186" spans="1:12">
      <c r="A186" s="573">
        <v>255</v>
      </c>
      <c r="B186" s="573" t="s">
        <v>24</v>
      </c>
      <c r="C186" s="293" t="s">
        <v>1487</v>
      </c>
      <c r="D186" s="300" t="s">
        <v>1488</v>
      </c>
      <c r="E186" s="569" t="s">
        <v>26</v>
      </c>
      <c r="F186" s="570">
        <f t="shared" si="8"/>
        <v>204</v>
      </c>
      <c r="G186" s="571" t="str">
        <f t="shared" si="7"/>
        <v>CC</v>
      </c>
      <c r="H186" s="572">
        <v>204</v>
      </c>
      <c r="I186" s="567" t="s">
        <v>27</v>
      </c>
      <c r="J186" s="574" t="s">
        <v>1639</v>
      </c>
      <c r="K186" s="567">
        <f t="shared" si="9"/>
        <v>204</v>
      </c>
      <c r="L186" s="298"/>
    </row>
    <row r="187" spans="1:12">
      <c r="A187" s="566"/>
      <c r="B187" s="568"/>
      <c r="C187" s="566"/>
      <c r="D187" s="566"/>
      <c r="E187" s="568"/>
      <c r="F187" s="566"/>
      <c r="H187" s="568"/>
      <c r="I187" s="568"/>
      <c r="J187" s="568"/>
      <c r="K187" s="568"/>
      <c r="L187" s="566"/>
    </row>
    <row r="188" spans="1:12">
      <c r="A188" s="566"/>
      <c r="B188" s="568"/>
      <c r="C188" s="566"/>
      <c r="D188" s="566"/>
      <c r="E188" s="568"/>
      <c r="F188" s="566"/>
      <c r="H188" s="568"/>
      <c r="I188" s="568"/>
      <c r="J188" s="568"/>
      <c r="K188" s="568"/>
      <c r="L188" s="566"/>
    </row>
    <row r="189" spans="1:12">
      <c r="A189" s="566"/>
      <c r="B189" s="568"/>
      <c r="C189" s="566"/>
      <c r="D189" s="566"/>
      <c r="E189" s="568"/>
      <c r="F189" s="566"/>
      <c r="H189" s="568"/>
      <c r="I189" s="568"/>
      <c r="J189" s="568"/>
      <c r="K189" s="568"/>
      <c r="L189" s="566"/>
    </row>
    <row r="190" spans="1:12">
      <c r="A190" s="566"/>
      <c r="B190" s="568"/>
      <c r="C190" s="566"/>
      <c r="D190" s="566"/>
      <c r="E190" s="568"/>
      <c r="F190" s="566"/>
      <c r="H190" s="568"/>
      <c r="I190" s="568"/>
      <c r="J190" s="568"/>
      <c r="K190" s="568"/>
      <c r="L190" s="566"/>
    </row>
    <row r="191" spans="1:12">
      <c r="A191" s="566"/>
      <c r="B191" s="568"/>
      <c r="C191" s="566"/>
      <c r="D191" s="566"/>
      <c r="E191" s="568"/>
      <c r="F191" s="566"/>
      <c r="H191" s="568"/>
      <c r="I191" s="568"/>
      <c r="J191" s="568"/>
      <c r="K191" s="568"/>
      <c r="L191" s="566"/>
    </row>
    <row r="192" spans="1:12">
      <c r="A192" s="566"/>
      <c r="B192" s="568"/>
      <c r="C192" s="566"/>
      <c r="D192" s="566"/>
      <c r="E192" s="568"/>
      <c r="F192" s="566"/>
      <c r="H192" s="568"/>
      <c r="I192" s="568"/>
      <c r="J192" s="568"/>
      <c r="K192" s="568"/>
      <c r="L192" s="566"/>
    </row>
    <row r="193" spans="1:12">
      <c r="A193" s="566"/>
      <c r="B193" s="568"/>
      <c r="C193" s="566"/>
      <c r="D193" s="566"/>
      <c r="E193" s="568"/>
      <c r="F193" s="566"/>
      <c r="H193" s="568"/>
      <c r="I193" s="568"/>
      <c r="J193" s="568"/>
      <c r="K193" s="568"/>
      <c r="L193" s="566"/>
    </row>
    <row r="194" spans="1:12">
      <c r="A194" s="566"/>
      <c r="B194" s="568"/>
      <c r="C194" s="566"/>
      <c r="D194" s="566"/>
      <c r="E194" s="568"/>
      <c r="F194" s="566"/>
      <c r="H194" s="568"/>
      <c r="I194" s="568"/>
      <c r="J194" s="568"/>
      <c r="K194" s="568"/>
      <c r="L194" s="566"/>
    </row>
    <row r="195" spans="1:12">
      <c r="A195" s="566"/>
      <c r="B195" s="568"/>
      <c r="C195" s="566"/>
      <c r="D195" s="566"/>
      <c r="E195" s="568"/>
      <c r="F195" s="566"/>
      <c r="H195" s="568"/>
      <c r="I195" s="568"/>
      <c r="J195" s="568"/>
      <c r="K195" s="568"/>
      <c r="L195" s="566"/>
    </row>
    <row r="196" spans="1:12">
      <c r="A196" s="566"/>
      <c r="B196" s="568"/>
      <c r="C196" s="566"/>
      <c r="D196" s="566"/>
      <c r="E196" s="568"/>
      <c r="F196" s="566"/>
      <c r="H196" s="568"/>
      <c r="I196" s="568"/>
      <c r="J196" s="568"/>
      <c r="K196" s="568"/>
      <c r="L196" s="566"/>
    </row>
    <row r="197" spans="1:12">
      <c r="A197" s="566"/>
      <c r="B197" s="568"/>
      <c r="C197" s="566"/>
      <c r="D197" s="566"/>
      <c r="E197" s="568"/>
      <c r="F197" s="566"/>
      <c r="H197" s="568"/>
      <c r="I197" s="568"/>
      <c r="J197" s="568"/>
      <c r="K197" s="568"/>
      <c r="L197" s="566"/>
    </row>
    <row r="198" spans="1:12">
      <c r="A198" s="566"/>
      <c r="B198" s="568"/>
      <c r="C198" s="566"/>
      <c r="D198" s="566"/>
      <c r="E198" s="568"/>
      <c r="F198" s="566"/>
      <c r="H198" s="568"/>
      <c r="I198" s="568"/>
      <c r="J198" s="568"/>
      <c r="K198" s="568"/>
      <c r="L198" s="566"/>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6BBBF-7948-403E-A5B4-01E05296EC0F}">
  <dimension ref="A1:L198"/>
  <sheetViews>
    <sheetView zoomScale="85" zoomScaleNormal="85" workbookViewId="0">
      <selection activeCell="C3" sqref="C3:D99"/>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263"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1750</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0</v>
      </c>
      <c r="L3" s="983" t="s">
        <v>4430</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0</v>
      </c>
      <c r="H19" s="986">
        <v>0</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0</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4669</v>
      </c>
      <c r="D35" s="533" t="s">
        <v>1610</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572">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572">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572">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572">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572">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572">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572">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572">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572">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572">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572">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572">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572">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572">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572">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572">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572">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572">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572">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572">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572">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572">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572">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572">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572">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572">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572">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572">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572">
        <v>0</v>
      </c>
      <c r="I95" s="567" t="s">
        <v>27</v>
      </c>
      <c r="J95" s="574" t="s">
        <v>1639</v>
      </c>
      <c r="K95" s="567">
        <f t="shared" si="5"/>
        <v>0</v>
      </c>
      <c r="L95" s="984"/>
    </row>
    <row r="96" spans="1:12" ht="15.6" customHeight="1">
      <c r="A96" s="573">
        <v>165</v>
      </c>
      <c r="B96" s="573" t="s">
        <v>24</v>
      </c>
      <c r="C96" s="293" t="s">
        <v>4421</v>
      </c>
      <c r="D96" s="533" t="s">
        <v>4422</v>
      </c>
      <c r="E96" s="569" t="s">
        <v>26</v>
      </c>
      <c r="F96" s="570">
        <f t="shared" si="2"/>
        <v>0</v>
      </c>
      <c r="G96" s="571" t="str">
        <f t="shared" si="0"/>
        <v>0</v>
      </c>
      <c r="H96" s="572">
        <v>0</v>
      </c>
      <c r="I96" s="567" t="s">
        <v>27</v>
      </c>
      <c r="J96" s="574" t="s">
        <v>1639</v>
      </c>
      <c r="K96" s="567">
        <f t="shared" si="5"/>
        <v>0</v>
      </c>
      <c r="L96" s="984"/>
    </row>
    <row r="97" spans="1:12" ht="15.6" customHeight="1">
      <c r="A97" s="573">
        <v>166</v>
      </c>
      <c r="B97" s="573" t="s">
        <v>24</v>
      </c>
      <c r="C97" s="293" t="s">
        <v>4423</v>
      </c>
      <c r="D97" s="533" t="s">
        <v>4424</v>
      </c>
      <c r="E97" s="569" t="s">
        <v>26</v>
      </c>
      <c r="F97" s="570">
        <f t="shared" si="2"/>
        <v>0</v>
      </c>
      <c r="G97" s="571" t="str">
        <f t="shared" si="0"/>
        <v>0</v>
      </c>
      <c r="H97" s="572">
        <v>0</v>
      </c>
      <c r="I97" s="567" t="s">
        <v>27</v>
      </c>
      <c r="J97" s="574" t="s">
        <v>1639</v>
      </c>
      <c r="K97" s="567">
        <f t="shared" si="5"/>
        <v>0</v>
      </c>
      <c r="L97" s="984"/>
    </row>
    <row r="98" spans="1:12" ht="15.6" customHeight="1">
      <c r="A98" s="573">
        <v>167</v>
      </c>
      <c r="B98" s="573" t="s">
        <v>24</v>
      </c>
      <c r="C98" s="293" t="s">
        <v>4283</v>
      </c>
      <c r="D98" s="533" t="s">
        <v>4670</v>
      </c>
      <c r="E98" s="569" t="s">
        <v>26</v>
      </c>
      <c r="F98" s="570">
        <f t="shared" si="2"/>
        <v>0</v>
      </c>
      <c r="G98" s="571" t="str">
        <f t="shared" si="0"/>
        <v>0</v>
      </c>
      <c r="H98" s="572">
        <v>0</v>
      </c>
      <c r="I98" s="567" t="s">
        <v>27</v>
      </c>
      <c r="J98" s="574" t="s">
        <v>1639</v>
      </c>
      <c r="K98" s="567">
        <f t="shared" si="5"/>
        <v>0</v>
      </c>
      <c r="L98" s="984"/>
    </row>
    <row r="99" spans="1:12" ht="15.6" customHeight="1">
      <c r="A99" s="573">
        <v>168</v>
      </c>
      <c r="B99" s="573" t="s">
        <v>24</v>
      </c>
      <c r="C99" s="293" t="s">
        <v>1681</v>
      </c>
      <c r="D99" s="533" t="s">
        <v>4671</v>
      </c>
      <c r="E99" s="569" t="s">
        <v>26</v>
      </c>
      <c r="F99" s="570">
        <f t="shared" si="2"/>
        <v>0</v>
      </c>
      <c r="G99" s="571" t="str">
        <f t="shared" si="0"/>
        <v>0</v>
      </c>
      <c r="H99" s="572">
        <v>0</v>
      </c>
      <c r="I99" s="567" t="s">
        <v>27</v>
      </c>
      <c r="J99" s="574" t="s">
        <v>1639</v>
      </c>
      <c r="K99" s="567">
        <f t="shared" si="5"/>
        <v>0</v>
      </c>
      <c r="L99" s="984"/>
    </row>
    <row r="100" spans="1:12" ht="15.6" customHeight="1">
      <c r="A100" s="573">
        <v>169</v>
      </c>
      <c r="B100" s="573" t="s">
        <v>24</v>
      </c>
      <c r="C100" s="293" t="s">
        <v>4419</v>
      </c>
      <c r="D100" s="293" t="s">
        <v>4420</v>
      </c>
      <c r="E100" s="569" t="s">
        <v>26</v>
      </c>
      <c r="F100" s="570">
        <f t="shared" si="2"/>
        <v>0</v>
      </c>
      <c r="G100" s="571" t="str">
        <f t="shared" si="0"/>
        <v>0</v>
      </c>
      <c r="H100" s="572">
        <v>0</v>
      </c>
      <c r="I100" s="567" t="s">
        <v>27</v>
      </c>
      <c r="J100" s="574" t="s">
        <v>1639</v>
      </c>
      <c r="K100" s="567">
        <f t="shared" si="5"/>
        <v>0</v>
      </c>
      <c r="L100" s="984"/>
    </row>
    <row r="101" spans="1:12" ht="15.6" customHeight="1">
      <c r="A101" s="573">
        <v>170</v>
      </c>
      <c r="B101" s="573" t="s">
        <v>24</v>
      </c>
      <c r="C101" s="293" t="s">
        <v>4419</v>
      </c>
      <c r="D101" s="293" t="s">
        <v>4420</v>
      </c>
      <c r="E101" s="569" t="s">
        <v>26</v>
      </c>
      <c r="F101" s="570">
        <f t="shared" si="2"/>
        <v>0</v>
      </c>
      <c r="G101" s="571" t="str">
        <f t="shared" si="0"/>
        <v>0</v>
      </c>
      <c r="H101" s="572">
        <v>0</v>
      </c>
      <c r="I101" s="567" t="s">
        <v>27</v>
      </c>
      <c r="J101" s="574" t="s">
        <v>1639</v>
      </c>
      <c r="K101" s="567">
        <f t="shared" ref="K101:K164" si="6">H101</f>
        <v>0</v>
      </c>
      <c r="L101" s="984"/>
    </row>
    <row r="102" spans="1:12" ht="15.6" customHeight="1">
      <c r="A102" s="573">
        <v>171</v>
      </c>
      <c r="B102" s="573" t="s">
        <v>24</v>
      </c>
      <c r="C102" s="293" t="s">
        <v>4419</v>
      </c>
      <c r="D102" s="293" t="s">
        <v>4420</v>
      </c>
      <c r="E102" s="569" t="s">
        <v>26</v>
      </c>
      <c r="F102" s="570">
        <f t="shared" si="2"/>
        <v>0</v>
      </c>
      <c r="G102" s="571" t="str">
        <f t="shared" si="0"/>
        <v>0</v>
      </c>
      <c r="H102" s="572">
        <v>0</v>
      </c>
      <c r="I102" s="567" t="s">
        <v>27</v>
      </c>
      <c r="J102" s="574" t="s">
        <v>1639</v>
      </c>
      <c r="K102" s="567">
        <f t="shared" si="6"/>
        <v>0</v>
      </c>
      <c r="L102" s="984"/>
    </row>
    <row r="103" spans="1:12" ht="15.6" customHeight="1">
      <c r="A103" s="573">
        <v>172</v>
      </c>
      <c r="B103" s="573" t="s">
        <v>24</v>
      </c>
      <c r="C103" s="293" t="s">
        <v>4419</v>
      </c>
      <c r="D103" s="293" t="s">
        <v>4420</v>
      </c>
      <c r="E103" s="569" t="s">
        <v>26</v>
      </c>
      <c r="F103" s="570">
        <f t="shared" si="2"/>
        <v>0</v>
      </c>
      <c r="G103" s="571" t="str">
        <f t="shared" si="0"/>
        <v>0</v>
      </c>
      <c r="H103" s="572">
        <v>0</v>
      </c>
      <c r="I103" s="567" t="s">
        <v>27</v>
      </c>
      <c r="J103" s="574" t="s">
        <v>1639</v>
      </c>
      <c r="K103" s="567">
        <f t="shared" si="6"/>
        <v>0</v>
      </c>
      <c r="L103" s="984"/>
    </row>
    <row r="104" spans="1:12" ht="15.6" customHeight="1">
      <c r="A104" s="573">
        <v>173</v>
      </c>
      <c r="B104" s="573" t="s">
        <v>24</v>
      </c>
      <c r="C104" s="293" t="s">
        <v>4419</v>
      </c>
      <c r="D104" s="293" t="s">
        <v>4420</v>
      </c>
      <c r="E104" s="569" t="s">
        <v>26</v>
      </c>
      <c r="F104" s="570">
        <f t="shared" si="2"/>
        <v>0</v>
      </c>
      <c r="G104" s="571" t="str">
        <f t="shared" si="0"/>
        <v>0</v>
      </c>
      <c r="H104" s="572">
        <v>0</v>
      </c>
      <c r="I104" s="567" t="s">
        <v>27</v>
      </c>
      <c r="J104" s="574" t="s">
        <v>1639</v>
      </c>
      <c r="K104" s="567">
        <f t="shared" si="6"/>
        <v>0</v>
      </c>
      <c r="L104" s="984"/>
    </row>
    <row r="105" spans="1:12" ht="15.6" customHeight="1">
      <c r="A105" s="573">
        <v>174</v>
      </c>
      <c r="B105" s="573" t="s">
        <v>24</v>
      </c>
      <c r="C105" s="293" t="s">
        <v>4419</v>
      </c>
      <c r="D105" s="293" t="s">
        <v>4420</v>
      </c>
      <c r="E105" s="569" t="s">
        <v>26</v>
      </c>
      <c r="F105" s="570">
        <f t="shared" si="2"/>
        <v>0</v>
      </c>
      <c r="G105" s="571" t="str">
        <f t="shared" si="0"/>
        <v>0</v>
      </c>
      <c r="H105" s="572">
        <v>0</v>
      </c>
      <c r="I105" s="567" t="s">
        <v>27</v>
      </c>
      <c r="J105" s="574" t="s">
        <v>1639</v>
      </c>
      <c r="K105" s="567">
        <f t="shared" si="6"/>
        <v>0</v>
      </c>
      <c r="L105" s="984"/>
    </row>
    <row r="106" spans="1:12" ht="15.6" customHeight="1">
      <c r="A106" s="573">
        <v>175</v>
      </c>
      <c r="B106" s="573" t="s">
        <v>24</v>
      </c>
      <c r="C106" s="293" t="s">
        <v>4419</v>
      </c>
      <c r="D106" s="293" t="s">
        <v>4420</v>
      </c>
      <c r="E106" s="569" t="s">
        <v>26</v>
      </c>
      <c r="F106" s="570">
        <f t="shared" si="2"/>
        <v>0</v>
      </c>
      <c r="G106" s="571" t="str">
        <f t="shared" si="0"/>
        <v>0</v>
      </c>
      <c r="H106" s="572">
        <v>0</v>
      </c>
      <c r="I106" s="567" t="s">
        <v>27</v>
      </c>
      <c r="J106" s="574" t="s">
        <v>1639</v>
      </c>
      <c r="K106" s="567">
        <f t="shared" si="6"/>
        <v>0</v>
      </c>
      <c r="L106" s="984"/>
    </row>
    <row r="107" spans="1:12" ht="15.6" customHeight="1">
      <c r="A107" s="573">
        <v>176</v>
      </c>
      <c r="B107" s="573" t="s">
        <v>24</v>
      </c>
      <c r="C107" s="293" t="s">
        <v>4419</v>
      </c>
      <c r="D107" s="293" t="s">
        <v>4420</v>
      </c>
      <c r="E107" s="569" t="s">
        <v>26</v>
      </c>
      <c r="F107" s="570">
        <f t="shared" si="2"/>
        <v>0</v>
      </c>
      <c r="G107" s="571" t="str">
        <f t="shared" si="0"/>
        <v>0</v>
      </c>
      <c r="H107" s="572">
        <v>0</v>
      </c>
      <c r="I107" s="567" t="s">
        <v>27</v>
      </c>
      <c r="J107" s="574" t="s">
        <v>1639</v>
      </c>
      <c r="K107" s="567">
        <f t="shared" si="6"/>
        <v>0</v>
      </c>
      <c r="L107" s="984"/>
    </row>
    <row r="108" spans="1:12" ht="15.6" customHeight="1">
      <c r="A108" s="573">
        <v>177</v>
      </c>
      <c r="B108" s="573" t="s">
        <v>24</v>
      </c>
      <c r="C108" s="293" t="s">
        <v>4419</v>
      </c>
      <c r="D108" s="293" t="s">
        <v>4420</v>
      </c>
      <c r="E108" s="569" t="s">
        <v>26</v>
      </c>
      <c r="F108" s="570">
        <f t="shared" si="2"/>
        <v>0</v>
      </c>
      <c r="G108" s="571" t="str">
        <f t="shared" si="0"/>
        <v>0</v>
      </c>
      <c r="H108" s="572">
        <v>0</v>
      </c>
      <c r="I108" s="567" t="s">
        <v>27</v>
      </c>
      <c r="J108" s="574" t="s">
        <v>1639</v>
      </c>
      <c r="K108" s="567">
        <f t="shared" si="6"/>
        <v>0</v>
      </c>
      <c r="L108" s="984"/>
    </row>
    <row r="109" spans="1:12" ht="15.6" customHeight="1">
      <c r="A109" s="573">
        <v>178</v>
      </c>
      <c r="B109" s="573" t="s">
        <v>24</v>
      </c>
      <c r="C109" s="293" t="s">
        <v>4419</v>
      </c>
      <c r="D109" s="293" t="s">
        <v>4420</v>
      </c>
      <c r="E109" s="569" t="s">
        <v>26</v>
      </c>
      <c r="F109" s="570">
        <f t="shared" si="2"/>
        <v>0</v>
      </c>
      <c r="G109" s="571" t="str">
        <f t="shared" si="0"/>
        <v>0</v>
      </c>
      <c r="H109" s="572">
        <v>0</v>
      </c>
      <c r="I109" s="567" t="s">
        <v>27</v>
      </c>
      <c r="J109" s="574" t="s">
        <v>1639</v>
      </c>
      <c r="K109" s="567">
        <f t="shared" si="6"/>
        <v>0</v>
      </c>
      <c r="L109" s="984"/>
    </row>
    <row r="110" spans="1:12" ht="15.6" customHeight="1">
      <c r="A110" s="573">
        <v>179</v>
      </c>
      <c r="B110" s="573" t="s">
        <v>24</v>
      </c>
      <c r="C110" s="293" t="s">
        <v>4419</v>
      </c>
      <c r="D110" s="293" t="s">
        <v>4420</v>
      </c>
      <c r="E110" s="569" t="s">
        <v>26</v>
      </c>
      <c r="F110" s="570">
        <f t="shared" si="2"/>
        <v>0</v>
      </c>
      <c r="G110" s="571" t="str">
        <f t="shared" si="0"/>
        <v>0</v>
      </c>
      <c r="H110" s="572">
        <v>0</v>
      </c>
      <c r="I110" s="567" t="s">
        <v>27</v>
      </c>
      <c r="J110" s="574" t="s">
        <v>1639</v>
      </c>
      <c r="K110" s="567">
        <f t="shared" si="6"/>
        <v>0</v>
      </c>
      <c r="L110" s="984"/>
    </row>
    <row r="111" spans="1:12" ht="15.6" customHeight="1">
      <c r="A111" s="573">
        <v>180</v>
      </c>
      <c r="B111" s="573" t="s">
        <v>24</v>
      </c>
      <c r="C111" s="293" t="s">
        <v>4419</v>
      </c>
      <c r="D111" s="293" t="s">
        <v>4420</v>
      </c>
      <c r="E111" s="569" t="s">
        <v>26</v>
      </c>
      <c r="F111" s="570">
        <f t="shared" si="2"/>
        <v>0</v>
      </c>
      <c r="G111" s="571" t="str">
        <f t="shared" si="0"/>
        <v>0</v>
      </c>
      <c r="H111" s="572">
        <v>0</v>
      </c>
      <c r="I111" s="567" t="s">
        <v>27</v>
      </c>
      <c r="J111" s="574" t="s">
        <v>1639</v>
      </c>
      <c r="K111" s="567">
        <f t="shared" si="6"/>
        <v>0</v>
      </c>
      <c r="L111" s="984"/>
    </row>
    <row r="112" spans="1:12" ht="15.6" customHeight="1">
      <c r="A112" s="573">
        <v>181</v>
      </c>
      <c r="B112" s="573" t="s">
        <v>24</v>
      </c>
      <c r="C112" s="293" t="s">
        <v>4419</v>
      </c>
      <c r="D112" s="293" t="s">
        <v>4420</v>
      </c>
      <c r="E112" s="569" t="s">
        <v>26</v>
      </c>
      <c r="F112" s="570">
        <f t="shared" si="2"/>
        <v>0</v>
      </c>
      <c r="G112" s="571" t="str">
        <f t="shared" si="0"/>
        <v>0</v>
      </c>
      <c r="H112" s="572">
        <v>0</v>
      </c>
      <c r="I112" s="567" t="s">
        <v>27</v>
      </c>
      <c r="J112" s="574" t="s">
        <v>1639</v>
      </c>
      <c r="K112" s="567">
        <f t="shared" si="6"/>
        <v>0</v>
      </c>
      <c r="L112" s="984"/>
    </row>
    <row r="113" spans="1:12" ht="15.6" customHeight="1">
      <c r="A113" s="573">
        <v>182</v>
      </c>
      <c r="B113" s="573" t="s">
        <v>24</v>
      </c>
      <c r="C113" s="293" t="s">
        <v>4419</v>
      </c>
      <c r="D113" s="293" t="s">
        <v>4420</v>
      </c>
      <c r="E113" s="569" t="s">
        <v>26</v>
      </c>
      <c r="F113" s="570">
        <f t="shared" si="2"/>
        <v>0</v>
      </c>
      <c r="G113" s="571" t="str">
        <f t="shared" si="0"/>
        <v>0</v>
      </c>
      <c r="H113" s="572">
        <v>0</v>
      </c>
      <c r="I113" s="567" t="s">
        <v>27</v>
      </c>
      <c r="J113" s="574" t="s">
        <v>1639</v>
      </c>
      <c r="K113" s="567">
        <f t="shared" si="6"/>
        <v>0</v>
      </c>
      <c r="L113" s="984"/>
    </row>
    <row r="114" spans="1:12" ht="15.6" customHeight="1">
      <c r="A114" s="573">
        <v>183</v>
      </c>
      <c r="B114" s="573" t="s">
        <v>24</v>
      </c>
      <c r="C114" s="293" t="s">
        <v>4419</v>
      </c>
      <c r="D114" s="293" t="s">
        <v>4420</v>
      </c>
      <c r="E114" s="569" t="s">
        <v>26</v>
      </c>
      <c r="F114" s="570">
        <f t="shared" si="2"/>
        <v>0</v>
      </c>
      <c r="G114" s="571" t="str">
        <f t="shared" si="0"/>
        <v>0</v>
      </c>
      <c r="H114" s="572">
        <v>0</v>
      </c>
      <c r="I114" s="567" t="s">
        <v>27</v>
      </c>
      <c r="J114" s="574" t="s">
        <v>1639</v>
      </c>
      <c r="K114" s="567">
        <f t="shared" si="6"/>
        <v>0</v>
      </c>
      <c r="L114" s="984"/>
    </row>
    <row r="115" spans="1:12" ht="15.6" customHeight="1">
      <c r="A115" s="573">
        <v>184</v>
      </c>
      <c r="B115" s="573" t="s">
        <v>24</v>
      </c>
      <c r="C115" s="293" t="s">
        <v>4419</v>
      </c>
      <c r="D115" s="293" t="s">
        <v>4420</v>
      </c>
      <c r="E115" s="569" t="s">
        <v>26</v>
      </c>
      <c r="F115" s="570">
        <f t="shared" si="2"/>
        <v>0</v>
      </c>
      <c r="G115" s="571" t="str">
        <f t="shared" si="0"/>
        <v>0</v>
      </c>
      <c r="H115" s="572">
        <v>0</v>
      </c>
      <c r="I115" s="567" t="s">
        <v>27</v>
      </c>
      <c r="J115" s="574" t="s">
        <v>1639</v>
      </c>
      <c r="K115" s="567">
        <f t="shared" si="6"/>
        <v>0</v>
      </c>
      <c r="L115" s="984"/>
    </row>
    <row r="116" spans="1:12" ht="15.6" customHeight="1">
      <c r="A116" s="573">
        <v>185</v>
      </c>
      <c r="B116" s="573" t="s">
        <v>24</v>
      </c>
      <c r="C116" s="293" t="s">
        <v>4419</v>
      </c>
      <c r="D116" s="293" t="s">
        <v>4420</v>
      </c>
      <c r="E116" s="569" t="s">
        <v>26</v>
      </c>
      <c r="F116" s="570">
        <f t="shared" si="2"/>
        <v>0</v>
      </c>
      <c r="G116" s="571" t="str">
        <f t="shared" si="0"/>
        <v>0</v>
      </c>
      <c r="H116" s="572">
        <v>0</v>
      </c>
      <c r="I116" s="567" t="s">
        <v>27</v>
      </c>
      <c r="J116" s="574" t="s">
        <v>1639</v>
      </c>
      <c r="K116" s="567">
        <f t="shared" si="6"/>
        <v>0</v>
      </c>
      <c r="L116" s="984"/>
    </row>
    <row r="117" spans="1:12" ht="15.6" customHeight="1">
      <c r="A117" s="573">
        <v>186</v>
      </c>
      <c r="B117" s="573" t="s">
        <v>24</v>
      </c>
      <c r="C117" s="293" t="s">
        <v>4419</v>
      </c>
      <c r="D117" s="293" t="s">
        <v>4420</v>
      </c>
      <c r="E117" s="569" t="s">
        <v>26</v>
      </c>
      <c r="F117" s="570">
        <f t="shared" si="2"/>
        <v>0</v>
      </c>
      <c r="G117" s="571" t="str">
        <f t="shared" si="0"/>
        <v>0</v>
      </c>
      <c r="H117" s="572">
        <v>0</v>
      </c>
      <c r="I117" s="567" t="s">
        <v>27</v>
      </c>
      <c r="J117" s="574" t="s">
        <v>1639</v>
      </c>
      <c r="K117" s="567">
        <f t="shared" si="6"/>
        <v>0</v>
      </c>
      <c r="L117" s="984"/>
    </row>
    <row r="118" spans="1:12" ht="15.6" customHeight="1">
      <c r="A118" s="573">
        <v>187</v>
      </c>
      <c r="B118" s="573" t="s">
        <v>24</v>
      </c>
      <c r="C118" s="293" t="s">
        <v>4419</v>
      </c>
      <c r="D118" s="293" t="s">
        <v>4420</v>
      </c>
      <c r="E118" s="569" t="s">
        <v>26</v>
      </c>
      <c r="F118" s="570">
        <f t="shared" si="2"/>
        <v>0</v>
      </c>
      <c r="G118" s="571" t="str">
        <f t="shared" si="0"/>
        <v>0</v>
      </c>
      <c r="H118" s="572">
        <v>0</v>
      </c>
      <c r="I118" s="567" t="s">
        <v>27</v>
      </c>
      <c r="J118" s="574" t="s">
        <v>1639</v>
      </c>
      <c r="K118" s="567">
        <f t="shared" si="6"/>
        <v>0</v>
      </c>
      <c r="L118" s="984"/>
    </row>
    <row r="119" spans="1:12" ht="15.6" customHeight="1">
      <c r="A119" s="573">
        <v>188</v>
      </c>
      <c r="B119" s="573" t="s">
        <v>24</v>
      </c>
      <c r="C119" s="293" t="s">
        <v>4419</v>
      </c>
      <c r="D119" s="293" t="s">
        <v>4420</v>
      </c>
      <c r="E119" s="569" t="s">
        <v>26</v>
      </c>
      <c r="F119" s="570">
        <f t="shared" si="2"/>
        <v>0</v>
      </c>
      <c r="G119" s="571" t="str">
        <f t="shared" si="0"/>
        <v>0</v>
      </c>
      <c r="H119" s="572">
        <v>0</v>
      </c>
      <c r="I119" s="567" t="s">
        <v>27</v>
      </c>
      <c r="J119" s="574" t="s">
        <v>1639</v>
      </c>
      <c r="K119" s="567">
        <f t="shared" si="6"/>
        <v>0</v>
      </c>
      <c r="L119" s="984"/>
    </row>
    <row r="120" spans="1:12" ht="15.6" customHeight="1">
      <c r="A120" s="573">
        <v>189</v>
      </c>
      <c r="B120" s="573" t="s">
        <v>24</v>
      </c>
      <c r="C120" s="293" t="s">
        <v>4419</v>
      </c>
      <c r="D120" s="293" t="s">
        <v>4420</v>
      </c>
      <c r="E120" s="569" t="s">
        <v>26</v>
      </c>
      <c r="F120" s="570">
        <f t="shared" si="2"/>
        <v>0</v>
      </c>
      <c r="G120" s="571" t="str">
        <f t="shared" si="0"/>
        <v>0</v>
      </c>
      <c r="H120" s="572">
        <v>0</v>
      </c>
      <c r="I120" s="567" t="s">
        <v>27</v>
      </c>
      <c r="J120" s="574" t="s">
        <v>1639</v>
      </c>
      <c r="K120" s="567">
        <f t="shared" si="6"/>
        <v>0</v>
      </c>
      <c r="L120" s="984"/>
    </row>
    <row r="121" spans="1:12" ht="15.6" customHeight="1">
      <c r="A121" s="573">
        <v>190</v>
      </c>
      <c r="B121" s="573" t="s">
        <v>24</v>
      </c>
      <c r="C121" s="293" t="s">
        <v>4419</v>
      </c>
      <c r="D121" s="293" t="s">
        <v>4420</v>
      </c>
      <c r="E121" s="569" t="s">
        <v>26</v>
      </c>
      <c r="F121" s="570">
        <f t="shared" si="2"/>
        <v>0</v>
      </c>
      <c r="G121" s="571" t="str">
        <f t="shared" si="0"/>
        <v>0</v>
      </c>
      <c r="H121" s="572">
        <v>0</v>
      </c>
      <c r="I121" s="567" t="s">
        <v>27</v>
      </c>
      <c r="J121" s="574" t="s">
        <v>1639</v>
      </c>
      <c r="K121" s="567">
        <f t="shared" si="6"/>
        <v>0</v>
      </c>
      <c r="L121" s="984"/>
    </row>
    <row r="122" spans="1:12" ht="15.6" customHeight="1">
      <c r="A122" s="573">
        <v>191</v>
      </c>
      <c r="B122" s="573" t="s">
        <v>24</v>
      </c>
      <c r="C122" s="293" t="s">
        <v>4419</v>
      </c>
      <c r="D122" s="293" t="s">
        <v>4420</v>
      </c>
      <c r="E122" s="569" t="s">
        <v>26</v>
      </c>
      <c r="F122" s="570">
        <f t="shared" si="2"/>
        <v>0</v>
      </c>
      <c r="G122" s="571" t="str">
        <f t="shared" si="0"/>
        <v>0</v>
      </c>
      <c r="H122" s="572">
        <v>0</v>
      </c>
      <c r="I122" s="567" t="s">
        <v>27</v>
      </c>
      <c r="J122" s="574" t="s">
        <v>1639</v>
      </c>
      <c r="K122" s="567">
        <f t="shared" si="6"/>
        <v>0</v>
      </c>
      <c r="L122" s="984"/>
    </row>
    <row r="123" spans="1:12" ht="15.6" customHeight="1">
      <c r="A123" s="573">
        <v>192</v>
      </c>
      <c r="B123" s="573" t="s">
        <v>24</v>
      </c>
      <c r="C123" s="293" t="s">
        <v>4419</v>
      </c>
      <c r="D123" s="293" t="s">
        <v>4420</v>
      </c>
      <c r="E123" s="569" t="s">
        <v>26</v>
      </c>
      <c r="F123" s="570">
        <f t="shared" si="2"/>
        <v>0</v>
      </c>
      <c r="G123" s="571" t="str">
        <f t="shared" si="0"/>
        <v>0</v>
      </c>
      <c r="H123" s="572">
        <v>0</v>
      </c>
      <c r="I123" s="567" t="s">
        <v>27</v>
      </c>
      <c r="J123" s="574" t="s">
        <v>1639</v>
      </c>
      <c r="K123" s="567">
        <f t="shared" si="6"/>
        <v>0</v>
      </c>
      <c r="L123" s="984"/>
    </row>
    <row r="124" spans="1:12" ht="15.6" customHeight="1">
      <c r="A124" s="573">
        <v>193</v>
      </c>
      <c r="B124" s="573" t="s">
        <v>24</v>
      </c>
      <c r="C124" s="293" t="s">
        <v>4419</v>
      </c>
      <c r="D124" s="293" t="s">
        <v>4420</v>
      </c>
      <c r="E124" s="569" t="s">
        <v>26</v>
      </c>
      <c r="F124" s="570">
        <f t="shared" si="2"/>
        <v>0</v>
      </c>
      <c r="G124" s="571" t="str">
        <f t="shared" si="0"/>
        <v>0</v>
      </c>
      <c r="H124" s="572">
        <v>0</v>
      </c>
      <c r="I124" s="567" t="s">
        <v>27</v>
      </c>
      <c r="J124" s="574" t="s">
        <v>1639</v>
      </c>
      <c r="K124" s="567">
        <f t="shared" si="6"/>
        <v>0</v>
      </c>
      <c r="L124" s="984"/>
    </row>
    <row r="125" spans="1:12" ht="15.6" customHeight="1">
      <c r="A125" s="573">
        <v>194</v>
      </c>
      <c r="B125" s="573" t="s">
        <v>24</v>
      </c>
      <c r="C125" s="293" t="s">
        <v>4419</v>
      </c>
      <c r="D125" s="293" t="s">
        <v>4420</v>
      </c>
      <c r="E125" s="569" t="s">
        <v>26</v>
      </c>
      <c r="F125" s="570">
        <f t="shared" si="2"/>
        <v>0</v>
      </c>
      <c r="G125" s="571" t="str">
        <f t="shared" si="0"/>
        <v>0</v>
      </c>
      <c r="H125" s="572">
        <v>0</v>
      </c>
      <c r="I125" s="567" t="s">
        <v>27</v>
      </c>
      <c r="J125" s="574" t="s">
        <v>1639</v>
      </c>
      <c r="K125" s="567">
        <f t="shared" si="6"/>
        <v>0</v>
      </c>
      <c r="L125" s="984"/>
    </row>
    <row r="126" spans="1:12" ht="15.6" customHeight="1">
      <c r="A126" s="573">
        <v>195</v>
      </c>
      <c r="B126" s="573" t="s">
        <v>24</v>
      </c>
      <c r="C126" s="293" t="s">
        <v>4419</v>
      </c>
      <c r="D126" s="293" t="s">
        <v>4420</v>
      </c>
      <c r="E126" s="569" t="s">
        <v>26</v>
      </c>
      <c r="F126" s="570">
        <f t="shared" si="2"/>
        <v>0</v>
      </c>
      <c r="G126" s="571" t="str">
        <f t="shared" si="0"/>
        <v>0</v>
      </c>
      <c r="H126" s="572">
        <v>0</v>
      </c>
      <c r="I126" s="567" t="s">
        <v>27</v>
      </c>
      <c r="J126" s="574" t="s">
        <v>1639</v>
      </c>
      <c r="K126" s="567">
        <f t="shared" si="6"/>
        <v>0</v>
      </c>
      <c r="L126" s="984"/>
    </row>
    <row r="127" spans="1:12" ht="15.6" customHeight="1">
      <c r="A127" s="573">
        <v>196</v>
      </c>
      <c r="B127" s="573" t="s">
        <v>24</v>
      </c>
      <c r="C127" s="293" t="s">
        <v>4419</v>
      </c>
      <c r="D127" s="293" t="s">
        <v>4420</v>
      </c>
      <c r="E127" s="569" t="s">
        <v>26</v>
      </c>
      <c r="F127" s="570">
        <f t="shared" si="2"/>
        <v>0</v>
      </c>
      <c r="G127" s="571" t="str">
        <f t="shared" si="0"/>
        <v>0</v>
      </c>
      <c r="H127" s="572">
        <v>0</v>
      </c>
      <c r="I127" s="567" t="s">
        <v>27</v>
      </c>
      <c r="J127" s="574" t="s">
        <v>1639</v>
      </c>
      <c r="K127" s="567">
        <f t="shared" si="6"/>
        <v>0</v>
      </c>
      <c r="L127" s="984"/>
    </row>
    <row r="128" spans="1:12" ht="15.6" customHeight="1">
      <c r="A128" s="573">
        <v>197</v>
      </c>
      <c r="B128" s="573" t="s">
        <v>24</v>
      </c>
      <c r="C128" s="293" t="s">
        <v>4419</v>
      </c>
      <c r="D128" s="293" t="s">
        <v>4420</v>
      </c>
      <c r="E128" s="569" t="s">
        <v>26</v>
      </c>
      <c r="F128" s="570">
        <f t="shared" si="2"/>
        <v>0</v>
      </c>
      <c r="G128" s="571" t="str">
        <f t="shared" si="0"/>
        <v>0</v>
      </c>
      <c r="H128" s="572">
        <v>0</v>
      </c>
      <c r="I128" s="567" t="s">
        <v>27</v>
      </c>
      <c r="J128" s="574" t="s">
        <v>1639</v>
      </c>
      <c r="K128" s="567">
        <f t="shared" si="6"/>
        <v>0</v>
      </c>
      <c r="L128" s="984"/>
    </row>
    <row r="129" spans="1:12" ht="15.6" customHeight="1">
      <c r="A129" s="573">
        <v>198</v>
      </c>
      <c r="B129" s="573" t="s">
        <v>24</v>
      </c>
      <c r="C129" s="293" t="s">
        <v>4419</v>
      </c>
      <c r="D129" s="293" t="s">
        <v>4420</v>
      </c>
      <c r="E129" s="569" t="s">
        <v>26</v>
      </c>
      <c r="F129" s="570">
        <f t="shared" si="2"/>
        <v>0</v>
      </c>
      <c r="G129" s="571" t="str">
        <f t="shared" si="0"/>
        <v>0</v>
      </c>
      <c r="H129" s="572">
        <v>0</v>
      </c>
      <c r="I129" s="567" t="s">
        <v>27</v>
      </c>
      <c r="J129" s="574" t="s">
        <v>1639</v>
      </c>
      <c r="K129" s="567">
        <f t="shared" si="6"/>
        <v>0</v>
      </c>
      <c r="L129" s="984"/>
    </row>
    <row r="130" spans="1:12" ht="15.6" customHeight="1">
      <c r="A130" s="573">
        <v>199</v>
      </c>
      <c r="B130" s="573" t="s">
        <v>24</v>
      </c>
      <c r="C130" s="293" t="s">
        <v>4419</v>
      </c>
      <c r="D130" s="293" t="s">
        <v>4420</v>
      </c>
      <c r="E130" s="569" t="s">
        <v>26</v>
      </c>
      <c r="F130" s="570">
        <f t="shared" si="2"/>
        <v>0</v>
      </c>
      <c r="G130" s="571" t="str">
        <f t="shared" si="0"/>
        <v>0</v>
      </c>
      <c r="H130" s="572">
        <v>0</v>
      </c>
      <c r="I130" s="567" t="s">
        <v>27</v>
      </c>
      <c r="J130" s="574" t="s">
        <v>1639</v>
      </c>
      <c r="K130" s="567">
        <f t="shared" si="6"/>
        <v>0</v>
      </c>
      <c r="L130" s="984"/>
    </row>
    <row r="131" spans="1:12" ht="15.6" customHeight="1">
      <c r="A131" s="573">
        <v>200</v>
      </c>
      <c r="B131" s="573" t="s">
        <v>24</v>
      </c>
      <c r="C131" s="293" t="s">
        <v>4419</v>
      </c>
      <c r="D131" s="293" t="s">
        <v>4420</v>
      </c>
      <c r="E131" s="569" t="s">
        <v>26</v>
      </c>
      <c r="F131" s="570">
        <f t="shared" si="2"/>
        <v>0</v>
      </c>
      <c r="G131" s="571" t="str">
        <f t="shared" ref="G131:G186" si="7">DEC2HEX(H131)</f>
        <v>0</v>
      </c>
      <c r="H131" s="572">
        <v>0</v>
      </c>
      <c r="I131" s="567" t="s">
        <v>27</v>
      </c>
      <c r="J131" s="574" t="s">
        <v>1639</v>
      </c>
      <c r="K131" s="567">
        <f t="shared" si="6"/>
        <v>0</v>
      </c>
      <c r="L131" s="984"/>
    </row>
    <row r="132" spans="1:12" ht="15.6" customHeight="1">
      <c r="A132" s="573">
        <v>201</v>
      </c>
      <c r="B132" s="573" t="s">
        <v>24</v>
      </c>
      <c r="C132" s="293" t="s">
        <v>4419</v>
      </c>
      <c r="D132" s="293" t="s">
        <v>4420</v>
      </c>
      <c r="E132" s="569" t="s">
        <v>26</v>
      </c>
      <c r="F132" s="570">
        <f t="shared" si="2"/>
        <v>0</v>
      </c>
      <c r="G132" s="571" t="str">
        <f t="shared" si="7"/>
        <v>0</v>
      </c>
      <c r="H132" s="572">
        <v>0</v>
      </c>
      <c r="I132" s="567" t="s">
        <v>27</v>
      </c>
      <c r="J132" s="574" t="s">
        <v>1639</v>
      </c>
      <c r="K132" s="567">
        <f t="shared" si="6"/>
        <v>0</v>
      </c>
      <c r="L132" s="984"/>
    </row>
    <row r="133" spans="1:12" ht="15.6" customHeight="1">
      <c r="A133" s="573">
        <v>202</v>
      </c>
      <c r="B133" s="573" t="s">
        <v>24</v>
      </c>
      <c r="C133" s="293" t="s">
        <v>4419</v>
      </c>
      <c r="D133" s="293" t="s">
        <v>4420</v>
      </c>
      <c r="E133" s="569" t="s">
        <v>26</v>
      </c>
      <c r="F133" s="570">
        <f t="shared" si="2"/>
        <v>0</v>
      </c>
      <c r="G133" s="571" t="str">
        <f t="shared" si="7"/>
        <v>0</v>
      </c>
      <c r="H133" s="572">
        <v>0</v>
      </c>
      <c r="I133" s="567" t="s">
        <v>27</v>
      </c>
      <c r="J133" s="574" t="s">
        <v>1639</v>
      </c>
      <c r="K133" s="567">
        <f t="shared" si="6"/>
        <v>0</v>
      </c>
      <c r="L133" s="984"/>
    </row>
    <row r="134" spans="1:12" ht="15.6" customHeight="1">
      <c r="A134" s="573">
        <v>203</v>
      </c>
      <c r="B134" s="573" t="s">
        <v>24</v>
      </c>
      <c r="C134" s="293" t="s">
        <v>4419</v>
      </c>
      <c r="D134" s="293" t="s">
        <v>4420</v>
      </c>
      <c r="E134" s="569" t="s">
        <v>26</v>
      </c>
      <c r="F134" s="570">
        <f t="shared" ref="F134:F186" si="8">H134</f>
        <v>0</v>
      </c>
      <c r="G134" s="571" t="str">
        <f t="shared" si="7"/>
        <v>0</v>
      </c>
      <c r="H134" s="572">
        <v>0</v>
      </c>
      <c r="I134" s="567" t="s">
        <v>27</v>
      </c>
      <c r="J134" s="574" t="s">
        <v>1639</v>
      </c>
      <c r="K134" s="567">
        <f t="shared" si="6"/>
        <v>0</v>
      </c>
      <c r="L134" s="984"/>
    </row>
    <row r="135" spans="1:12" ht="15.6" customHeight="1">
      <c r="A135" s="573">
        <v>204</v>
      </c>
      <c r="B135" s="573" t="s">
        <v>24</v>
      </c>
      <c r="C135" s="293" t="s">
        <v>4419</v>
      </c>
      <c r="D135" s="293" t="s">
        <v>4420</v>
      </c>
      <c r="E135" s="569" t="s">
        <v>26</v>
      </c>
      <c r="F135" s="570">
        <f t="shared" si="8"/>
        <v>0</v>
      </c>
      <c r="G135" s="571" t="str">
        <f t="shared" si="7"/>
        <v>0</v>
      </c>
      <c r="H135" s="572">
        <v>0</v>
      </c>
      <c r="I135" s="567" t="s">
        <v>27</v>
      </c>
      <c r="J135" s="574" t="s">
        <v>1639</v>
      </c>
      <c r="K135" s="567">
        <f t="shared" si="6"/>
        <v>0</v>
      </c>
      <c r="L135" s="984"/>
    </row>
    <row r="136" spans="1:12" ht="15.6" customHeight="1">
      <c r="A136" s="573">
        <v>205</v>
      </c>
      <c r="B136" s="573" t="s">
        <v>24</v>
      </c>
      <c r="C136" s="293" t="s">
        <v>4419</v>
      </c>
      <c r="D136" s="293" t="s">
        <v>4420</v>
      </c>
      <c r="E136" s="569" t="s">
        <v>26</v>
      </c>
      <c r="F136" s="570">
        <f t="shared" si="8"/>
        <v>0</v>
      </c>
      <c r="G136" s="571" t="str">
        <f t="shared" si="7"/>
        <v>0</v>
      </c>
      <c r="H136" s="572">
        <v>0</v>
      </c>
      <c r="I136" s="567" t="s">
        <v>27</v>
      </c>
      <c r="J136" s="574" t="s">
        <v>1639</v>
      </c>
      <c r="K136" s="567">
        <f t="shared" si="6"/>
        <v>0</v>
      </c>
      <c r="L136" s="984"/>
    </row>
    <row r="137" spans="1:12" ht="15.6" customHeight="1">
      <c r="A137" s="573">
        <v>206</v>
      </c>
      <c r="B137" s="573" t="s">
        <v>24</v>
      </c>
      <c r="C137" s="293" t="s">
        <v>4419</v>
      </c>
      <c r="D137" s="293" t="s">
        <v>4420</v>
      </c>
      <c r="E137" s="569" t="s">
        <v>26</v>
      </c>
      <c r="F137" s="570">
        <f t="shared" si="8"/>
        <v>0</v>
      </c>
      <c r="G137" s="571" t="str">
        <f t="shared" si="7"/>
        <v>0</v>
      </c>
      <c r="H137" s="572">
        <v>0</v>
      </c>
      <c r="I137" s="567" t="s">
        <v>27</v>
      </c>
      <c r="J137" s="574" t="s">
        <v>1639</v>
      </c>
      <c r="K137" s="567">
        <f t="shared" si="6"/>
        <v>0</v>
      </c>
      <c r="L137" s="984"/>
    </row>
    <row r="138" spans="1:12" ht="15.6" customHeight="1">
      <c r="A138" s="573">
        <v>207</v>
      </c>
      <c r="B138" s="573" t="s">
        <v>24</v>
      </c>
      <c r="C138" s="293" t="s">
        <v>4419</v>
      </c>
      <c r="D138" s="293" t="s">
        <v>4420</v>
      </c>
      <c r="E138" s="569" t="s">
        <v>26</v>
      </c>
      <c r="F138" s="570">
        <f t="shared" si="8"/>
        <v>0</v>
      </c>
      <c r="G138" s="571" t="str">
        <f t="shared" si="7"/>
        <v>0</v>
      </c>
      <c r="H138" s="572">
        <v>0</v>
      </c>
      <c r="I138" s="567" t="s">
        <v>27</v>
      </c>
      <c r="J138" s="574" t="s">
        <v>1639</v>
      </c>
      <c r="K138" s="567">
        <f t="shared" si="6"/>
        <v>0</v>
      </c>
      <c r="L138" s="984"/>
    </row>
    <row r="139" spans="1:12" ht="15.6" customHeight="1">
      <c r="A139" s="573">
        <v>208</v>
      </c>
      <c r="B139" s="573" t="s">
        <v>24</v>
      </c>
      <c r="C139" s="293" t="s">
        <v>4419</v>
      </c>
      <c r="D139" s="293" t="s">
        <v>4420</v>
      </c>
      <c r="E139" s="569" t="s">
        <v>26</v>
      </c>
      <c r="F139" s="570">
        <f t="shared" si="8"/>
        <v>0</v>
      </c>
      <c r="G139" s="571" t="str">
        <f t="shared" si="7"/>
        <v>0</v>
      </c>
      <c r="H139" s="572">
        <v>0</v>
      </c>
      <c r="I139" s="567" t="s">
        <v>27</v>
      </c>
      <c r="J139" s="574" t="s">
        <v>1639</v>
      </c>
      <c r="K139" s="567">
        <f t="shared" si="6"/>
        <v>0</v>
      </c>
      <c r="L139" s="984"/>
    </row>
    <row r="140" spans="1:12" ht="15.6" customHeight="1">
      <c r="A140" s="573">
        <v>209</v>
      </c>
      <c r="B140" s="573" t="s">
        <v>24</v>
      </c>
      <c r="C140" s="293" t="s">
        <v>4419</v>
      </c>
      <c r="D140" s="293" t="s">
        <v>4420</v>
      </c>
      <c r="E140" s="569" t="s">
        <v>26</v>
      </c>
      <c r="F140" s="570">
        <f t="shared" si="8"/>
        <v>0</v>
      </c>
      <c r="G140" s="571" t="str">
        <f t="shared" si="7"/>
        <v>0</v>
      </c>
      <c r="H140" s="572">
        <v>0</v>
      </c>
      <c r="I140" s="567" t="s">
        <v>27</v>
      </c>
      <c r="J140" s="574" t="s">
        <v>1639</v>
      </c>
      <c r="K140" s="567">
        <f t="shared" si="6"/>
        <v>0</v>
      </c>
      <c r="L140" s="984"/>
    </row>
    <row r="141" spans="1:12" ht="15.6" customHeight="1">
      <c r="A141" s="573">
        <v>210</v>
      </c>
      <c r="B141" s="573" t="s">
        <v>24</v>
      </c>
      <c r="C141" s="293" t="s">
        <v>4419</v>
      </c>
      <c r="D141" s="293" t="s">
        <v>4420</v>
      </c>
      <c r="E141" s="569" t="s">
        <v>26</v>
      </c>
      <c r="F141" s="570">
        <f t="shared" si="8"/>
        <v>0</v>
      </c>
      <c r="G141" s="571" t="str">
        <f t="shared" si="7"/>
        <v>0</v>
      </c>
      <c r="H141" s="572">
        <v>0</v>
      </c>
      <c r="I141" s="567" t="s">
        <v>27</v>
      </c>
      <c r="J141" s="574" t="s">
        <v>1639</v>
      </c>
      <c r="K141" s="567">
        <f t="shared" si="6"/>
        <v>0</v>
      </c>
      <c r="L141" s="984"/>
    </row>
    <row r="142" spans="1:12" ht="15.6" customHeight="1">
      <c r="A142" s="573">
        <v>211</v>
      </c>
      <c r="B142" s="573" t="s">
        <v>24</v>
      </c>
      <c r="C142" s="293" t="s">
        <v>4419</v>
      </c>
      <c r="D142" s="293" t="s">
        <v>4420</v>
      </c>
      <c r="E142" s="569" t="s">
        <v>26</v>
      </c>
      <c r="F142" s="570">
        <f t="shared" si="8"/>
        <v>0</v>
      </c>
      <c r="G142" s="571" t="str">
        <f t="shared" si="7"/>
        <v>0</v>
      </c>
      <c r="H142" s="572">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8"/>
        <v>0</v>
      </c>
      <c r="G143" s="571" t="str">
        <f t="shared" si="7"/>
        <v>0</v>
      </c>
      <c r="H143" s="572">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8"/>
        <v>0</v>
      </c>
      <c r="G144" s="571" t="str">
        <f t="shared" si="7"/>
        <v>0</v>
      </c>
      <c r="H144" s="572">
        <v>0</v>
      </c>
      <c r="I144" s="567" t="s">
        <v>27</v>
      </c>
      <c r="J144" s="574" t="s">
        <v>1639</v>
      </c>
      <c r="K144" s="567">
        <f t="shared" si="6"/>
        <v>0</v>
      </c>
      <c r="L144" s="984"/>
    </row>
    <row r="145" spans="1:12" ht="15.6" customHeight="1">
      <c r="A145" s="573">
        <v>214</v>
      </c>
      <c r="B145" s="573" t="s">
        <v>24</v>
      </c>
      <c r="C145" s="293" t="s">
        <v>4419</v>
      </c>
      <c r="D145" s="293" t="s">
        <v>4420</v>
      </c>
      <c r="E145" s="569" t="s">
        <v>26</v>
      </c>
      <c r="F145" s="570">
        <f t="shared" si="8"/>
        <v>0</v>
      </c>
      <c r="G145" s="571" t="str">
        <f t="shared" si="7"/>
        <v>0</v>
      </c>
      <c r="H145" s="572">
        <v>0</v>
      </c>
      <c r="I145" s="567" t="s">
        <v>27</v>
      </c>
      <c r="J145" s="574" t="s">
        <v>1639</v>
      </c>
      <c r="K145" s="567">
        <f t="shared" si="6"/>
        <v>0</v>
      </c>
      <c r="L145" s="984"/>
    </row>
    <row r="146" spans="1:12" ht="15.6" customHeight="1">
      <c r="A146" s="573">
        <v>215</v>
      </c>
      <c r="B146" s="573" t="s">
        <v>24</v>
      </c>
      <c r="C146" s="293" t="s">
        <v>4419</v>
      </c>
      <c r="D146" s="293" t="s">
        <v>4420</v>
      </c>
      <c r="E146" s="569" t="s">
        <v>26</v>
      </c>
      <c r="F146" s="570">
        <f t="shared" si="8"/>
        <v>0</v>
      </c>
      <c r="G146" s="571" t="str">
        <f t="shared" si="7"/>
        <v>0</v>
      </c>
      <c r="H146" s="572">
        <v>0</v>
      </c>
      <c r="I146" s="567" t="s">
        <v>27</v>
      </c>
      <c r="J146" s="574" t="s">
        <v>1639</v>
      </c>
      <c r="K146" s="567">
        <f t="shared" si="6"/>
        <v>0</v>
      </c>
      <c r="L146" s="984"/>
    </row>
    <row r="147" spans="1:12" ht="15.6" customHeight="1">
      <c r="A147" s="573">
        <v>216</v>
      </c>
      <c r="B147" s="573" t="s">
        <v>24</v>
      </c>
      <c r="C147" s="293" t="s">
        <v>4419</v>
      </c>
      <c r="D147" s="293" t="s">
        <v>4420</v>
      </c>
      <c r="E147" s="569" t="s">
        <v>26</v>
      </c>
      <c r="F147" s="570">
        <f t="shared" si="8"/>
        <v>0</v>
      </c>
      <c r="G147" s="571" t="str">
        <f t="shared" si="7"/>
        <v>0</v>
      </c>
      <c r="H147" s="572">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8"/>
        <v>0</v>
      </c>
      <c r="G148" s="571" t="str">
        <f t="shared" si="7"/>
        <v>0</v>
      </c>
      <c r="H148" s="572">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8"/>
        <v>0</v>
      </c>
      <c r="G149" s="571" t="str">
        <f t="shared" si="7"/>
        <v>0</v>
      </c>
      <c r="H149" s="572">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8"/>
        <v>0</v>
      </c>
      <c r="G150" s="571" t="str">
        <f t="shared" si="7"/>
        <v>0</v>
      </c>
      <c r="H150" s="572">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8"/>
        <v>0</v>
      </c>
      <c r="G151" s="571" t="str">
        <f t="shared" si="7"/>
        <v>0</v>
      </c>
      <c r="H151" s="572">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8"/>
        <v>0</v>
      </c>
      <c r="G152" s="571" t="str">
        <f t="shared" si="7"/>
        <v>0</v>
      </c>
      <c r="H152" s="572">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8"/>
        <v>0</v>
      </c>
      <c r="G153" s="571" t="str">
        <f t="shared" si="7"/>
        <v>0</v>
      </c>
      <c r="H153" s="572">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8"/>
        <v>0</v>
      </c>
      <c r="G154" s="571" t="str">
        <f t="shared" si="7"/>
        <v>0</v>
      </c>
      <c r="H154" s="572">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8"/>
        <v>255</v>
      </c>
      <c r="G155" s="571" t="str">
        <f t="shared" si="7"/>
        <v>FF</v>
      </c>
      <c r="H155" s="572">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8"/>
        <v>255</v>
      </c>
      <c r="G156" s="571" t="str">
        <f t="shared" si="7"/>
        <v>FF</v>
      </c>
      <c r="H156" s="572">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8"/>
        <v>255</v>
      </c>
      <c r="G157" s="571" t="str">
        <f t="shared" si="7"/>
        <v>FF</v>
      </c>
      <c r="H157" s="572">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8"/>
        <v>255</v>
      </c>
      <c r="G158" s="571" t="str">
        <f t="shared" si="7"/>
        <v>FF</v>
      </c>
      <c r="H158" s="572">
        <v>255</v>
      </c>
      <c r="I158" s="567" t="s">
        <v>27</v>
      </c>
      <c r="J158" s="574" t="s">
        <v>1639</v>
      </c>
      <c r="K158" s="567">
        <f t="shared" si="6"/>
        <v>255</v>
      </c>
      <c r="L158" s="298"/>
    </row>
    <row r="159" spans="1:12">
      <c r="A159" s="573">
        <v>228</v>
      </c>
      <c r="B159" s="573" t="s">
        <v>24</v>
      </c>
      <c r="C159" s="293" t="s">
        <v>49</v>
      </c>
      <c r="D159" s="293" t="s">
        <v>49</v>
      </c>
      <c r="E159" s="569" t="s">
        <v>26</v>
      </c>
      <c r="F159" s="570">
        <f t="shared" si="8"/>
        <v>255</v>
      </c>
      <c r="G159" s="571" t="str">
        <f t="shared" si="7"/>
        <v>FF</v>
      </c>
      <c r="H159" s="572">
        <v>255</v>
      </c>
      <c r="I159" s="567" t="s">
        <v>27</v>
      </c>
      <c r="J159" s="574" t="s">
        <v>1639</v>
      </c>
      <c r="K159" s="567">
        <f t="shared" si="6"/>
        <v>255</v>
      </c>
      <c r="L159" s="298"/>
    </row>
    <row r="160" spans="1:12">
      <c r="A160" s="573">
        <v>229</v>
      </c>
      <c r="B160" s="573" t="s">
        <v>24</v>
      </c>
      <c r="C160" s="293" t="s">
        <v>49</v>
      </c>
      <c r="D160" s="293" t="s">
        <v>49</v>
      </c>
      <c r="E160" s="569" t="s">
        <v>26</v>
      </c>
      <c r="F160" s="570">
        <f t="shared" si="8"/>
        <v>255</v>
      </c>
      <c r="G160" s="571" t="str">
        <f t="shared" si="7"/>
        <v>FF</v>
      </c>
      <c r="H160" s="572">
        <v>255</v>
      </c>
      <c r="I160" s="567" t="s">
        <v>27</v>
      </c>
      <c r="J160" s="574" t="s">
        <v>1639</v>
      </c>
      <c r="K160" s="567">
        <f t="shared" si="6"/>
        <v>255</v>
      </c>
      <c r="L160" s="298"/>
    </row>
    <row r="161" spans="1:12">
      <c r="A161" s="573">
        <v>230</v>
      </c>
      <c r="B161" s="573" t="s">
        <v>24</v>
      </c>
      <c r="C161" s="293" t="s">
        <v>49</v>
      </c>
      <c r="D161" s="293" t="s">
        <v>49</v>
      </c>
      <c r="E161" s="569" t="s">
        <v>26</v>
      </c>
      <c r="F161" s="570">
        <f t="shared" si="8"/>
        <v>255</v>
      </c>
      <c r="G161" s="571" t="str">
        <f t="shared" si="7"/>
        <v>FF</v>
      </c>
      <c r="H161" s="572">
        <v>255</v>
      </c>
      <c r="I161" s="567" t="s">
        <v>27</v>
      </c>
      <c r="J161" s="574" t="s">
        <v>1639</v>
      </c>
      <c r="K161" s="567">
        <f t="shared" si="6"/>
        <v>255</v>
      </c>
      <c r="L161" s="298"/>
    </row>
    <row r="162" spans="1:12">
      <c r="A162" s="573">
        <v>231</v>
      </c>
      <c r="B162" s="573" t="s">
        <v>24</v>
      </c>
      <c r="C162" s="293" t="s">
        <v>49</v>
      </c>
      <c r="D162" s="293" t="s">
        <v>49</v>
      </c>
      <c r="E162" s="569" t="s">
        <v>26</v>
      </c>
      <c r="F162" s="570">
        <f t="shared" si="8"/>
        <v>255</v>
      </c>
      <c r="G162" s="571" t="str">
        <f t="shared" si="7"/>
        <v>FF</v>
      </c>
      <c r="H162" s="572">
        <v>255</v>
      </c>
      <c r="I162" s="567" t="s">
        <v>27</v>
      </c>
      <c r="J162" s="574" t="s">
        <v>1639</v>
      </c>
      <c r="K162" s="567">
        <f t="shared" si="6"/>
        <v>255</v>
      </c>
      <c r="L162" s="298"/>
    </row>
    <row r="163" spans="1:12">
      <c r="A163" s="573">
        <v>232</v>
      </c>
      <c r="B163" s="573" t="s">
        <v>24</v>
      </c>
      <c r="C163" s="293" t="s">
        <v>49</v>
      </c>
      <c r="D163" s="293" t="s">
        <v>49</v>
      </c>
      <c r="E163" s="569" t="s">
        <v>26</v>
      </c>
      <c r="F163" s="570">
        <f t="shared" si="8"/>
        <v>255</v>
      </c>
      <c r="G163" s="571" t="str">
        <f t="shared" si="7"/>
        <v>FF</v>
      </c>
      <c r="H163" s="572">
        <v>255</v>
      </c>
      <c r="I163" s="567" t="s">
        <v>27</v>
      </c>
      <c r="J163" s="574" t="s">
        <v>1639</v>
      </c>
      <c r="K163" s="567">
        <f t="shared" si="6"/>
        <v>255</v>
      </c>
      <c r="L163" s="298"/>
    </row>
    <row r="164" spans="1:12">
      <c r="A164" s="573">
        <v>233</v>
      </c>
      <c r="B164" s="573" t="s">
        <v>24</v>
      </c>
      <c r="C164" s="293" t="s">
        <v>49</v>
      </c>
      <c r="D164" s="293" t="s">
        <v>49</v>
      </c>
      <c r="E164" s="569" t="s">
        <v>26</v>
      </c>
      <c r="F164" s="570">
        <f t="shared" si="8"/>
        <v>255</v>
      </c>
      <c r="G164" s="571" t="str">
        <f t="shared" si="7"/>
        <v>FF</v>
      </c>
      <c r="H164" s="572">
        <v>255</v>
      </c>
      <c r="I164" s="567" t="s">
        <v>27</v>
      </c>
      <c r="J164" s="574" t="s">
        <v>1639</v>
      </c>
      <c r="K164" s="567">
        <f t="shared" si="6"/>
        <v>255</v>
      </c>
      <c r="L164" s="298"/>
    </row>
    <row r="165" spans="1:12">
      <c r="A165" s="573">
        <v>234</v>
      </c>
      <c r="B165" s="573" t="s">
        <v>24</v>
      </c>
      <c r="C165" s="293" t="s">
        <v>49</v>
      </c>
      <c r="D165" s="293" t="s">
        <v>49</v>
      </c>
      <c r="E165" s="569" t="s">
        <v>26</v>
      </c>
      <c r="F165" s="570">
        <f t="shared" si="8"/>
        <v>255</v>
      </c>
      <c r="G165" s="571" t="str">
        <f t="shared" si="7"/>
        <v>FF</v>
      </c>
      <c r="H165" s="572">
        <v>255</v>
      </c>
      <c r="I165" s="567" t="s">
        <v>27</v>
      </c>
      <c r="J165" s="574" t="s">
        <v>1639</v>
      </c>
      <c r="K165" s="567">
        <f t="shared" ref="K165:K186" si="9">H165</f>
        <v>255</v>
      </c>
      <c r="L165" s="298"/>
    </row>
    <row r="166" spans="1:12">
      <c r="A166" s="573">
        <v>235</v>
      </c>
      <c r="B166" s="573" t="s">
        <v>24</v>
      </c>
      <c r="C166" s="293" t="s">
        <v>49</v>
      </c>
      <c r="D166" s="293" t="s">
        <v>49</v>
      </c>
      <c r="E166" s="569" t="s">
        <v>26</v>
      </c>
      <c r="F166" s="570">
        <f t="shared" si="8"/>
        <v>255</v>
      </c>
      <c r="G166" s="571" t="str">
        <f t="shared" si="7"/>
        <v>FF</v>
      </c>
      <c r="H166" s="572">
        <v>255</v>
      </c>
      <c r="I166" s="567" t="s">
        <v>27</v>
      </c>
      <c r="J166" s="574" t="s">
        <v>1639</v>
      </c>
      <c r="K166" s="567">
        <f t="shared" si="9"/>
        <v>255</v>
      </c>
      <c r="L166" s="298"/>
    </row>
    <row r="167" spans="1:12">
      <c r="A167" s="573">
        <v>236</v>
      </c>
      <c r="B167" s="573" t="s">
        <v>24</v>
      </c>
      <c r="C167" s="293" t="s">
        <v>49</v>
      </c>
      <c r="D167" s="293" t="s">
        <v>49</v>
      </c>
      <c r="E167" s="569" t="s">
        <v>26</v>
      </c>
      <c r="F167" s="570">
        <f t="shared" si="8"/>
        <v>255</v>
      </c>
      <c r="G167" s="571" t="str">
        <f t="shared" si="7"/>
        <v>FF</v>
      </c>
      <c r="H167" s="572">
        <v>255</v>
      </c>
      <c r="I167" s="567" t="s">
        <v>27</v>
      </c>
      <c r="J167" s="574" t="s">
        <v>1639</v>
      </c>
      <c r="K167" s="567">
        <f t="shared" si="9"/>
        <v>255</v>
      </c>
      <c r="L167" s="298"/>
    </row>
    <row r="168" spans="1:12">
      <c r="A168" s="573">
        <v>237</v>
      </c>
      <c r="B168" s="573" t="s">
        <v>24</v>
      </c>
      <c r="C168" s="293" t="s">
        <v>49</v>
      </c>
      <c r="D168" s="293" t="s">
        <v>49</v>
      </c>
      <c r="E168" s="569" t="s">
        <v>26</v>
      </c>
      <c r="F168" s="570">
        <f t="shared" si="8"/>
        <v>255</v>
      </c>
      <c r="G168" s="571" t="str">
        <f t="shared" si="7"/>
        <v>FF</v>
      </c>
      <c r="H168" s="572">
        <v>255</v>
      </c>
      <c r="I168" s="567" t="s">
        <v>27</v>
      </c>
      <c r="J168" s="574" t="s">
        <v>1639</v>
      </c>
      <c r="K168" s="567">
        <f t="shared" si="9"/>
        <v>255</v>
      </c>
      <c r="L168" s="298"/>
    </row>
    <row r="169" spans="1:12">
      <c r="A169" s="573">
        <v>238</v>
      </c>
      <c r="B169" s="573" t="s">
        <v>24</v>
      </c>
      <c r="C169" s="293" t="s">
        <v>49</v>
      </c>
      <c r="D169" s="293" t="s">
        <v>49</v>
      </c>
      <c r="E169" s="569" t="s">
        <v>26</v>
      </c>
      <c r="F169" s="570">
        <f t="shared" si="8"/>
        <v>255</v>
      </c>
      <c r="G169" s="571" t="str">
        <f t="shared" si="7"/>
        <v>FF</v>
      </c>
      <c r="H169" s="572">
        <v>255</v>
      </c>
      <c r="I169" s="567" t="s">
        <v>27</v>
      </c>
      <c r="J169" s="574" t="s">
        <v>1639</v>
      </c>
      <c r="K169" s="567">
        <f t="shared" si="9"/>
        <v>255</v>
      </c>
      <c r="L169" s="298"/>
    </row>
    <row r="170" spans="1:12">
      <c r="A170" s="573">
        <v>239</v>
      </c>
      <c r="B170" s="573" t="s">
        <v>24</v>
      </c>
      <c r="C170" s="293" t="s">
        <v>49</v>
      </c>
      <c r="D170" s="293" t="s">
        <v>49</v>
      </c>
      <c r="E170" s="569" t="s">
        <v>26</v>
      </c>
      <c r="F170" s="570">
        <f t="shared" si="8"/>
        <v>255</v>
      </c>
      <c r="G170" s="571" t="str">
        <f t="shared" si="7"/>
        <v>FF</v>
      </c>
      <c r="H170" s="572">
        <v>255</v>
      </c>
      <c r="I170" s="567" t="s">
        <v>27</v>
      </c>
      <c r="J170" s="574" t="s">
        <v>1639</v>
      </c>
      <c r="K170" s="567">
        <f t="shared" si="9"/>
        <v>255</v>
      </c>
      <c r="L170" s="298"/>
    </row>
    <row r="171" spans="1:12">
      <c r="A171" s="573">
        <v>240</v>
      </c>
      <c r="B171" s="573" t="s">
        <v>24</v>
      </c>
      <c r="C171" s="293" t="s">
        <v>49</v>
      </c>
      <c r="D171" s="293" t="s">
        <v>49</v>
      </c>
      <c r="E171" s="569" t="s">
        <v>26</v>
      </c>
      <c r="F171" s="570">
        <f t="shared" si="8"/>
        <v>255</v>
      </c>
      <c r="G171" s="571" t="str">
        <f t="shared" si="7"/>
        <v>FF</v>
      </c>
      <c r="H171" s="572">
        <v>255</v>
      </c>
      <c r="I171" s="567" t="s">
        <v>27</v>
      </c>
      <c r="J171" s="574" t="s">
        <v>1639</v>
      </c>
      <c r="K171" s="567">
        <f t="shared" si="9"/>
        <v>255</v>
      </c>
      <c r="L171" s="298"/>
    </row>
    <row r="172" spans="1:12">
      <c r="A172" s="573">
        <v>241</v>
      </c>
      <c r="B172" s="573" t="s">
        <v>24</v>
      </c>
      <c r="C172" s="293" t="s">
        <v>49</v>
      </c>
      <c r="D172" s="293" t="s">
        <v>49</v>
      </c>
      <c r="E172" s="569" t="s">
        <v>26</v>
      </c>
      <c r="F172" s="570">
        <f t="shared" si="8"/>
        <v>255</v>
      </c>
      <c r="G172" s="571" t="str">
        <f t="shared" si="7"/>
        <v>FF</v>
      </c>
      <c r="H172" s="572">
        <v>255</v>
      </c>
      <c r="I172" s="567" t="s">
        <v>27</v>
      </c>
      <c r="J172" s="574" t="s">
        <v>1639</v>
      </c>
      <c r="K172" s="567">
        <f t="shared" si="9"/>
        <v>255</v>
      </c>
      <c r="L172" s="298"/>
    </row>
    <row r="173" spans="1:12">
      <c r="A173" s="573">
        <v>242</v>
      </c>
      <c r="B173" s="573" t="s">
        <v>24</v>
      </c>
      <c r="C173" s="293" t="s">
        <v>49</v>
      </c>
      <c r="D173" s="293" t="s">
        <v>49</v>
      </c>
      <c r="E173" s="569" t="s">
        <v>26</v>
      </c>
      <c r="F173" s="570">
        <f t="shared" si="8"/>
        <v>255</v>
      </c>
      <c r="G173" s="571" t="str">
        <f t="shared" si="7"/>
        <v>FF</v>
      </c>
      <c r="H173" s="572">
        <v>255</v>
      </c>
      <c r="I173" s="567" t="s">
        <v>27</v>
      </c>
      <c r="J173" s="574" t="s">
        <v>1639</v>
      </c>
      <c r="K173" s="567">
        <f t="shared" si="9"/>
        <v>255</v>
      </c>
      <c r="L173" s="298"/>
    </row>
    <row r="174" spans="1:12">
      <c r="A174" s="573">
        <v>243</v>
      </c>
      <c r="B174" s="573" t="s">
        <v>24</v>
      </c>
      <c r="C174" s="293" t="s">
        <v>49</v>
      </c>
      <c r="D174" s="293" t="s">
        <v>49</v>
      </c>
      <c r="E174" s="569" t="s">
        <v>26</v>
      </c>
      <c r="F174" s="570">
        <f t="shared" si="8"/>
        <v>255</v>
      </c>
      <c r="G174" s="571" t="str">
        <f t="shared" si="7"/>
        <v>FF</v>
      </c>
      <c r="H174" s="572">
        <v>255</v>
      </c>
      <c r="I174" s="567" t="s">
        <v>27</v>
      </c>
      <c r="J174" s="574" t="s">
        <v>1639</v>
      </c>
      <c r="K174" s="567">
        <f t="shared" si="9"/>
        <v>255</v>
      </c>
      <c r="L174" s="298"/>
    </row>
    <row r="175" spans="1:12">
      <c r="A175" s="573">
        <v>244</v>
      </c>
      <c r="B175" s="573" t="s">
        <v>24</v>
      </c>
      <c r="C175" s="293" t="s">
        <v>49</v>
      </c>
      <c r="D175" s="293" t="s">
        <v>49</v>
      </c>
      <c r="E175" s="569" t="s">
        <v>26</v>
      </c>
      <c r="F175" s="570">
        <f t="shared" si="8"/>
        <v>255</v>
      </c>
      <c r="G175" s="571" t="str">
        <f t="shared" si="7"/>
        <v>FF</v>
      </c>
      <c r="H175" s="572">
        <v>255</v>
      </c>
      <c r="I175" s="567" t="s">
        <v>27</v>
      </c>
      <c r="J175" s="574" t="s">
        <v>1639</v>
      </c>
      <c r="K175" s="567">
        <f t="shared" si="9"/>
        <v>255</v>
      </c>
      <c r="L175" s="298"/>
    </row>
    <row r="176" spans="1:12">
      <c r="A176" s="573">
        <v>245</v>
      </c>
      <c r="B176" s="573" t="s">
        <v>24</v>
      </c>
      <c r="C176" s="293" t="s">
        <v>49</v>
      </c>
      <c r="D176" s="293" t="s">
        <v>49</v>
      </c>
      <c r="E176" s="569" t="s">
        <v>26</v>
      </c>
      <c r="F176" s="570">
        <f t="shared" si="8"/>
        <v>255</v>
      </c>
      <c r="G176" s="571" t="str">
        <f t="shared" si="7"/>
        <v>FF</v>
      </c>
      <c r="H176" s="572">
        <v>255</v>
      </c>
      <c r="I176" s="567" t="s">
        <v>27</v>
      </c>
      <c r="J176" s="574" t="s">
        <v>1639</v>
      </c>
      <c r="K176" s="567">
        <f t="shared" si="9"/>
        <v>255</v>
      </c>
      <c r="L176" s="298"/>
    </row>
    <row r="177" spans="1:12">
      <c r="A177" s="573">
        <v>246</v>
      </c>
      <c r="B177" s="573" t="s">
        <v>24</v>
      </c>
      <c r="C177" s="293" t="s">
        <v>49</v>
      </c>
      <c r="D177" s="293" t="s">
        <v>49</v>
      </c>
      <c r="E177" s="569" t="s">
        <v>26</v>
      </c>
      <c r="F177" s="570">
        <f t="shared" si="8"/>
        <v>255</v>
      </c>
      <c r="G177" s="571" t="str">
        <f t="shared" si="7"/>
        <v>FF</v>
      </c>
      <c r="H177" s="572">
        <v>255</v>
      </c>
      <c r="I177" s="567" t="s">
        <v>27</v>
      </c>
      <c r="J177" s="574" t="s">
        <v>1639</v>
      </c>
      <c r="K177" s="567">
        <f t="shared" si="9"/>
        <v>255</v>
      </c>
      <c r="L177" s="298"/>
    </row>
    <row r="178" spans="1:12">
      <c r="A178" s="573">
        <v>247</v>
      </c>
      <c r="B178" s="573" t="s">
        <v>24</v>
      </c>
      <c r="C178" s="293" t="s">
        <v>49</v>
      </c>
      <c r="D178" s="293" t="s">
        <v>49</v>
      </c>
      <c r="E178" s="569" t="s">
        <v>26</v>
      </c>
      <c r="F178" s="570">
        <f t="shared" si="8"/>
        <v>255</v>
      </c>
      <c r="G178" s="571" t="str">
        <f t="shared" si="7"/>
        <v>FF</v>
      </c>
      <c r="H178" s="572">
        <v>255</v>
      </c>
      <c r="I178" s="567" t="s">
        <v>27</v>
      </c>
      <c r="J178" s="574" t="s">
        <v>1639</v>
      </c>
      <c r="K178" s="567">
        <f t="shared" si="9"/>
        <v>255</v>
      </c>
      <c r="L178" s="298"/>
    </row>
    <row r="179" spans="1:12">
      <c r="A179" s="573">
        <v>248</v>
      </c>
      <c r="B179" s="573" t="s">
        <v>24</v>
      </c>
      <c r="C179" s="293" t="s">
        <v>49</v>
      </c>
      <c r="D179" s="293" t="s">
        <v>49</v>
      </c>
      <c r="E179" s="569" t="s">
        <v>26</v>
      </c>
      <c r="F179" s="570">
        <f t="shared" si="8"/>
        <v>255</v>
      </c>
      <c r="G179" s="571" t="str">
        <f t="shared" si="7"/>
        <v>FF</v>
      </c>
      <c r="H179" s="572">
        <v>255</v>
      </c>
      <c r="I179" s="567" t="s">
        <v>27</v>
      </c>
      <c r="J179" s="574" t="s">
        <v>1639</v>
      </c>
      <c r="K179" s="567">
        <f t="shared" si="9"/>
        <v>255</v>
      </c>
      <c r="L179" s="298"/>
    </row>
    <row r="180" spans="1:12">
      <c r="A180" s="573">
        <v>249</v>
      </c>
      <c r="B180" s="573" t="s">
        <v>24</v>
      </c>
      <c r="C180" s="293" t="s">
        <v>49</v>
      </c>
      <c r="D180" s="293" t="s">
        <v>49</v>
      </c>
      <c r="E180" s="569" t="s">
        <v>26</v>
      </c>
      <c r="F180" s="570">
        <f t="shared" si="8"/>
        <v>255</v>
      </c>
      <c r="G180" s="571" t="str">
        <f t="shared" si="7"/>
        <v>FF</v>
      </c>
      <c r="H180" s="572">
        <v>255</v>
      </c>
      <c r="I180" s="567" t="s">
        <v>27</v>
      </c>
      <c r="J180" s="574" t="s">
        <v>1639</v>
      </c>
      <c r="K180" s="567">
        <f t="shared" si="9"/>
        <v>255</v>
      </c>
      <c r="L180" s="298"/>
    </row>
    <row r="181" spans="1:12">
      <c r="A181" s="573">
        <v>250</v>
      </c>
      <c r="B181" s="573" t="s">
        <v>24</v>
      </c>
      <c r="C181" s="293" t="s">
        <v>49</v>
      </c>
      <c r="D181" s="293" t="s">
        <v>49</v>
      </c>
      <c r="E181" s="569" t="s">
        <v>26</v>
      </c>
      <c r="F181" s="570">
        <f t="shared" si="8"/>
        <v>255</v>
      </c>
      <c r="G181" s="571" t="str">
        <f t="shared" si="7"/>
        <v>FF</v>
      </c>
      <c r="H181" s="572">
        <v>255</v>
      </c>
      <c r="I181" s="567" t="s">
        <v>27</v>
      </c>
      <c r="J181" s="574" t="s">
        <v>1639</v>
      </c>
      <c r="K181" s="567">
        <f t="shared" si="9"/>
        <v>255</v>
      </c>
      <c r="L181" s="298"/>
    </row>
    <row r="182" spans="1:12">
      <c r="A182" s="573">
        <v>251</v>
      </c>
      <c r="B182" s="573" t="s">
        <v>24</v>
      </c>
      <c r="C182" s="293" t="s">
        <v>49</v>
      </c>
      <c r="D182" s="293" t="s">
        <v>49</v>
      </c>
      <c r="E182" s="569" t="s">
        <v>26</v>
      </c>
      <c r="F182" s="570">
        <f t="shared" si="8"/>
        <v>255</v>
      </c>
      <c r="G182" s="571" t="str">
        <f t="shared" si="7"/>
        <v>FF</v>
      </c>
      <c r="H182" s="572">
        <v>255</v>
      </c>
      <c r="I182" s="567" t="s">
        <v>27</v>
      </c>
      <c r="J182" s="574" t="s">
        <v>1639</v>
      </c>
      <c r="K182" s="567">
        <f t="shared" si="9"/>
        <v>255</v>
      </c>
      <c r="L182" s="298"/>
    </row>
    <row r="183" spans="1:12">
      <c r="A183" s="573">
        <v>252</v>
      </c>
      <c r="B183" s="573" t="s">
        <v>24</v>
      </c>
      <c r="C183" s="293" t="s">
        <v>49</v>
      </c>
      <c r="D183" s="293" t="s">
        <v>49</v>
      </c>
      <c r="E183" s="569" t="s">
        <v>26</v>
      </c>
      <c r="F183" s="570">
        <f t="shared" si="8"/>
        <v>255</v>
      </c>
      <c r="G183" s="571" t="str">
        <f t="shared" si="7"/>
        <v>FF</v>
      </c>
      <c r="H183" s="572">
        <v>255</v>
      </c>
      <c r="I183" s="567" t="s">
        <v>27</v>
      </c>
      <c r="J183" s="574" t="s">
        <v>1639</v>
      </c>
      <c r="K183" s="567">
        <f t="shared" si="9"/>
        <v>255</v>
      </c>
      <c r="L183" s="298"/>
    </row>
    <row r="184" spans="1:12">
      <c r="A184" s="573">
        <v>253</v>
      </c>
      <c r="B184" s="573" t="s">
        <v>24</v>
      </c>
      <c r="C184" s="293" t="s">
        <v>49</v>
      </c>
      <c r="D184" s="293" t="s">
        <v>49</v>
      </c>
      <c r="E184" s="569" t="s">
        <v>26</v>
      </c>
      <c r="F184" s="570">
        <f t="shared" si="8"/>
        <v>255</v>
      </c>
      <c r="G184" s="571" t="str">
        <f t="shared" si="7"/>
        <v>FF</v>
      </c>
      <c r="H184" s="572">
        <v>255</v>
      </c>
      <c r="I184" s="567" t="s">
        <v>27</v>
      </c>
      <c r="J184" s="574" t="s">
        <v>1639</v>
      </c>
      <c r="K184" s="567">
        <f t="shared" si="9"/>
        <v>255</v>
      </c>
      <c r="L184" s="298"/>
    </row>
    <row r="185" spans="1:12">
      <c r="A185" s="573">
        <v>254</v>
      </c>
      <c r="B185" s="573" t="s">
        <v>24</v>
      </c>
      <c r="C185" s="293" t="s">
        <v>49</v>
      </c>
      <c r="D185" s="293" t="s">
        <v>49</v>
      </c>
      <c r="E185" s="569" t="s">
        <v>26</v>
      </c>
      <c r="F185" s="570">
        <f t="shared" si="8"/>
        <v>255</v>
      </c>
      <c r="G185" s="571" t="str">
        <f t="shared" si="7"/>
        <v>FF</v>
      </c>
      <c r="H185" s="572">
        <v>255</v>
      </c>
      <c r="I185" s="567" t="s">
        <v>27</v>
      </c>
      <c r="J185" s="574" t="s">
        <v>1639</v>
      </c>
      <c r="K185" s="567">
        <f t="shared" si="9"/>
        <v>255</v>
      </c>
      <c r="L185" s="298"/>
    </row>
    <row r="186" spans="1:12">
      <c r="A186" s="573">
        <v>255</v>
      </c>
      <c r="B186" s="573" t="s">
        <v>24</v>
      </c>
      <c r="C186" s="293" t="s">
        <v>1487</v>
      </c>
      <c r="D186" s="300" t="s">
        <v>1488</v>
      </c>
      <c r="E186" s="569" t="s">
        <v>26</v>
      </c>
      <c r="F186" s="570">
        <f t="shared" si="8"/>
        <v>204</v>
      </c>
      <c r="G186" s="571" t="str">
        <f t="shared" si="7"/>
        <v>CC</v>
      </c>
      <c r="H186" s="572">
        <v>204</v>
      </c>
      <c r="I186" s="567" t="s">
        <v>27</v>
      </c>
      <c r="J186" s="574" t="s">
        <v>1639</v>
      </c>
      <c r="K186" s="567">
        <f t="shared" si="9"/>
        <v>204</v>
      </c>
      <c r="L186" s="298"/>
    </row>
    <row r="187" spans="1:12">
      <c r="A187" s="566"/>
      <c r="B187" s="568"/>
      <c r="C187" s="566"/>
      <c r="D187" s="566"/>
      <c r="E187" s="568"/>
      <c r="F187" s="566"/>
      <c r="H187" s="568"/>
      <c r="I187" s="568"/>
      <c r="J187" s="568"/>
      <c r="K187" s="568"/>
      <c r="L187" s="566"/>
    </row>
    <row r="188" spans="1:12">
      <c r="A188" s="566"/>
      <c r="B188" s="568"/>
      <c r="C188" s="566"/>
      <c r="D188" s="566"/>
      <c r="E188" s="568"/>
      <c r="F188" s="566"/>
      <c r="H188" s="568"/>
      <c r="I188" s="568"/>
      <c r="J188" s="568"/>
      <c r="K188" s="568"/>
      <c r="L188" s="566"/>
    </row>
    <row r="189" spans="1:12">
      <c r="A189" s="566"/>
      <c r="B189" s="568"/>
      <c r="C189" s="566"/>
      <c r="D189" s="566"/>
      <c r="E189" s="568"/>
      <c r="F189" s="566"/>
      <c r="H189" s="568"/>
      <c r="I189" s="568"/>
      <c r="J189" s="568"/>
      <c r="K189" s="568"/>
      <c r="L189" s="566"/>
    </row>
    <row r="190" spans="1:12">
      <c r="A190" s="566"/>
      <c r="B190" s="568"/>
      <c r="C190" s="566"/>
      <c r="D190" s="566"/>
      <c r="E190" s="568"/>
      <c r="F190" s="566"/>
      <c r="H190" s="568"/>
      <c r="I190" s="568"/>
      <c r="J190" s="568"/>
      <c r="K190" s="568"/>
      <c r="L190" s="566"/>
    </row>
    <row r="191" spans="1:12">
      <c r="A191" s="566"/>
      <c r="B191" s="568"/>
      <c r="C191" s="566"/>
      <c r="D191" s="566"/>
      <c r="E191" s="568"/>
      <c r="F191" s="566"/>
      <c r="H191" s="568"/>
      <c r="I191" s="568"/>
      <c r="J191" s="568"/>
      <c r="K191" s="568"/>
      <c r="L191" s="566"/>
    </row>
    <row r="192" spans="1:12">
      <c r="A192" s="566"/>
      <c r="B192" s="568"/>
      <c r="C192" s="566"/>
      <c r="D192" s="566"/>
      <c r="E192" s="568"/>
      <c r="F192" s="566"/>
      <c r="H192" s="568"/>
      <c r="I192" s="568"/>
      <c r="J192" s="568"/>
      <c r="K192" s="568"/>
      <c r="L192" s="566"/>
    </row>
    <row r="193" spans="1:12">
      <c r="A193" s="566"/>
      <c r="B193" s="568"/>
      <c r="C193" s="566"/>
      <c r="D193" s="566"/>
      <c r="E193" s="568"/>
      <c r="F193" s="566"/>
      <c r="H193" s="568"/>
      <c r="I193" s="568"/>
      <c r="J193" s="568"/>
      <c r="K193" s="568"/>
      <c r="L193" s="566"/>
    </row>
    <row r="194" spans="1:12">
      <c r="A194" s="566"/>
      <c r="B194" s="568"/>
      <c r="C194" s="566"/>
      <c r="D194" s="566"/>
      <c r="E194" s="568"/>
      <c r="F194" s="566"/>
      <c r="H194" s="568"/>
      <c r="I194" s="568"/>
      <c r="J194" s="568"/>
      <c r="K194" s="568"/>
      <c r="L194" s="566"/>
    </row>
    <row r="195" spans="1:12">
      <c r="A195" s="566"/>
      <c r="B195" s="568"/>
      <c r="C195" s="566"/>
      <c r="D195" s="566"/>
      <c r="E195" s="568"/>
      <c r="F195" s="566"/>
      <c r="H195" s="568"/>
      <c r="I195" s="568"/>
      <c r="J195" s="568"/>
      <c r="K195" s="568"/>
      <c r="L195" s="566"/>
    </row>
    <row r="196" spans="1:12">
      <c r="A196" s="566"/>
      <c r="B196" s="568"/>
      <c r="C196" s="566"/>
      <c r="D196" s="566"/>
      <c r="E196" s="568"/>
      <c r="F196" s="566"/>
      <c r="H196" s="568"/>
      <c r="I196" s="568"/>
      <c r="J196" s="568"/>
      <c r="K196" s="568"/>
      <c r="L196" s="566"/>
    </row>
    <row r="197" spans="1:12">
      <c r="A197" s="566"/>
      <c r="B197" s="568"/>
      <c r="C197" s="566"/>
      <c r="D197" s="566"/>
      <c r="E197" s="568"/>
      <c r="F197" s="566"/>
      <c r="H197" s="568"/>
      <c r="I197" s="568"/>
      <c r="J197" s="568"/>
      <c r="K197" s="568"/>
      <c r="L197" s="566"/>
    </row>
    <row r="198" spans="1:12">
      <c r="A198" s="566"/>
      <c r="B198" s="568"/>
      <c r="C198" s="566"/>
      <c r="D198" s="566"/>
      <c r="E198" s="568"/>
      <c r="F198" s="566"/>
      <c r="H198" s="568"/>
      <c r="I198" s="568"/>
      <c r="J198" s="568"/>
      <c r="K198" s="568"/>
      <c r="L198" s="566"/>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A98C4-F48F-47D0-A154-B91E69D6C551}">
  <dimension ref="A1:L198"/>
  <sheetViews>
    <sheetView topLeftCell="A43" zoomScale="85" zoomScaleNormal="85" workbookViewId="0">
      <selection activeCell="C3" sqref="C3:D99"/>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263"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1751</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0</v>
      </c>
      <c r="L3" s="983" t="s">
        <v>4429</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0</v>
      </c>
      <c r="H19" s="986">
        <v>0</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0</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4669</v>
      </c>
      <c r="D35" s="533" t="s">
        <v>1610</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572">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572">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572">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572">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572">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572">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572">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572">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572">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572">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572">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572">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572">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572">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572">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572">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572">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572">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572">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572">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572">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572">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572">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572">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572">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572">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572">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572">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572">
        <v>0</v>
      </c>
      <c r="I95" s="567" t="s">
        <v>27</v>
      </c>
      <c r="J95" s="574" t="s">
        <v>1639</v>
      </c>
      <c r="K95" s="567">
        <f t="shared" si="5"/>
        <v>0</v>
      </c>
      <c r="L95" s="984"/>
    </row>
    <row r="96" spans="1:12" ht="15.6" customHeight="1">
      <c r="A96" s="573">
        <v>165</v>
      </c>
      <c r="B96" s="573" t="s">
        <v>24</v>
      </c>
      <c r="C96" s="293" t="s">
        <v>4421</v>
      </c>
      <c r="D96" s="533" t="s">
        <v>4422</v>
      </c>
      <c r="E96" s="569" t="s">
        <v>26</v>
      </c>
      <c r="F96" s="570">
        <f t="shared" si="2"/>
        <v>0</v>
      </c>
      <c r="G96" s="571" t="str">
        <f t="shared" si="0"/>
        <v>0</v>
      </c>
      <c r="H96" s="572">
        <v>0</v>
      </c>
      <c r="I96" s="567" t="s">
        <v>27</v>
      </c>
      <c r="J96" s="574" t="s">
        <v>1639</v>
      </c>
      <c r="K96" s="567">
        <f t="shared" si="5"/>
        <v>0</v>
      </c>
      <c r="L96" s="984"/>
    </row>
    <row r="97" spans="1:12" ht="15.6" customHeight="1">
      <c r="A97" s="573">
        <v>166</v>
      </c>
      <c r="B97" s="573" t="s">
        <v>24</v>
      </c>
      <c r="C97" s="293" t="s">
        <v>4423</v>
      </c>
      <c r="D97" s="533" t="s">
        <v>4424</v>
      </c>
      <c r="E97" s="569" t="s">
        <v>26</v>
      </c>
      <c r="F97" s="570">
        <f t="shared" si="2"/>
        <v>0</v>
      </c>
      <c r="G97" s="571" t="str">
        <f t="shared" si="0"/>
        <v>0</v>
      </c>
      <c r="H97" s="572">
        <v>0</v>
      </c>
      <c r="I97" s="567" t="s">
        <v>27</v>
      </c>
      <c r="J97" s="574" t="s">
        <v>1639</v>
      </c>
      <c r="K97" s="567">
        <f t="shared" si="5"/>
        <v>0</v>
      </c>
      <c r="L97" s="984"/>
    </row>
    <row r="98" spans="1:12" ht="15.6" customHeight="1">
      <c r="A98" s="573">
        <v>167</v>
      </c>
      <c r="B98" s="573" t="s">
        <v>24</v>
      </c>
      <c r="C98" s="293" t="s">
        <v>4283</v>
      </c>
      <c r="D98" s="533" t="s">
        <v>4670</v>
      </c>
      <c r="E98" s="569" t="s">
        <v>26</v>
      </c>
      <c r="F98" s="570">
        <f t="shared" si="2"/>
        <v>0</v>
      </c>
      <c r="G98" s="571" t="str">
        <f t="shared" si="0"/>
        <v>0</v>
      </c>
      <c r="H98" s="572">
        <v>0</v>
      </c>
      <c r="I98" s="567" t="s">
        <v>27</v>
      </c>
      <c r="J98" s="574" t="s">
        <v>1639</v>
      </c>
      <c r="K98" s="567">
        <f t="shared" si="5"/>
        <v>0</v>
      </c>
      <c r="L98" s="984"/>
    </row>
    <row r="99" spans="1:12" ht="15.6" customHeight="1">
      <c r="A99" s="573">
        <v>168</v>
      </c>
      <c r="B99" s="573" t="s">
        <v>24</v>
      </c>
      <c r="C99" s="293" t="s">
        <v>1681</v>
      </c>
      <c r="D99" s="533" t="s">
        <v>4671</v>
      </c>
      <c r="E99" s="569" t="s">
        <v>26</v>
      </c>
      <c r="F99" s="570">
        <f t="shared" si="2"/>
        <v>0</v>
      </c>
      <c r="G99" s="571" t="str">
        <f t="shared" si="0"/>
        <v>0</v>
      </c>
      <c r="H99" s="572">
        <v>0</v>
      </c>
      <c r="I99" s="567" t="s">
        <v>27</v>
      </c>
      <c r="J99" s="574" t="s">
        <v>1639</v>
      </c>
      <c r="K99" s="567">
        <f t="shared" si="5"/>
        <v>0</v>
      </c>
      <c r="L99" s="984"/>
    </row>
    <row r="100" spans="1:12" ht="15.6" customHeight="1">
      <c r="A100" s="573">
        <v>169</v>
      </c>
      <c r="B100" s="573" t="s">
        <v>24</v>
      </c>
      <c r="C100" s="293" t="s">
        <v>4419</v>
      </c>
      <c r="D100" s="293" t="s">
        <v>4420</v>
      </c>
      <c r="E100" s="569" t="s">
        <v>26</v>
      </c>
      <c r="F100" s="570">
        <f t="shared" si="2"/>
        <v>0</v>
      </c>
      <c r="G100" s="571" t="str">
        <f t="shared" si="0"/>
        <v>0</v>
      </c>
      <c r="H100" s="572">
        <v>0</v>
      </c>
      <c r="I100" s="567" t="s">
        <v>27</v>
      </c>
      <c r="J100" s="574" t="s">
        <v>1639</v>
      </c>
      <c r="K100" s="567">
        <f t="shared" si="5"/>
        <v>0</v>
      </c>
      <c r="L100" s="984"/>
    </row>
    <row r="101" spans="1:12" ht="15.6" customHeight="1">
      <c r="A101" s="573">
        <v>170</v>
      </c>
      <c r="B101" s="573" t="s">
        <v>24</v>
      </c>
      <c r="C101" s="293" t="s">
        <v>4419</v>
      </c>
      <c r="D101" s="293" t="s">
        <v>4420</v>
      </c>
      <c r="E101" s="569" t="s">
        <v>26</v>
      </c>
      <c r="F101" s="570">
        <f t="shared" si="2"/>
        <v>0</v>
      </c>
      <c r="G101" s="571" t="str">
        <f t="shared" si="0"/>
        <v>0</v>
      </c>
      <c r="H101" s="572">
        <v>0</v>
      </c>
      <c r="I101" s="567" t="s">
        <v>27</v>
      </c>
      <c r="J101" s="574" t="s">
        <v>1639</v>
      </c>
      <c r="K101" s="567">
        <f t="shared" ref="K101:K164" si="6">H101</f>
        <v>0</v>
      </c>
      <c r="L101" s="984"/>
    </row>
    <row r="102" spans="1:12" ht="15.6" customHeight="1">
      <c r="A102" s="573">
        <v>171</v>
      </c>
      <c r="B102" s="573" t="s">
        <v>24</v>
      </c>
      <c r="C102" s="293" t="s">
        <v>4419</v>
      </c>
      <c r="D102" s="293" t="s">
        <v>4420</v>
      </c>
      <c r="E102" s="569" t="s">
        <v>26</v>
      </c>
      <c r="F102" s="570">
        <f t="shared" si="2"/>
        <v>0</v>
      </c>
      <c r="G102" s="571" t="str">
        <f t="shared" si="0"/>
        <v>0</v>
      </c>
      <c r="H102" s="572">
        <v>0</v>
      </c>
      <c r="I102" s="567" t="s">
        <v>27</v>
      </c>
      <c r="J102" s="574" t="s">
        <v>1639</v>
      </c>
      <c r="K102" s="567">
        <f t="shared" si="6"/>
        <v>0</v>
      </c>
      <c r="L102" s="984"/>
    </row>
    <row r="103" spans="1:12" ht="15.6" customHeight="1">
      <c r="A103" s="573">
        <v>172</v>
      </c>
      <c r="B103" s="573" t="s">
        <v>24</v>
      </c>
      <c r="C103" s="293" t="s">
        <v>4419</v>
      </c>
      <c r="D103" s="293" t="s">
        <v>4420</v>
      </c>
      <c r="E103" s="569" t="s">
        <v>26</v>
      </c>
      <c r="F103" s="570">
        <f t="shared" si="2"/>
        <v>0</v>
      </c>
      <c r="G103" s="571" t="str">
        <f t="shared" si="0"/>
        <v>0</v>
      </c>
      <c r="H103" s="572">
        <v>0</v>
      </c>
      <c r="I103" s="567" t="s">
        <v>27</v>
      </c>
      <c r="J103" s="574" t="s">
        <v>1639</v>
      </c>
      <c r="K103" s="567">
        <f t="shared" si="6"/>
        <v>0</v>
      </c>
      <c r="L103" s="984"/>
    </row>
    <row r="104" spans="1:12" ht="15.6" customHeight="1">
      <c r="A104" s="573">
        <v>173</v>
      </c>
      <c r="B104" s="573" t="s">
        <v>24</v>
      </c>
      <c r="C104" s="293" t="s">
        <v>4419</v>
      </c>
      <c r="D104" s="293" t="s">
        <v>4420</v>
      </c>
      <c r="E104" s="569" t="s">
        <v>26</v>
      </c>
      <c r="F104" s="570">
        <f t="shared" si="2"/>
        <v>0</v>
      </c>
      <c r="G104" s="571" t="str">
        <f t="shared" si="0"/>
        <v>0</v>
      </c>
      <c r="H104" s="572">
        <v>0</v>
      </c>
      <c r="I104" s="567" t="s">
        <v>27</v>
      </c>
      <c r="J104" s="574" t="s">
        <v>1639</v>
      </c>
      <c r="K104" s="567">
        <f t="shared" si="6"/>
        <v>0</v>
      </c>
      <c r="L104" s="984"/>
    </row>
    <row r="105" spans="1:12" ht="15.6" customHeight="1">
      <c r="A105" s="573">
        <v>174</v>
      </c>
      <c r="B105" s="573" t="s">
        <v>24</v>
      </c>
      <c r="C105" s="293" t="s">
        <v>4419</v>
      </c>
      <c r="D105" s="293" t="s">
        <v>4420</v>
      </c>
      <c r="E105" s="569" t="s">
        <v>26</v>
      </c>
      <c r="F105" s="570">
        <f t="shared" si="2"/>
        <v>0</v>
      </c>
      <c r="G105" s="571" t="str">
        <f t="shared" si="0"/>
        <v>0</v>
      </c>
      <c r="H105" s="572">
        <v>0</v>
      </c>
      <c r="I105" s="567" t="s">
        <v>27</v>
      </c>
      <c r="J105" s="574" t="s">
        <v>1639</v>
      </c>
      <c r="K105" s="567">
        <f t="shared" si="6"/>
        <v>0</v>
      </c>
      <c r="L105" s="984"/>
    </row>
    <row r="106" spans="1:12" ht="15.6" customHeight="1">
      <c r="A106" s="573">
        <v>175</v>
      </c>
      <c r="B106" s="573" t="s">
        <v>24</v>
      </c>
      <c r="C106" s="293" t="s">
        <v>4419</v>
      </c>
      <c r="D106" s="293" t="s">
        <v>4420</v>
      </c>
      <c r="E106" s="569" t="s">
        <v>26</v>
      </c>
      <c r="F106" s="570">
        <f t="shared" si="2"/>
        <v>0</v>
      </c>
      <c r="G106" s="571" t="str">
        <f t="shared" si="0"/>
        <v>0</v>
      </c>
      <c r="H106" s="572">
        <v>0</v>
      </c>
      <c r="I106" s="567" t="s">
        <v>27</v>
      </c>
      <c r="J106" s="574" t="s">
        <v>1639</v>
      </c>
      <c r="K106" s="567">
        <f t="shared" si="6"/>
        <v>0</v>
      </c>
      <c r="L106" s="984"/>
    </row>
    <row r="107" spans="1:12" ht="15.6" customHeight="1">
      <c r="A107" s="573">
        <v>176</v>
      </c>
      <c r="B107" s="573" t="s">
        <v>24</v>
      </c>
      <c r="C107" s="293" t="s">
        <v>4419</v>
      </c>
      <c r="D107" s="293" t="s">
        <v>4420</v>
      </c>
      <c r="E107" s="569" t="s">
        <v>26</v>
      </c>
      <c r="F107" s="570">
        <f t="shared" si="2"/>
        <v>0</v>
      </c>
      <c r="G107" s="571" t="str">
        <f t="shared" si="0"/>
        <v>0</v>
      </c>
      <c r="H107" s="572">
        <v>0</v>
      </c>
      <c r="I107" s="567" t="s">
        <v>27</v>
      </c>
      <c r="J107" s="574" t="s">
        <v>1639</v>
      </c>
      <c r="K107" s="567">
        <f t="shared" si="6"/>
        <v>0</v>
      </c>
      <c r="L107" s="984"/>
    </row>
    <row r="108" spans="1:12" ht="15.6" customHeight="1">
      <c r="A108" s="573">
        <v>177</v>
      </c>
      <c r="B108" s="573" t="s">
        <v>24</v>
      </c>
      <c r="C108" s="293" t="s">
        <v>4419</v>
      </c>
      <c r="D108" s="293" t="s">
        <v>4420</v>
      </c>
      <c r="E108" s="569" t="s">
        <v>26</v>
      </c>
      <c r="F108" s="570">
        <f t="shared" si="2"/>
        <v>0</v>
      </c>
      <c r="G108" s="571" t="str">
        <f t="shared" si="0"/>
        <v>0</v>
      </c>
      <c r="H108" s="572">
        <v>0</v>
      </c>
      <c r="I108" s="567" t="s">
        <v>27</v>
      </c>
      <c r="J108" s="574" t="s">
        <v>1639</v>
      </c>
      <c r="K108" s="567">
        <f t="shared" si="6"/>
        <v>0</v>
      </c>
      <c r="L108" s="984"/>
    </row>
    <row r="109" spans="1:12" ht="15.6" customHeight="1">
      <c r="A109" s="573">
        <v>178</v>
      </c>
      <c r="B109" s="573" t="s">
        <v>24</v>
      </c>
      <c r="C109" s="293" t="s">
        <v>4419</v>
      </c>
      <c r="D109" s="293" t="s">
        <v>4420</v>
      </c>
      <c r="E109" s="569" t="s">
        <v>26</v>
      </c>
      <c r="F109" s="570">
        <f t="shared" si="2"/>
        <v>0</v>
      </c>
      <c r="G109" s="571" t="str">
        <f t="shared" si="0"/>
        <v>0</v>
      </c>
      <c r="H109" s="572">
        <v>0</v>
      </c>
      <c r="I109" s="567" t="s">
        <v>27</v>
      </c>
      <c r="J109" s="574" t="s">
        <v>1639</v>
      </c>
      <c r="K109" s="567">
        <f t="shared" si="6"/>
        <v>0</v>
      </c>
      <c r="L109" s="984"/>
    </row>
    <row r="110" spans="1:12" ht="15.6" customHeight="1">
      <c r="A110" s="573">
        <v>179</v>
      </c>
      <c r="B110" s="573" t="s">
        <v>24</v>
      </c>
      <c r="C110" s="293" t="s">
        <v>4419</v>
      </c>
      <c r="D110" s="293" t="s">
        <v>4420</v>
      </c>
      <c r="E110" s="569" t="s">
        <v>26</v>
      </c>
      <c r="F110" s="570">
        <f t="shared" si="2"/>
        <v>0</v>
      </c>
      <c r="G110" s="571" t="str">
        <f t="shared" si="0"/>
        <v>0</v>
      </c>
      <c r="H110" s="572">
        <v>0</v>
      </c>
      <c r="I110" s="567" t="s">
        <v>27</v>
      </c>
      <c r="J110" s="574" t="s">
        <v>1639</v>
      </c>
      <c r="K110" s="567">
        <f t="shared" si="6"/>
        <v>0</v>
      </c>
      <c r="L110" s="984"/>
    </row>
    <row r="111" spans="1:12" ht="15.6" customHeight="1">
      <c r="A111" s="573">
        <v>180</v>
      </c>
      <c r="B111" s="573" t="s">
        <v>24</v>
      </c>
      <c r="C111" s="293" t="s">
        <v>4419</v>
      </c>
      <c r="D111" s="293" t="s">
        <v>4420</v>
      </c>
      <c r="E111" s="569" t="s">
        <v>26</v>
      </c>
      <c r="F111" s="570">
        <f t="shared" si="2"/>
        <v>0</v>
      </c>
      <c r="G111" s="571" t="str">
        <f t="shared" si="0"/>
        <v>0</v>
      </c>
      <c r="H111" s="572">
        <v>0</v>
      </c>
      <c r="I111" s="567" t="s">
        <v>27</v>
      </c>
      <c r="J111" s="574" t="s">
        <v>1639</v>
      </c>
      <c r="K111" s="567">
        <f t="shared" si="6"/>
        <v>0</v>
      </c>
      <c r="L111" s="984"/>
    </row>
    <row r="112" spans="1:12" ht="15.6" customHeight="1">
      <c r="A112" s="573">
        <v>181</v>
      </c>
      <c r="B112" s="573" t="s">
        <v>24</v>
      </c>
      <c r="C112" s="293" t="s">
        <v>4419</v>
      </c>
      <c r="D112" s="293" t="s">
        <v>4420</v>
      </c>
      <c r="E112" s="569" t="s">
        <v>26</v>
      </c>
      <c r="F112" s="570">
        <f t="shared" si="2"/>
        <v>0</v>
      </c>
      <c r="G112" s="571" t="str">
        <f t="shared" si="0"/>
        <v>0</v>
      </c>
      <c r="H112" s="572">
        <v>0</v>
      </c>
      <c r="I112" s="567" t="s">
        <v>27</v>
      </c>
      <c r="J112" s="574" t="s">
        <v>1639</v>
      </c>
      <c r="K112" s="567">
        <f t="shared" si="6"/>
        <v>0</v>
      </c>
      <c r="L112" s="984"/>
    </row>
    <row r="113" spans="1:12" ht="15.6" customHeight="1">
      <c r="A113" s="573">
        <v>182</v>
      </c>
      <c r="B113" s="573" t="s">
        <v>24</v>
      </c>
      <c r="C113" s="293" t="s">
        <v>4419</v>
      </c>
      <c r="D113" s="293" t="s">
        <v>4420</v>
      </c>
      <c r="E113" s="569" t="s">
        <v>26</v>
      </c>
      <c r="F113" s="570">
        <f t="shared" si="2"/>
        <v>0</v>
      </c>
      <c r="G113" s="571" t="str">
        <f t="shared" si="0"/>
        <v>0</v>
      </c>
      <c r="H113" s="572">
        <v>0</v>
      </c>
      <c r="I113" s="567" t="s">
        <v>27</v>
      </c>
      <c r="J113" s="574" t="s">
        <v>1639</v>
      </c>
      <c r="K113" s="567">
        <f t="shared" si="6"/>
        <v>0</v>
      </c>
      <c r="L113" s="984"/>
    </row>
    <row r="114" spans="1:12" ht="15.6" customHeight="1">
      <c r="A114" s="573">
        <v>183</v>
      </c>
      <c r="B114" s="573" t="s">
        <v>24</v>
      </c>
      <c r="C114" s="293" t="s">
        <v>4419</v>
      </c>
      <c r="D114" s="293" t="s">
        <v>4420</v>
      </c>
      <c r="E114" s="569" t="s">
        <v>26</v>
      </c>
      <c r="F114" s="570">
        <f t="shared" si="2"/>
        <v>0</v>
      </c>
      <c r="G114" s="571" t="str">
        <f t="shared" si="0"/>
        <v>0</v>
      </c>
      <c r="H114" s="572">
        <v>0</v>
      </c>
      <c r="I114" s="567" t="s">
        <v>27</v>
      </c>
      <c r="J114" s="574" t="s">
        <v>1639</v>
      </c>
      <c r="K114" s="567">
        <f t="shared" si="6"/>
        <v>0</v>
      </c>
      <c r="L114" s="984"/>
    </row>
    <row r="115" spans="1:12" ht="15.6" customHeight="1">
      <c r="A115" s="573">
        <v>184</v>
      </c>
      <c r="B115" s="573" t="s">
        <v>24</v>
      </c>
      <c r="C115" s="293" t="s">
        <v>4419</v>
      </c>
      <c r="D115" s="293" t="s">
        <v>4420</v>
      </c>
      <c r="E115" s="569" t="s">
        <v>26</v>
      </c>
      <c r="F115" s="570">
        <f t="shared" si="2"/>
        <v>0</v>
      </c>
      <c r="G115" s="571" t="str">
        <f t="shared" si="0"/>
        <v>0</v>
      </c>
      <c r="H115" s="572">
        <v>0</v>
      </c>
      <c r="I115" s="567" t="s">
        <v>27</v>
      </c>
      <c r="J115" s="574" t="s">
        <v>1639</v>
      </c>
      <c r="K115" s="567">
        <f t="shared" si="6"/>
        <v>0</v>
      </c>
      <c r="L115" s="984"/>
    </row>
    <row r="116" spans="1:12" ht="15.6" customHeight="1">
      <c r="A116" s="573">
        <v>185</v>
      </c>
      <c r="B116" s="573" t="s">
        <v>24</v>
      </c>
      <c r="C116" s="293" t="s">
        <v>4419</v>
      </c>
      <c r="D116" s="293" t="s">
        <v>4420</v>
      </c>
      <c r="E116" s="569" t="s">
        <v>26</v>
      </c>
      <c r="F116" s="570">
        <f t="shared" si="2"/>
        <v>0</v>
      </c>
      <c r="G116" s="571" t="str">
        <f t="shared" si="0"/>
        <v>0</v>
      </c>
      <c r="H116" s="572">
        <v>0</v>
      </c>
      <c r="I116" s="567" t="s">
        <v>27</v>
      </c>
      <c r="J116" s="574" t="s">
        <v>1639</v>
      </c>
      <c r="K116" s="567">
        <f t="shared" si="6"/>
        <v>0</v>
      </c>
      <c r="L116" s="984"/>
    </row>
    <row r="117" spans="1:12" ht="15.6" customHeight="1">
      <c r="A117" s="573">
        <v>186</v>
      </c>
      <c r="B117" s="573" t="s">
        <v>24</v>
      </c>
      <c r="C117" s="293" t="s">
        <v>4419</v>
      </c>
      <c r="D117" s="293" t="s">
        <v>4420</v>
      </c>
      <c r="E117" s="569" t="s">
        <v>26</v>
      </c>
      <c r="F117" s="570">
        <f t="shared" si="2"/>
        <v>0</v>
      </c>
      <c r="G117" s="571" t="str">
        <f t="shared" si="0"/>
        <v>0</v>
      </c>
      <c r="H117" s="572">
        <v>0</v>
      </c>
      <c r="I117" s="567" t="s">
        <v>27</v>
      </c>
      <c r="J117" s="574" t="s">
        <v>1639</v>
      </c>
      <c r="K117" s="567">
        <f t="shared" si="6"/>
        <v>0</v>
      </c>
      <c r="L117" s="984"/>
    </row>
    <row r="118" spans="1:12" ht="15.6" customHeight="1">
      <c r="A118" s="573">
        <v>187</v>
      </c>
      <c r="B118" s="573" t="s">
        <v>24</v>
      </c>
      <c r="C118" s="293" t="s">
        <v>4419</v>
      </c>
      <c r="D118" s="293" t="s">
        <v>4420</v>
      </c>
      <c r="E118" s="569" t="s">
        <v>26</v>
      </c>
      <c r="F118" s="570">
        <f t="shared" si="2"/>
        <v>0</v>
      </c>
      <c r="G118" s="571" t="str">
        <f t="shared" si="0"/>
        <v>0</v>
      </c>
      <c r="H118" s="572">
        <v>0</v>
      </c>
      <c r="I118" s="567" t="s">
        <v>27</v>
      </c>
      <c r="J118" s="574" t="s">
        <v>1639</v>
      </c>
      <c r="K118" s="567">
        <f t="shared" si="6"/>
        <v>0</v>
      </c>
      <c r="L118" s="984"/>
    </row>
    <row r="119" spans="1:12" ht="15.6" customHeight="1">
      <c r="A119" s="573">
        <v>188</v>
      </c>
      <c r="B119" s="573" t="s">
        <v>24</v>
      </c>
      <c r="C119" s="293" t="s">
        <v>4419</v>
      </c>
      <c r="D119" s="293" t="s">
        <v>4420</v>
      </c>
      <c r="E119" s="569" t="s">
        <v>26</v>
      </c>
      <c r="F119" s="570">
        <f t="shared" si="2"/>
        <v>0</v>
      </c>
      <c r="G119" s="571" t="str">
        <f t="shared" si="0"/>
        <v>0</v>
      </c>
      <c r="H119" s="572">
        <v>0</v>
      </c>
      <c r="I119" s="567" t="s">
        <v>27</v>
      </c>
      <c r="J119" s="574" t="s">
        <v>1639</v>
      </c>
      <c r="K119" s="567">
        <f t="shared" si="6"/>
        <v>0</v>
      </c>
      <c r="L119" s="984"/>
    </row>
    <row r="120" spans="1:12" ht="15.6" customHeight="1">
      <c r="A120" s="573">
        <v>189</v>
      </c>
      <c r="B120" s="573" t="s">
        <v>24</v>
      </c>
      <c r="C120" s="293" t="s">
        <v>4419</v>
      </c>
      <c r="D120" s="293" t="s">
        <v>4420</v>
      </c>
      <c r="E120" s="569" t="s">
        <v>26</v>
      </c>
      <c r="F120" s="570">
        <f t="shared" si="2"/>
        <v>0</v>
      </c>
      <c r="G120" s="571" t="str">
        <f t="shared" si="0"/>
        <v>0</v>
      </c>
      <c r="H120" s="572">
        <v>0</v>
      </c>
      <c r="I120" s="567" t="s">
        <v>27</v>
      </c>
      <c r="J120" s="574" t="s">
        <v>1639</v>
      </c>
      <c r="K120" s="567">
        <f t="shared" si="6"/>
        <v>0</v>
      </c>
      <c r="L120" s="984"/>
    </row>
    <row r="121" spans="1:12" ht="15.6" customHeight="1">
      <c r="A121" s="573">
        <v>190</v>
      </c>
      <c r="B121" s="573" t="s">
        <v>24</v>
      </c>
      <c r="C121" s="293" t="s">
        <v>4419</v>
      </c>
      <c r="D121" s="293" t="s">
        <v>4420</v>
      </c>
      <c r="E121" s="569" t="s">
        <v>26</v>
      </c>
      <c r="F121" s="570">
        <f t="shared" si="2"/>
        <v>0</v>
      </c>
      <c r="G121" s="571" t="str">
        <f t="shared" si="0"/>
        <v>0</v>
      </c>
      <c r="H121" s="572">
        <v>0</v>
      </c>
      <c r="I121" s="567" t="s">
        <v>27</v>
      </c>
      <c r="J121" s="574" t="s">
        <v>1639</v>
      </c>
      <c r="K121" s="567">
        <f t="shared" si="6"/>
        <v>0</v>
      </c>
      <c r="L121" s="984"/>
    </row>
    <row r="122" spans="1:12" ht="15.6" customHeight="1">
      <c r="A122" s="573">
        <v>191</v>
      </c>
      <c r="B122" s="573" t="s">
        <v>24</v>
      </c>
      <c r="C122" s="293" t="s">
        <v>4419</v>
      </c>
      <c r="D122" s="293" t="s">
        <v>4420</v>
      </c>
      <c r="E122" s="569" t="s">
        <v>26</v>
      </c>
      <c r="F122" s="570">
        <f t="shared" si="2"/>
        <v>0</v>
      </c>
      <c r="G122" s="571" t="str">
        <f t="shared" si="0"/>
        <v>0</v>
      </c>
      <c r="H122" s="572">
        <v>0</v>
      </c>
      <c r="I122" s="567" t="s">
        <v>27</v>
      </c>
      <c r="J122" s="574" t="s">
        <v>1639</v>
      </c>
      <c r="K122" s="567">
        <f t="shared" si="6"/>
        <v>0</v>
      </c>
      <c r="L122" s="984"/>
    </row>
    <row r="123" spans="1:12" ht="15.6" customHeight="1">
      <c r="A123" s="573">
        <v>192</v>
      </c>
      <c r="B123" s="573" t="s">
        <v>24</v>
      </c>
      <c r="C123" s="293" t="s">
        <v>4419</v>
      </c>
      <c r="D123" s="293" t="s">
        <v>4420</v>
      </c>
      <c r="E123" s="569" t="s">
        <v>26</v>
      </c>
      <c r="F123" s="570">
        <f t="shared" si="2"/>
        <v>0</v>
      </c>
      <c r="G123" s="571" t="str">
        <f t="shared" si="0"/>
        <v>0</v>
      </c>
      <c r="H123" s="572">
        <v>0</v>
      </c>
      <c r="I123" s="567" t="s">
        <v>27</v>
      </c>
      <c r="J123" s="574" t="s">
        <v>1639</v>
      </c>
      <c r="K123" s="567">
        <f t="shared" si="6"/>
        <v>0</v>
      </c>
      <c r="L123" s="984"/>
    </row>
    <row r="124" spans="1:12" ht="15.6" customHeight="1">
      <c r="A124" s="573">
        <v>193</v>
      </c>
      <c r="B124" s="573" t="s">
        <v>24</v>
      </c>
      <c r="C124" s="293" t="s">
        <v>4419</v>
      </c>
      <c r="D124" s="293" t="s">
        <v>4420</v>
      </c>
      <c r="E124" s="569" t="s">
        <v>26</v>
      </c>
      <c r="F124" s="570">
        <f t="shared" si="2"/>
        <v>0</v>
      </c>
      <c r="G124" s="571" t="str">
        <f t="shared" si="0"/>
        <v>0</v>
      </c>
      <c r="H124" s="572">
        <v>0</v>
      </c>
      <c r="I124" s="567" t="s">
        <v>27</v>
      </c>
      <c r="J124" s="574" t="s">
        <v>1639</v>
      </c>
      <c r="K124" s="567">
        <f t="shared" si="6"/>
        <v>0</v>
      </c>
      <c r="L124" s="984"/>
    </row>
    <row r="125" spans="1:12" ht="15.6" customHeight="1">
      <c r="A125" s="573">
        <v>194</v>
      </c>
      <c r="B125" s="573" t="s">
        <v>24</v>
      </c>
      <c r="C125" s="293" t="s">
        <v>4419</v>
      </c>
      <c r="D125" s="293" t="s">
        <v>4420</v>
      </c>
      <c r="E125" s="569" t="s">
        <v>26</v>
      </c>
      <c r="F125" s="570">
        <f t="shared" si="2"/>
        <v>0</v>
      </c>
      <c r="G125" s="571" t="str">
        <f t="shared" si="0"/>
        <v>0</v>
      </c>
      <c r="H125" s="572">
        <v>0</v>
      </c>
      <c r="I125" s="567" t="s">
        <v>27</v>
      </c>
      <c r="J125" s="574" t="s">
        <v>1639</v>
      </c>
      <c r="K125" s="567">
        <f t="shared" si="6"/>
        <v>0</v>
      </c>
      <c r="L125" s="984"/>
    </row>
    <row r="126" spans="1:12" ht="15.6" customHeight="1">
      <c r="A126" s="573">
        <v>195</v>
      </c>
      <c r="B126" s="573" t="s">
        <v>24</v>
      </c>
      <c r="C126" s="293" t="s">
        <v>4419</v>
      </c>
      <c r="D126" s="293" t="s">
        <v>4420</v>
      </c>
      <c r="E126" s="569" t="s">
        <v>26</v>
      </c>
      <c r="F126" s="570">
        <f t="shared" si="2"/>
        <v>0</v>
      </c>
      <c r="G126" s="571" t="str">
        <f t="shared" si="0"/>
        <v>0</v>
      </c>
      <c r="H126" s="572">
        <v>0</v>
      </c>
      <c r="I126" s="567" t="s">
        <v>27</v>
      </c>
      <c r="J126" s="574" t="s">
        <v>1639</v>
      </c>
      <c r="K126" s="567">
        <f t="shared" si="6"/>
        <v>0</v>
      </c>
      <c r="L126" s="984"/>
    </row>
    <row r="127" spans="1:12" ht="15.6" customHeight="1">
      <c r="A127" s="573">
        <v>196</v>
      </c>
      <c r="B127" s="573" t="s">
        <v>24</v>
      </c>
      <c r="C127" s="293" t="s">
        <v>4419</v>
      </c>
      <c r="D127" s="293" t="s">
        <v>4420</v>
      </c>
      <c r="E127" s="569" t="s">
        <v>26</v>
      </c>
      <c r="F127" s="570">
        <f t="shared" si="2"/>
        <v>0</v>
      </c>
      <c r="G127" s="571" t="str">
        <f t="shared" si="0"/>
        <v>0</v>
      </c>
      <c r="H127" s="572">
        <v>0</v>
      </c>
      <c r="I127" s="567" t="s">
        <v>27</v>
      </c>
      <c r="J127" s="574" t="s">
        <v>1639</v>
      </c>
      <c r="K127" s="567">
        <f t="shared" si="6"/>
        <v>0</v>
      </c>
      <c r="L127" s="984"/>
    </row>
    <row r="128" spans="1:12" ht="15.6" customHeight="1">
      <c r="A128" s="573">
        <v>197</v>
      </c>
      <c r="B128" s="573" t="s">
        <v>24</v>
      </c>
      <c r="C128" s="293" t="s">
        <v>4419</v>
      </c>
      <c r="D128" s="293" t="s">
        <v>4420</v>
      </c>
      <c r="E128" s="569" t="s">
        <v>26</v>
      </c>
      <c r="F128" s="570">
        <f t="shared" si="2"/>
        <v>0</v>
      </c>
      <c r="G128" s="571" t="str">
        <f t="shared" si="0"/>
        <v>0</v>
      </c>
      <c r="H128" s="572">
        <v>0</v>
      </c>
      <c r="I128" s="567" t="s">
        <v>27</v>
      </c>
      <c r="J128" s="574" t="s">
        <v>1639</v>
      </c>
      <c r="K128" s="567">
        <f t="shared" si="6"/>
        <v>0</v>
      </c>
      <c r="L128" s="984"/>
    </row>
    <row r="129" spans="1:12" ht="15.6" customHeight="1">
      <c r="A129" s="573">
        <v>198</v>
      </c>
      <c r="B129" s="573" t="s">
        <v>24</v>
      </c>
      <c r="C129" s="293" t="s">
        <v>4419</v>
      </c>
      <c r="D129" s="293" t="s">
        <v>4420</v>
      </c>
      <c r="E129" s="569" t="s">
        <v>26</v>
      </c>
      <c r="F129" s="570">
        <f t="shared" si="2"/>
        <v>0</v>
      </c>
      <c r="G129" s="571" t="str">
        <f t="shared" si="0"/>
        <v>0</v>
      </c>
      <c r="H129" s="572">
        <v>0</v>
      </c>
      <c r="I129" s="567" t="s">
        <v>27</v>
      </c>
      <c r="J129" s="574" t="s">
        <v>1639</v>
      </c>
      <c r="K129" s="567">
        <f t="shared" si="6"/>
        <v>0</v>
      </c>
      <c r="L129" s="984"/>
    </row>
    <row r="130" spans="1:12" ht="15.6" customHeight="1">
      <c r="A130" s="573">
        <v>199</v>
      </c>
      <c r="B130" s="573" t="s">
        <v>24</v>
      </c>
      <c r="C130" s="293" t="s">
        <v>4419</v>
      </c>
      <c r="D130" s="293" t="s">
        <v>4420</v>
      </c>
      <c r="E130" s="569" t="s">
        <v>26</v>
      </c>
      <c r="F130" s="570">
        <f t="shared" si="2"/>
        <v>0</v>
      </c>
      <c r="G130" s="571" t="str">
        <f t="shared" si="0"/>
        <v>0</v>
      </c>
      <c r="H130" s="572">
        <v>0</v>
      </c>
      <c r="I130" s="567" t="s">
        <v>27</v>
      </c>
      <c r="J130" s="574" t="s">
        <v>1639</v>
      </c>
      <c r="K130" s="567">
        <f t="shared" si="6"/>
        <v>0</v>
      </c>
      <c r="L130" s="984"/>
    </row>
    <row r="131" spans="1:12" ht="15.6" customHeight="1">
      <c r="A131" s="573">
        <v>200</v>
      </c>
      <c r="B131" s="573" t="s">
        <v>24</v>
      </c>
      <c r="C131" s="293" t="s">
        <v>4419</v>
      </c>
      <c r="D131" s="293" t="s">
        <v>4420</v>
      </c>
      <c r="E131" s="569" t="s">
        <v>26</v>
      </c>
      <c r="F131" s="570">
        <f t="shared" si="2"/>
        <v>0</v>
      </c>
      <c r="G131" s="571" t="str">
        <f t="shared" ref="G131:G186" si="7">DEC2HEX(H131)</f>
        <v>0</v>
      </c>
      <c r="H131" s="572">
        <v>0</v>
      </c>
      <c r="I131" s="567" t="s">
        <v>27</v>
      </c>
      <c r="J131" s="574" t="s">
        <v>1639</v>
      </c>
      <c r="K131" s="567">
        <f t="shared" si="6"/>
        <v>0</v>
      </c>
      <c r="L131" s="984"/>
    </row>
    <row r="132" spans="1:12" ht="15.6" customHeight="1">
      <c r="A132" s="573">
        <v>201</v>
      </c>
      <c r="B132" s="573" t="s">
        <v>24</v>
      </c>
      <c r="C132" s="293" t="s">
        <v>4419</v>
      </c>
      <c r="D132" s="293" t="s">
        <v>4420</v>
      </c>
      <c r="E132" s="569" t="s">
        <v>26</v>
      </c>
      <c r="F132" s="570">
        <f t="shared" si="2"/>
        <v>0</v>
      </c>
      <c r="G132" s="571" t="str">
        <f t="shared" si="7"/>
        <v>0</v>
      </c>
      <c r="H132" s="572">
        <v>0</v>
      </c>
      <c r="I132" s="567" t="s">
        <v>27</v>
      </c>
      <c r="J132" s="574" t="s">
        <v>1639</v>
      </c>
      <c r="K132" s="567">
        <f t="shared" si="6"/>
        <v>0</v>
      </c>
      <c r="L132" s="984"/>
    </row>
    <row r="133" spans="1:12" ht="15.6" customHeight="1">
      <c r="A133" s="573">
        <v>202</v>
      </c>
      <c r="B133" s="573" t="s">
        <v>24</v>
      </c>
      <c r="C133" s="293" t="s">
        <v>4419</v>
      </c>
      <c r="D133" s="293" t="s">
        <v>4420</v>
      </c>
      <c r="E133" s="569" t="s">
        <v>26</v>
      </c>
      <c r="F133" s="570">
        <f t="shared" si="2"/>
        <v>0</v>
      </c>
      <c r="G133" s="571" t="str">
        <f t="shared" si="7"/>
        <v>0</v>
      </c>
      <c r="H133" s="572">
        <v>0</v>
      </c>
      <c r="I133" s="567" t="s">
        <v>27</v>
      </c>
      <c r="J133" s="574" t="s">
        <v>1639</v>
      </c>
      <c r="K133" s="567">
        <f t="shared" si="6"/>
        <v>0</v>
      </c>
      <c r="L133" s="984"/>
    </row>
    <row r="134" spans="1:12" ht="15.6" customHeight="1">
      <c r="A134" s="573">
        <v>203</v>
      </c>
      <c r="B134" s="573" t="s">
        <v>24</v>
      </c>
      <c r="C134" s="293" t="s">
        <v>4419</v>
      </c>
      <c r="D134" s="293" t="s">
        <v>4420</v>
      </c>
      <c r="E134" s="569" t="s">
        <v>26</v>
      </c>
      <c r="F134" s="570">
        <f t="shared" ref="F134:F186" si="8">H134</f>
        <v>0</v>
      </c>
      <c r="G134" s="571" t="str">
        <f t="shared" si="7"/>
        <v>0</v>
      </c>
      <c r="H134" s="572">
        <v>0</v>
      </c>
      <c r="I134" s="567" t="s">
        <v>27</v>
      </c>
      <c r="J134" s="574" t="s">
        <v>1639</v>
      </c>
      <c r="K134" s="567">
        <f t="shared" si="6"/>
        <v>0</v>
      </c>
      <c r="L134" s="984"/>
    </row>
    <row r="135" spans="1:12" ht="15.6" customHeight="1">
      <c r="A135" s="573">
        <v>204</v>
      </c>
      <c r="B135" s="573" t="s">
        <v>24</v>
      </c>
      <c r="C135" s="293" t="s">
        <v>4419</v>
      </c>
      <c r="D135" s="293" t="s">
        <v>4420</v>
      </c>
      <c r="E135" s="569" t="s">
        <v>26</v>
      </c>
      <c r="F135" s="570">
        <f t="shared" si="8"/>
        <v>0</v>
      </c>
      <c r="G135" s="571" t="str">
        <f t="shared" si="7"/>
        <v>0</v>
      </c>
      <c r="H135" s="572">
        <v>0</v>
      </c>
      <c r="I135" s="567" t="s">
        <v>27</v>
      </c>
      <c r="J135" s="574" t="s">
        <v>1639</v>
      </c>
      <c r="K135" s="567">
        <f t="shared" si="6"/>
        <v>0</v>
      </c>
      <c r="L135" s="984"/>
    </row>
    <row r="136" spans="1:12" ht="15.6" customHeight="1">
      <c r="A136" s="573">
        <v>205</v>
      </c>
      <c r="B136" s="573" t="s">
        <v>24</v>
      </c>
      <c r="C136" s="293" t="s">
        <v>4419</v>
      </c>
      <c r="D136" s="293" t="s">
        <v>4420</v>
      </c>
      <c r="E136" s="569" t="s">
        <v>26</v>
      </c>
      <c r="F136" s="570">
        <f t="shared" si="8"/>
        <v>0</v>
      </c>
      <c r="G136" s="571" t="str">
        <f t="shared" si="7"/>
        <v>0</v>
      </c>
      <c r="H136" s="572">
        <v>0</v>
      </c>
      <c r="I136" s="567" t="s">
        <v>27</v>
      </c>
      <c r="J136" s="574" t="s">
        <v>1639</v>
      </c>
      <c r="K136" s="567">
        <f t="shared" si="6"/>
        <v>0</v>
      </c>
      <c r="L136" s="984"/>
    </row>
    <row r="137" spans="1:12" ht="15.6" customHeight="1">
      <c r="A137" s="573">
        <v>206</v>
      </c>
      <c r="B137" s="573" t="s">
        <v>24</v>
      </c>
      <c r="C137" s="293" t="s">
        <v>4419</v>
      </c>
      <c r="D137" s="293" t="s">
        <v>4420</v>
      </c>
      <c r="E137" s="569" t="s">
        <v>26</v>
      </c>
      <c r="F137" s="570">
        <f t="shared" si="8"/>
        <v>0</v>
      </c>
      <c r="G137" s="571" t="str">
        <f t="shared" si="7"/>
        <v>0</v>
      </c>
      <c r="H137" s="572">
        <v>0</v>
      </c>
      <c r="I137" s="567" t="s">
        <v>27</v>
      </c>
      <c r="J137" s="574" t="s">
        <v>1639</v>
      </c>
      <c r="K137" s="567">
        <f t="shared" si="6"/>
        <v>0</v>
      </c>
      <c r="L137" s="984"/>
    </row>
    <row r="138" spans="1:12" ht="15.6" customHeight="1">
      <c r="A138" s="573">
        <v>207</v>
      </c>
      <c r="B138" s="573" t="s">
        <v>24</v>
      </c>
      <c r="C138" s="293" t="s">
        <v>4419</v>
      </c>
      <c r="D138" s="293" t="s">
        <v>4420</v>
      </c>
      <c r="E138" s="569" t="s">
        <v>26</v>
      </c>
      <c r="F138" s="570">
        <f t="shared" si="8"/>
        <v>0</v>
      </c>
      <c r="G138" s="571" t="str">
        <f t="shared" si="7"/>
        <v>0</v>
      </c>
      <c r="H138" s="572">
        <v>0</v>
      </c>
      <c r="I138" s="567" t="s">
        <v>27</v>
      </c>
      <c r="J138" s="574" t="s">
        <v>1639</v>
      </c>
      <c r="K138" s="567">
        <f t="shared" si="6"/>
        <v>0</v>
      </c>
      <c r="L138" s="984"/>
    </row>
    <row r="139" spans="1:12" ht="15.6" customHeight="1">
      <c r="A139" s="573">
        <v>208</v>
      </c>
      <c r="B139" s="573" t="s">
        <v>24</v>
      </c>
      <c r="C139" s="293" t="s">
        <v>4419</v>
      </c>
      <c r="D139" s="293" t="s">
        <v>4420</v>
      </c>
      <c r="E139" s="569" t="s">
        <v>26</v>
      </c>
      <c r="F139" s="570">
        <f t="shared" si="8"/>
        <v>0</v>
      </c>
      <c r="G139" s="571" t="str">
        <f t="shared" si="7"/>
        <v>0</v>
      </c>
      <c r="H139" s="572">
        <v>0</v>
      </c>
      <c r="I139" s="567" t="s">
        <v>27</v>
      </c>
      <c r="J139" s="574" t="s">
        <v>1639</v>
      </c>
      <c r="K139" s="567">
        <f t="shared" si="6"/>
        <v>0</v>
      </c>
      <c r="L139" s="984"/>
    </row>
    <row r="140" spans="1:12" ht="15.6" customHeight="1">
      <c r="A140" s="573">
        <v>209</v>
      </c>
      <c r="B140" s="573" t="s">
        <v>24</v>
      </c>
      <c r="C140" s="293" t="s">
        <v>4419</v>
      </c>
      <c r="D140" s="293" t="s">
        <v>4420</v>
      </c>
      <c r="E140" s="569" t="s">
        <v>26</v>
      </c>
      <c r="F140" s="570">
        <f t="shared" si="8"/>
        <v>0</v>
      </c>
      <c r="G140" s="571" t="str">
        <f t="shared" si="7"/>
        <v>0</v>
      </c>
      <c r="H140" s="572">
        <v>0</v>
      </c>
      <c r="I140" s="567" t="s">
        <v>27</v>
      </c>
      <c r="J140" s="574" t="s">
        <v>1639</v>
      </c>
      <c r="K140" s="567">
        <f t="shared" si="6"/>
        <v>0</v>
      </c>
      <c r="L140" s="984"/>
    </row>
    <row r="141" spans="1:12" ht="15.6" customHeight="1">
      <c r="A141" s="573">
        <v>210</v>
      </c>
      <c r="B141" s="573" t="s">
        <v>24</v>
      </c>
      <c r="C141" s="293" t="s">
        <v>4419</v>
      </c>
      <c r="D141" s="293" t="s">
        <v>4420</v>
      </c>
      <c r="E141" s="569" t="s">
        <v>26</v>
      </c>
      <c r="F141" s="570">
        <f t="shared" si="8"/>
        <v>0</v>
      </c>
      <c r="G141" s="571" t="str">
        <f t="shared" si="7"/>
        <v>0</v>
      </c>
      <c r="H141" s="572">
        <v>0</v>
      </c>
      <c r="I141" s="567" t="s">
        <v>27</v>
      </c>
      <c r="J141" s="574" t="s">
        <v>1639</v>
      </c>
      <c r="K141" s="567">
        <f t="shared" si="6"/>
        <v>0</v>
      </c>
      <c r="L141" s="984"/>
    </row>
    <row r="142" spans="1:12" ht="15.6" customHeight="1">
      <c r="A142" s="573">
        <v>211</v>
      </c>
      <c r="B142" s="573" t="s">
        <v>24</v>
      </c>
      <c r="C142" s="293" t="s">
        <v>4419</v>
      </c>
      <c r="D142" s="293" t="s">
        <v>4420</v>
      </c>
      <c r="E142" s="569" t="s">
        <v>26</v>
      </c>
      <c r="F142" s="570">
        <f t="shared" si="8"/>
        <v>0</v>
      </c>
      <c r="G142" s="571" t="str">
        <f t="shared" si="7"/>
        <v>0</v>
      </c>
      <c r="H142" s="572">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8"/>
        <v>0</v>
      </c>
      <c r="G143" s="571" t="str">
        <f t="shared" si="7"/>
        <v>0</v>
      </c>
      <c r="H143" s="572">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8"/>
        <v>0</v>
      </c>
      <c r="G144" s="571" t="str">
        <f t="shared" si="7"/>
        <v>0</v>
      </c>
      <c r="H144" s="572">
        <v>0</v>
      </c>
      <c r="I144" s="567" t="s">
        <v>27</v>
      </c>
      <c r="J144" s="574" t="s">
        <v>1639</v>
      </c>
      <c r="K144" s="567">
        <f t="shared" si="6"/>
        <v>0</v>
      </c>
      <c r="L144" s="984"/>
    </row>
    <row r="145" spans="1:12" ht="15.6" customHeight="1">
      <c r="A145" s="573">
        <v>214</v>
      </c>
      <c r="B145" s="573" t="s">
        <v>24</v>
      </c>
      <c r="C145" s="293" t="s">
        <v>4419</v>
      </c>
      <c r="D145" s="293" t="s">
        <v>4420</v>
      </c>
      <c r="E145" s="569" t="s">
        <v>26</v>
      </c>
      <c r="F145" s="570">
        <f t="shared" si="8"/>
        <v>0</v>
      </c>
      <c r="G145" s="571" t="str">
        <f t="shared" si="7"/>
        <v>0</v>
      </c>
      <c r="H145" s="572">
        <v>0</v>
      </c>
      <c r="I145" s="567" t="s">
        <v>27</v>
      </c>
      <c r="J145" s="574" t="s">
        <v>1639</v>
      </c>
      <c r="K145" s="567">
        <f t="shared" si="6"/>
        <v>0</v>
      </c>
      <c r="L145" s="984"/>
    </row>
    <row r="146" spans="1:12" ht="15.6" customHeight="1">
      <c r="A146" s="573">
        <v>215</v>
      </c>
      <c r="B146" s="573" t="s">
        <v>24</v>
      </c>
      <c r="C146" s="293" t="s">
        <v>4419</v>
      </c>
      <c r="D146" s="293" t="s">
        <v>4420</v>
      </c>
      <c r="E146" s="569" t="s">
        <v>26</v>
      </c>
      <c r="F146" s="570">
        <f t="shared" si="8"/>
        <v>0</v>
      </c>
      <c r="G146" s="571" t="str">
        <f t="shared" si="7"/>
        <v>0</v>
      </c>
      <c r="H146" s="572">
        <v>0</v>
      </c>
      <c r="I146" s="567" t="s">
        <v>27</v>
      </c>
      <c r="J146" s="574" t="s">
        <v>1639</v>
      </c>
      <c r="K146" s="567">
        <f t="shared" si="6"/>
        <v>0</v>
      </c>
      <c r="L146" s="984"/>
    </row>
    <row r="147" spans="1:12" ht="15.6" customHeight="1">
      <c r="A147" s="573">
        <v>216</v>
      </c>
      <c r="B147" s="573" t="s">
        <v>24</v>
      </c>
      <c r="C147" s="293" t="s">
        <v>4419</v>
      </c>
      <c r="D147" s="293" t="s">
        <v>4420</v>
      </c>
      <c r="E147" s="569" t="s">
        <v>26</v>
      </c>
      <c r="F147" s="570">
        <f t="shared" si="8"/>
        <v>0</v>
      </c>
      <c r="G147" s="571" t="str">
        <f t="shared" si="7"/>
        <v>0</v>
      </c>
      <c r="H147" s="572">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8"/>
        <v>0</v>
      </c>
      <c r="G148" s="571" t="str">
        <f t="shared" si="7"/>
        <v>0</v>
      </c>
      <c r="H148" s="572">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8"/>
        <v>0</v>
      </c>
      <c r="G149" s="571" t="str">
        <f t="shared" si="7"/>
        <v>0</v>
      </c>
      <c r="H149" s="572">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8"/>
        <v>0</v>
      </c>
      <c r="G150" s="571" t="str">
        <f t="shared" si="7"/>
        <v>0</v>
      </c>
      <c r="H150" s="572">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8"/>
        <v>0</v>
      </c>
      <c r="G151" s="571" t="str">
        <f t="shared" si="7"/>
        <v>0</v>
      </c>
      <c r="H151" s="572">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8"/>
        <v>0</v>
      </c>
      <c r="G152" s="571" t="str">
        <f t="shared" si="7"/>
        <v>0</v>
      </c>
      <c r="H152" s="572">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8"/>
        <v>0</v>
      </c>
      <c r="G153" s="571" t="str">
        <f t="shared" si="7"/>
        <v>0</v>
      </c>
      <c r="H153" s="572">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8"/>
        <v>0</v>
      </c>
      <c r="G154" s="571" t="str">
        <f t="shared" si="7"/>
        <v>0</v>
      </c>
      <c r="H154" s="572">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8"/>
        <v>255</v>
      </c>
      <c r="G155" s="571" t="str">
        <f t="shared" si="7"/>
        <v>FF</v>
      </c>
      <c r="H155" s="572">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8"/>
        <v>255</v>
      </c>
      <c r="G156" s="571" t="str">
        <f t="shared" si="7"/>
        <v>FF</v>
      </c>
      <c r="H156" s="572">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8"/>
        <v>255</v>
      </c>
      <c r="G157" s="571" t="str">
        <f t="shared" si="7"/>
        <v>FF</v>
      </c>
      <c r="H157" s="572">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8"/>
        <v>255</v>
      </c>
      <c r="G158" s="571" t="str">
        <f t="shared" si="7"/>
        <v>FF</v>
      </c>
      <c r="H158" s="572">
        <v>255</v>
      </c>
      <c r="I158" s="567" t="s">
        <v>27</v>
      </c>
      <c r="J158" s="574" t="s">
        <v>1639</v>
      </c>
      <c r="K158" s="567">
        <f t="shared" si="6"/>
        <v>255</v>
      </c>
      <c r="L158" s="298"/>
    </row>
    <row r="159" spans="1:12">
      <c r="A159" s="573">
        <v>228</v>
      </c>
      <c r="B159" s="573" t="s">
        <v>24</v>
      </c>
      <c r="C159" s="293" t="s">
        <v>49</v>
      </c>
      <c r="D159" s="293" t="s">
        <v>49</v>
      </c>
      <c r="E159" s="569" t="s">
        <v>26</v>
      </c>
      <c r="F159" s="570">
        <f t="shared" si="8"/>
        <v>255</v>
      </c>
      <c r="G159" s="571" t="str">
        <f t="shared" si="7"/>
        <v>FF</v>
      </c>
      <c r="H159" s="572">
        <v>255</v>
      </c>
      <c r="I159" s="567" t="s">
        <v>27</v>
      </c>
      <c r="J159" s="574" t="s">
        <v>1639</v>
      </c>
      <c r="K159" s="567">
        <f t="shared" si="6"/>
        <v>255</v>
      </c>
      <c r="L159" s="298"/>
    </row>
    <row r="160" spans="1:12">
      <c r="A160" s="573">
        <v>229</v>
      </c>
      <c r="B160" s="573" t="s">
        <v>24</v>
      </c>
      <c r="C160" s="293" t="s">
        <v>49</v>
      </c>
      <c r="D160" s="293" t="s">
        <v>49</v>
      </c>
      <c r="E160" s="569" t="s">
        <v>26</v>
      </c>
      <c r="F160" s="570">
        <f t="shared" si="8"/>
        <v>255</v>
      </c>
      <c r="G160" s="571" t="str">
        <f t="shared" si="7"/>
        <v>FF</v>
      </c>
      <c r="H160" s="572">
        <v>255</v>
      </c>
      <c r="I160" s="567" t="s">
        <v>27</v>
      </c>
      <c r="J160" s="574" t="s">
        <v>1639</v>
      </c>
      <c r="K160" s="567">
        <f t="shared" si="6"/>
        <v>255</v>
      </c>
      <c r="L160" s="298"/>
    </row>
    <row r="161" spans="1:12">
      <c r="A161" s="573">
        <v>230</v>
      </c>
      <c r="B161" s="573" t="s">
        <v>24</v>
      </c>
      <c r="C161" s="293" t="s">
        <v>49</v>
      </c>
      <c r="D161" s="293" t="s">
        <v>49</v>
      </c>
      <c r="E161" s="569" t="s">
        <v>26</v>
      </c>
      <c r="F161" s="570">
        <f t="shared" si="8"/>
        <v>255</v>
      </c>
      <c r="G161" s="571" t="str">
        <f t="shared" si="7"/>
        <v>FF</v>
      </c>
      <c r="H161" s="572">
        <v>255</v>
      </c>
      <c r="I161" s="567" t="s">
        <v>27</v>
      </c>
      <c r="J161" s="574" t="s">
        <v>1639</v>
      </c>
      <c r="K161" s="567">
        <f t="shared" si="6"/>
        <v>255</v>
      </c>
      <c r="L161" s="298"/>
    </row>
    <row r="162" spans="1:12">
      <c r="A162" s="573">
        <v>231</v>
      </c>
      <c r="B162" s="573" t="s">
        <v>24</v>
      </c>
      <c r="C162" s="293" t="s">
        <v>49</v>
      </c>
      <c r="D162" s="293" t="s">
        <v>49</v>
      </c>
      <c r="E162" s="569" t="s">
        <v>26</v>
      </c>
      <c r="F162" s="570">
        <f t="shared" si="8"/>
        <v>255</v>
      </c>
      <c r="G162" s="571" t="str">
        <f t="shared" si="7"/>
        <v>FF</v>
      </c>
      <c r="H162" s="572">
        <v>255</v>
      </c>
      <c r="I162" s="567" t="s">
        <v>27</v>
      </c>
      <c r="J162" s="574" t="s">
        <v>1639</v>
      </c>
      <c r="K162" s="567">
        <f t="shared" si="6"/>
        <v>255</v>
      </c>
      <c r="L162" s="298"/>
    </row>
    <row r="163" spans="1:12">
      <c r="A163" s="573">
        <v>232</v>
      </c>
      <c r="B163" s="573" t="s">
        <v>24</v>
      </c>
      <c r="C163" s="293" t="s">
        <v>49</v>
      </c>
      <c r="D163" s="293" t="s">
        <v>49</v>
      </c>
      <c r="E163" s="569" t="s">
        <v>26</v>
      </c>
      <c r="F163" s="570">
        <f t="shared" si="8"/>
        <v>255</v>
      </c>
      <c r="G163" s="571" t="str">
        <f t="shared" si="7"/>
        <v>FF</v>
      </c>
      <c r="H163" s="572">
        <v>255</v>
      </c>
      <c r="I163" s="567" t="s">
        <v>27</v>
      </c>
      <c r="J163" s="574" t="s">
        <v>1639</v>
      </c>
      <c r="K163" s="567">
        <f t="shared" si="6"/>
        <v>255</v>
      </c>
      <c r="L163" s="298"/>
    </row>
    <row r="164" spans="1:12">
      <c r="A164" s="573">
        <v>233</v>
      </c>
      <c r="B164" s="573" t="s">
        <v>24</v>
      </c>
      <c r="C164" s="293" t="s">
        <v>49</v>
      </c>
      <c r="D164" s="293" t="s">
        <v>49</v>
      </c>
      <c r="E164" s="569" t="s">
        <v>26</v>
      </c>
      <c r="F164" s="570">
        <f t="shared" si="8"/>
        <v>255</v>
      </c>
      <c r="G164" s="571" t="str">
        <f t="shared" si="7"/>
        <v>FF</v>
      </c>
      <c r="H164" s="572">
        <v>255</v>
      </c>
      <c r="I164" s="567" t="s">
        <v>27</v>
      </c>
      <c r="J164" s="574" t="s">
        <v>1639</v>
      </c>
      <c r="K164" s="567">
        <f t="shared" si="6"/>
        <v>255</v>
      </c>
      <c r="L164" s="298"/>
    </row>
    <row r="165" spans="1:12">
      <c r="A165" s="573">
        <v>234</v>
      </c>
      <c r="B165" s="573" t="s">
        <v>24</v>
      </c>
      <c r="C165" s="293" t="s">
        <v>49</v>
      </c>
      <c r="D165" s="293" t="s">
        <v>49</v>
      </c>
      <c r="E165" s="569" t="s">
        <v>26</v>
      </c>
      <c r="F165" s="570">
        <f t="shared" si="8"/>
        <v>255</v>
      </c>
      <c r="G165" s="571" t="str">
        <f t="shared" si="7"/>
        <v>FF</v>
      </c>
      <c r="H165" s="572">
        <v>255</v>
      </c>
      <c r="I165" s="567" t="s">
        <v>27</v>
      </c>
      <c r="J165" s="574" t="s">
        <v>1639</v>
      </c>
      <c r="K165" s="567">
        <f t="shared" ref="K165:K186" si="9">H165</f>
        <v>255</v>
      </c>
      <c r="L165" s="298"/>
    </row>
    <row r="166" spans="1:12">
      <c r="A166" s="573">
        <v>235</v>
      </c>
      <c r="B166" s="573" t="s">
        <v>24</v>
      </c>
      <c r="C166" s="293" t="s">
        <v>49</v>
      </c>
      <c r="D166" s="293" t="s">
        <v>49</v>
      </c>
      <c r="E166" s="569" t="s">
        <v>26</v>
      </c>
      <c r="F166" s="570">
        <f t="shared" si="8"/>
        <v>255</v>
      </c>
      <c r="G166" s="571" t="str">
        <f t="shared" si="7"/>
        <v>FF</v>
      </c>
      <c r="H166" s="572">
        <v>255</v>
      </c>
      <c r="I166" s="567" t="s">
        <v>27</v>
      </c>
      <c r="J166" s="574" t="s">
        <v>1639</v>
      </c>
      <c r="K166" s="567">
        <f t="shared" si="9"/>
        <v>255</v>
      </c>
      <c r="L166" s="298"/>
    </row>
    <row r="167" spans="1:12">
      <c r="A167" s="573">
        <v>236</v>
      </c>
      <c r="B167" s="573" t="s">
        <v>24</v>
      </c>
      <c r="C167" s="293" t="s">
        <v>49</v>
      </c>
      <c r="D167" s="293" t="s">
        <v>49</v>
      </c>
      <c r="E167" s="569" t="s">
        <v>26</v>
      </c>
      <c r="F167" s="570">
        <f t="shared" si="8"/>
        <v>255</v>
      </c>
      <c r="G167" s="571" t="str">
        <f t="shared" si="7"/>
        <v>FF</v>
      </c>
      <c r="H167" s="572">
        <v>255</v>
      </c>
      <c r="I167" s="567" t="s">
        <v>27</v>
      </c>
      <c r="J167" s="574" t="s">
        <v>1639</v>
      </c>
      <c r="K167" s="567">
        <f t="shared" si="9"/>
        <v>255</v>
      </c>
      <c r="L167" s="298"/>
    </row>
    <row r="168" spans="1:12">
      <c r="A168" s="573">
        <v>237</v>
      </c>
      <c r="B168" s="573" t="s">
        <v>24</v>
      </c>
      <c r="C168" s="293" t="s">
        <v>49</v>
      </c>
      <c r="D168" s="293" t="s">
        <v>49</v>
      </c>
      <c r="E168" s="569" t="s">
        <v>26</v>
      </c>
      <c r="F168" s="570">
        <f t="shared" si="8"/>
        <v>255</v>
      </c>
      <c r="G168" s="571" t="str">
        <f t="shared" si="7"/>
        <v>FF</v>
      </c>
      <c r="H168" s="572">
        <v>255</v>
      </c>
      <c r="I168" s="567" t="s">
        <v>27</v>
      </c>
      <c r="J168" s="574" t="s">
        <v>1639</v>
      </c>
      <c r="K168" s="567">
        <f t="shared" si="9"/>
        <v>255</v>
      </c>
      <c r="L168" s="298"/>
    </row>
    <row r="169" spans="1:12">
      <c r="A169" s="573">
        <v>238</v>
      </c>
      <c r="B169" s="573" t="s">
        <v>24</v>
      </c>
      <c r="C169" s="293" t="s">
        <v>49</v>
      </c>
      <c r="D169" s="293" t="s">
        <v>49</v>
      </c>
      <c r="E169" s="569" t="s">
        <v>26</v>
      </c>
      <c r="F169" s="570">
        <f t="shared" si="8"/>
        <v>255</v>
      </c>
      <c r="G169" s="571" t="str">
        <f t="shared" si="7"/>
        <v>FF</v>
      </c>
      <c r="H169" s="572">
        <v>255</v>
      </c>
      <c r="I169" s="567" t="s">
        <v>27</v>
      </c>
      <c r="J169" s="574" t="s">
        <v>1639</v>
      </c>
      <c r="K169" s="567">
        <f t="shared" si="9"/>
        <v>255</v>
      </c>
      <c r="L169" s="298"/>
    </row>
    <row r="170" spans="1:12">
      <c r="A170" s="573">
        <v>239</v>
      </c>
      <c r="B170" s="573" t="s">
        <v>24</v>
      </c>
      <c r="C170" s="293" t="s">
        <v>49</v>
      </c>
      <c r="D170" s="293" t="s">
        <v>49</v>
      </c>
      <c r="E170" s="569" t="s">
        <v>26</v>
      </c>
      <c r="F170" s="570">
        <f t="shared" si="8"/>
        <v>255</v>
      </c>
      <c r="G170" s="571" t="str">
        <f t="shared" si="7"/>
        <v>FF</v>
      </c>
      <c r="H170" s="572">
        <v>255</v>
      </c>
      <c r="I170" s="567" t="s">
        <v>27</v>
      </c>
      <c r="J170" s="574" t="s">
        <v>1639</v>
      </c>
      <c r="K170" s="567">
        <f t="shared" si="9"/>
        <v>255</v>
      </c>
      <c r="L170" s="298"/>
    </row>
    <row r="171" spans="1:12">
      <c r="A171" s="573">
        <v>240</v>
      </c>
      <c r="B171" s="573" t="s">
        <v>24</v>
      </c>
      <c r="C171" s="293" t="s">
        <v>49</v>
      </c>
      <c r="D171" s="293" t="s">
        <v>49</v>
      </c>
      <c r="E171" s="569" t="s">
        <v>26</v>
      </c>
      <c r="F171" s="570">
        <f t="shared" si="8"/>
        <v>255</v>
      </c>
      <c r="G171" s="571" t="str">
        <f t="shared" si="7"/>
        <v>FF</v>
      </c>
      <c r="H171" s="572">
        <v>255</v>
      </c>
      <c r="I171" s="567" t="s">
        <v>27</v>
      </c>
      <c r="J171" s="574" t="s">
        <v>1639</v>
      </c>
      <c r="K171" s="567">
        <f t="shared" si="9"/>
        <v>255</v>
      </c>
      <c r="L171" s="298"/>
    </row>
    <row r="172" spans="1:12">
      <c r="A172" s="573">
        <v>241</v>
      </c>
      <c r="B172" s="573" t="s">
        <v>24</v>
      </c>
      <c r="C172" s="293" t="s">
        <v>49</v>
      </c>
      <c r="D172" s="293" t="s">
        <v>49</v>
      </c>
      <c r="E172" s="569" t="s">
        <v>26</v>
      </c>
      <c r="F172" s="570">
        <f t="shared" si="8"/>
        <v>255</v>
      </c>
      <c r="G172" s="571" t="str">
        <f t="shared" si="7"/>
        <v>FF</v>
      </c>
      <c r="H172" s="572">
        <v>255</v>
      </c>
      <c r="I172" s="567" t="s">
        <v>27</v>
      </c>
      <c r="J172" s="574" t="s">
        <v>1639</v>
      </c>
      <c r="K172" s="567">
        <f t="shared" si="9"/>
        <v>255</v>
      </c>
      <c r="L172" s="298"/>
    </row>
    <row r="173" spans="1:12">
      <c r="A173" s="573">
        <v>242</v>
      </c>
      <c r="B173" s="573" t="s">
        <v>24</v>
      </c>
      <c r="C173" s="293" t="s">
        <v>49</v>
      </c>
      <c r="D173" s="293" t="s">
        <v>49</v>
      </c>
      <c r="E173" s="569" t="s">
        <v>26</v>
      </c>
      <c r="F173" s="570">
        <f t="shared" si="8"/>
        <v>255</v>
      </c>
      <c r="G173" s="571" t="str">
        <f t="shared" si="7"/>
        <v>FF</v>
      </c>
      <c r="H173" s="572">
        <v>255</v>
      </c>
      <c r="I173" s="567" t="s">
        <v>27</v>
      </c>
      <c r="J173" s="574" t="s">
        <v>1639</v>
      </c>
      <c r="K173" s="567">
        <f t="shared" si="9"/>
        <v>255</v>
      </c>
      <c r="L173" s="298"/>
    </row>
    <row r="174" spans="1:12">
      <c r="A174" s="573">
        <v>243</v>
      </c>
      <c r="B174" s="573" t="s">
        <v>24</v>
      </c>
      <c r="C174" s="293" t="s">
        <v>49</v>
      </c>
      <c r="D174" s="293" t="s">
        <v>49</v>
      </c>
      <c r="E174" s="569" t="s">
        <v>26</v>
      </c>
      <c r="F174" s="570">
        <f t="shared" si="8"/>
        <v>255</v>
      </c>
      <c r="G174" s="571" t="str">
        <f t="shared" si="7"/>
        <v>FF</v>
      </c>
      <c r="H174" s="572">
        <v>255</v>
      </c>
      <c r="I174" s="567" t="s">
        <v>27</v>
      </c>
      <c r="J174" s="574" t="s">
        <v>1639</v>
      </c>
      <c r="K174" s="567">
        <f t="shared" si="9"/>
        <v>255</v>
      </c>
      <c r="L174" s="298"/>
    </row>
    <row r="175" spans="1:12">
      <c r="A175" s="573">
        <v>244</v>
      </c>
      <c r="B175" s="573" t="s">
        <v>24</v>
      </c>
      <c r="C175" s="293" t="s">
        <v>49</v>
      </c>
      <c r="D175" s="293" t="s">
        <v>49</v>
      </c>
      <c r="E175" s="569" t="s">
        <v>26</v>
      </c>
      <c r="F175" s="570">
        <f t="shared" si="8"/>
        <v>255</v>
      </c>
      <c r="G175" s="571" t="str">
        <f t="shared" si="7"/>
        <v>FF</v>
      </c>
      <c r="H175" s="572">
        <v>255</v>
      </c>
      <c r="I175" s="567" t="s">
        <v>27</v>
      </c>
      <c r="J175" s="574" t="s">
        <v>1639</v>
      </c>
      <c r="K175" s="567">
        <f t="shared" si="9"/>
        <v>255</v>
      </c>
      <c r="L175" s="298"/>
    </row>
    <row r="176" spans="1:12">
      <c r="A176" s="573">
        <v>245</v>
      </c>
      <c r="B176" s="573" t="s">
        <v>24</v>
      </c>
      <c r="C176" s="293" t="s">
        <v>49</v>
      </c>
      <c r="D176" s="293" t="s">
        <v>49</v>
      </c>
      <c r="E176" s="569" t="s">
        <v>26</v>
      </c>
      <c r="F176" s="570">
        <f t="shared" si="8"/>
        <v>255</v>
      </c>
      <c r="G176" s="571" t="str">
        <f t="shared" si="7"/>
        <v>FF</v>
      </c>
      <c r="H176" s="572">
        <v>255</v>
      </c>
      <c r="I176" s="567" t="s">
        <v>27</v>
      </c>
      <c r="J176" s="574" t="s">
        <v>1639</v>
      </c>
      <c r="K176" s="567">
        <f t="shared" si="9"/>
        <v>255</v>
      </c>
      <c r="L176" s="298"/>
    </row>
    <row r="177" spans="1:12">
      <c r="A177" s="573">
        <v>246</v>
      </c>
      <c r="B177" s="573" t="s">
        <v>24</v>
      </c>
      <c r="C177" s="293" t="s">
        <v>49</v>
      </c>
      <c r="D177" s="293" t="s">
        <v>49</v>
      </c>
      <c r="E177" s="569" t="s">
        <v>26</v>
      </c>
      <c r="F177" s="570">
        <f t="shared" si="8"/>
        <v>255</v>
      </c>
      <c r="G177" s="571" t="str">
        <f t="shared" si="7"/>
        <v>FF</v>
      </c>
      <c r="H177" s="572">
        <v>255</v>
      </c>
      <c r="I177" s="567" t="s">
        <v>27</v>
      </c>
      <c r="J177" s="574" t="s">
        <v>1639</v>
      </c>
      <c r="K177" s="567">
        <f t="shared" si="9"/>
        <v>255</v>
      </c>
      <c r="L177" s="298"/>
    </row>
    <row r="178" spans="1:12">
      <c r="A178" s="573">
        <v>247</v>
      </c>
      <c r="B178" s="573" t="s">
        <v>24</v>
      </c>
      <c r="C178" s="293" t="s">
        <v>49</v>
      </c>
      <c r="D178" s="293" t="s">
        <v>49</v>
      </c>
      <c r="E178" s="569" t="s">
        <v>26</v>
      </c>
      <c r="F178" s="570">
        <f t="shared" si="8"/>
        <v>255</v>
      </c>
      <c r="G178" s="571" t="str">
        <f t="shared" si="7"/>
        <v>FF</v>
      </c>
      <c r="H178" s="572">
        <v>255</v>
      </c>
      <c r="I178" s="567" t="s">
        <v>27</v>
      </c>
      <c r="J178" s="574" t="s">
        <v>1639</v>
      </c>
      <c r="K178" s="567">
        <f t="shared" si="9"/>
        <v>255</v>
      </c>
      <c r="L178" s="298"/>
    </row>
    <row r="179" spans="1:12">
      <c r="A179" s="573">
        <v>248</v>
      </c>
      <c r="B179" s="573" t="s">
        <v>24</v>
      </c>
      <c r="C179" s="293" t="s">
        <v>49</v>
      </c>
      <c r="D179" s="293" t="s">
        <v>49</v>
      </c>
      <c r="E179" s="569" t="s">
        <v>26</v>
      </c>
      <c r="F179" s="570">
        <f t="shared" si="8"/>
        <v>255</v>
      </c>
      <c r="G179" s="571" t="str">
        <f t="shared" si="7"/>
        <v>FF</v>
      </c>
      <c r="H179" s="572">
        <v>255</v>
      </c>
      <c r="I179" s="567" t="s">
        <v>27</v>
      </c>
      <c r="J179" s="574" t="s">
        <v>1639</v>
      </c>
      <c r="K179" s="567">
        <f t="shared" si="9"/>
        <v>255</v>
      </c>
      <c r="L179" s="298"/>
    </row>
    <row r="180" spans="1:12">
      <c r="A180" s="573">
        <v>249</v>
      </c>
      <c r="B180" s="573" t="s">
        <v>24</v>
      </c>
      <c r="C180" s="293" t="s">
        <v>49</v>
      </c>
      <c r="D180" s="293" t="s">
        <v>49</v>
      </c>
      <c r="E180" s="569" t="s">
        <v>26</v>
      </c>
      <c r="F180" s="570">
        <f t="shared" si="8"/>
        <v>255</v>
      </c>
      <c r="G180" s="571" t="str">
        <f t="shared" si="7"/>
        <v>FF</v>
      </c>
      <c r="H180" s="572">
        <v>255</v>
      </c>
      <c r="I180" s="567" t="s">
        <v>27</v>
      </c>
      <c r="J180" s="574" t="s">
        <v>1639</v>
      </c>
      <c r="K180" s="567">
        <f t="shared" si="9"/>
        <v>255</v>
      </c>
      <c r="L180" s="298"/>
    </row>
    <row r="181" spans="1:12">
      <c r="A181" s="573">
        <v>250</v>
      </c>
      <c r="B181" s="573" t="s">
        <v>24</v>
      </c>
      <c r="C181" s="293" t="s">
        <v>49</v>
      </c>
      <c r="D181" s="293" t="s">
        <v>49</v>
      </c>
      <c r="E181" s="569" t="s">
        <v>26</v>
      </c>
      <c r="F181" s="570">
        <f t="shared" si="8"/>
        <v>255</v>
      </c>
      <c r="G181" s="571" t="str">
        <f t="shared" si="7"/>
        <v>FF</v>
      </c>
      <c r="H181" s="572">
        <v>255</v>
      </c>
      <c r="I181" s="567" t="s">
        <v>27</v>
      </c>
      <c r="J181" s="574" t="s">
        <v>1639</v>
      </c>
      <c r="K181" s="567">
        <f t="shared" si="9"/>
        <v>255</v>
      </c>
      <c r="L181" s="298"/>
    </row>
    <row r="182" spans="1:12">
      <c r="A182" s="573">
        <v>251</v>
      </c>
      <c r="B182" s="573" t="s">
        <v>24</v>
      </c>
      <c r="C182" s="293" t="s">
        <v>49</v>
      </c>
      <c r="D182" s="293" t="s">
        <v>49</v>
      </c>
      <c r="E182" s="569" t="s">
        <v>26</v>
      </c>
      <c r="F182" s="570">
        <f t="shared" si="8"/>
        <v>255</v>
      </c>
      <c r="G182" s="571" t="str">
        <f t="shared" si="7"/>
        <v>FF</v>
      </c>
      <c r="H182" s="572">
        <v>255</v>
      </c>
      <c r="I182" s="567" t="s">
        <v>27</v>
      </c>
      <c r="J182" s="574" t="s">
        <v>1639</v>
      </c>
      <c r="K182" s="567">
        <f t="shared" si="9"/>
        <v>255</v>
      </c>
      <c r="L182" s="298"/>
    </row>
    <row r="183" spans="1:12">
      <c r="A183" s="573">
        <v>252</v>
      </c>
      <c r="B183" s="573" t="s">
        <v>24</v>
      </c>
      <c r="C183" s="293" t="s">
        <v>49</v>
      </c>
      <c r="D183" s="293" t="s">
        <v>49</v>
      </c>
      <c r="E183" s="569" t="s">
        <v>26</v>
      </c>
      <c r="F183" s="570">
        <f t="shared" si="8"/>
        <v>255</v>
      </c>
      <c r="G183" s="571" t="str">
        <f t="shared" si="7"/>
        <v>FF</v>
      </c>
      <c r="H183" s="572">
        <v>255</v>
      </c>
      <c r="I183" s="567" t="s">
        <v>27</v>
      </c>
      <c r="J183" s="574" t="s">
        <v>1639</v>
      </c>
      <c r="K183" s="567">
        <f t="shared" si="9"/>
        <v>255</v>
      </c>
      <c r="L183" s="298"/>
    </row>
    <row r="184" spans="1:12">
      <c r="A184" s="573">
        <v>253</v>
      </c>
      <c r="B184" s="573" t="s">
        <v>24</v>
      </c>
      <c r="C184" s="293" t="s">
        <v>49</v>
      </c>
      <c r="D184" s="293" t="s">
        <v>49</v>
      </c>
      <c r="E184" s="569" t="s">
        <v>26</v>
      </c>
      <c r="F184" s="570">
        <f t="shared" si="8"/>
        <v>255</v>
      </c>
      <c r="G184" s="571" t="str">
        <f t="shared" si="7"/>
        <v>FF</v>
      </c>
      <c r="H184" s="572">
        <v>255</v>
      </c>
      <c r="I184" s="567" t="s">
        <v>27</v>
      </c>
      <c r="J184" s="574" t="s">
        <v>1639</v>
      </c>
      <c r="K184" s="567">
        <f t="shared" si="9"/>
        <v>255</v>
      </c>
      <c r="L184" s="298"/>
    </row>
    <row r="185" spans="1:12">
      <c r="A185" s="573">
        <v>254</v>
      </c>
      <c r="B185" s="573" t="s">
        <v>24</v>
      </c>
      <c r="C185" s="293" t="s">
        <v>49</v>
      </c>
      <c r="D185" s="293" t="s">
        <v>49</v>
      </c>
      <c r="E185" s="569" t="s">
        <v>26</v>
      </c>
      <c r="F185" s="570">
        <f t="shared" si="8"/>
        <v>255</v>
      </c>
      <c r="G185" s="571" t="str">
        <f t="shared" si="7"/>
        <v>FF</v>
      </c>
      <c r="H185" s="572">
        <v>255</v>
      </c>
      <c r="I185" s="567" t="s">
        <v>27</v>
      </c>
      <c r="J185" s="574" t="s">
        <v>1639</v>
      </c>
      <c r="K185" s="567">
        <f t="shared" si="9"/>
        <v>255</v>
      </c>
      <c r="L185" s="298"/>
    </row>
    <row r="186" spans="1:12">
      <c r="A186" s="573">
        <v>255</v>
      </c>
      <c r="B186" s="573" t="s">
        <v>24</v>
      </c>
      <c r="C186" s="293" t="s">
        <v>1487</v>
      </c>
      <c r="D186" s="300" t="s">
        <v>1488</v>
      </c>
      <c r="E186" s="569" t="s">
        <v>26</v>
      </c>
      <c r="F186" s="570">
        <f t="shared" si="8"/>
        <v>204</v>
      </c>
      <c r="G186" s="571" t="str">
        <f t="shared" si="7"/>
        <v>CC</v>
      </c>
      <c r="H186" s="572">
        <v>204</v>
      </c>
      <c r="I186" s="567" t="s">
        <v>27</v>
      </c>
      <c r="J186" s="574" t="s">
        <v>1639</v>
      </c>
      <c r="K186" s="567">
        <f t="shared" si="9"/>
        <v>204</v>
      </c>
      <c r="L186" s="298"/>
    </row>
    <row r="187" spans="1:12">
      <c r="A187" s="566"/>
      <c r="B187" s="568"/>
      <c r="C187" s="566"/>
      <c r="D187" s="566"/>
      <c r="E187" s="568"/>
      <c r="F187" s="566"/>
      <c r="H187" s="568"/>
      <c r="I187" s="568"/>
      <c r="J187" s="568"/>
      <c r="K187" s="568"/>
      <c r="L187" s="566"/>
    </row>
    <row r="188" spans="1:12">
      <c r="A188" s="566"/>
      <c r="B188" s="568"/>
      <c r="C188" s="566"/>
      <c r="D188" s="566"/>
      <c r="E188" s="568"/>
      <c r="F188" s="566"/>
      <c r="H188" s="568"/>
      <c r="I188" s="568"/>
      <c r="J188" s="568"/>
      <c r="K188" s="568"/>
      <c r="L188" s="566"/>
    </row>
    <row r="189" spans="1:12">
      <c r="A189" s="566"/>
      <c r="B189" s="568"/>
      <c r="C189" s="566"/>
      <c r="D189" s="566"/>
      <c r="E189" s="568"/>
      <c r="F189" s="566"/>
      <c r="H189" s="568"/>
      <c r="I189" s="568"/>
      <c r="J189" s="568"/>
      <c r="K189" s="568"/>
      <c r="L189" s="566"/>
    </row>
    <row r="190" spans="1:12">
      <c r="A190" s="566"/>
      <c r="B190" s="568"/>
      <c r="C190" s="566"/>
      <c r="D190" s="566"/>
      <c r="E190" s="568"/>
      <c r="F190" s="566"/>
      <c r="H190" s="568"/>
      <c r="I190" s="568"/>
      <c r="J190" s="568"/>
      <c r="K190" s="568"/>
      <c r="L190" s="566"/>
    </row>
    <row r="191" spans="1:12">
      <c r="A191" s="566"/>
      <c r="B191" s="568"/>
      <c r="C191" s="566"/>
      <c r="D191" s="566"/>
      <c r="E191" s="568"/>
      <c r="F191" s="566"/>
      <c r="H191" s="568"/>
      <c r="I191" s="568"/>
      <c r="J191" s="568"/>
      <c r="K191" s="568"/>
      <c r="L191" s="566"/>
    </row>
    <row r="192" spans="1:12">
      <c r="A192" s="566"/>
      <c r="B192" s="568"/>
      <c r="C192" s="566"/>
      <c r="D192" s="566"/>
      <c r="E192" s="568"/>
      <c r="F192" s="566"/>
      <c r="H192" s="568"/>
      <c r="I192" s="568"/>
      <c r="J192" s="568"/>
      <c r="K192" s="568"/>
      <c r="L192" s="566"/>
    </row>
    <row r="193" spans="1:12">
      <c r="A193" s="566"/>
      <c r="B193" s="568"/>
      <c r="C193" s="566"/>
      <c r="D193" s="566"/>
      <c r="E193" s="568"/>
      <c r="F193" s="566"/>
      <c r="H193" s="568"/>
      <c r="I193" s="568"/>
      <c r="J193" s="568"/>
      <c r="K193" s="568"/>
      <c r="L193" s="566"/>
    </row>
    <row r="194" spans="1:12">
      <c r="A194" s="566"/>
      <c r="B194" s="568"/>
      <c r="C194" s="566"/>
      <c r="D194" s="566"/>
      <c r="E194" s="568"/>
      <c r="F194" s="566"/>
      <c r="H194" s="568"/>
      <c r="I194" s="568"/>
      <c r="J194" s="568"/>
      <c r="K194" s="568"/>
      <c r="L194" s="566"/>
    </row>
    <row r="195" spans="1:12">
      <c r="A195" s="566"/>
      <c r="B195" s="568"/>
      <c r="C195" s="566"/>
      <c r="D195" s="566"/>
      <c r="E195" s="568"/>
      <c r="F195" s="566"/>
      <c r="H195" s="568"/>
      <c r="I195" s="568"/>
      <c r="J195" s="568"/>
      <c r="K195" s="568"/>
      <c r="L195" s="566"/>
    </row>
    <row r="196" spans="1:12">
      <c r="A196" s="566"/>
      <c r="B196" s="568"/>
      <c r="C196" s="566"/>
      <c r="D196" s="566"/>
      <c r="E196" s="568"/>
      <c r="F196" s="566"/>
      <c r="H196" s="568"/>
      <c r="I196" s="568"/>
      <c r="J196" s="568"/>
      <c r="K196" s="568"/>
      <c r="L196" s="566"/>
    </row>
    <row r="197" spans="1:12">
      <c r="A197" s="566"/>
      <c r="B197" s="568"/>
      <c r="C197" s="566"/>
      <c r="D197" s="566"/>
      <c r="E197" s="568"/>
      <c r="F197" s="566"/>
      <c r="H197" s="568"/>
      <c r="I197" s="568"/>
      <c r="J197" s="568"/>
      <c r="K197" s="568"/>
      <c r="L197" s="566"/>
    </row>
    <row r="198" spans="1:12">
      <c r="A198" s="566"/>
      <c r="B198" s="568"/>
      <c r="C198" s="566"/>
      <c r="D198" s="566"/>
      <c r="E198" s="568"/>
      <c r="F198" s="566"/>
      <c r="H198" s="568"/>
      <c r="I198" s="568"/>
      <c r="J198" s="568"/>
      <c r="K198" s="568"/>
      <c r="L198" s="566"/>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AF58B-B243-423F-89B1-DE60D6D8A341}">
  <dimension ref="A1:L198"/>
  <sheetViews>
    <sheetView topLeftCell="B46" zoomScale="85" zoomScaleNormal="85" workbookViewId="0">
      <selection activeCell="C35" sqref="C35"/>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263"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1752</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0</v>
      </c>
      <c r="L3" s="983" t="s">
        <v>4428</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0</v>
      </c>
      <c r="H19" s="986">
        <v>0</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0</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4669</v>
      </c>
      <c r="D35" s="533" t="s">
        <v>1610</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572">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572">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572">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572">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572">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572">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572">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572">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572">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572">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572">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572">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572">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572">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572">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572">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572">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572">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572">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572">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572">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572">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572">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572">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572">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572">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572">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572">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572">
        <v>0</v>
      </c>
      <c r="I95" s="567" t="s">
        <v>27</v>
      </c>
      <c r="J95" s="574" t="s">
        <v>1639</v>
      </c>
      <c r="K95" s="567">
        <f t="shared" si="5"/>
        <v>0</v>
      </c>
      <c r="L95" s="984"/>
    </row>
    <row r="96" spans="1:12" ht="15.6" customHeight="1">
      <c r="A96" s="573">
        <v>165</v>
      </c>
      <c r="B96" s="573" t="s">
        <v>24</v>
      </c>
      <c r="C96" s="293" t="s">
        <v>4421</v>
      </c>
      <c r="D96" s="533" t="s">
        <v>4422</v>
      </c>
      <c r="E96" s="569" t="s">
        <v>26</v>
      </c>
      <c r="F96" s="570">
        <f t="shared" si="2"/>
        <v>0</v>
      </c>
      <c r="G96" s="571" t="str">
        <f t="shared" si="0"/>
        <v>0</v>
      </c>
      <c r="H96" s="572">
        <v>0</v>
      </c>
      <c r="I96" s="567" t="s">
        <v>27</v>
      </c>
      <c r="J96" s="574" t="s">
        <v>1639</v>
      </c>
      <c r="K96" s="567">
        <f t="shared" si="5"/>
        <v>0</v>
      </c>
      <c r="L96" s="984"/>
    </row>
    <row r="97" spans="1:12" ht="15.6" customHeight="1">
      <c r="A97" s="573">
        <v>166</v>
      </c>
      <c r="B97" s="573" t="s">
        <v>24</v>
      </c>
      <c r="C97" s="293" t="s">
        <v>4423</v>
      </c>
      <c r="D97" s="533" t="s">
        <v>4424</v>
      </c>
      <c r="E97" s="569" t="s">
        <v>26</v>
      </c>
      <c r="F97" s="570">
        <f t="shared" si="2"/>
        <v>0</v>
      </c>
      <c r="G97" s="571" t="str">
        <f t="shared" si="0"/>
        <v>0</v>
      </c>
      <c r="H97" s="572">
        <v>0</v>
      </c>
      <c r="I97" s="567" t="s">
        <v>27</v>
      </c>
      <c r="J97" s="574" t="s">
        <v>1639</v>
      </c>
      <c r="K97" s="567">
        <f t="shared" si="5"/>
        <v>0</v>
      </c>
      <c r="L97" s="984"/>
    </row>
    <row r="98" spans="1:12" ht="15.6" customHeight="1">
      <c r="A98" s="573">
        <v>167</v>
      </c>
      <c r="B98" s="573" t="s">
        <v>24</v>
      </c>
      <c r="C98" s="293" t="s">
        <v>4283</v>
      </c>
      <c r="D98" s="533" t="s">
        <v>4670</v>
      </c>
      <c r="E98" s="569" t="s">
        <v>26</v>
      </c>
      <c r="F98" s="570">
        <f t="shared" si="2"/>
        <v>0</v>
      </c>
      <c r="G98" s="571" t="str">
        <f t="shared" si="0"/>
        <v>0</v>
      </c>
      <c r="H98" s="572">
        <v>0</v>
      </c>
      <c r="I98" s="567" t="s">
        <v>27</v>
      </c>
      <c r="J98" s="574" t="s">
        <v>1639</v>
      </c>
      <c r="K98" s="567">
        <f t="shared" si="5"/>
        <v>0</v>
      </c>
      <c r="L98" s="984"/>
    </row>
    <row r="99" spans="1:12" ht="15.6" customHeight="1">
      <c r="A99" s="573">
        <v>168</v>
      </c>
      <c r="B99" s="573" t="s">
        <v>24</v>
      </c>
      <c r="C99" s="293" t="s">
        <v>1681</v>
      </c>
      <c r="D99" s="533" t="s">
        <v>4671</v>
      </c>
      <c r="E99" s="569" t="s">
        <v>26</v>
      </c>
      <c r="F99" s="570">
        <f t="shared" si="2"/>
        <v>0</v>
      </c>
      <c r="G99" s="571" t="str">
        <f t="shared" si="0"/>
        <v>0</v>
      </c>
      <c r="H99" s="572">
        <v>0</v>
      </c>
      <c r="I99" s="567" t="s">
        <v>27</v>
      </c>
      <c r="J99" s="574" t="s">
        <v>1639</v>
      </c>
      <c r="K99" s="567">
        <f t="shared" si="5"/>
        <v>0</v>
      </c>
      <c r="L99" s="984"/>
    </row>
    <row r="100" spans="1:12" ht="15.6" customHeight="1">
      <c r="A100" s="573">
        <v>169</v>
      </c>
      <c r="B100" s="573" t="s">
        <v>24</v>
      </c>
      <c r="C100" s="293" t="s">
        <v>4419</v>
      </c>
      <c r="D100" s="293" t="s">
        <v>4420</v>
      </c>
      <c r="E100" s="569" t="s">
        <v>26</v>
      </c>
      <c r="F100" s="570">
        <f t="shared" si="2"/>
        <v>0</v>
      </c>
      <c r="G100" s="571" t="str">
        <f t="shared" si="0"/>
        <v>0</v>
      </c>
      <c r="H100" s="572">
        <v>0</v>
      </c>
      <c r="I100" s="567" t="s">
        <v>27</v>
      </c>
      <c r="J100" s="574" t="s">
        <v>1639</v>
      </c>
      <c r="K100" s="567">
        <f t="shared" si="5"/>
        <v>0</v>
      </c>
      <c r="L100" s="984"/>
    </row>
    <row r="101" spans="1:12" ht="15.6" customHeight="1">
      <c r="A101" s="573">
        <v>170</v>
      </c>
      <c r="B101" s="573" t="s">
        <v>24</v>
      </c>
      <c r="C101" s="293" t="s">
        <v>4419</v>
      </c>
      <c r="D101" s="293" t="s">
        <v>4420</v>
      </c>
      <c r="E101" s="569" t="s">
        <v>26</v>
      </c>
      <c r="F101" s="570">
        <f t="shared" si="2"/>
        <v>0</v>
      </c>
      <c r="G101" s="571" t="str">
        <f t="shared" si="0"/>
        <v>0</v>
      </c>
      <c r="H101" s="572">
        <v>0</v>
      </c>
      <c r="I101" s="567" t="s">
        <v>27</v>
      </c>
      <c r="J101" s="574" t="s">
        <v>1639</v>
      </c>
      <c r="K101" s="567">
        <f t="shared" ref="K101:K164" si="6">H101</f>
        <v>0</v>
      </c>
      <c r="L101" s="984"/>
    </row>
    <row r="102" spans="1:12" ht="15.6" customHeight="1">
      <c r="A102" s="573">
        <v>171</v>
      </c>
      <c r="B102" s="573" t="s">
        <v>24</v>
      </c>
      <c r="C102" s="293" t="s">
        <v>4419</v>
      </c>
      <c r="D102" s="293" t="s">
        <v>4420</v>
      </c>
      <c r="E102" s="569" t="s">
        <v>26</v>
      </c>
      <c r="F102" s="570">
        <f t="shared" si="2"/>
        <v>0</v>
      </c>
      <c r="G102" s="571" t="str">
        <f t="shared" si="0"/>
        <v>0</v>
      </c>
      <c r="H102" s="572">
        <v>0</v>
      </c>
      <c r="I102" s="567" t="s">
        <v>27</v>
      </c>
      <c r="J102" s="574" t="s">
        <v>1639</v>
      </c>
      <c r="K102" s="567">
        <f t="shared" si="6"/>
        <v>0</v>
      </c>
      <c r="L102" s="984"/>
    </row>
    <row r="103" spans="1:12" ht="15.6" customHeight="1">
      <c r="A103" s="573">
        <v>172</v>
      </c>
      <c r="B103" s="573" t="s">
        <v>24</v>
      </c>
      <c r="C103" s="293" t="s">
        <v>4419</v>
      </c>
      <c r="D103" s="293" t="s">
        <v>4420</v>
      </c>
      <c r="E103" s="569" t="s">
        <v>26</v>
      </c>
      <c r="F103" s="570">
        <f t="shared" si="2"/>
        <v>0</v>
      </c>
      <c r="G103" s="571" t="str">
        <f t="shared" si="0"/>
        <v>0</v>
      </c>
      <c r="H103" s="572">
        <v>0</v>
      </c>
      <c r="I103" s="567" t="s">
        <v>27</v>
      </c>
      <c r="J103" s="574" t="s">
        <v>1639</v>
      </c>
      <c r="K103" s="567">
        <f t="shared" si="6"/>
        <v>0</v>
      </c>
      <c r="L103" s="984"/>
    </row>
    <row r="104" spans="1:12" ht="15.6" customHeight="1">
      <c r="A104" s="573">
        <v>173</v>
      </c>
      <c r="B104" s="573" t="s">
        <v>24</v>
      </c>
      <c r="C104" s="293" t="s">
        <v>4419</v>
      </c>
      <c r="D104" s="293" t="s">
        <v>4420</v>
      </c>
      <c r="E104" s="569" t="s">
        <v>26</v>
      </c>
      <c r="F104" s="570">
        <f t="shared" si="2"/>
        <v>0</v>
      </c>
      <c r="G104" s="571" t="str">
        <f t="shared" si="0"/>
        <v>0</v>
      </c>
      <c r="H104" s="572">
        <v>0</v>
      </c>
      <c r="I104" s="567" t="s">
        <v>27</v>
      </c>
      <c r="J104" s="574" t="s">
        <v>1639</v>
      </c>
      <c r="K104" s="567">
        <f t="shared" si="6"/>
        <v>0</v>
      </c>
      <c r="L104" s="984"/>
    </row>
    <row r="105" spans="1:12" ht="15.6" customHeight="1">
      <c r="A105" s="573">
        <v>174</v>
      </c>
      <c r="B105" s="573" t="s">
        <v>24</v>
      </c>
      <c r="C105" s="293" t="s">
        <v>4419</v>
      </c>
      <c r="D105" s="293" t="s">
        <v>4420</v>
      </c>
      <c r="E105" s="569" t="s">
        <v>26</v>
      </c>
      <c r="F105" s="570">
        <f t="shared" si="2"/>
        <v>0</v>
      </c>
      <c r="G105" s="571" t="str">
        <f t="shared" si="0"/>
        <v>0</v>
      </c>
      <c r="H105" s="572">
        <v>0</v>
      </c>
      <c r="I105" s="567" t="s">
        <v>27</v>
      </c>
      <c r="J105" s="574" t="s">
        <v>1639</v>
      </c>
      <c r="K105" s="567">
        <f t="shared" si="6"/>
        <v>0</v>
      </c>
      <c r="L105" s="984"/>
    </row>
    <row r="106" spans="1:12" ht="15.6" customHeight="1">
      <c r="A106" s="573">
        <v>175</v>
      </c>
      <c r="B106" s="573" t="s">
        <v>24</v>
      </c>
      <c r="C106" s="293" t="s">
        <v>4419</v>
      </c>
      <c r="D106" s="293" t="s">
        <v>4420</v>
      </c>
      <c r="E106" s="569" t="s">
        <v>26</v>
      </c>
      <c r="F106" s="570">
        <f t="shared" si="2"/>
        <v>0</v>
      </c>
      <c r="G106" s="571" t="str">
        <f t="shared" si="0"/>
        <v>0</v>
      </c>
      <c r="H106" s="572">
        <v>0</v>
      </c>
      <c r="I106" s="567" t="s">
        <v>27</v>
      </c>
      <c r="J106" s="574" t="s">
        <v>1639</v>
      </c>
      <c r="K106" s="567">
        <f t="shared" si="6"/>
        <v>0</v>
      </c>
      <c r="L106" s="984"/>
    </row>
    <row r="107" spans="1:12" ht="15.6" customHeight="1">
      <c r="A107" s="573">
        <v>176</v>
      </c>
      <c r="B107" s="573" t="s">
        <v>24</v>
      </c>
      <c r="C107" s="293" t="s">
        <v>4419</v>
      </c>
      <c r="D107" s="293" t="s">
        <v>4420</v>
      </c>
      <c r="E107" s="569" t="s">
        <v>26</v>
      </c>
      <c r="F107" s="570">
        <f t="shared" si="2"/>
        <v>0</v>
      </c>
      <c r="G107" s="571" t="str">
        <f t="shared" si="0"/>
        <v>0</v>
      </c>
      <c r="H107" s="572">
        <v>0</v>
      </c>
      <c r="I107" s="567" t="s">
        <v>27</v>
      </c>
      <c r="J107" s="574" t="s">
        <v>1639</v>
      </c>
      <c r="K107" s="567">
        <f t="shared" si="6"/>
        <v>0</v>
      </c>
      <c r="L107" s="984"/>
    </row>
    <row r="108" spans="1:12" ht="15.6" customHeight="1">
      <c r="A108" s="573">
        <v>177</v>
      </c>
      <c r="B108" s="573" t="s">
        <v>24</v>
      </c>
      <c r="C108" s="293" t="s">
        <v>4419</v>
      </c>
      <c r="D108" s="293" t="s">
        <v>4420</v>
      </c>
      <c r="E108" s="569" t="s">
        <v>26</v>
      </c>
      <c r="F108" s="570">
        <f t="shared" si="2"/>
        <v>0</v>
      </c>
      <c r="G108" s="571" t="str">
        <f t="shared" si="0"/>
        <v>0</v>
      </c>
      <c r="H108" s="572">
        <v>0</v>
      </c>
      <c r="I108" s="567" t="s">
        <v>27</v>
      </c>
      <c r="J108" s="574" t="s">
        <v>1639</v>
      </c>
      <c r="K108" s="567">
        <f t="shared" si="6"/>
        <v>0</v>
      </c>
      <c r="L108" s="984"/>
    </row>
    <row r="109" spans="1:12" ht="15.6" customHeight="1">
      <c r="A109" s="573">
        <v>178</v>
      </c>
      <c r="B109" s="573" t="s">
        <v>24</v>
      </c>
      <c r="C109" s="293" t="s">
        <v>4419</v>
      </c>
      <c r="D109" s="293" t="s">
        <v>4420</v>
      </c>
      <c r="E109" s="569" t="s">
        <v>26</v>
      </c>
      <c r="F109" s="570">
        <f t="shared" si="2"/>
        <v>0</v>
      </c>
      <c r="G109" s="571" t="str">
        <f t="shared" si="0"/>
        <v>0</v>
      </c>
      <c r="H109" s="572">
        <v>0</v>
      </c>
      <c r="I109" s="567" t="s">
        <v>27</v>
      </c>
      <c r="J109" s="574" t="s">
        <v>1639</v>
      </c>
      <c r="K109" s="567">
        <f t="shared" si="6"/>
        <v>0</v>
      </c>
      <c r="L109" s="984"/>
    </row>
    <row r="110" spans="1:12" ht="15.6" customHeight="1">
      <c r="A110" s="573">
        <v>179</v>
      </c>
      <c r="B110" s="573" t="s">
        <v>24</v>
      </c>
      <c r="C110" s="293" t="s">
        <v>4419</v>
      </c>
      <c r="D110" s="293" t="s">
        <v>4420</v>
      </c>
      <c r="E110" s="569" t="s">
        <v>26</v>
      </c>
      <c r="F110" s="570">
        <f t="shared" si="2"/>
        <v>0</v>
      </c>
      <c r="G110" s="571" t="str">
        <f t="shared" si="0"/>
        <v>0</v>
      </c>
      <c r="H110" s="572">
        <v>0</v>
      </c>
      <c r="I110" s="567" t="s">
        <v>27</v>
      </c>
      <c r="J110" s="574" t="s">
        <v>1639</v>
      </c>
      <c r="K110" s="567">
        <f t="shared" si="6"/>
        <v>0</v>
      </c>
      <c r="L110" s="984"/>
    </row>
    <row r="111" spans="1:12" ht="15.6" customHeight="1">
      <c r="A111" s="573">
        <v>180</v>
      </c>
      <c r="B111" s="573" t="s">
        <v>24</v>
      </c>
      <c r="C111" s="293" t="s">
        <v>4419</v>
      </c>
      <c r="D111" s="293" t="s">
        <v>4420</v>
      </c>
      <c r="E111" s="569" t="s">
        <v>26</v>
      </c>
      <c r="F111" s="570">
        <f t="shared" si="2"/>
        <v>0</v>
      </c>
      <c r="G111" s="571" t="str">
        <f t="shared" si="0"/>
        <v>0</v>
      </c>
      <c r="H111" s="572">
        <v>0</v>
      </c>
      <c r="I111" s="567" t="s">
        <v>27</v>
      </c>
      <c r="J111" s="574" t="s">
        <v>1639</v>
      </c>
      <c r="K111" s="567">
        <f t="shared" si="6"/>
        <v>0</v>
      </c>
      <c r="L111" s="984"/>
    </row>
    <row r="112" spans="1:12" ht="15.6" customHeight="1">
      <c r="A112" s="573">
        <v>181</v>
      </c>
      <c r="B112" s="573" t="s">
        <v>24</v>
      </c>
      <c r="C112" s="293" t="s">
        <v>4419</v>
      </c>
      <c r="D112" s="293" t="s">
        <v>4420</v>
      </c>
      <c r="E112" s="569" t="s">
        <v>26</v>
      </c>
      <c r="F112" s="570">
        <f t="shared" si="2"/>
        <v>0</v>
      </c>
      <c r="G112" s="571" t="str">
        <f t="shared" si="0"/>
        <v>0</v>
      </c>
      <c r="H112" s="572">
        <v>0</v>
      </c>
      <c r="I112" s="567" t="s">
        <v>27</v>
      </c>
      <c r="J112" s="574" t="s">
        <v>1639</v>
      </c>
      <c r="K112" s="567">
        <f t="shared" si="6"/>
        <v>0</v>
      </c>
      <c r="L112" s="984"/>
    </row>
    <row r="113" spans="1:12" ht="15.6" customHeight="1">
      <c r="A113" s="573">
        <v>182</v>
      </c>
      <c r="B113" s="573" t="s">
        <v>24</v>
      </c>
      <c r="C113" s="293" t="s">
        <v>4419</v>
      </c>
      <c r="D113" s="293" t="s">
        <v>4420</v>
      </c>
      <c r="E113" s="569" t="s">
        <v>26</v>
      </c>
      <c r="F113" s="570">
        <f t="shared" si="2"/>
        <v>0</v>
      </c>
      <c r="G113" s="571" t="str">
        <f t="shared" si="0"/>
        <v>0</v>
      </c>
      <c r="H113" s="572">
        <v>0</v>
      </c>
      <c r="I113" s="567" t="s">
        <v>27</v>
      </c>
      <c r="J113" s="574" t="s">
        <v>1639</v>
      </c>
      <c r="K113" s="567">
        <f t="shared" si="6"/>
        <v>0</v>
      </c>
      <c r="L113" s="984"/>
    </row>
    <row r="114" spans="1:12" ht="15.6" customHeight="1">
      <c r="A114" s="573">
        <v>183</v>
      </c>
      <c r="B114" s="573" t="s">
        <v>24</v>
      </c>
      <c r="C114" s="293" t="s">
        <v>4419</v>
      </c>
      <c r="D114" s="293" t="s">
        <v>4420</v>
      </c>
      <c r="E114" s="569" t="s">
        <v>26</v>
      </c>
      <c r="F114" s="570">
        <f t="shared" si="2"/>
        <v>0</v>
      </c>
      <c r="G114" s="571" t="str">
        <f t="shared" si="0"/>
        <v>0</v>
      </c>
      <c r="H114" s="572">
        <v>0</v>
      </c>
      <c r="I114" s="567" t="s">
        <v>27</v>
      </c>
      <c r="J114" s="574" t="s">
        <v>1639</v>
      </c>
      <c r="K114" s="567">
        <f t="shared" si="6"/>
        <v>0</v>
      </c>
      <c r="L114" s="984"/>
    </row>
    <row r="115" spans="1:12" ht="15.6" customHeight="1">
      <c r="A115" s="573">
        <v>184</v>
      </c>
      <c r="B115" s="573" t="s">
        <v>24</v>
      </c>
      <c r="C115" s="293" t="s">
        <v>4419</v>
      </c>
      <c r="D115" s="293" t="s">
        <v>4420</v>
      </c>
      <c r="E115" s="569" t="s">
        <v>26</v>
      </c>
      <c r="F115" s="570">
        <f t="shared" si="2"/>
        <v>0</v>
      </c>
      <c r="G115" s="571" t="str">
        <f t="shared" si="0"/>
        <v>0</v>
      </c>
      <c r="H115" s="572">
        <v>0</v>
      </c>
      <c r="I115" s="567" t="s">
        <v>27</v>
      </c>
      <c r="J115" s="574" t="s">
        <v>1639</v>
      </c>
      <c r="K115" s="567">
        <f t="shared" si="6"/>
        <v>0</v>
      </c>
      <c r="L115" s="984"/>
    </row>
    <row r="116" spans="1:12" ht="15.6" customHeight="1">
      <c r="A116" s="573">
        <v>185</v>
      </c>
      <c r="B116" s="573" t="s">
        <v>24</v>
      </c>
      <c r="C116" s="293" t="s">
        <v>4419</v>
      </c>
      <c r="D116" s="293" t="s">
        <v>4420</v>
      </c>
      <c r="E116" s="569" t="s">
        <v>26</v>
      </c>
      <c r="F116" s="570">
        <f t="shared" si="2"/>
        <v>0</v>
      </c>
      <c r="G116" s="571" t="str">
        <f t="shared" si="0"/>
        <v>0</v>
      </c>
      <c r="H116" s="572">
        <v>0</v>
      </c>
      <c r="I116" s="567" t="s">
        <v>27</v>
      </c>
      <c r="J116" s="574" t="s">
        <v>1639</v>
      </c>
      <c r="K116" s="567">
        <f t="shared" si="6"/>
        <v>0</v>
      </c>
      <c r="L116" s="984"/>
    </row>
    <row r="117" spans="1:12" ht="15.6" customHeight="1">
      <c r="A117" s="573">
        <v>186</v>
      </c>
      <c r="B117" s="573" t="s">
        <v>24</v>
      </c>
      <c r="C117" s="293" t="s">
        <v>4419</v>
      </c>
      <c r="D117" s="293" t="s">
        <v>4420</v>
      </c>
      <c r="E117" s="569" t="s">
        <v>26</v>
      </c>
      <c r="F117" s="570">
        <f t="shared" si="2"/>
        <v>0</v>
      </c>
      <c r="G117" s="571" t="str">
        <f t="shared" si="0"/>
        <v>0</v>
      </c>
      <c r="H117" s="572">
        <v>0</v>
      </c>
      <c r="I117" s="567" t="s">
        <v>27</v>
      </c>
      <c r="J117" s="574" t="s">
        <v>1639</v>
      </c>
      <c r="K117" s="567">
        <f t="shared" si="6"/>
        <v>0</v>
      </c>
      <c r="L117" s="984"/>
    </row>
    <row r="118" spans="1:12" ht="15.6" customHeight="1">
      <c r="A118" s="573">
        <v>187</v>
      </c>
      <c r="B118" s="573" t="s">
        <v>24</v>
      </c>
      <c r="C118" s="293" t="s">
        <v>4419</v>
      </c>
      <c r="D118" s="293" t="s">
        <v>4420</v>
      </c>
      <c r="E118" s="569" t="s">
        <v>26</v>
      </c>
      <c r="F118" s="570">
        <f t="shared" si="2"/>
        <v>0</v>
      </c>
      <c r="G118" s="571" t="str">
        <f t="shared" si="0"/>
        <v>0</v>
      </c>
      <c r="H118" s="572">
        <v>0</v>
      </c>
      <c r="I118" s="567" t="s">
        <v>27</v>
      </c>
      <c r="J118" s="574" t="s">
        <v>1639</v>
      </c>
      <c r="K118" s="567">
        <f t="shared" si="6"/>
        <v>0</v>
      </c>
      <c r="L118" s="984"/>
    </row>
    <row r="119" spans="1:12" ht="15.6" customHeight="1">
      <c r="A119" s="573">
        <v>188</v>
      </c>
      <c r="B119" s="573" t="s">
        <v>24</v>
      </c>
      <c r="C119" s="293" t="s">
        <v>4419</v>
      </c>
      <c r="D119" s="293" t="s">
        <v>4420</v>
      </c>
      <c r="E119" s="569" t="s">
        <v>26</v>
      </c>
      <c r="F119" s="570">
        <f t="shared" si="2"/>
        <v>0</v>
      </c>
      <c r="G119" s="571" t="str">
        <f t="shared" si="0"/>
        <v>0</v>
      </c>
      <c r="H119" s="572">
        <v>0</v>
      </c>
      <c r="I119" s="567" t="s">
        <v>27</v>
      </c>
      <c r="J119" s="574" t="s">
        <v>1639</v>
      </c>
      <c r="K119" s="567">
        <f t="shared" si="6"/>
        <v>0</v>
      </c>
      <c r="L119" s="984"/>
    </row>
    <row r="120" spans="1:12" ht="15.6" customHeight="1">
      <c r="A120" s="573">
        <v>189</v>
      </c>
      <c r="B120" s="573" t="s">
        <v>24</v>
      </c>
      <c r="C120" s="293" t="s">
        <v>4419</v>
      </c>
      <c r="D120" s="293" t="s">
        <v>4420</v>
      </c>
      <c r="E120" s="569" t="s">
        <v>26</v>
      </c>
      <c r="F120" s="570">
        <f t="shared" si="2"/>
        <v>0</v>
      </c>
      <c r="G120" s="571" t="str">
        <f t="shared" si="0"/>
        <v>0</v>
      </c>
      <c r="H120" s="572">
        <v>0</v>
      </c>
      <c r="I120" s="567" t="s">
        <v>27</v>
      </c>
      <c r="J120" s="574" t="s">
        <v>1639</v>
      </c>
      <c r="K120" s="567">
        <f t="shared" si="6"/>
        <v>0</v>
      </c>
      <c r="L120" s="984"/>
    </row>
    <row r="121" spans="1:12" ht="15.6" customHeight="1">
      <c r="A121" s="573">
        <v>190</v>
      </c>
      <c r="B121" s="573" t="s">
        <v>24</v>
      </c>
      <c r="C121" s="293" t="s">
        <v>4419</v>
      </c>
      <c r="D121" s="293" t="s">
        <v>4420</v>
      </c>
      <c r="E121" s="569" t="s">
        <v>26</v>
      </c>
      <c r="F121" s="570">
        <f t="shared" si="2"/>
        <v>0</v>
      </c>
      <c r="G121" s="571" t="str">
        <f t="shared" si="0"/>
        <v>0</v>
      </c>
      <c r="H121" s="572">
        <v>0</v>
      </c>
      <c r="I121" s="567" t="s">
        <v>27</v>
      </c>
      <c r="J121" s="574" t="s">
        <v>1639</v>
      </c>
      <c r="K121" s="567">
        <f t="shared" si="6"/>
        <v>0</v>
      </c>
      <c r="L121" s="984"/>
    </row>
    <row r="122" spans="1:12" ht="15.6" customHeight="1">
      <c r="A122" s="573">
        <v>191</v>
      </c>
      <c r="B122" s="573" t="s">
        <v>24</v>
      </c>
      <c r="C122" s="293" t="s">
        <v>4419</v>
      </c>
      <c r="D122" s="293" t="s">
        <v>4420</v>
      </c>
      <c r="E122" s="569" t="s">
        <v>26</v>
      </c>
      <c r="F122" s="570">
        <f t="shared" si="2"/>
        <v>0</v>
      </c>
      <c r="G122" s="571" t="str">
        <f t="shared" si="0"/>
        <v>0</v>
      </c>
      <c r="H122" s="572">
        <v>0</v>
      </c>
      <c r="I122" s="567" t="s">
        <v>27</v>
      </c>
      <c r="J122" s="574" t="s">
        <v>1639</v>
      </c>
      <c r="K122" s="567">
        <f t="shared" si="6"/>
        <v>0</v>
      </c>
      <c r="L122" s="984"/>
    </row>
    <row r="123" spans="1:12" ht="15.6" customHeight="1">
      <c r="A123" s="573">
        <v>192</v>
      </c>
      <c r="B123" s="573" t="s">
        <v>24</v>
      </c>
      <c r="C123" s="293" t="s">
        <v>4419</v>
      </c>
      <c r="D123" s="293" t="s">
        <v>4420</v>
      </c>
      <c r="E123" s="569" t="s">
        <v>26</v>
      </c>
      <c r="F123" s="570">
        <f t="shared" si="2"/>
        <v>0</v>
      </c>
      <c r="G123" s="571" t="str">
        <f t="shared" si="0"/>
        <v>0</v>
      </c>
      <c r="H123" s="572">
        <v>0</v>
      </c>
      <c r="I123" s="567" t="s">
        <v>27</v>
      </c>
      <c r="J123" s="574" t="s">
        <v>1639</v>
      </c>
      <c r="K123" s="567">
        <f t="shared" si="6"/>
        <v>0</v>
      </c>
      <c r="L123" s="984"/>
    </row>
    <row r="124" spans="1:12" ht="15.6" customHeight="1">
      <c r="A124" s="573">
        <v>193</v>
      </c>
      <c r="B124" s="573" t="s">
        <v>24</v>
      </c>
      <c r="C124" s="293" t="s">
        <v>4419</v>
      </c>
      <c r="D124" s="293" t="s">
        <v>4420</v>
      </c>
      <c r="E124" s="569" t="s">
        <v>26</v>
      </c>
      <c r="F124" s="570">
        <f t="shared" si="2"/>
        <v>0</v>
      </c>
      <c r="G124" s="571" t="str">
        <f t="shared" si="0"/>
        <v>0</v>
      </c>
      <c r="H124" s="572">
        <v>0</v>
      </c>
      <c r="I124" s="567" t="s">
        <v>27</v>
      </c>
      <c r="J124" s="574" t="s">
        <v>1639</v>
      </c>
      <c r="K124" s="567">
        <f t="shared" si="6"/>
        <v>0</v>
      </c>
      <c r="L124" s="984"/>
    </row>
    <row r="125" spans="1:12" ht="15.6" customHeight="1">
      <c r="A125" s="573">
        <v>194</v>
      </c>
      <c r="B125" s="573" t="s">
        <v>24</v>
      </c>
      <c r="C125" s="293" t="s">
        <v>4419</v>
      </c>
      <c r="D125" s="293" t="s">
        <v>4420</v>
      </c>
      <c r="E125" s="569" t="s">
        <v>26</v>
      </c>
      <c r="F125" s="570">
        <f t="shared" si="2"/>
        <v>0</v>
      </c>
      <c r="G125" s="571" t="str">
        <f t="shared" si="0"/>
        <v>0</v>
      </c>
      <c r="H125" s="572">
        <v>0</v>
      </c>
      <c r="I125" s="567" t="s">
        <v>27</v>
      </c>
      <c r="J125" s="574" t="s">
        <v>1639</v>
      </c>
      <c r="K125" s="567">
        <f t="shared" si="6"/>
        <v>0</v>
      </c>
      <c r="L125" s="984"/>
    </row>
    <row r="126" spans="1:12" ht="15.6" customHeight="1">
      <c r="A126" s="573">
        <v>195</v>
      </c>
      <c r="B126" s="573" t="s">
        <v>24</v>
      </c>
      <c r="C126" s="293" t="s">
        <v>4419</v>
      </c>
      <c r="D126" s="293" t="s">
        <v>4420</v>
      </c>
      <c r="E126" s="569" t="s">
        <v>26</v>
      </c>
      <c r="F126" s="570">
        <f t="shared" si="2"/>
        <v>0</v>
      </c>
      <c r="G126" s="571" t="str">
        <f t="shared" si="0"/>
        <v>0</v>
      </c>
      <c r="H126" s="572">
        <v>0</v>
      </c>
      <c r="I126" s="567" t="s">
        <v>27</v>
      </c>
      <c r="J126" s="574" t="s">
        <v>1639</v>
      </c>
      <c r="K126" s="567">
        <f t="shared" si="6"/>
        <v>0</v>
      </c>
      <c r="L126" s="984"/>
    </row>
    <row r="127" spans="1:12" ht="15.6" customHeight="1">
      <c r="A127" s="573">
        <v>196</v>
      </c>
      <c r="B127" s="573" t="s">
        <v>24</v>
      </c>
      <c r="C127" s="293" t="s">
        <v>4419</v>
      </c>
      <c r="D127" s="293" t="s">
        <v>4420</v>
      </c>
      <c r="E127" s="569" t="s">
        <v>26</v>
      </c>
      <c r="F127" s="570">
        <f t="shared" si="2"/>
        <v>0</v>
      </c>
      <c r="G127" s="571" t="str">
        <f t="shared" si="0"/>
        <v>0</v>
      </c>
      <c r="H127" s="572">
        <v>0</v>
      </c>
      <c r="I127" s="567" t="s">
        <v>27</v>
      </c>
      <c r="J127" s="574" t="s">
        <v>1639</v>
      </c>
      <c r="K127" s="567">
        <f t="shared" si="6"/>
        <v>0</v>
      </c>
      <c r="L127" s="984"/>
    </row>
    <row r="128" spans="1:12" ht="15.6" customHeight="1">
      <c r="A128" s="573">
        <v>197</v>
      </c>
      <c r="B128" s="573" t="s">
        <v>24</v>
      </c>
      <c r="C128" s="293" t="s">
        <v>4419</v>
      </c>
      <c r="D128" s="293" t="s">
        <v>4420</v>
      </c>
      <c r="E128" s="569" t="s">
        <v>26</v>
      </c>
      <c r="F128" s="570">
        <f t="shared" si="2"/>
        <v>0</v>
      </c>
      <c r="G128" s="571" t="str">
        <f t="shared" si="0"/>
        <v>0</v>
      </c>
      <c r="H128" s="572">
        <v>0</v>
      </c>
      <c r="I128" s="567" t="s">
        <v>27</v>
      </c>
      <c r="J128" s="574" t="s">
        <v>1639</v>
      </c>
      <c r="K128" s="567">
        <f t="shared" si="6"/>
        <v>0</v>
      </c>
      <c r="L128" s="984"/>
    </row>
    <row r="129" spans="1:12" ht="15.6" customHeight="1">
      <c r="A129" s="573">
        <v>198</v>
      </c>
      <c r="B129" s="573" t="s">
        <v>24</v>
      </c>
      <c r="C129" s="293" t="s">
        <v>4419</v>
      </c>
      <c r="D129" s="293" t="s">
        <v>4420</v>
      </c>
      <c r="E129" s="569" t="s">
        <v>26</v>
      </c>
      <c r="F129" s="570">
        <f t="shared" si="2"/>
        <v>0</v>
      </c>
      <c r="G129" s="571" t="str">
        <f t="shared" si="0"/>
        <v>0</v>
      </c>
      <c r="H129" s="572">
        <v>0</v>
      </c>
      <c r="I129" s="567" t="s">
        <v>27</v>
      </c>
      <c r="J129" s="574" t="s">
        <v>1639</v>
      </c>
      <c r="K129" s="567">
        <f t="shared" si="6"/>
        <v>0</v>
      </c>
      <c r="L129" s="984"/>
    </row>
    <row r="130" spans="1:12" ht="15.6" customHeight="1">
      <c r="A130" s="573">
        <v>199</v>
      </c>
      <c r="B130" s="573" t="s">
        <v>24</v>
      </c>
      <c r="C130" s="293" t="s">
        <v>4419</v>
      </c>
      <c r="D130" s="293" t="s">
        <v>4420</v>
      </c>
      <c r="E130" s="569" t="s">
        <v>26</v>
      </c>
      <c r="F130" s="570">
        <f t="shared" si="2"/>
        <v>0</v>
      </c>
      <c r="G130" s="571" t="str">
        <f t="shared" si="0"/>
        <v>0</v>
      </c>
      <c r="H130" s="572">
        <v>0</v>
      </c>
      <c r="I130" s="567" t="s">
        <v>27</v>
      </c>
      <c r="J130" s="574" t="s">
        <v>1639</v>
      </c>
      <c r="K130" s="567">
        <f t="shared" si="6"/>
        <v>0</v>
      </c>
      <c r="L130" s="984"/>
    </row>
    <row r="131" spans="1:12" ht="15.6" customHeight="1">
      <c r="A131" s="573">
        <v>200</v>
      </c>
      <c r="B131" s="573" t="s">
        <v>24</v>
      </c>
      <c r="C131" s="293" t="s">
        <v>4419</v>
      </c>
      <c r="D131" s="293" t="s">
        <v>4420</v>
      </c>
      <c r="E131" s="569" t="s">
        <v>26</v>
      </c>
      <c r="F131" s="570">
        <f t="shared" si="2"/>
        <v>0</v>
      </c>
      <c r="G131" s="571" t="str">
        <f t="shared" ref="G131:G186" si="7">DEC2HEX(H131)</f>
        <v>0</v>
      </c>
      <c r="H131" s="572">
        <v>0</v>
      </c>
      <c r="I131" s="567" t="s">
        <v>27</v>
      </c>
      <c r="J131" s="574" t="s">
        <v>1639</v>
      </c>
      <c r="K131" s="567">
        <f t="shared" si="6"/>
        <v>0</v>
      </c>
      <c r="L131" s="984"/>
    </row>
    <row r="132" spans="1:12" ht="15.6" customHeight="1">
      <c r="A132" s="573">
        <v>201</v>
      </c>
      <c r="B132" s="573" t="s">
        <v>24</v>
      </c>
      <c r="C132" s="293" t="s">
        <v>4419</v>
      </c>
      <c r="D132" s="293" t="s">
        <v>4420</v>
      </c>
      <c r="E132" s="569" t="s">
        <v>26</v>
      </c>
      <c r="F132" s="570">
        <f t="shared" si="2"/>
        <v>0</v>
      </c>
      <c r="G132" s="571" t="str">
        <f t="shared" si="7"/>
        <v>0</v>
      </c>
      <c r="H132" s="572">
        <v>0</v>
      </c>
      <c r="I132" s="567" t="s">
        <v>27</v>
      </c>
      <c r="J132" s="574" t="s">
        <v>1639</v>
      </c>
      <c r="K132" s="567">
        <f t="shared" si="6"/>
        <v>0</v>
      </c>
      <c r="L132" s="984"/>
    </row>
    <row r="133" spans="1:12" ht="15.6" customHeight="1">
      <c r="A133" s="573">
        <v>202</v>
      </c>
      <c r="B133" s="573" t="s">
        <v>24</v>
      </c>
      <c r="C133" s="293" t="s">
        <v>4419</v>
      </c>
      <c r="D133" s="293" t="s">
        <v>4420</v>
      </c>
      <c r="E133" s="569" t="s">
        <v>26</v>
      </c>
      <c r="F133" s="570">
        <f t="shared" si="2"/>
        <v>0</v>
      </c>
      <c r="G133" s="571" t="str">
        <f t="shared" si="7"/>
        <v>0</v>
      </c>
      <c r="H133" s="572">
        <v>0</v>
      </c>
      <c r="I133" s="567" t="s">
        <v>27</v>
      </c>
      <c r="J133" s="574" t="s">
        <v>1639</v>
      </c>
      <c r="K133" s="567">
        <f t="shared" si="6"/>
        <v>0</v>
      </c>
      <c r="L133" s="984"/>
    </row>
    <row r="134" spans="1:12" ht="15.6" customHeight="1">
      <c r="A134" s="573">
        <v>203</v>
      </c>
      <c r="B134" s="573" t="s">
        <v>24</v>
      </c>
      <c r="C134" s="293" t="s">
        <v>4419</v>
      </c>
      <c r="D134" s="293" t="s">
        <v>4420</v>
      </c>
      <c r="E134" s="569" t="s">
        <v>26</v>
      </c>
      <c r="F134" s="570">
        <f t="shared" ref="F134:F186" si="8">H134</f>
        <v>0</v>
      </c>
      <c r="G134" s="571" t="str">
        <f t="shared" si="7"/>
        <v>0</v>
      </c>
      <c r="H134" s="572">
        <v>0</v>
      </c>
      <c r="I134" s="567" t="s">
        <v>27</v>
      </c>
      <c r="J134" s="574" t="s">
        <v>1639</v>
      </c>
      <c r="K134" s="567">
        <f t="shared" si="6"/>
        <v>0</v>
      </c>
      <c r="L134" s="984"/>
    </row>
    <row r="135" spans="1:12" ht="15.6" customHeight="1">
      <c r="A135" s="573">
        <v>204</v>
      </c>
      <c r="B135" s="573" t="s">
        <v>24</v>
      </c>
      <c r="C135" s="293" t="s">
        <v>4419</v>
      </c>
      <c r="D135" s="293" t="s">
        <v>4420</v>
      </c>
      <c r="E135" s="569" t="s">
        <v>26</v>
      </c>
      <c r="F135" s="570">
        <f t="shared" si="8"/>
        <v>0</v>
      </c>
      <c r="G135" s="571" t="str">
        <f t="shared" si="7"/>
        <v>0</v>
      </c>
      <c r="H135" s="572">
        <v>0</v>
      </c>
      <c r="I135" s="567" t="s">
        <v>27</v>
      </c>
      <c r="J135" s="574" t="s">
        <v>1639</v>
      </c>
      <c r="K135" s="567">
        <f t="shared" si="6"/>
        <v>0</v>
      </c>
      <c r="L135" s="984"/>
    </row>
    <row r="136" spans="1:12" ht="15.6" customHeight="1">
      <c r="A136" s="573">
        <v>205</v>
      </c>
      <c r="B136" s="573" t="s">
        <v>24</v>
      </c>
      <c r="C136" s="293" t="s">
        <v>4419</v>
      </c>
      <c r="D136" s="293" t="s">
        <v>4420</v>
      </c>
      <c r="E136" s="569" t="s">
        <v>26</v>
      </c>
      <c r="F136" s="570">
        <f t="shared" si="8"/>
        <v>0</v>
      </c>
      <c r="G136" s="571" t="str">
        <f t="shared" si="7"/>
        <v>0</v>
      </c>
      <c r="H136" s="572">
        <v>0</v>
      </c>
      <c r="I136" s="567" t="s">
        <v>27</v>
      </c>
      <c r="J136" s="574" t="s">
        <v>1639</v>
      </c>
      <c r="K136" s="567">
        <f t="shared" si="6"/>
        <v>0</v>
      </c>
      <c r="L136" s="984"/>
    </row>
    <row r="137" spans="1:12" ht="15.6" customHeight="1">
      <c r="A137" s="573">
        <v>206</v>
      </c>
      <c r="B137" s="573" t="s">
        <v>24</v>
      </c>
      <c r="C137" s="293" t="s">
        <v>4419</v>
      </c>
      <c r="D137" s="293" t="s">
        <v>4420</v>
      </c>
      <c r="E137" s="569" t="s">
        <v>26</v>
      </c>
      <c r="F137" s="570">
        <f t="shared" si="8"/>
        <v>0</v>
      </c>
      <c r="G137" s="571" t="str">
        <f t="shared" si="7"/>
        <v>0</v>
      </c>
      <c r="H137" s="572">
        <v>0</v>
      </c>
      <c r="I137" s="567" t="s">
        <v>27</v>
      </c>
      <c r="J137" s="574" t="s">
        <v>1639</v>
      </c>
      <c r="K137" s="567">
        <f t="shared" si="6"/>
        <v>0</v>
      </c>
      <c r="L137" s="984"/>
    </row>
    <row r="138" spans="1:12" ht="15.6" customHeight="1">
      <c r="A138" s="573">
        <v>207</v>
      </c>
      <c r="B138" s="573" t="s">
        <v>24</v>
      </c>
      <c r="C138" s="293" t="s">
        <v>4419</v>
      </c>
      <c r="D138" s="293" t="s">
        <v>4420</v>
      </c>
      <c r="E138" s="569" t="s">
        <v>26</v>
      </c>
      <c r="F138" s="570">
        <f t="shared" si="8"/>
        <v>0</v>
      </c>
      <c r="G138" s="571" t="str">
        <f t="shared" si="7"/>
        <v>0</v>
      </c>
      <c r="H138" s="572">
        <v>0</v>
      </c>
      <c r="I138" s="567" t="s">
        <v>27</v>
      </c>
      <c r="J138" s="574" t="s">
        <v>1639</v>
      </c>
      <c r="K138" s="567">
        <f t="shared" si="6"/>
        <v>0</v>
      </c>
      <c r="L138" s="984"/>
    </row>
    <row r="139" spans="1:12" ht="15.6" customHeight="1">
      <c r="A139" s="573">
        <v>208</v>
      </c>
      <c r="B139" s="573" t="s">
        <v>24</v>
      </c>
      <c r="C139" s="293" t="s">
        <v>4419</v>
      </c>
      <c r="D139" s="293" t="s">
        <v>4420</v>
      </c>
      <c r="E139" s="569" t="s">
        <v>26</v>
      </c>
      <c r="F139" s="570">
        <f t="shared" si="8"/>
        <v>0</v>
      </c>
      <c r="G139" s="571" t="str">
        <f t="shared" si="7"/>
        <v>0</v>
      </c>
      <c r="H139" s="572">
        <v>0</v>
      </c>
      <c r="I139" s="567" t="s">
        <v>27</v>
      </c>
      <c r="J139" s="574" t="s">
        <v>1639</v>
      </c>
      <c r="K139" s="567">
        <f t="shared" si="6"/>
        <v>0</v>
      </c>
      <c r="L139" s="984"/>
    </row>
    <row r="140" spans="1:12" ht="15.6" customHeight="1">
      <c r="A140" s="573">
        <v>209</v>
      </c>
      <c r="B140" s="573" t="s">
        <v>24</v>
      </c>
      <c r="C140" s="293" t="s">
        <v>4419</v>
      </c>
      <c r="D140" s="293" t="s">
        <v>4420</v>
      </c>
      <c r="E140" s="569" t="s">
        <v>26</v>
      </c>
      <c r="F140" s="570">
        <f t="shared" si="8"/>
        <v>0</v>
      </c>
      <c r="G140" s="571" t="str">
        <f t="shared" si="7"/>
        <v>0</v>
      </c>
      <c r="H140" s="572">
        <v>0</v>
      </c>
      <c r="I140" s="567" t="s">
        <v>27</v>
      </c>
      <c r="J140" s="574" t="s">
        <v>1639</v>
      </c>
      <c r="K140" s="567">
        <f t="shared" si="6"/>
        <v>0</v>
      </c>
      <c r="L140" s="984"/>
    </row>
    <row r="141" spans="1:12" ht="15.6" customHeight="1">
      <c r="A141" s="573">
        <v>210</v>
      </c>
      <c r="B141" s="573" t="s">
        <v>24</v>
      </c>
      <c r="C141" s="293" t="s">
        <v>4419</v>
      </c>
      <c r="D141" s="293" t="s">
        <v>4420</v>
      </c>
      <c r="E141" s="569" t="s">
        <v>26</v>
      </c>
      <c r="F141" s="570">
        <f t="shared" si="8"/>
        <v>0</v>
      </c>
      <c r="G141" s="571" t="str">
        <f t="shared" si="7"/>
        <v>0</v>
      </c>
      <c r="H141" s="572">
        <v>0</v>
      </c>
      <c r="I141" s="567" t="s">
        <v>27</v>
      </c>
      <c r="J141" s="574" t="s">
        <v>1639</v>
      </c>
      <c r="K141" s="567">
        <f t="shared" si="6"/>
        <v>0</v>
      </c>
      <c r="L141" s="984"/>
    </row>
    <row r="142" spans="1:12" ht="15.6" customHeight="1">
      <c r="A142" s="573">
        <v>211</v>
      </c>
      <c r="B142" s="573" t="s">
        <v>24</v>
      </c>
      <c r="C142" s="293" t="s">
        <v>4419</v>
      </c>
      <c r="D142" s="293" t="s">
        <v>4420</v>
      </c>
      <c r="E142" s="569" t="s">
        <v>26</v>
      </c>
      <c r="F142" s="570">
        <f t="shared" si="8"/>
        <v>0</v>
      </c>
      <c r="G142" s="571" t="str">
        <f t="shared" si="7"/>
        <v>0</v>
      </c>
      <c r="H142" s="572">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8"/>
        <v>0</v>
      </c>
      <c r="G143" s="571" t="str">
        <f t="shared" si="7"/>
        <v>0</v>
      </c>
      <c r="H143" s="572">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8"/>
        <v>0</v>
      </c>
      <c r="G144" s="571" t="str">
        <f t="shared" si="7"/>
        <v>0</v>
      </c>
      <c r="H144" s="572">
        <v>0</v>
      </c>
      <c r="I144" s="567" t="s">
        <v>27</v>
      </c>
      <c r="J144" s="574" t="s">
        <v>1639</v>
      </c>
      <c r="K144" s="567">
        <f t="shared" si="6"/>
        <v>0</v>
      </c>
      <c r="L144" s="984"/>
    </row>
    <row r="145" spans="1:12" ht="15.6" customHeight="1">
      <c r="A145" s="573">
        <v>214</v>
      </c>
      <c r="B145" s="573" t="s">
        <v>24</v>
      </c>
      <c r="C145" s="293" t="s">
        <v>4419</v>
      </c>
      <c r="D145" s="293" t="s">
        <v>4420</v>
      </c>
      <c r="E145" s="569" t="s">
        <v>26</v>
      </c>
      <c r="F145" s="570">
        <f t="shared" si="8"/>
        <v>0</v>
      </c>
      <c r="G145" s="571" t="str">
        <f t="shared" si="7"/>
        <v>0</v>
      </c>
      <c r="H145" s="572">
        <v>0</v>
      </c>
      <c r="I145" s="567" t="s">
        <v>27</v>
      </c>
      <c r="J145" s="574" t="s">
        <v>1639</v>
      </c>
      <c r="K145" s="567">
        <f t="shared" si="6"/>
        <v>0</v>
      </c>
      <c r="L145" s="984"/>
    </row>
    <row r="146" spans="1:12" ht="15.6" customHeight="1">
      <c r="A146" s="573">
        <v>215</v>
      </c>
      <c r="B146" s="573" t="s">
        <v>24</v>
      </c>
      <c r="C146" s="293" t="s">
        <v>4419</v>
      </c>
      <c r="D146" s="293" t="s">
        <v>4420</v>
      </c>
      <c r="E146" s="569" t="s">
        <v>26</v>
      </c>
      <c r="F146" s="570">
        <f t="shared" si="8"/>
        <v>0</v>
      </c>
      <c r="G146" s="571" t="str">
        <f t="shared" si="7"/>
        <v>0</v>
      </c>
      <c r="H146" s="572">
        <v>0</v>
      </c>
      <c r="I146" s="567" t="s">
        <v>27</v>
      </c>
      <c r="J146" s="574" t="s">
        <v>1639</v>
      </c>
      <c r="K146" s="567">
        <f t="shared" si="6"/>
        <v>0</v>
      </c>
      <c r="L146" s="984"/>
    </row>
    <row r="147" spans="1:12" ht="15.6" customHeight="1">
      <c r="A147" s="573">
        <v>216</v>
      </c>
      <c r="B147" s="573" t="s">
        <v>24</v>
      </c>
      <c r="C147" s="293" t="s">
        <v>4419</v>
      </c>
      <c r="D147" s="293" t="s">
        <v>4420</v>
      </c>
      <c r="E147" s="569" t="s">
        <v>26</v>
      </c>
      <c r="F147" s="570">
        <f t="shared" si="8"/>
        <v>0</v>
      </c>
      <c r="G147" s="571" t="str">
        <f t="shared" si="7"/>
        <v>0</v>
      </c>
      <c r="H147" s="572">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8"/>
        <v>0</v>
      </c>
      <c r="G148" s="571" t="str">
        <f t="shared" si="7"/>
        <v>0</v>
      </c>
      <c r="H148" s="572">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8"/>
        <v>0</v>
      </c>
      <c r="G149" s="571" t="str">
        <f t="shared" si="7"/>
        <v>0</v>
      </c>
      <c r="H149" s="572">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8"/>
        <v>0</v>
      </c>
      <c r="G150" s="571" t="str">
        <f t="shared" si="7"/>
        <v>0</v>
      </c>
      <c r="H150" s="572">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8"/>
        <v>0</v>
      </c>
      <c r="G151" s="571" t="str">
        <f t="shared" si="7"/>
        <v>0</v>
      </c>
      <c r="H151" s="572">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8"/>
        <v>0</v>
      </c>
      <c r="G152" s="571" t="str">
        <f t="shared" si="7"/>
        <v>0</v>
      </c>
      <c r="H152" s="572">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8"/>
        <v>0</v>
      </c>
      <c r="G153" s="571" t="str">
        <f t="shared" si="7"/>
        <v>0</v>
      </c>
      <c r="H153" s="572">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8"/>
        <v>0</v>
      </c>
      <c r="G154" s="571" t="str">
        <f t="shared" si="7"/>
        <v>0</v>
      </c>
      <c r="H154" s="572">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8"/>
        <v>255</v>
      </c>
      <c r="G155" s="571" t="str">
        <f t="shared" si="7"/>
        <v>FF</v>
      </c>
      <c r="H155" s="572">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8"/>
        <v>255</v>
      </c>
      <c r="G156" s="571" t="str">
        <f t="shared" si="7"/>
        <v>FF</v>
      </c>
      <c r="H156" s="572">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8"/>
        <v>255</v>
      </c>
      <c r="G157" s="571" t="str">
        <f t="shared" si="7"/>
        <v>FF</v>
      </c>
      <c r="H157" s="572">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8"/>
        <v>255</v>
      </c>
      <c r="G158" s="571" t="str">
        <f t="shared" si="7"/>
        <v>FF</v>
      </c>
      <c r="H158" s="572">
        <v>255</v>
      </c>
      <c r="I158" s="567" t="s">
        <v>27</v>
      </c>
      <c r="J158" s="574" t="s">
        <v>1639</v>
      </c>
      <c r="K158" s="567">
        <f t="shared" si="6"/>
        <v>255</v>
      </c>
      <c r="L158" s="298"/>
    </row>
    <row r="159" spans="1:12">
      <c r="A159" s="573">
        <v>228</v>
      </c>
      <c r="B159" s="573" t="s">
        <v>24</v>
      </c>
      <c r="C159" s="293" t="s">
        <v>49</v>
      </c>
      <c r="D159" s="293" t="s">
        <v>49</v>
      </c>
      <c r="E159" s="569" t="s">
        <v>26</v>
      </c>
      <c r="F159" s="570">
        <f t="shared" si="8"/>
        <v>255</v>
      </c>
      <c r="G159" s="571" t="str">
        <f t="shared" si="7"/>
        <v>FF</v>
      </c>
      <c r="H159" s="572">
        <v>255</v>
      </c>
      <c r="I159" s="567" t="s">
        <v>27</v>
      </c>
      <c r="J159" s="574" t="s">
        <v>1639</v>
      </c>
      <c r="K159" s="567">
        <f t="shared" si="6"/>
        <v>255</v>
      </c>
      <c r="L159" s="298"/>
    </row>
    <row r="160" spans="1:12">
      <c r="A160" s="573">
        <v>229</v>
      </c>
      <c r="B160" s="573" t="s">
        <v>24</v>
      </c>
      <c r="C160" s="293" t="s">
        <v>49</v>
      </c>
      <c r="D160" s="293" t="s">
        <v>49</v>
      </c>
      <c r="E160" s="569" t="s">
        <v>26</v>
      </c>
      <c r="F160" s="570">
        <f t="shared" si="8"/>
        <v>255</v>
      </c>
      <c r="G160" s="571" t="str">
        <f t="shared" si="7"/>
        <v>FF</v>
      </c>
      <c r="H160" s="572">
        <v>255</v>
      </c>
      <c r="I160" s="567" t="s">
        <v>27</v>
      </c>
      <c r="J160" s="574" t="s">
        <v>1639</v>
      </c>
      <c r="K160" s="567">
        <f t="shared" si="6"/>
        <v>255</v>
      </c>
      <c r="L160" s="298"/>
    </row>
    <row r="161" spans="1:12">
      <c r="A161" s="573">
        <v>230</v>
      </c>
      <c r="B161" s="573" t="s">
        <v>24</v>
      </c>
      <c r="C161" s="293" t="s">
        <v>49</v>
      </c>
      <c r="D161" s="293" t="s">
        <v>49</v>
      </c>
      <c r="E161" s="569" t="s">
        <v>26</v>
      </c>
      <c r="F161" s="570">
        <f t="shared" si="8"/>
        <v>255</v>
      </c>
      <c r="G161" s="571" t="str">
        <f t="shared" si="7"/>
        <v>FF</v>
      </c>
      <c r="H161" s="572">
        <v>255</v>
      </c>
      <c r="I161" s="567" t="s">
        <v>27</v>
      </c>
      <c r="J161" s="574" t="s">
        <v>1639</v>
      </c>
      <c r="K161" s="567">
        <f t="shared" si="6"/>
        <v>255</v>
      </c>
      <c r="L161" s="298"/>
    </row>
    <row r="162" spans="1:12">
      <c r="A162" s="573">
        <v>231</v>
      </c>
      <c r="B162" s="573" t="s">
        <v>24</v>
      </c>
      <c r="C162" s="293" t="s">
        <v>49</v>
      </c>
      <c r="D162" s="293" t="s">
        <v>49</v>
      </c>
      <c r="E162" s="569" t="s">
        <v>26</v>
      </c>
      <c r="F162" s="570">
        <f t="shared" si="8"/>
        <v>255</v>
      </c>
      <c r="G162" s="571" t="str">
        <f t="shared" si="7"/>
        <v>FF</v>
      </c>
      <c r="H162" s="572">
        <v>255</v>
      </c>
      <c r="I162" s="567" t="s">
        <v>27</v>
      </c>
      <c r="J162" s="574" t="s">
        <v>1639</v>
      </c>
      <c r="K162" s="567">
        <f t="shared" si="6"/>
        <v>255</v>
      </c>
      <c r="L162" s="298"/>
    </row>
    <row r="163" spans="1:12">
      <c r="A163" s="573">
        <v>232</v>
      </c>
      <c r="B163" s="573" t="s">
        <v>24</v>
      </c>
      <c r="C163" s="293" t="s">
        <v>49</v>
      </c>
      <c r="D163" s="293" t="s">
        <v>49</v>
      </c>
      <c r="E163" s="569" t="s">
        <v>26</v>
      </c>
      <c r="F163" s="570">
        <f t="shared" si="8"/>
        <v>255</v>
      </c>
      <c r="G163" s="571" t="str">
        <f t="shared" si="7"/>
        <v>FF</v>
      </c>
      <c r="H163" s="572">
        <v>255</v>
      </c>
      <c r="I163" s="567" t="s">
        <v>27</v>
      </c>
      <c r="J163" s="574" t="s">
        <v>1639</v>
      </c>
      <c r="K163" s="567">
        <f t="shared" si="6"/>
        <v>255</v>
      </c>
      <c r="L163" s="298"/>
    </row>
    <row r="164" spans="1:12">
      <c r="A164" s="573">
        <v>233</v>
      </c>
      <c r="B164" s="573" t="s">
        <v>24</v>
      </c>
      <c r="C164" s="293" t="s">
        <v>49</v>
      </c>
      <c r="D164" s="293" t="s">
        <v>49</v>
      </c>
      <c r="E164" s="569" t="s">
        <v>26</v>
      </c>
      <c r="F164" s="570">
        <f t="shared" si="8"/>
        <v>255</v>
      </c>
      <c r="G164" s="571" t="str">
        <f t="shared" si="7"/>
        <v>FF</v>
      </c>
      <c r="H164" s="572">
        <v>255</v>
      </c>
      <c r="I164" s="567" t="s">
        <v>27</v>
      </c>
      <c r="J164" s="574" t="s">
        <v>1639</v>
      </c>
      <c r="K164" s="567">
        <f t="shared" si="6"/>
        <v>255</v>
      </c>
      <c r="L164" s="298"/>
    </row>
    <row r="165" spans="1:12">
      <c r="A165" s="573">
        <v>234</v>
      </c>
      <c r="B165" s="573" t="s">
        <v>24</v>
      </c>
      <c r="C165" s="293" t="s">
        <v>49</v>
      </c>
      <c r="D165" s="293" t="s">
        <v>49</v>
      </c>
      <c r="E165" s="569" t="s">
        <v>26</v>
      </c>
      <c r="F165" s="570">
        <f t="shared" si="8"/>
        <v>255</v>
      </c>
      <c r="G165" s="571" t="str">
        <f t="shared" si="7"/>
        <v>FF</v>
      </c>
      <c r="H165" s="572">
        <v>255</v>
      </c>
      <c r="I165" s="567" t="s">
        <v>27</v>
      </c>
      <c r="J165" s="574" t="s">
        <v>1639</v>
      </c>
      <c r="K165" s="567">
        <f t="shared" ref="K165:K186" si="9">H165</f>
        <v>255</v>
      </c>
      <c r="L165" s="298"/>
    </row>
    <row r="166" spans="1:12">
      <c r="A166" s="573">
        <v>235</v>
      </c>
      <c r="B166" s="573" t="s">
        <v>24</v>
      </c>
      <c r="C166" s="293" t="s">
        <v>49</v>
      </c>
      <c r="D166" s="293" t="s">
        <v>49</v>
      </c>
      <c r="E166" s="569" t="s">
        <v>26</v>
      </c>
      <c r="F166" s="570">
        <f t="shared" si="8"/>
        <v>255</v>
      </c>
      <c r="G166" s="571" t="str">
        <f t="shared" si="7"/>
        <v>FF</v>
      </c>
      <c r="H166" s="572">
        <v>255</v>
      </c>
      <c r="I166" s="567" t="s">
        <v>27</v>
      </c>
      <c r="J166" s="574" t="s">
        <v>1639</v>
      </c>
      <c r="K166" s="567">
        <f t="shared" si="9"/>
        <v>255</v>
      </c>
      <c r="L166" s="298"/>
    </row>
    <row r="167" spans="1:12">
      <c r="A167" s="573">
        <v>236</v>
      </c>
      <c r="B167" s="573" t="s">
        <v>24</v>
      </c>
      <c r="C167" s="293" t="s">
        <v>49</v>
      </c>
      <c r="D167" s="293" t="s">
        <v>49</v>
      </c>
      <c r="E167" s="569" t="s">
        <v>26</v>
      </c>
      <c r="F167" s="570">
        <f t="shared" si="8"/>
        <v>255</v>
      </c>
      <c r="G167" s="571" t="str">
        <f t="shared" si="7"/>
        <v>FF</v>
      </c>
      <c r="H167" s="572">
        <v>255</v>
      </c>
      <c r="I167" s="567" t="s">
        <v>27</v>
      </c>
      <c r="J167" s="574" t="s">
        <v>1639</v>
      </c>
      <c r="K167" s="567">
        <f t="shared" si="9"/>
        <v>255</v>
      </c>
      <c r="L167" s="298"/>
    </row>
    <row r="168" spans="1:12">
      <c r="A168" s="573">
        <v>237</v>
      </c>
      <c r="B168" s="573" t="s">
        <v>24</v>
      </c>
      <c r="C168" s="293" t="s">
        <v>49</v>
      </c>
      <c r="D168" s="293" t="s">
        <v>49</v>
      </c>
      <c r="E168" s="569" t="s">
        <v>26</v>
      </c>
      <c r="F168" s="570">
        <f t="shared" si="8"/>
        <v>255</v>
      </c>
      <c r="G168" s="571" t="str">
        <f t="shared" si="7"/>
        <v>FF</v>
      </c>
      <c r="H168" s="572">
        <v>255</v>
      </c>
      <c r="I168" s="567" t="s">
        <v>27</v>
      </c>
      <c r="J168" s="574" t="s">
        <v>1639</v>
      </c>
      <c r="K168" s="567">
        <f t="shared" si="9"/>
        <v>255</v>
      </c>
      <c r="L168" s="298"/>
    </row>
    <row r="169" spans="1:12">
      <c r="A169" s="573">
        <v>238</v>
      </c>
      <c r="B169" s="573" t="s">
        <v>24</v>
      </c>
      <c r="C169" s="293" t="s">
        <v>49</v>
      </c>
      <c r="D169" s="293" t="s">
        <v>49</v>
      </c>
      <c r="E169" s="569" t="s">
        <v>26</v>
      </c>
      <c r="F169" s="570">
        <f t="shared" si="8"/>
        <v>255</v>
      </c>
      <c r="G169" s="571" t="str">
        <f t="shared" si="7"/>
        <v>FF</v>
      </c>
      <c r="H169" s="572">
        <v>255</v>
      </c>
      <c r="I169" s="567" t="s">
        <v>27</v>
      </c>
      <c r="J169" s="574" t="s">
        <v>1639</v>
      </c>
      <c r="K169" s="567">
        <f t="shared" si="9"/>
        <v>255</v>
      </c>
      <c r="L169" s="298"/>
    </row>
    <row r="170" spans="1:12">
      <c r="A170" s="573">
        <v>239</v>
      </c>
      <c r="B170" s="573" t="s">
        <v>24</v>
      </c>
      <c r="C170" s="293" t="s">
        <v>49</v>
      </c>
      <c r="D170" s="293" t="s">
        <v>49</v>
      </c>
      <c r="E170" s="569" t="s">
        <v>26</v>
      </c>
      <c r="F170" s="570">
        <f t="shared" si="8"/>
        <v>255</v>
      </c>
      <c r="G170" s="571" t="str">
        <f t="shared" si="7"/>
        <v>FF</v>
      </c>
      <c r="H170" s="572">
        <v>255</v>
      </c>
      <c r="I170" s="567" t="s">
        <v>27</v>
      </c>
      <c r="J170" s="574" t="s">
        <v>1639</v>
      </c>
      <c r="K170" s="567">
        <f t="shared" si="9"/>
        <v>255</v>
      </c>
      <c r="L170" s="298"/>
    </row>
    <row r="171" spans="1:12">
      <c r="A171" s="573">
        <v>240</v>
      </c>
      <c r="B171" s="573" t="s">
        <v>24</v>
      </c>
      <c r="C171" s="293" t="s">
        <v>49</v>
      </c>
      <c r="D171" s="293" t="s">
        <v>49</v>
      </c>
      <c r="E171" s="569" t="s">
        <v>26</v>
      </c>
      <c r="F171" s="570">
        <f t="shared" si="8"/>
        <v>255</v>
      </c>
      <c r="G171" s="571" t="str">
        <f t="shared" si="7"/>
        <v>FF</v>
      </c>
      <c r="H171" s="572">
        <v>255</v>
      </c>
      <c r="I171" s="567" t="s">
        <v>27</v>
      </c>
      <c r="J171" s="574" t="s">
        <v>1639</v>
      </c>
      <c r="K171" s="567">
        <f t="shared" si="9"/>
        <v>255</v>
      </c>
      <c r="L171" s="298"/>
    </row>
    <row r="172" spans="1:12">
      <c r="A172" s="573">
        <v>241</v>
      </c>
      <c r="B172" s="573" t="s">
        <v>24</v>
      </c>
      <c r="C172" s="293" t="s">
        <v>49</v>
      </c>
      <c r="D172" s="293" t="s">
        <v>49</v>
      </c>
      <c r="E172" s="569" t="s">
        <v>26</v>
      </c>
      <c r="F172" s="570">
        <f t="shared" si="8"/>
        <v>255</v>
      </c>
      <c r="G172" s="571" t="str">
        <f t="shared" si="7"/>
        <v>FF</v>
      </c>
      <c r="H172" s="572">
        <v>255</v>
      </c>
      <c r="I172" s="567" t="s">
        <v>27</v>
      </c>
      <c r="J172" s="574" t="s">
        <v>1639</v>
      </c>
      <c r="K172" s="567">
        <f t="shared" si="9"/>
        <v>255</v>
      </c>
      <c r="L172" s="298"/>
    </row>
    <row r="173" spans="1:12">
      <c r="A173" s="573">
        <v>242</v>
      </c>
      <c r="B173" s="573" t="s">
        <v>24</v>
      </c>
      <c r="C173" s="293" t="s">
        <v>49</v>
      </c>
      <c r="D173" s="293" t="s">
        <v>49</v>
      </c>
      <c r="E173" s="569" t="s">
        <v>26</v>
      </c>
      <c r="F173" s="570">
        <f t="shared" si="8"/>
        <v>255</v>
      </c>
      <c r="G173" s="571" t="str">
        <f t="shared" si="7"/>
        <v>FF</v>
      </c>
      <c r="H173" s="572">
        <v>255</v>
      </c>
      <c r="I173" s="567" t="s">
        <v>27</v>
      </c>
      <c r="J173" s="574" t="s">
        <v>1639</v>
      </c>
      <c r="K173" s="567">
        <f t="shared" si="9"/>
        <v>255</v>
      </c>
      <c r="L173" s="298"/>
    </row>
    <row r="174" spans="1:12">
      <c r="A174" s="573">
        <v>243</v>
      </c>
      <c r="B174" s="573" t="s">
        <v>24</v>
      </c>
      <c r="C174" s="293" t="s">
        <v>49</v>
      </c>
      <c r="D174" s="293" t="s">
        <v>49</v>
      </c>
      <c r="E174" s="569" t="s">
        <v>26</v>
      </c>
      <c r="F174" s="570">
        <f t="shared" si="8"/>
        <v>255</v>
      </c>
      <c r="G174" s="571" t="str">
        <f t="shared" si="7"/>
        <v>FF</v>
      </c>
      <c r="H174" s="572">
        <v>255</v>
      </c>
      <c r="I174" s="567" t="s">
        <v>27</v>
      </c>
      <c r="J174" s="574" t="s">
        <v>1639</v>
      </c>
      <c r="K174" s="567">
        <f t="shared" si="9"/>
        <v>255</v>
      </c>
      <c r="L174" s="298"/>
    </row>
    <row r="175" spans="1:12">
      <c r="A175" s="573">
        <v>244</v>
      </c>
      <c r="B175" s="573" t="s">
        <v>24</v>
      </c>
      <c r="C175" s="293" t="s">
        <v>49</v>
      </c>
      <c r="D175" s="293" t="s">
        <v>49</v>
      </c>
      <c r="E175" s="569" t="s">
        <v>26</v>
      </c>
      <c r="F175" s="570">
        <f t="shared" si="8"/>
        <v>255</v>
      </c>
      <c r="G175" s="571" t="str">
        <f t="shared" si="7"/>
        <v>FF</v>
      </c>
      <c r="H175" s="572">
        <v>255</v>
      </c>
      <c r="I175" s="567" t="s">
        <v>27</v>
      </c>
      <c r="J175" s="574" t="s">
        <v>1639</v>
      </c>
      <c r="K175" s="567">
        <f t="shared" si="9"/>
        <v>255</v>
      </c>
      <c r="L175" s="298"/>
    </row>
    <row r="176" spans="1:12">
      <c r="A176" s="573">
        <v>245</v>
      </c>
      <c r="B176" s="573" t="s">
        <v>24</v>
      </c>
      <c r="C176" s="293" t="s">
        <v>49</v>
      </c>
      <c r="D176" s="293" t="s">
        <v>49</v>
      </c>
      <c r="E176" s="569" t="s">
        <v>26</v>
      </c>
      <c r="F176" s="570">
        <f t="shared" si="8"/>
        <v>255</v>
      </c>
      <c r="G176" s="571" t="str">
        <f t="shared" si="7"/>
        <v>FF</v>
      </c>
      <c r="H176" s="572">
        <v>255</v>
      </c>
      <c r="I176" s="567" t="s">
        <v>27</v>
      </c>
      <c r="J176" s="574" t="s">
        <v>1639</v>
      </c>
      <c r="K176" s="567">
        <f t="shared" si="9"/>
        <v>255</v>
      </c>
      <c r="L176" s="298"/>
    </row>
    <row r="177" spans="1:12">
      <c r="A177" s="573">
        <v>246</v>
      </c>
      <c r="B177" s="573" t="s">
        <v>24</v>
      </c>
      <c r="C177" s="293" t="s">
        <v>49</v>
      </c>
      <c r="D177" s="293" t="s">
        <v>49</v>
      </c>
      <c r="E177" s="569" t="s">
        <v>26</v>
      </c>
      <c r="F177" s="570">
        <f t="shared" si="8"/>
        <v>255</v>
      </c>
      <c r="G177" s="571" t="str">
        <f t="shared" si="7"/>
        <v>FF</v>
      </c>
      <c r="H177" s="572">
        <v>255</v>
      </c>
      <c r="I177" s="567" t="s">
        <v>27</v>
      </c>
      <c r="J177" s="574" t="s">
        <v>1639</v>
      </c>
      <c r="K177" s="567">
        <f t="shared" si="9"/>
        <v>255</v>
      </c>
      <c r="L177" s="298"/>
    </row>
    <row r="178" spans="1:12">
      <c r="A178" s="573">
        <v>247</v>
      </c>
      <c r="B178" s="573" t="s">
        <v>24</v>
      </c>
      <c r="C178" s="293" t="s">
        <v>49</v>
      </c>
      <c r="D178" s="293" t="s">
        <v>49</v>
      </c>
      <c r="E178" s="569" t="s">
        <v>26</v>
      </c>
      <c r="F178" s="570">
        <f t="shared" si="8"/>
        <v>255</v>
      </c>
      <c r="G178" s="571" t="str">
        <f t="shared" si="7"/>
        <v>FF</v>
      </c>
      <c r="H178" s="572">
        <v>255</v>
      </c>
      <c r="I178" s="567" t="s">
        <v>27</v>
      </c>
      <c r="J178" s="574" t="s">
        <v>1639</v>
      </c>
      <c r="K178" s="567">
        <f t="shared" si="9"/>
        <v>255</v>
      </c>
      <c r="L178" s="298"/>
    </row>
    <row r="179" spans="1:12">
      <c r="A179" s="573">
        <v>248</v>
      </c>
      <c r="B179" s="573" t="s">
        <v>24</v>
      </c>
      <c r="C179" s="293" t="s">
        <v>49</v>
      </c>
      <c r="D179" s="293" t="s">
        <v>49</v>
      </c>
      <c r="E179" s="569" t="s">
        <v>26</v>
      </c>
      <c r="F179" s="570">
        <f t="shared" si="8"/>
        <v>255</v>
      </c>
      <c r="G179" s="571" t="str">
        <f t="shared" si="7"/>
        <v>FF</v>
      </c>
      <c r="H179" s="572">
        <v>255</v>
      </c>
      <c r="I179" s="567" t="s">
        <v>27</v>
      </c>
      <c r="J179" s="574" t="s">
        <v>1639</v>
      </c>
      <c r="K179" s="567">
        <f t="shared" si="9"/>
        <v>255</v>
      </c>
      <c r="L179" s="298"/>
    </row>
    <row r="180" spans="1:12">
      <c r="A180" s="573">
        <v>249</v>
      </c>
      <c r="B180" s="573" t="s">
        <v>24</v>
      </c>
      <c r="C180" s="293" t="s">
        <v>49</v>
      </c>
      <c r="D180" s="293" t="s">
        <v>49</v>
      </c>
      <c r="E180" s="569" t="s">
        <v>26</v>
      </c>
      <c r="F180" s="570">
        <f t="shared" si="8"/>
        <v>255</v>
      </c>
      <c r="G180" s="571" t="str">
        <f t="shared" si="7"/>
        <v>FF</v>
      </c>
      <c r="H180" s="572">
        <v>255</v>
      </c>
      <c r="I180" s="567" t="s">
        <v>27</v>
      </c>
      <c r="J180" s="574" t="s">
        <v>1639</v>
      </c>
      <c r="K180" s="567">
        <f t="shared" si="9"/>
        <v>255</v>
      </c>
      <c r="L180" s="298"/>
    </row>
    <row r="181" spans="1:12">
      <c r="A181" s="573">
        <v>250</v>
      </c>
      <c r="B181" s="573" t="s">
        <v>24</v>
      </c>
      <c r="C181" s="293" t="s">
        <v>49</v>
      </c>
      <c r="D181" s="293" t="s">
        <v>49</v>
      </c>
      <c r="E181" s="569" t="s">
        <v>26</v>
      </c>
      <c r="F181" s="570">
        <f t="shared" si="8"/>
        <v>255</v>
      </c>
      <c r="G181" s="571" t="str">
        <f t="shared" si="7"/>
        <v>FF</v>
      </c>
      <c r="H181" s="572">
        <v>255</v>
      </c>
      <c r="I181" s="567" t="s">
        <v>27</v>
      </c>
      <c r="J181" s="574" t="s">
        <v>1639</v>
      </c>
      <c r="K181" s="567">
        <f t="shared" si="9"/>
        <v>255</v>
      </c>
      <c r="L181" s="298"/>
    </row>
    <row r="182" spans="1:12">
      <c r="A182" s="573">
        <v>251</v>
      </c>
      <c r="B182" s="573" t="s">
        <v>24</v>
      </c>
      <c r="C182" s="293" t="s">
        <v>49</v>
      </c>
      <c r="D182" s="293" t="s">
        <v>49</v>
      </c>
      <c r="E182" s="569" t="s">
        <v>26</v>
      </c>
      <c r="F182" s="570">
        <f t="shared" si="8"/>
        <v>255</v>
      </c>
      <c r="G182" s="571" t="str">
        <f t="shared" si="7"/>
        <v>FF</v>
      </c>
      <c r="H182" s="572">
        <v>255</v>
      </c>
      <c r="I182" s="567" t="s">
        <v>27</v>
      </c>
      <c r="J182" s="574" t="s">
        <v>1639</v>
      </c>
      <c r="K182" s="567">
        <f t="shared" si="9"/>
        <v>255</v>
      </c>
      <c r="L182" s="298"/>
    </row>
    <row r="183" spans="1:12">
      <c r="A183" s="573">
        <v>252</v>
      </c>
      <c r="B183" s="573" t="s">
        <v>24</v>
      </c>
      <c r="C183" s="293" t="s">
        <v>49</v>
      </c>
      <c r="D183" s="293" t="s">
        <v>49</v>
      </c>
      <c r="E183" s="569" t="s">
        <v>26</v>
      </c>
      <c r="F183" s="570">
        <f t="shared" si="8"/>
        <v>255</v>
      </c>
      <c r="G183" s="571" t="str">
        <f t="shared" si="7"/>
        <v>FF</v>
      </c>
      <c r="H183" s="572">
        <v>255</v>
      </c>
      <c r="I183" s="567" t="s">
        <v>27</v>
      </c>
      <c r="J183" s="574" t="s">
        <v>1639</v>
      </c>
      <c r="K183" s="567">
        <f t="shared" si="9"/>
        <v>255</v>
      </c>
      <c r="L183" s="298"/>
    </row>
    <row r="184" spans="1:12">
      <c r="A184" s="573">
        <v>253</v>
      </c>
      <c r="B184" s="573" t="s">
        <v>24</v>
      </c>
      <c r="C184" s="293" t="s">
        <v>49</v>
      </c>
      <c r="D184" s="293" t="s">
        <v>49</v>
      </c>
      <c r="E184" s="569" t="s">
        <v>26</v>
      </c>
      <c r="F184" s="570">
        <f t="shared" si="8"/>
        <v>255</v>
      </c>
      <c r="G184" s="571" t="str">
        <f t="shared" si="7"/>
        <v>FF</v>
      </c>
      <c r="H184" s="572">
        <v>255</v>
      </c>
      <c r="I184" s="567" t="s">
        <v>27</v>
      </c>
      <c r="J184" s="574" t="s">
        <v>1639</v>
      </c>
      <c r="K184" s="567">
        <f t="shared" si="9"/>
        <v>255</v>
      </c>
      <c r="L184" s="298"/>
    </row>
    <row r="185" spans="1:12">
      <c r="A185" s="573">
        <v>254</v>
      </c>
      <c r="B185" s="573" t="s">
        <v>24</v>
      </c>
      <c r="C185" s="293" t="s">
        <v>49</v>
      </c>
      <c r="D185" s="293" t="s">
        <v>49</v>
      </c>
      <c r="E185" s="569" t="s">
        <v>26</v>
      </c>
      <c r="F185" s="570">
        <f t="shared" si="8"/>
        <v>255</v>
      </c>
      <c r="G185" s="571" t="str">
        <f t="shared" si="7"/>
        <v>FF</v>
      </c>
      <c r="H185" s="572">
        <v>255</v>
      </c>
      <c r="I185" s="567" t="s">
        <v>27</v>
      </c>
      <c r="J185" s="574" t="s">
        <v>1639</v>
      </c>
      <c r="K185" s="567">
        <f t="shared" si="9"/>
        <v>255</v>
      </c>
      <c r="L185" s="298"/>
    </row>
    <row r="186" spans="1:12">
      <c r="A186" s="573">
        <v>255</v>
      </c>
      <c r="B186" s="573" t="s">
        <v>24</v>
      </c>
      <c r="C186" s="293" t="s">
        <v>1487</v>
      </c>
      <c r="D186" s="300" t="s">
        <v>1488</v>
      </c>
      <c r="E186" s="569" t="s">
        <v>26</v>
      </c>
      <c r="F186" s="570">
        <f t="shared" si="8"/>
        <v>204</v>
      </c>
      <c r="G186" s="571" t="str">
        <f t="shared" si="7"/>
        <v>CC</v>
      </c>
      <c r="H186" s="572">
        <v>204</v>
      </c>
      <c r="I186" s="567" t="s">
        <v>27</v>
      </c>
      <c r="J186" s="574" t="s">
        <v>1639</v>
      </c>
      <c r="K186" s="567">
        <f t="shared" si="9"/>
        <v>204</v>
      </c>
      <c r="L186" s="298"/>
    </row>
    <row r="187" spans="1:12">
      <c r="A187" s="566"/>
      <c r="B187" s="568"/>
      <c r="C187" s="566"/>
      <c r="D187" s="566"/>
      <c r="E187" s="568"/>
      <c r="F187" s="566"/>
      <c r="H187" s="568"/>
      <c r="I187" s="568"/>
      <c r="J187" s="568"/>
      <c r="K187" s="568"/>
      <c r="L187" s="566"/>
    </row>
    <row r="188" spans="1:12">
      <c r="A188" s="566"/>
      <c r="B188" s="568"/>
      <c r="C188" s="566"/>
      <c r="D188" s="566"/>
      <c r="E188" s="568"/>
      <c r="F188" s="566"/>
      <c r="H188" s="568"/>
      <c r="I188" s="568"/>
      <c r="J188" s="568"/>
      <c r="K188" s="568"/>
      <c r="L188" s="566"/>
    </row>
    <row r="189" spans="1:12">
      <c r="A189" s="566"/>
      <c r="B189" s="568"/>
      <c r="C189" s="566"/>
      <c r="D189" s="566"/>
      <c r="E189" s="568"/>
      <c r="F189" s="566"/>
      <c r="H189" s="568"/>
      <c r="I189" s="568"/>
      <c r="J189" s="568"/>
      <c r="K189" s="568"/>
      <c r="L189" s="566"/>
    </row>
    <row r="190" spans="1:12">
      <c r="A190" s="566"/>
      <c r="B190" s="568"/>
      <c r="C190" s="566"/>
      <c r="D190" s="566"/>
      <c r="E190" s="568"/>
      <c r="F190" s="566"/>
      <c r="H190" s="568"/>
      <c r="I190" s="568"/>
      <c r="J190" s="568"/>
      <c r="K190" s="568"/>
      <c r="L190" s="566"/>
    </row>
    <row r="191" spans="1:12">
      <c r="A191" s="566"/>
      <c r="B191" s="568"/>
      <c r="C191" s="566"/>
      <c r="D191" s="566"/>
      <c r="E191" s="568"/>
      <c r="F191" s="566"/>
      <c r="H191" s="568"/>
      <c r="I191" s="568"/>
      <c r="J191" s="568"/>
      <c r="K191" s="568"/>
      <c r="L191" s="566"/>
    </row>
    <row r="192" spans="1:12">
      <c r="A192" s="566"/>
      <c r="B192" s="568"/>
      <c r="C192" s="566"/>
      <c r="D192" s="566"/>
      <c r="E192" s="568"/>
      <c r="F192" s="566"/>
      <c r="H192" s="568"/>
      <c r="I192" s="568"/>
      <c r="J192" s="568"/>
      <c r="K192" s="568"/>
      <c r="L192" s="566"/>
    </row>
    <row r="193" spans="1:12">
      <c r="A193" s="566"/>
      <c r="B193" s="568"/>
      <c r="C193" s="566"/>
      <c r="D193" s="566"/>
      <c r="E193" s="568"/>
      <c r="F193" s="566"/>
      <c r="H193" s="568"/>
      <c r="I193" s="568"/>
      <c r="J193" s="568"/>
      <c r="K193" s="568"/>
      <c r="L193" s="566"/>
    </row>
    <row r="194" spans="1:12">
      <c r="A194" s="566"/>
      <c r="B194" s="568"/>
      <c r="C194" s="566"/>
      <c r="D194" s="566"/>
      <c r="E194" s="568"/>
      <c r="F194" s="566"/>
      <c r="H194" s="568"/>
      <c r="I194" s="568"/>
      <c r="J194" s="568"/>
      <c r="K194" s="568"/>
      <c r="L194" s="566"/>
    </row>
    <row r="195" spans="1:12">
      <c r="A195" s="566"/>
      <c r="B195" s="568"/>
      <c r="C195" s="566"/>
      <c r="D195" s="566"/>
      <c r="E195" s="568"/>
      <c r="F195" s="566"/>
      <c r="H195" s="568"/>
      <c r="I195" s="568"/>
      <c r="J195" s="568"/>
      <c r="K195" s="568"/>
      <c r="L195" s="566"/>
    </row>
    <row r="196" spans="1:12">
      <c r="A196" s="566"/>
      <c r="B196" s="568"/>
      <c r="C196" s="566"/>
      <c r="D196" s="566"/>
      <c r="E196" s="568"/>
      <c r="F196" s="566"/>
      <c r="H196" s="568"/>
      <c r="I196" s="568"/>
      <c r="J196" s="568"/>
      <c r="K196" s="568"/>
      <c r="L196" s="566"/>
    </row>
    <row r="197" spans="1:12">
      <c r="A197" s="566"/>
      <c r="B197" s="568"/>
      <c r="C197" s="566"/>
      <c r="D197" s="566"/>
      <c r="E197" s="568"/>
      <c r="F197" s="566"/>
      <c r="H197" s="568"/>
      <c r="I197" s="568"/>
      <c r="J197" s="568"/>
      <c r="K197" s="568"/>
      <c r="L197" s="566"/>
    </row>
    <row r="198" spans="1:12">
      <c r="A198" s="566"/>
      <c r="B198" s="568"/>
      <c r="C198" s="566"/>
      <c r="D198" s="566"/>
      <c r="E198" s="568"/>
      <c r="F198" s="566"/>
      <c r="H198" s="568"/>
      <c r="I198" s="568"/>
      <c r="J198" s="568"/>
      <c r="K198" s="568"/>
      <c r="L198" s="566"/>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F27B5-B484-46F9-89B6-56A749297D01}">
  <dimension ref="A1:L197"/>
  <sheetViews>
    <sheetView topLeftCell="A90" zoomScale="85" zoomScaleNormal="85" workbookViewId="0">
      <selection activeCell="H2"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425"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1753</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4194304</v>
      </c>
      <c r="L3" s="983" t="s">
        <v>4456</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40</v>
      </c>
      <c r="H19" s="986">
        <v>64</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1</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49</v>
      </c>
      <c r="D35" s="293" t="s">
        <v>49</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572">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572">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572">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572">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572">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572">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572">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572">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572">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572">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572">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572">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572">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572">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572">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572">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572">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572">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572">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572">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572">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572">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572">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572">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572">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572">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572">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572">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572">
        <v>0</v>
      </c>
      <c r="I95" s="567" t="s">
        <v>27</v>
      </c>
      <c r="J95" s="574" t="s">
        <v>1639</v>
      </c>
      <c r="K95" s="567">
        <f t="shared" si="5"/>
        <v>0</v>
      </c>
      <c r="L95" s="984"/>
    </row>
    <row r="96" spans="1:12" ht="15.6" customHeight="1">
      <c r="A96" s="573">
        <v>165</v>
      </c>
      <c r="B96" s="573" t="s">
        <v>24</v>
      </c>
      <c r="C96" s="293" t="s">
        <v>1681</v>
      </c>
      <c r="D96" s="533" t="s">
        <v>4433</v>
      </c>
      <c r="E96" s="569" t="s">
        <v>26</v>
      </c>
      <c r="F96" s="570">
        <f t="shared" si="2"/>
        <v>0</v>
      </c>
      <c r="G96" s="571" t="str">
        <f t="shared" si="0"/>
        <v>0</v>
      </c>
      <c r="H96" s="572">
        <v>0</v>
      </c>
      <c r="I96" s="567" t="s">
        <v>27</v>
      </c>
      <c r="J96" s="574" t="s">
        <v>1641</v>
      </c>
      <c r="K96" s="567">
        <f t="shared" si="5"/>
        <v>0</v>
      </c>
      <c r="L96" s="984"/>
    </row>
    <row r="97" spans="1:12" ht="15.6" customHeight="1">
      <c r="A97" s="573">
        <v>166</v>
      </c>
      <c r="B97" s="573" t="s">
        <v>24</v>
      </c>
      <c r="C97" s="293" t="s">
        <v>1682</v>
      </c>
      <c r="D97" s="533" t="s">
        <v>4434</v>
      </c>
      <c r="E97" s="569" t="s">
        <v>26</v>
      </c>
      <c r="F97" s="570">
        <f t="shared" si="2"/>
        <v>0</v>
      </c>
      <c r="G97" s="571" t="str">
        <f t="shared" si="0"/>
        <v>0</v>
      </c>
      <c r="H97" s="572">
        <v>0</v>
      </c>
      <c r="I97" s="567" t="s">
        <v>27</v>
      </c>
      <c r="J97" s="574" t="s">
        <v>1641</v>
      </c>
      <c r="K97" s="567">
        <f t="shared" si="5"/>
        <v>0</v>
      </c>
      <c r="L97" s="984"/>
    </row>
    <row r="98" spans="1:12" ht="15.6" customHeight="1">
      <c r="A98" s="573">
        <v>167</v>
      </c>
      <c r="B98" s="573" t="s">
        <v>24</v>
      </c>
      <c r="C98" s="293" t="s">
        <v>1683</v>
      </c>
      <c r="D98" s="533" t="s">
        <v>1684</v>
      </c>
      <c r="E98" s="569" t="s">
        <v>26</v>
      </c>
      <c r="F98" s="570">
        <f t="shared" si="2"/>
        <v>0</v>
      </c>
      <c r="G98" s="571" t="str">
        <f t="shared" si="0"/>
        <v>0</v>
      </c>
      <c r="H98" s="572">
        <v>0</v>
      </c>
      <c r="I98" s="567" t="s">
        <v>27</v>
      </c>
      <c r="J98" s="574" t="s">
        <v>1641</v>
      </c>
      <c r="K98" s="567">
        <f t="shared" si="5"/>
        <v>0</v>
      </c>
      <c r="L98" s="984"/>
    </row>
    <row r="99" spans="1:12" ht="15.6" customHeight="1">
      <c r="A99" s="573">
        <v>168</v>
      </c>
      <c r="B99" s="573" t="s">
        <v>24</v>
      </c>
      <c r="C99" s="293" t="s">
        <v>1745</v>
      </c>
      <c r="D99" s="293" t="s">
        <v>1746</v>
      </c>
      <c r="E99" s="569" t="s">
        <v>26</v>
      </c>
      <c r="F99" s="570">
        <f t="shared" si="2"/>
        <v>0</v>
      </c>
      <c r="G99" s="571" t="str">
        <f t="shared" si="0"/>
        <v>0</v>
      </c>
      <c r="H99" s="572">
        <v>0</v>
      </c>
      <c r="I99" s="567" t="s">
        <v>27</v>
      </c>
      <c r="J99" s="574" t="s">
        <v>1639</v>
      </c>
      <c r="K99" s="567">
        <f t="shared" si="5"/>
        <v>0</v>
      </c>
      <c r="L99" s="984"/>
    </row>
    <row r="100" spans="1:12" ht="15.6" customHeight="1">
      <c r="A100" s="573">
        <v>169</v>
      </c>
      <c r="B100" s="573" t="s">
        <v>24</v>
      </c>
      <c r="C100" s="293" t="s">
        <v>1685</v>
      </c>
      <c r="D100" s="293" t="s">
        <v>4435</v>
      </c>
      <c r="E100" s="569" t="s">
        <v>26</v>
      </c>
      <c r="F100" s="570">
        <f t="shared" si="2"/>
        <v>0</v>
      </c>
      <c r="G100" s="571" t="str">
        <f t="shared" si="0"/>
        <v>0</v>
      </c>
      <c r="H100" s="572">
        <v>0</v>
      </c>
      <c r="I100" s="567" t="s">
        <v>27</v>
      </c>
      <c r="J100" s="574" t="s">
        <v>1639</v>
      </c>
      <c r="K100" s="567">
        <f t="shared" si="5"/>
        <v>0</v>
      </c>
      <c r="L100" s="984"/>
    </row>
    <row r="101" spans="1:12" ht="15.6" customHeight="1">
      <c r="A101" s="573">
        <v>170</v>
      </c>
      <c r="B101" s="573" t="s">
        <v>24</v>
      </c>
      <c r="C101" s="293" t="s">
        <v>1686</v>
      </c>
      <c r="D101" s="293" t="s">
        <v>1687</v>
      </c>
      <c r="E101" s="569" t="s">
        <v>26</v>
      </c>
      <c r="F101" s="570">
        <f t="shared" si="2"/>
        <v>0</v>
      </c>
      <c r="G101" s="571" t="str">
        <f t="shared" si="0"/>
        <v>0</v>
      </c>
      <c r="H101" s="572">
        <v>0</v>
      </c>
      <c r="I101" s="567" t="s">
        <v>27</v>
      </c>
      <c r="J101" s="574" t="s">
        <v>1639</v>
      </c>
      <c r="K101" s="567">
        <f t="shared" ref="K101:K164" si="6">H101</f>
        <v>0</v>
      </c>
      <c r="L101" s="984"/>
    </row>
    <row r="102" spans="1:12" ht="15.6" customHeight="1">
      <c r="A102" s="573">
        <v>171</v>
      </c>
      <c r="B102" s="573" t="s">
        <v>24</v>
      </c>
      <c r="C102" s="293" t="s">
        <v>1688</v>
      </c>
      <c r="D102" s="293" t="s">
        <v>4436</v>
      </c>
      <c r="E102" s="569" t="s">
        <v>26</v>
      </c>
      <c r="F102" s="570">
        <f t="shared" si="2"/>
        <v>0</v>
      </c>
      <c r="G102" s="571" t="str">
        <f t="shared" si="0"/>
        <v>0</v>
      </c>
      <c r="H102" s="572">
        <v>0</v>
      </c>
      <c r="I102" s="567" t="s">
        <v>27</v>
      </c>
      <c r="J102" s="574" t="s">
        <v>1641</v>
      </c>
      <c r="K102" s="567">
        <f>H102</f>
        <v>0</v>
      </c>
      <c r="L102" s="984"/>
    </row>
    <row r="103" spans="1:12" ht="15.6" customHeight="1">
      <c r="A103" s="573">
        <v>172</v>
      </c>
      <c r="B103" s="573" t="s">
        <v>24</v>
      </c>
      <c r="C103" s="293" t="s">
        <v>1689</v>
      </c>
      <c r="D103" s="293" t="s">
        <v>1690</v>
      </c>
      <c r="E103" s="569" t="s">
        <v>26</v>
      </c>
      <c r="F103" s="570">
        <f t="shared" si="2"/>
        <v>0</v>
      </c>
      <c r="G103" s="571" t="str">
        <f t="shared" si="0"/>
        <v>0</v>
      </c>
      <c r="H103" s="572">
        <v>0</v>
      </c>
      <c r="I103" s="567" t="s">
        <v>27</v>
      </c>
      <c r="J103" s="574" t="s">
        <v>1641</v>
      </c>
      <c r="K103" s="567">
        <f>H103</f>
        <v>0</v>
      </c>
      <c r="L103" s="984"/>
    </row>
    <row r="104" spans="1:12" ht="15.6" customHeight="1">
      <c r="A104" s="573">
        <v>173</v>
      </c>
      <c r="B104" s="573" t="s">
        <v>24</v>
      </c>
      <c r="C104" s="293" t="s">
        <v>1691</v>
      </c>
      <c r="D104" s="293" t="s">
        <v>1692</v>
      </c>
      <c r="E104" s="569" t="s">
        <v>26</v>
      </c>
      <c r="F104" s="570">
        <f t="shared" si="2"/>
        <v>0</v>
      </c>
      <c r="G104" s="571" t="str">
        <f t="shared" si="0"/>
        <v>0</v>
      </c>
      <c r="H104" s="572">
        <v>0</v>
      </c>
      <c r="I104" s="567" t="s">
        <v>27</v>
      </c>
      <c r="J104" s="574" t="s">
        <v>1641</v>
      </c>
      <c r="K104" s="567">
        <f>H104</f>
        <v>0</v>
      </c>
      <c r="L104" s="984"/>
    </row>
    <row r="105" spans="1:12" ht="15.6" customHeight="1">
      <c r="A105" s="573">
        <v>174</v>
      </c>
      <c r="B105" s="573" t="s">
        <v>24</v>
      </c>
      <c r="C105" s="293" t="s">
        <v>1693</v>
      </c>
      <c r="D105" s="293" t="s">
        <v>4437</v>
      </c>
      <c r="E105" s="569" t="s">
        <v>26</v>
      </c>
      <c r="F105" s="570">
        <f t="shared" si="2"/>
        <v>0</v>
      </c>
      <c r="G105" s="571" t="str">
        <f t="shared" si="0"/>
        <v>0</v>
      </c>
      <c r="H105" s="572">
        <v>0</v>
      </c>
      <c r="I105" s="567" t="s">
        <v>27</v>
      </c>
      <c r="J105" s="574" t="s">
        <v>1641</v>
      </c>
      <c r="K105" s="567">
        <f>H105</f>
        <v>0</v>
      </c>
      <c r="L105" s="984"/>
    </row>
    <row r="106" spans="1:12" ht="15.6" customHeight="1">
      <c r="A106" s="573">
        <v>175</v>
      </c>
      <c r="B106" s="573" t="s">
        <v>24</v>
      </c>
      <c r="C106" s="293" t="s">
        <v>1694</v>
      </c>
      <c r="D106" s="293" t="s">
        <v>4438</v>
      </c>
      <c r="E106" s="569" t="s">
        <v>26</v>
      </c>
      <c r="F106" s="570">
        <f t="shared" si="2"/>
        <v>0</v>
      </c>
      <c r="G106" s="571" t="str">
        <f t="shared" si="0"/>
        <v>0</v>
      </c>
      <c r="H106" s="572">
        <v>0</v>
      </c>
      <c r="I106" s="567" t="s">
        <v>27</v>
      </c>
      <c r="J106" s="574" t="s">
        <v>1639</v>
      </c>
      <c r="K106" s="567">
        <f t="shared" si="6"/>
        <v>0</v>
      </c>
      <c r="L106" s="984"/>
    </row>
    <row r="107" spans="1:12" ht="15.6" customHeight="1">
      <c r="A107" s="573">
        <v>176</v>
      </c>
      <c r="B107" s="573" t="s">
        <v>24</v>
      </c>
      <c r="C107" s="293" t="s">
        <v>1695</v>
      </c>
      <c r="D107" s="293" t="s">
        <v>4439</v>
      </c>
      <c r="E107" s="569" t="s">
        <v>26</v>
      </c>
      <c r="F107" s="570">
        <f t="shared" si="2"/>
        <v>0</v>
      </c>
      <c r="G107" s="571" t="str">
        <f t="shared" si="0"/>
        <v>0</v>
      </c>
      <c r="H107" s="572">
        <v>0</v>
      </c>
      <c r="I107" s="567" t="s">
        <v>27</v>
      </c>
      <c r="J107" s="574" t="s">
        <v>1639</v>
      </c>
      <c r="K107" s="567">
        <f t="shared" si="6"/>
        <v>0</v>
      </c>
      <c r="L107" s="984"/>
    </row>
    <row r="108" spans="1:12" ht="15.6" customHeight="1">
      <c r="A108" s="573">
        <v>177</v>
      </c>
      <c r="B108" s="573" t="s">
        <v>24</v>
      </c>
      <c r="C108" s="293" t="s">
        <v>1696</v>
      </c>
      <c r="D108" s="293" t="s">
        <v>1697</v>
      </c>
      <c r="E108" s="569" t="s">
        <v>26</v>
      </c>
      <c r="F108" s="570">
        <f t="shared" si="2"/>
        <v>0</v>
      </c>
      <c r="G108" s="571" t="str">
        <f t="shared" si="0"/>
        <v>0</v>
      </c>
      <c r="H108" s="572">
        <v>0</v>
      </c>
      <c r="I108" s="567" t="s">
        <v>27</v>
      </c>
      <c r="J108" s="574" t="s">
        <v>1639</v>
      </c>
      <c r="K108" s="567">
        <f t="shared" si="6"/>
        <v>0</v>
      </c>
      <c r="L108" s="984"/>
    </row>
    <row r="109" spans="1:12" ht="15.6" customHeight="1">
      <c r="A109" s="573">
        <v>178</v>
      </c>
      <c r="B109" s="573" t="s">
        <v>24</v>
      </c>
      <c r="C109" s="293" t="s">
        <v>1698</v>
      </c>
      <c r="D109" s="293" t="s">
        <v>1699</v>
      </c>
      <c r="E109" s="569" t="s">
        <v>26</v>
      </c>
      <c r="F109" s="570">
        <f t="shared" si="2"/>
        <v>0</v>
      </c>
      <c r="G109" s="571" t="str">
        <f t="shared" si="0"/>
        <v>0</v>
      </c>
      <c r="H109" s="572">
        <v>0</v>
      </c>
      <c r="I109" s="567" t="s">
        <v>27</v>
      </c>
      <c r="J109" s="574" t="s">
        <v>1639</v>
      </c>
      <c r="K109" s="567">
        <f t="shared" si="6"/>
        <v>0</v>
      </c>
      <c r="L109" s="984"/>
    </row>
    <row r="110" spans="1:12" ht="15.6" customHeight="1">
      <c r="A110" s="573">
        <v>179</v>
      </c>
      <c r="B110" s="573" t="s">
        <v>24</v>
      </c>
      <c r="C110" s="293" t="s">
        <v>1700</v>
      </c>
      <c r="D110" s="293" t="s">
        <v>1701</v>
      </c>
      <c r="E110" s="569" t="s">
        <v>26</v>
      </c>
      <c r="F110" s="570">
        <f t="shared" si="2"/>
        <v>0</v>
      </c>
      <c r="G110" s="571" t="str">
        <f t="shared" si="0"/>
        <v>0</v>
      </c>
      <c r="H110" s="572">
        <v>0</v>
      </c>
      <c r="I110" s="567" t="s">
        <v>27</v>
      </c>
      <c r="J110" s="574" t="s">
        <v>1639</v>
      </c>
      <c r="K110" s="567">
        <f t="shared" si="6"/>
        <v>0</v>
      </c>
      <c r="L110" s="984"/>
    </row>
    <row r="111" spans="1:12" ht="15.6" customHeight="1">
      <c r="A111" s="573">
        <v>180</v>
      </c>
      <c r="B111" s="573" t="s">
        <v>24</v>
      </c>
      <c r="C111" s="293" t="s">
        <v>1702</v>
      </c>
      <c r="D111" s="293" t="s">
        <v>1703</v>
      </c>
      <c r="E111" s="569" t="s">
        <v>26</v>
      </c>
      <c r="F111" s="570">
        <f t="shared" si="2"/>
        <v>0</v>
      </c>
      <c r="G111" s="571" t="str">
        <f t="shared" si="0"/>
        <v>0</v>
      </c>
      <c r="H111" s="572">
        <v>0</v>
      </c>
      <c r="I111" s="567" t="s">
        <v>27</v>
      </c>
      <c r="J111" s="574" t="s">
        <v>1639</v>
      </c>
      <c r="K111" s="567">
        <f t="shared" si="6"/>
        <v>0</v>
      </c>
      <c r="L111" s="984"/>
    </row>
    <row r="112" spans="1:12" ht="15.6" customHeight="1">
      <c r="A112" s="573">
        <v>181</v>
      </c>
      <c r="B112" s="573" t="s">
        <v>24</v>
      </c>
      <c r="C112" s="293" t="s">
        <v>1707</v>
      </c>
      <c r="D112" s="293" t="s">
        <v>1708</v>
      </c>
      <c r="E112" s="569" t="s">
        <v>26</v>
      </c>
      <c r="F112" s="570">
        <f t="shared" si="2"/>
        <v>1</v>
      </c>
      <c r="G112" s="571" t="str">
        <f t="shared" si="0"/>
        <v>1</v>
      </c>
      <c r="H112" s="572">
        <v>1</v>
      </c>
      <c r="I112" s="567" t="s">
        <v>27</v>
      </c>
      <c r="J112" s="574" t="s">
        <v>1641</v>
      </c>
      <c r="K112" s="567">
        <f t="shared" ref="K112:K131" si="7">H112</f>
        <v>1</v>
      </c>
      <c r="L112" s="984"/>
    </row>
    <row r="113" spans="1:12" ht="15.6" customHeight="1">
      <c r="A113" s="573">
        <v>182</v>
      </c>
      <c r="B113" s="573" t="s">
        <v>24</v>
      </c>
      <c r="C113" s="293" t="s">
        <v>1709</v>
      </c>
      <c r="D113" s="293" t="s">
        <v>4440</v>
      </c>
      <c r="E113" s="569" t="s">
        <v>26</v>
      </c>
      <c r="F113" s="570">
        <f t="shared" si="2"/>
        <v>0</v>
      </c>
      <c r="G113" s="571" t="str">
        <f t="shared" si="0"/>
        <v>0</v>
      </c>
      <c r="H113" s="572">
        <v>0</v>
      </c>
      <c r="I113" s="567" t="s">
        <v>27</v>
      </c>
      <c r="J113" s="574" t="s">
        <v>1641</v>
      </c>
      <c r="K113" s="567">
        <f t="shared" si="7"/>
        <v>0</v>
      </c>
      <c r="L113" s="984"/>
    </row>
    <row r="114" spans="1:12" ht="15.6" customHeight="1">
      <c r="A114" s="573">
        <v>183</v>
      </c>
      <c r="B114" s="573" t="s">
        <v>24</v>
      </c>
      <c r="C114" s="293" t="s">
        <v>1710</v>
      </c>
      <c r="D114" s="293" t="s">
        <v>1711</v>
      </c>
      <c r="E114" s="569" t="s">
        <v>26</v>
      </c>
      <c r="F114" s="570">
        <f t="shared" si="2"/>
        <v>31</v>
      </c>
      <c r="G114" s="571" t="str">
        <f t="shared" si="0"/>
        <v>1F</v>
      </c>
      <c r="H114" s="572">
        <v>31</v>
      </c>
      <c r="I114" s="567" t="s">
        <v>27</v>
      </c>
      <c r="J114" s="574" t="s">
        <v>1641</v>
      </c>
      <c r="K114" s="567">
        <f t="shared" si="7"/>
        <v>31</v>
      </c>
      <c r="L114" s="984"/>
    </row>
    <row r="115" spans="1:12" ht="15.6" customHeight="1">
      <c r="A115" s="573">
        <v>184</v>
      </c>
      <c r="B115" s="573" t="s">
        <v>24</v>
      </c>
      <c r="C115" s="293" t="s">
        <v>1712</v>
      </c>
      <c r="D115" s="293" t="s">
        <v>1713</v>
      </c>
      <c r="E115" s="569" t="s">
        <v>26</v>
      </c>
      <c r="F115" s="570">
        <f t="shared" si="2"/>
        <v>0</v>
      </c>
      <c r="G115" s="571" t="str">
        <f t="shared" si="0"/>
        <v>0</v>
      </c>
      <c r="H115" s="572">
        <v>0</v>
      </c>
      <c r="I115" s="567" t="s">
        <v>27</v>
      </c>
      <c r="J115" s="574" t="s">
        <v>1641</v>
      </c>
      <c r="K115" s="567">
        <f t="shared" si="7"/>
        <v>0</v>
      </c>
      <c r="L115" s="984"/>
    </row>
    <row r="116" spans="1:12" ht="15.6" customHeight="1">
      <c r="A116" s="573">
        <v>185</v>
      </c>
      <c r="B116" s="573" t="s">
        <v>24</v>
      </c>
      <c r="C116" s="293" t="s">
        <v>1714</v>
      </c>
      <c r="D116" s="293" t="s">
        <v>4441</v>
      </c>
      <c r="E116" s="569" t="s">
        <v>26</v>
      </c>
      <c r="F116" s="570">
        <f t="shared" si="2"/>
        <v>0</v>
      </c>
      <c r="G116" s="571" t="str">
        <f t="shared" si="0"/>
        <v>0</v>
      </c>
      <c r="H116" s="572">
        <v>0</v>
      </c>
      <c r="I116" s="567" t="s">
        <v>27</v>
      </c>
      <c r="J116" s="574" t="s">
        <v>1641</v>
      </c>
      <c r="K116" s="567">
        <f t="shared" si="7"/>
        <v>0</v>
      </c>
      <c r="L116" s="984"/>
    </row>
    <row r="117" spans="1:12" ht="15.6" customHeight="1">
      <c r="A117" s="573">
        <v>186</v>
      </c>
      <c r="B117" s="573" t="s">
        <v>24</v>
      </c>
      <c r="C117" s="293" t="s">
        <v>1715</v>
      </c>
      <c r="D117" s="293" t="s">
        <v>4442</v>
      </c>
      <c r="E117" s="569" t="s">
        <v>26</v>
      </c>
      <c r="F117" s="570">
        <f t="shared" si="2"/>
        <v>0</v>
      </c>
      <c r="G117" s="571" t="str">
        <f t="shared" si="0"/>
        <v>0</v>
      </c>
      <c r="H117" s="572">
        <v>0</v>
      </c>
      <c r="I117" s="567" t="s">
        <v>27</v>
      </c>
      <c r="J117" s="574" t="s">
        <v>1641</v>
      </c>
      <c r="K117" s="567">
        <f t="shared" si="7"/>
        <v>0</v>
      </c>
      <c r="L117" s="984"/>
    </row>
    <row r="118" spans="1:12" ht="15.6" customHeight="1">
      <c r="A118" s="573">
        <v>187</v>
      </c>
      <c r="B118" s="573" t="s">
        <v>24</v>
      </c>
      <c r="C118" s="293" t="s">
        <v>1716</v>
      </c>
      <c r="D118" s="293" t="s">
        <v>4443</v>
      </c>
      <c r="E118" s="569" t="s">
        <v>26</v>
      </c>
      <c r="F118" s="570">
        <f t="shared" si="2"/>
        <v>4</v>
      </c>
      <c r="G118" s="571" t="str">
        <f t="shared" si="0"/>
        <v>4</v>
      </c>
      <c r="H118" s="572">
        <v>4</v>
      </c>
      <c r="I118" s="567" t="s">
        <v>27</v>
      </c>
      <c r="J118" s="574" t="s">
        <v>1641</v>
      </c>
      <c r="K118" s="567">
        <f t="shared" si="7"/>
        <v>4</v>
      </c>
      <c r="L118" s="984"/>
    </row>
    <row r="119" spans="1:12" ht="15.6" customHeight="1">
      <c r="A119" s="573">
        <v>188</v>
      </c>
      <c r="B119" s="573" t="s">
        <v>24</v>
      </c>
      <c r="C119" s="293" t="s">
        <v>1717</v>
      </c>
      <c r="D119" s="293" t="s">
        <v>1718</v>
      </c>
      <c r="E119" s="569" t="s">
        <v>26</v>
      </c>
      <c r="F119" s="570">
        <f t="shared" si="2"/>
        <v>0</v>
      </c>
      <c r="G119" s="571" t="str">
        <f t="shared" si="0"/>
        <v>0</v>
      </c>
      <c r="H119" s="572">
        <v>0</v>
      </c>
      <c r="I119" s="567" t="s">
        <v>27</v>
      </c>
      <c r="J119" s="574" t="s">
        <v>1641</v>
      </c>
      <c r="K119" s="567">
        <f t="shared" si="7"/>
        <v>0</v>
      </c>
      <c r="L119" s="984"/>
    </row>
    <row r="120" spans="1:12" ht="15.6" customHeight="1">
      <c r="A120" s="573">
        <v>189</v>
      </c>
      <c r="B120" s="573" t="s">
        <v>24</v>
      </c>
      <c r="C120" s="293" t="s">
        <v>1719</v>
      </c>
      <c r="D120" s="293" t="s">
        <v>1720</v>
      </c>
      <c r="E120" s="569" t="s">
        <v>26</v>
      </c>
      <c r="F120" s="570">
        <f t="shared" si="2"/>
        <v>0</v>
      </c>
      <c r="G120" s="571" t="str">
        <f t="shared" si="0"/>
        <v>0</v>
      </c>
      <c r="H120" s="572">
        <v>0</v>
      </c>
      <c r="I120" s="567" t="s">
        <v>27</v>
      </c>
      <c r="J120" s="574" t="s">
        <v>1641</v>
      </c>
      <c r="K120" s="567">
        <f t="shared" si="7"/>
        <v>0</v>
      </c>
      <c r="L120" s="984"/>
    </row>
    <row r="121" spans="1:12" ht="15.6" customHeight="1">
      <c r="A121" s="573">
        <v>190</v>
      </c>
      <c r="B121" s="573" t="s">
        <v>24</v>
      </c>
      <c r="C121" s="293" t="s">
        <v>4419</v>
      </c>
      <c r="D121" s="293" t="s">
        <v>4420</v>
      </c>
      <c r="E121" s="569" t="s">
        <v>26</v>
      </c>
      <c r="F121" s="570">
        <f t="shared" si="2"/>
        <v>0</v>
      </c>
      <c r="G121" s="571" t="str">
        <f t="shared" si="0"/>
        <v>0</v>
      </c>
      <c r="H121" s="572">
        <v>0</v>
      </c>
      <c r="I121" s="567" t="s">
        <v>27</v>
      </c>
      <c r="J121" s="574" t="s">
        <v>1641</v>
      </c>
      <c r="K121" s="567">
        <f t="shared" si="7"/>
        <v>0</v>
      </c>
      <c r="L121" s="984"/>
    </row>
    <row r="122" spans="1:12" ht="15.6" customHeight="1">
      <c r="A122" s="573">
        <v>191</v>
      </c>
      <c r="B122" s="573" t="s">
        <v>24</v>
      </c>
      <c r="C122" s="293" t="s">
        <v>4419</v>
      </c>
      <c r="D122" s="293" t="s">
        <v>4420</v>
      </c>
      <c r="E122" s="569" t="s">
        <v>26</v>
      </c>
      <c r="F122" s="570">
        <f t="shared" si="2"/>
        <v>0</v>
      </c>
      <c r="G122" s="571" t="str">
        <f t="shared" si="0"/>
        <v>0</v>
      </c>
      <c r="H122" s="572">
        <v>0</v>
      </c>
      <c r="I122" s="567" t="s">
        <v>27</v>
      </c>
      <c r="J122" s="574" t="s">
        <v>1641</v>
      </c>
      <c r="K122" s="567">
        <f t="shared" si="7"/>
        <v>0</v>
      </c>
      <c r="L122" s="984"/>
    </row>
    <row r="123" spans="1:12" ht="15.6" customHeight="1">
      <c r="A123" s="573">
        <v>192</v>
      </c>
      <c r="B123" s="573" t="s">
        <v>24</v>
      </c>
      <c r="C123" s="293" t="s">
        <v>4419</v>
      </c>
      <c r="D123" s="293" t="s">
        <v>4420</v>
      </c>
      <c r="E123" s="569" t="s">
        <v>26</v>
      </c>
      <c r="F123" s="570">
        <f t="shared" si="2"/>
        <v>0</v>
      </c>
      <c r="G123" s="571" t="str">
        <f t="shared" si="0"/>
        <v>0</v>
      </c>
      <c r="H123" s="572">
        <v>0</v>
      </c>
      <c r="I123" s="567" t="s">
        <v>27</v>
      </c>
      <c r="J123" s="574" t="s">
        <v>1641</v>
      </c>
      <c r="K123" s="567">
        <f t="shared" si="7"/>
        <v>0</v>
      </c>
      <c r="L123" s="984"/>
    </row>
    <row r="124" spans="1:12" ht="15.6" customHeight="1">
      <c r="A124" s="573">
        <v>193</v>
      </c>
      <c r="B124" s="573" t="s">
        <v>24</v>
      </c>
      <c r="C124" s="293" t="s">
        <v>1721</v>
      </c>
      <c r="D124" s="293" t="s">
        <v>1722</v>
      </c>
      <c r="E124" s="569" t="s">
        <v>26</v>
      </c>
      <c r="F124" s="570">
        <f t="shared" si="2"/>
        <v>0</v>
      </c>
      <c r="G124" s="571" t="str">
        <f t="shared" si="0"/>
        <v>0</v>
      </c>
      <c r="H124" s="572">
        <v>0</v>
      </c>
      <c r="I124" s="567" t="s">
        <v>27</v>
      </c>
      <c r="J124" s="574" t="s">
        <v>1641</v>
      </c>
      <c r="K124" s="567">
        <f t="shared" si="7"/>
        <v>0</v>
      </c>
      <c r="L124" s="984"/>
    </row>
    <row r="125" spans="1:12" ht="15.6" customHeight="1">
      <c r="A125" s="573">
        <v>194</v>
      </c>
      <c r="B125" s="573" t="s">
        <v>24</v>
      </c>
      <c r="C125" s="293" t="s">
        <v>1723</v>
      </c>
      <c r="D125" s="293" t="s">
        <v>4444</v>
      </c>
      <c r="E125" s="569" t="s">
        <v>26</v>
      </c>
      <c r="F125" s="570">
        <f t="shared" si="2"/>
        <v>0</v>
      </c>
      <c r="G125" s="571" t="str">
        <f t="shared" si="0"/>
        <v>0</v>
      </c>
      <c r="H125" s="572">
        <v>0</v>
      </c>
      <c r="I125" s="567" t="s">
        <v>27</v>
      </c>
      <c r="J125" s="574" t="s">
        <v>1641</v>
      </c>
      <c r="K125" s="567">
        <f t="shared" si="7"/>
        <v>0</v>
      </c>
      <c r="L125" s="984"/>
    </row>
    <row r="126" spans="1:12" ht="15.6" customHeight="1">
      <c r="A126" s="573">
        <v>195</v>
      </c>
      <c r="B126" s="573" t="s">
        <v>24</v>
      </c>
      <c r="C126" s="293" t="s">
        <v>132</v>
      </c>
      <c r="D126" s="293" t="s">
        <v>1724</v>
      </c>
      <c r="E126" s="569" t="s">
        <v>26</v>
      </c>
      <c r="F126" s="570">
        <f t="shared" si="2"/>
        <v>0</v>
      </c>
      <c r="G126" s="571" t="str">
        <f t="shared" si="0"/>
        <v>0</v>
      </c>
      <c r="H126" s="572">
        <v>0</v>
      </c>
      <c r="I126" s="567" t="s">
        <v>27</v>
      </c>
      <c r="J126" s="574" t="s">
        <v>1641</v>
      </c>
      <c r="K126" s="567">
        <f t="shared" si="7"/>
        <v>0</v>
      </c>
      <c r="L126" s="984"/>
    </row>
    <row r="127" spans="1:12" ht="15.6" customHeight="1">
      <c r="A127" s="573">
        <v>196</v>
      </c>
      <c r="B127" s="573" t="s">
        <v>24</v>
      </c>
      <c r="C127" s="293" t="s">
        <v>1725</v>
      </c>
      <c r="D127" s="293" t="s">
        <v>1726</v>
      </c>
      <c r="E127" s="569" t="s">
        <v>26</v>
      </c>
      <c r="F127" s="570">
        <f t="shared" si="2"/>
        <v>0</v>
      </c>
      <c r="G127" s="571" t="str">
        <f t="shared" si="0"/>
        <v>0</v>
      </c>
      <c r="H127" s="572">
        <v>0</v>
      </c>
      <c r="I127" s="567" t="s">
        <v>27</v>
      </c>
      <c r="J127" s="574" t="s">
        <v>1641</v>
      </c>
      <c r="K127" s="567">
        <f t="shared" si="7"/>
        <v>0</v>
      </c>
      <c r="L127" s="984"/>
    </row>
    <row r="128" spans="1:12" ht="15.6" customHeight="1">
      <c r="A128" s="573">
        <v>197</v>
      </c>
      <c r="B128" s="573" t="s">
        <v>24</v>
      </c>
      <c r="C128" s="293" t="s">
        <v>1727</v>
      </c>
      <c r="D128" s="293" t="s">
        <v>1728</v>
      </c>
      <c r="E128" s="569" t="s">
        <v>26</v>
      </c>
      <c r="F128" s="570">
        <f t="shared" si="2"/>
        <v>0</v>
      </c>
      <c r="G128" s="571" t="str">
        <f t="shared" si="0"/>
        <v>0</v>
      </c>
      <c r="H128" s="572">
        <v>0</v>
      </c>
      <c r="I128" s="567" t="s">
        <v>27</v>
      </c>
      <c r="J128" s="574" t="s">
        <v>1641</v>
      </c>
      <c r="K128" s="567">
        <f t="shared" si="7"/>
        <v>0</v>
      </c>
      <c r="L128" s="984"/>
    </row>
    <row r="129" spans="1:12" ht="15.6" customHeight="1">
      <c r="A129" s="573">
        <v>198</v>
      </c>
      <c r="B129" s="573" t="s">
        <v>24</v>
      </c>
      <c r="C129" s="293" t="s">
        <v>1729</v>
      </c>
      <c r="D129" s="293" t="s">
        <v>4445</v>
      </c>
      <c r="E129" s="569" t="s">
        <v>26</v>
      </c>
      <c r="F129" s="570">
        <f t="shared" si="2"/>
        <v>0</v>
      </c>
      <c r="G129" s="571" t="str">
        <f t="shared" si="0"/>
        <v>0</v>
      </c>
      <c r="H129" s="572">
        <v>0</v>
      </c>
      <c r="I129" s="567" t="s">
        <v>27</v>
      </c>
      <c r="J129" s="574" t="s">
        <v>1641</v>
      </c>
      <c r="K129" s="567">
        <f t="shared" si="7"/>
        <v>0</v>
      </c>
      <c r="L129" s="984"/>
    </row>
    <row r="130" spans="1:12" ht="15.6" customHeight="1">
      <c r="A130" s="573">
        <v>199</v>
      </c>
      <c r="B130" s="573" t="s">
        <v>24</v>
      </c>
      <c r="C130" s="293" t="s">
        <v>1704</v>
      </c>
      <c r="D130" s="293" t="s">
        <v>4446</v>
      </c>
      <c r="E130" s="569" t="s">
        <v>26</v>
      </c>
      <c r="F130" s="570">
        <f t="shared" si="2"/>
        <v>0</v>
      </c>
      <c r="G130" s="571" t="str">
        <f t="shared" si="0"/>
        <v>0</v>
      </c>
      <c r="H130" s="572">
        <v>0</v>
      </c>
      <c r="I130" s="567" t="s">
        <v>27</v>
      </c>
      <c r="J130" s="574" t="s">
        <v>1641</v>
      </c>
      <c r="K130" s="567">
        <f t="shared" si="7"/>
        <v>0</v>
      </c>
      <c r="L130" s="984"/>
    </row>
    <row r="131" spans="1:12" ht="15.6" customHeight="1">
      <c r="A131" s="573">
        <v>200</v>
      </c>
      <c r="B131" s="573" t="s">
        <v>24</v>
      </c>
      <c r="C131" s="293" t="s">
        <v>1705</v>
      </c>
      <c r="D131" s="293" t="s">
        <v>1706</v>
      </c>
      <c r="E131" s="569" t="s">
        <v>26</v>
      </c>
      <c r="F131" s="570">
        <f t="shared" si="2"/>
        <v>0</v>
      </c>
      <c r="G131" s="571" t="str">
        <f t="shared" ref="G131:G186" si="8">DEC2HEX(H131)</f>
        <v>0</v>
      </c>
      <c r="H131" s="572">
        <v>0</v>
      </c>
      <c r="I131" s="567" t="s">
        <v>27</v>
      </c>
      <c r="J131" s="574" t="s">
        <v>1641</v>
      </c>
      <c r="K131" s="567">
        <f t="shared" si="7"/>
        <v>0</v>
      </c>
      <c r="L131" s="984"/>
    </row>
    <row r="132" spans="1:12" ht="15.6" customHeight="1">
      <c r="A132" s="573">
        <v>201</v>
      </c>
      <c r="B132" s="573" t="s">
        <v>24</v>
      </c>
      <c r="C132" s="293" t="s">
        <v>4447</v>
      </c>
      <c r="D132" s="293" t="s">
        <v>4448</v>
      </c>
      <c r="E132" s="569" t="s">
        <v>26</v>
      </c>
      <c r="F132" s="570">
        <f t="shared" si="2"/>
        <v>0</v>
      </c>
      <c r="G132" s="571" t="str">
        <f t="shared" si="8"/>
        <v>0</v>
      </c>
      <c r="H132" s="572">
        <v>0</v>
      </c>
      <c r="I132" s="567" t="s">
        <v>27</v>
      </c>
      <c r="J132" s="574" t="s">
        <v>1639</v>
      </c>
      <c r="K132" s="567">
        <f t="shared" si="6"/>
        <v>0</v>
      </c>
      <c r="L132" s="984"/>
    </row>
    <row r="133" spans="1:12" ht="15.6" customHeight="1">
      <c r="A133" s="573">
        <v>202</v>
      </c>
      <c r="B133" s="573" t="s">
        <v>24</v>
      </c>
      <c r="C133" s="293" t="s">
        <v>1695</v>
      </c>
      <c r="D133" s="293" t="s">
        <v>4449</v>
      </c>
      <c r="E133" s="569" t="s">
        <v>26</v>
      </c>
      <c r="F133" s="570">
        <f t="shared" si="2"/>
        <v>0</v>
      </c>
      <c r="G133" s="571" t="str">
        <f t="shared" si="8"/>
        <v>0</v>
      </c>
      <c r="H133" s="572">
        <v>0</v>
      </c>
      <c r="I133" s="567" t="s">
        <v>27</v>
      </c>
      <c r="J133" s="574" t="s">
        <v>1641</v>
      </c>
      <c r="K133" s="567">
        <f>H133</f>
        <v>0</v>
      </c>
      <c r="L133" s="984"/>
    </row>
    <row r="134" spans="1:12" ht="15.6" customHeight="1">
      <c r="A134" s="573">
        <v>203</v>
      </c>
      <c r="B134" s="573" t="s">
        <v>24</v>
      </c>
      <c r="C134" s="293" t="s">
        <v>1730</v>
      </c>
      <c r="D134" s="293" t="s">
        <v>4450</v>
      </c>
      <c r="E134" s="569" t="s">
        <v>26</v>
      </c>
      <c r="F134" s="570">
        <f t="shared" ref="F134:F186" si="9">H134</f>
        <v>0</v>
      </c>
      <c r="G134" s="571" t="str">
        <f t="shared" si="8"/>
        <v>0</v>
      </c>
      <c r="H134" s="572">
        <v>0</v>
      </c>
      <c r="I134" s="567" t="s">
        <v>27</v>
      </c>
      <c r="J134" s="574" t="s">
        <v>1641</v>
      </c>
      <c r="K134" s="567">
        <f>H134</f>
        <v>0</v>
      </c>
      <c r="L134" s="984"/>
    </row>
    <row r="135" spans="1:12" ht="15.6" customHeight="1">
      <c r="A135" s="573">
        <v>204</v>
      </c>
      <c r="B135" s="573" t="s">
        <v>24</v>
      </c>
      <c r="C135" s="293" t="s">
        <v>1731</v>
      </c>
      <c r="D135" s="293" t="s">
        <v>1732</v>
      </c>
      <c r="E135" s="569" t="s">
        <v>26</v>
      </c>
      <c r="F135" s="570">
        <f t="shared" si="9"/>
        <v>0</v>
      </c>
      <c r="G135" s="571" t="str">
        <f t="shared" si="8"/>
        <v>0</v>
      </c>
      <c r="H135" s="572">
        <v>0</v>
      </c>
      <c r="I135" s="567" t="s">
        <v>27</v>
      </c>
      <c r="J135" s="574" t="s">
        <v>1641</v>
      </c>
      <c r="K135" s="567">
        <f>H135</f>
        <v>0</v>
      </c>
      <c r="L135" s="984"/>
    </row>
    <row r="136" spans="1:12" ht="15.6" customHeight="1">
      <c r="A136" s="573">
        <v>205</v>
      </c>
      <c r="B136" s="573" t="s">
        <v>24</v>
      </c>
      <c r="C136" s="293" t="s">
        <v>4419</v>
      </c>
      <c r="D136" s="293" t="s">
        <v>4420</v>
      </c>
      <c r="E136" s="569" t="s">
        <v>26</v>
      </c>
      <c r="F136" s="570">
        <f t="shared" si="9"/>
        <v>0</v>
      </c>
      <c r="G136" s="571" t="str">
        <f t="shared" si="8"/>
        <v>0</v>
      </c>
      <c r="H136" s="572">
        <v>0</v>
      </c>
      <c r="I136" s="567" t="s">
        <v>27</v>
      </c>
      <c r="J136" s="574" t="s">
        <v>1641</v>
      </c>
      <c r="K136" s="567">
        <f>H136</f>
        <v>0</v>
      </c>
      <c r="L136" s="984"/>
    </row>
    <row r="137" spans="1:12" ht="15.6" customHeight="1">
      <c r="A137" s="573">
        <v>206</v>
      </c>
      <c r="B137" s="573" t="s">
        <v>24</v>
      </c>
      <c r="C137" s="293" t="s">
        <v>1733</v>
      </c>
      <c r="D137" s="293" t="s">
        <v>1734</v>
      </c>
      <c r="E137" s="569" t="s">
        <v>26</v>
      </c>
      <c r="F137" s="570">
        <f t="shared" si="9"/>
        <v>0</v>
      </c>
      <c r="G137" s="571" t="str">
        <f t="shared" si="8"/>
        <v>0</v>
      </c>
      <c r="H137" s="572">
        <v>0</v>
      </c>
      <c r="I137" s="567" t="s">
        <v>27</v>
      </c>
      <c r="J137" s="574" t="s">
        <v>1639</v>
      </c>
      <c r="K137" s="567">
        <f t="shared" si="6"/>
        <v>0</v>
      </c>
      <c r="L137" s="984"/>
    </row>
    <row r="138" spans="1:12" ht="15.6" customHeight="1">
      <c r="A138" s="573">
        <v>207</v>
      </c>
      <c r="B138" s="573" t="s">
        <v>24</v>
      </c>
      <c r="C138" s="293" t="s">
        <v>1735</v>
      </c>
      <c r="D138" s="293" t="s">
        <v>1736</v>
      </c>
      <c r="E138" s="569" t="s">
        <v>26</v>
      </c>
      <c r="F138" s="570">
        <f t="shared" si="9"/>
        <v>0</v>
      </c>
      <c r="G138" s="571" t="str">
        <f t="shared" si="8"/>
        <v>0</v>
      </c>
      <c r="H138" s="572">
        <v>0</v>
      </c>
      <c r="I138" s="567" t="s">
        <v>27</v>
      </c>
      <c r="J138" s="574" t="s">
        <v>1641</v>
      </c>
      <c r="K138" s="567">
        <f>H138</f>
        <v>0</v>
      </c>
      <c r="L138" s="984"/>
    </row>
    <row r="139" spans="1:12" ht="15.6" customHeight="1">
      <c r="A139" s="573">
        <v>208</v>
      </c>
      <c r="B139" s="573" t="s">
        <v>24</v>
      </c>
      <c r="C139" s="293" t="s">
        <v>1737</v>
      </c>
      <c r="D139" s="293" t="s">
        <v>4451</v>
      </c>
      <c r="E139" s="569" t="s">
        <v>26</v>
      </c>
      <c r="F139" s="570">
        <f t="shared" si="9"/>
        <v>0</v>
      </c>
      <c r="G139" s="571" t="str">
        <f t="shared" si="8"/>
        <v>0</v>
      </c>
      <c r="H139" s="572">
        <v>0</v>
      </c>
      <c r="I139" s="567" t="s">
        <v>27</v>
      </c>
      <c r="J139" s="574" t="s">
        <v>1641</v>
      </c>
      <c r="K139" s="567">
        <f>H139</f>
        <v>0</v>
      </c>
      <c r="L139" s="984"/>
    </row>
    <row r="140" spans="1:12" ht="15.6" customHeight="1">
      <c r="A140" s="573">
        <v>209</v>
      </c>
      <c r="B140" s="573" t="s">
        <v>24</v>
      </c>
      <c r="C140" s="293" t="s">
        <v>1738</v>
      </c>
      <c r="D140" s="293" t="s">
        <v>4452</v>
      </c>
      <c r="E140" s="569" t="s">
        <v>26</v>
      </c>
      <c r="F140" s="570">
        <f t="shared" si="9"/>
        <v>0</v>
      </c>
      <c r="G140" s="571" t="str">
        <f t="shared" si="8"/>
        <v>0</v>
      </c>
      <c r="H140" s="572">
        <v>0</v>
      </c>
      <c r="I140" s="567" t="s">
        <v>27</v>
      </c>
      <c r="J140" s="574" t="s">
        <v>1641</v>
      </c>
      <c r="K140" s="567">
        <f>H140</f>
        <v>0</v>
      </c>
      <c r="L140" s="984"/>
    </row>
    <row r="141" spans="1:12" ht="15.6" customHeight="1">
      <c r="A141" s="573">
        <v>210</v>
      </c>
      <c r="B141" s="573" t="s">
        <v>24</v>
      </c>
      <c r="C141" s="293" t="s">
        <v>1739</v>
      </c>
      <c r="D141" s="293" t="s">
        <v>4453</v>
      </c>
      <c r="E141" s="569" t="s">
        <v>26</v>
      </c>
      <c r="F141" s="570">
        <f t="shared" si="9"/>
        <v>0</v>
      </c>
      <c r="G141" s="571" t="str">
        <f t="shared" si="8"/>
        <v>0</v>
      </c>
      <c r="H141" s="572">
        <v>0</v>
      </c>
      <c r="I141" s="567" t="s">
        <v>27</v>
      </c>
      <c r="J141" s="574" t="s">
        <v>1641</v>
      </c>
      <c r="K141" s="567">
        <f>H141</f>
        <v>0</v>
      </c>
      <c r="L141" s="984"/>
    </row>
    <row r="142" spans="1:12" ht="15.6" customHeight="1">
      <c r="A142" s="573">
        <v>211</v>
      </c>
      <c r="B142" s="573" t="s">
        <v>24</v>
      </c>
      <c r="C142" s="293" t="s">
        <v>4419</v>
      </c>
      <c r="D142" s="293" t="s">
        <v>4420</v>
      </c>
      <c r="E142" s="569" t="s">
        <v>26</v>
      </c>
      <c r="F142" s="570">
        <f t="shared" si="9"/>
        <v>0</v>
      </c>
      <c r="G142" s="571" t="str">
        <f t="shared" si="8"/>
        <v>0</v>
      </c>
      <c r="H142" s="572">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9"/>
        <v>0</v>
      </c>
      <c r="G143" s="571" t="str">
        <f t="shared" si="8"/>
        <v>0</v>
      </c>
      <c r="H143" s="572">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9"/>
        <v>0</v>
      </c>
      <c r="G144" s="571" t="str">
        <f t="shared" si="8"/>
        <v>0</v>
      </c>
      <c r="H144" s="572">
        <v>0</v>
      </c>
      <c r="I144" s="567" t="s">
        <v>27</v>
      </c>
      <c r="J144" s="574" t="s">
        <v>1639</v>
      </c>
      <c r="K144" s="567">
        <f t="shared" si="6"/>
        <v>0</v>
      </c>
      <c r="L144" s="984"/>
    </row>
    <row r="145" spans="1:12" ht="15.6" customHeight="1">
      <c r="A145" s="573">
        <v>214</v>
      </c>
      <c r="B145" s="573" t="s">
        <v>24</v>
      </c>
      <c r="C145" s="293" t="s">
        <v>1740</v>
      </c>
      <c r="D145" s="293" t="s">
        <v>4454</v>
      </c>
      <c r="E145" s="569" t="s">
        <v>26</v>
      </c>
      <c r="F145" s="570">
        <f t="shared" si="9"/>
        <v>0</v>
      </c>
      <c r="G145" s="571" t="str">
        <f t="shared" si="8"/>
        <v>0</v>
      </c>
      <c r="H145" s="572">
        <v>0</v>
      </c>
      <c r="I145" s="567" t="s">
        <v>27</v>
      </c>
      <c r="J145" s="574" t="s">
        <v>1639</v>
      </c>
      <c r="K145" s="567">
        <f t="shared" si="6"/>
        <v>0</v>
      </c>
      <c r="L145" s="984"/>
    </row>
    <row r="146" spans="1:12" ht="15.6" customHeight="1">
      <c r="A146" s="573">
        <v>215</v>
      </c>
      <c r="B146" s="573" t="s">
        <v>24</v>
      </c>
      <c r="C146" s="293" t="s">
        <v>1741</v>
      </c>
      <c r="D146" s="293" t="s">
        <v>1742</v>
      </c>
      <c r="E146" s="569" t="s">
        <v>26</v>
      </c>
      <c r="F146" s="570">
        <f t="shared" si="9"/>
        <v>0</v>
      </c>
      <c r="G146" s="571" t="str">
        <f t="shared" si="8"/>
        <v>0</v>
      </c>
      <c r="H146" s="572">
        <v>0</v>
      </c>
      <c r="I146" s="567" t="s">
        <v>27</v>
      </c>
      <c r="J146" s="574" t="s">
        <v>1639</v>
      </c>
      <c r="K146" s="567">
        <f t="shared" si="6"/>
        <v>0</v>
      </c>
      <c r="L146" s="984"/>
    </row>
    <row r="147" spans="1:12" ht="15.6" customHeight="1">
      <c r="A147" s="573">
        <v>216</v>
      </c>
      <c r="B147" s="573" t="s">
        <v>24</v>
      </c>
      <c r="C147" s="293" t="s">
        <v>1743</v>
      </c>
      <c r="D147" s="293" t="s">
        <v>1744</v>
      </c>
      <c r="E147" s="569" t="s">
        <v>26</v>
      </c>
      <c r="F147" s="570">
        <f t="shared" si="9"/>
        <v>0</v>
      </c>
      <c r="G147" s="571" t="str">
        <f t="shared" si="8"/>
        <v>0</v>
      </c>
      <c r="H147" s="572">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9"/>
        <v>0</v>
      </c>
      <c r="G148" s="571" t="str">
        <f t="shared" si="8"/>
        <v>0</v>
      </c>
      <c r="H148" s="572">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9"/>
        <v>0</v>
      </c>
      <c r="G149" s="571" t="str">
        <f t="shared" si="8"/>
        <v>0</v>
      </c>
      <c r="H149" s="572">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9"/>
        <v>0</v>
      </c>
      <c r="G150" s="571" t="str">
        <f t="shared" si="8"/>
        <v>0</v>
      </c>
      <c r="H150" s="572">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9"/>
        <v>0</v>
      </c>
      <c r="G151" s="571" t="str">
        <f t="shared" si="8"/>
        <v>0</v>
      </c>
      <c r="H151" s="572">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9"/>
        <v>0</v>
      </c>
      <c r="G152" s="571" t="str">
        <f t="shared" si="8"/>
        <v>0</v>
      </c>
      <c r="H152" s="572">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9"/>
        <v>0</v>
      </c>
      <c r="G153" s="571" t="str">
        <f t="shared" si="8"/>
        <v>0</v>
      </c>
      <c r="H153" s="572">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9"/>
        <v>0</v>
      </c>
      <c r="G154" s="571" t="str">
        <f t="shared" si="8"/>
        <v>0</v>
      </c>
      <c r="H154" s="572">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9"/>
        <v>255</v>
      </c>
      <c r="G155" s="571" t="str">
        <f t="shared" si="8"/>
        <v>FF</v>
      </c>
      <c r="H155" s="572">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9"/>
        <v>255</v>
      </c>
      <c r="G156" s="571" t="str">
        <f t="shared" si="8"/>
        <v>FF</v>
      </c>
      <c r="H156" s="572">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9"/>
        <v>255</v>
      </c>
      <c r="G157" s="571" t="str">
        <f t="shared" si="8"/>
        <v>FF</v>
      </c>
      <c r="H157" s="572">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9"/>
        <v>255</v>
      </c>
      <c r="G158" s="571" t="str">
        <f t="shared" si="8"/>
        <v>FF</v>
      </c>
      <c r="H158" s="572">
        <v>255</v>
      </c>
      <c r="I158" s="567" t="s">
        <v>27</v>
      </c>
      <c r="J158" s="574" t="s">
        <v>1639</v>
      </c>
      <c r="K158" s="567">
        <f t="shared" si="6"/>
        <v>255</v>
      </c>
      <c r="L158" s="298"/>
    </row>
    <row r="159" spans="1:12">
      <c r="A159" s="573">
        <v>228</v>
      </c>
      <c r="B159" s="573" t="s">
        <v>24</v>
      </c>
      <c r="C159" s="293" t="s">
        <v>49</v>
      </c>
      <c r="D159" s="293" t="s">
        <v>49</v>
      </c>
      <c r="E159" s="569" t="s">
        <v>26</v>
      </c>
      <c r="F159" s="570">
        <f t="shared" si="9"/>
        <v>255</v>
      </c>
      <c r="G159" s="571" t="str">
        <f t="shared" si="8"/>
        <v>FF</v>
      </c>
      <c r="H159" s="572">
        <v>255</v>
      </c>
      <c r="I159" s="567" t="s">
        <v>27</v>
      </c>
      <c r="J159" s="574" t="s">
        <v>1639</v>
      </c>
      <c r="K159" s="567">
        <f t="shared" si="6"/>
        <v>255</v>
      </c>
      <c r="L159" s="298"/>
    </row>
    <row r="160" spans="1:12">
      <c r="A160" s="573">
        <v>229</v>
      </c>
      <c r="B160" s="573" t="s">
        <v>24</v>
      </c>
      <c r="C160" s="293" t="s">
        <v>49</v>
      </c>
      <c r="D160" s="293" t="s">
        <v>49</v>
      </c>
      <c r="E160" s="569" t="s">
        <v>26</v>
      </c>
      <c r="F160" s="570">
        <f t="shared" si="9"/>
        <v>255</v>
      </c>
      <c r="G160" s="571" t="str">
        <f t="shared" si="8"/>
        <v>FF</v>
      </c>
      <c r="H160" s="572">
        <v>255</v>
      </c>
      <c r="I160" s="567" t="s">
        <v>27</v>
      </c>
      <c r="J160" s="574" t="s">
        <v>1639</v>
      </c>
      <c r="K160" s="567">
        <f t="shared" si="6"/>
        <v>255</v>
      </c>
      <c r="L160" s="298"/>
    </row>
    <row r="161" spans="1:12">
      <c r="A161" s="573">
        <v>230</v>
      </c>
      <c r="B161" s="573" t="s">
        <v>24</v>
      </c>
      <c r="C161" s="293" t="s">
        <v>49</v>
      </c>
      <c r="D161" s="293" t="s">
        <v>49</v>
      </c>
      <c r="E161" s="569" t="s">
        <v>26</v>
      </c>
      <c r="F161" s="570">
        <f t="shared" si="9"/>
        <v>255</v>
      </c>
      <c r="G161" s="571" t="str">
        <f t="shared" si="8"/>
        <v>FF</v>
      </c>
      <c r="H161" s="572">
        <v>255</v>
      </c>
      <c r="I161" s="567" t="s">
        <v>27</v>
      </c>
      <c r="J161" s="574" t="s">
        <v>1639</v>
      </c>
      <c r="K161" s="567">
        <f t="shared" si="6"/>
        <v>255</v>
      </c>
      <c r="L161" s="298"/>
    </row>
    <row r="162" spans="1:12">
      <c r="A162" s="573">
        <v>231</v>
      </c>
      <c r="B162" s="573" t="s">
        <v>24</v>
      </c>
      <c r="C162" s="293" t="s">
        <v>49</v>
      </c>
      <c r="D162" s="293" t="s">
        <v>49</v>
      </c>
      <c r="E162" s="569" t="s">
        <v>26</v>
      </c>
      <c r="F162" s="570">
        <f t="shared" si="9"/>
        <v>255</v>
      </c>
      <c r="G162" s="571" t="str">
        <f t="shared" si="8"/>
        <v>FF</v>
      </c>
      <c r="H162" s="572">
        <v>255</v>
      </c>
      <c r="I162" s="567" t="s">
        <v>27</v>
      </c>
      <c r="J162" s="574" t="s">
        <v>1639</v>
      </c>
      <c r="K162" s="567">
        <f t="shared" si="6"/>
        <v>255</v>
      </c>
      <c r="L162" s="298"/>
    </row>
    <row r="163" spans="1:12">
      <c r="A163" s="573">
        <v>232</v>
      </c>
      <c r="B163" s="573" t="s">
        <v>24</v>
      </c>
      <c r="C163" s="293" t="s">
        <v>49</v>
      </c>
      <c r="D163" s="293" t="s">
        <v>49</v>
      </c>
      <c r="E163" s="569" t="s">
        <v>26</v>
      </c>
      <c r="F163" s="570">
        <f t="shared" si="9"/>
        <v>255</v>
      </c>
      <c r="G163" s="571" t="str">
        <f t="shared" si="8"/>
        <v>FF</v>
      </c>
      <c r="H163" s="572">
        <v>255</v>
      </c>
      <c r="I163" s="567" t="s">
        <v>27</v>
      </c>
      <c r="J163" s="574" t="s">
        <v>1639</v>
      </c>
      <c r="K163" s="567">
        <f t="shared" si="6"/>
        <v>255</v>
      </c>
      <c r="L163" s="298"/>
    </row>
    <row r="164" spans="1:12">
      <c r="A164" s="573">
        <v>233</v>
      </c>
      <c r="B164" s="573" t="s">
        <v>24</v>
      </c>
      <c r="C164" s="293" t="s">
        <v>49</v>
      </c>
      <c r="D164" s="293" t="s">
        <v>49</v>
      </c>
      <c r="E164" s="569" t="s">
        <v>26</v>
      </c>
      <c r="F164" s="570">
        <f t="shared" si="9"/>
        <v>255</v>
      </c>
      <c r="G164" s="571" t="str">
        <f t="shared" si="8"/>
        <v>FF</v>
      </c>
      <c r="H164" s="572">
        <v>255</v>
      </c>
      <c r="I164" s="567" t="s">
        <v>27</v>
      </c>
      <c r="J164" s="574" t="s">
        <v>1639</v>
      </c>
      <c r="K164" s="567">
        <f t="shared" si="6"/>
        <v>255</v>
      </c>
      <c r="L164" s="298"/>
    </row>
    <row r="165" spans="1:12">
      <c r="A165" s="573">
        <v>234</v>
      </c>
      <c r="B165" s="573" t="s">
        <v>24</v>
      </c>
      <c r="C165" s="293" t="s">
        <v>49</v>
      </c>
      <c r="D165" s="293" t="s">
        <v>49</v>
      </c>
      <c r="E165" s="569" t="s">
        <v>26</v>
      </c>
      <c r="F165" s="570">
        <f t="shared" si="9"/>
        <v>255</v>
      </c>
      <c r="G165" s="571" t="str">
        <f t="shared" si="8"/>
        <v>FF</v>
      </c>
      <c r="H165" s="572">
        <v>255</v>
      </c>
      <c r="I165" s="567" t="s">
        <v>27</v>
      </c>
      <c r="J165" s="574" t="s">
        <v>1639</v>
      </c>
      <c r="K165" s="567">
        <f t="shared" ref="K165:K186" si="10">H165</f>
        <v>255</v>
      </c>
      <c r="L165" s="298"/>
    </row>
    <row r="166" spans="1:12">
      <c r="A166" s="573">
        <v>235</v>
      </c>
      <c r="B166" s="573" t="s">
        <v>24</v>
      </c>
      <c r="C166" s="293" t="s">
        <v>49</v>
      </c>
      <c r="D166" s="293" t="s">
        <v>49</v>
      </c>
      <c r="E166" s="569" t="s">
        <v>26</v>
      </c>
      <c r="F166" s="570">
        <f t="shared" si="9"/>
        <v>255</v>
      </c>
      <c r="G166" s="571" t="str">
        <f t="shared" si="8"/>
        <v>FF</v>
      </c>
      <c r="H166" s="572">
        <v>255</v>
      </c>
      <c r="I166" s="567" t="s">
        <v>27</v>
      </c>
      <c r="J166" s="574" t="s">
        <v>1639</v>
      </c>
      <c r="K166" s="567">
        <f t="shared" si="10"/>
        <v>255</v>
      </c>
      <c r="L166" s="298"/>
    </row>
    <row r="167" spans="1:12">
      <c r="A167" s="573">
        <v>236</v>
      </c>
      <c r="B167" s="573" t="s">
        <v>24</v>
      </c>
      <c r="C167" s="293" t="s">
        <v>49</v>
      </c>
      <c r="D167" s="293" t="s">
        <v>49</v>
      </c>
      <c r="E167" s="569" t="s">
        <v>26</v>
      </c>
      <c r="F167" s="570">
        <f t="shared" si="9"/>
        <v>255</v>
      </c>
      <c r="G167" s="571" t="str">
        <f t="shared" si="8"/>
        <v>FF</v>
      </c>
      <c r="H167" s="572">
        <v>255</v>
      </c>
      <c r="I167" s="567" t="s">
        <v>27</v>
      </c>
      <c r="J167" s="574" t="s">
        <v>1639</v>
      </c>
      <c r="K167" s="567">
        <f t="shared" si="10"/>
        <v>255</v>
      </c>
      <c r="L167" s="298"/>
    </row>
    <row r="168" spans="1:12">
      <c r="A168" s="573">
        <v>237</v>
      </c>
      <c r="B168" s="573" t="s">
        <v>24</v>
      </c>
      <c r="C168" s="293" t="s">
        <v>49</v>
      </c>
      <c r="D168" s="293" t="s">
        <v>49</v>
      </c>
      <c r="E168" s="569" t="s">
        <v>26</v>
      </c>
      <c r="F168" s="570">
        <f t="shared" si="9"/>
        <v>255</v>
      </c>
      <c r="G168" s="571" t="str">
        <f t="shared" si="8"/>
        <v>FF</v>
      </c>
      <c r="H168" s="572">
        <v>255</v>
      </c>
      <c r="I168" s="567" t="s">
        <v>27</v>
      </c>
      <c r="J168" s="574" t="s">
        <v>1639</v>
      </c>
      <c r="K168" s="567">
        <f t="shared" si="10"/>
        <v>255</v>
      </c>
      <c r="L168" s="298"/>
    </row>
    <row r="169" spans="1:12">
      <c r="A169" s="573">
        <v>238</v>
      </c>
      <c r="B169" s="573" t="s">
        <v>24</v>
      </c>
      <c r="C169" s="293" t="s">
        <v>49</v>
      </c>
      <c r="D169" s="293" t="s">
        <v>49</v>
      </c>
      <c r="E169" s="569" t="s">
        <v>26</v>
      </c>
      <c r="F169" s="570">
        <f t="shared" si="9"/>
        <v>255</v>
      </c>
      <c r="G169" s="571" t="str">
        <f t="shared" si="8"/>
        <v>FF</v>
      </c>
      <c r="H169" s="572">
        <v>255</v>
      </c>
      <c r="I169" s="567" t="s">
        <v>27</v>
      </c>
      <c r="J169" s="574" t="s">
        <v>1639</v>
      </c>
      <c r="K169" s="567">
        <f t="shared" si="10"/>
        <v>255</v>
      </c>
      <c r="L169" s="298"/>
    </row>
    <row r="170" spans="1:12">
      <c r="A170" s="573">
        <v>239</v>
      </c>
      <c r="B170" s="573" t="s">
        <v>24</v>
      </c>
      <c r="C170" s="293" t="s">
        <v>49</v>
      </c>
      <c r="D170" s="293" t="s">
        <v>49</v>
      </c>
      <c r="E170" s="569" t="s">
        <v>26</v>
      </c>
      <c r="F170" s="570">
        <f t="shared" si="9"/>
        <v>255</v>
      </c>
      <c r="G170" s="571" t="str">
        <f t="shared" si="8"/>
        <v>FF</v>
      </c>
      <c r="H170" s="572">
        <v>255</v>
      </c>
      <c r="I170" s="567" t="s">
        <v>27</v>
      </c>
      <c r="J170" s="574" t="s">
        <v>1639</v>
      </c>
      <c r="K170" s="567">
        <f t="shared" si="10"/>
        <v>255</v>
      </c>
      <c r="L170" s="298"/>
    </row>
    <row r="171" spans="1:12">
      <c r="A171" s="573">
        <v>240</v>
      </c>
      <c r="B171" s="573" t="s">
        <v>24</v>
      </c>
      <c r="C171" s="293" t="s">
        <v>49</v>
      </c>
      <c r="D171" s="293" t="s">
        <v>49</v>
      </c>
      <c r="E171" s="569" t="s">
        <v>26</v>
      </c>
      <c r="F171" s="570">
        <f t="shared" si="9"/>
        <v>255</v>
      </c>
      <c r="G171" s="571" t="str">
        <f t="shared" si="8"/>
        <v>FF</v>
      </c>
      <c r="H171" s="572">
        <v>255</v>
      </c>
      <c r="I171" s="567" t="s">
        <v>27</v>
      </c>
      <c r="J171" s="574" t="s">
        <v>1639</v>
      </c>
      <c r="K171" s="567">
        <f t="shared" si="10"/>
        <v>255</v>
      </c>
      <c r="L171" s="298"/>
    </row>
    <row r="172" spans="1:12">
      <c r="A172" s="573">
        <v>241</v>
      </c>
      <c r="B172" s="573" t="s">
        <v>24</v>
      </c>
      <c r="C172" s="293" t="s">
        <v>49</v>
      </c>
      <c r="D172" s="293" t="s">
        <v>49</v>
      </c>
      <c r="E172" s="569" t="s">
        <v>26</v>
      </c>
      <c r="F172" s="570">
        <f t="shared" si="9"/>
        <v>255</v>
      </c>
      <c r="G172" s="571" t="str">
        <f t="shared" si="8"/>
        <v>FF</v>
      </c>
      <c r="H172" s="572">
        <v>255</v>
      </c>
      <c r="I172" s="567" t="s">
        <v>27</v>
      </c>
      <c r="J172" s="574" t="s">
        <v>1639</v>
      </c>
      <c r="K172" s="567">
        <f t="shared" si="10"/>
        <v>255</v>
      </c>
      <c r="L172" s="298"/>
    </row>
    <row r="173" spans="1:12">
      <c r="A173" s="573">
        <v>242</v>
      </c>
      <c r="B173" s="573" t="s">
        <v>24</v>
      </c>
      <c r="C173" s="293" t="s">
        <v>49</v>
      </c>
      <c r="D173" s="293" t="s">
        <v>49</v>
      </c>
      <c r="E173" s="569" t="s">
        <v>26</v>
      </c>
      <c r="F173" s="570">
        <f t="shared" si="9"/>
        <v>255</v>
      </c>
      <c r="G173" s="571" t="str">
        <f t="shared" si="8"/>
        <v>FF</v>
      </c>
      <c r="H173" s="572">
        <v>255</v>
      </c>
      <c r="I173" s="567" t="s">
        <v>27</v>
      </c>
      <c r="J173" s="574" t="s">
        <v>1639</v>
      </c>
      <c r="K173" s="567">
        <f t="shared" si="10"/>
        <v>255</v>
      </c>
      <c r="L173" s="298"/>
    </row>
    <row r="174" spans="1:12">
      <c r="A174" s="573">
        <v>243</v>
      </c>
      <c r="B174" s="573" t="s">
        <v>24</v>
      </c>
      <c r="C174" s="293" t="s">
        <v>49</v>
      </c>
      <c r="D174" s="293" t="s">
        <v>49</v>
      </c>
      <c r="E174" s="569" t="s">
        <v>26</v>
      </c>
      <c r="F174" s="570">
        <f t="shared" si="9"/>
        <v>255</v>
      </c>
      <c r="G174" s="571" t="str">
        <f t="shared" si="8"/>
        <v>FF</v>
      </c>
      <c r="H174" s="572">
        <v>255</v>
      </c>
      <c r="I174" s="567" t="s">
        <v>27</v>
      </c>
      <c r="J174" s="574" t="s">
        <v>1639</v>
      </c>
      <c r="K174" s="567">
        <f t="shared" si="10"/>
        <v>255</v>
      </c>
      <c r="L174" s="298"/>
    </row>
    <row r="175" spans="1:12">
      <c r="A175" s="573">
        <v>244</v>
      </c>
      <c r="B175" s="573" t="s">
        <v>24</v>
      </c>
      <c r="C175" s="293" t="s">
        <v>49</v>
      </c>
      <c r="D175" s="293" t="s">
        <v>49</v>
      </c>
      <c r="E175" s="569" t="s">
        <v>26</v>
      </c>
      <c r="F175" s="570">
        <f t="shared" si="9"/>
        <v>255</v>
      </c>
      <c r="G175" s="571" t="str">
        <f t="shared" si="8"/>
        <v>FF</v>
      </c>
      <c r="H175" s="572">
        <v>255</v>
      </c>
      <c r="I175" s="567" t="s">
        <v>27</v>
      </c>
      <c r="J175" s="574" t="s">
        <v>1639</v>
      </c>
      <c r="K175" s="567">
        <f t="shared" si="10"/>
        <v>255</v>
      </c>
      <c r="L175" s="298"/>
    </row>
    <row r="176" spans="1:12">
      <c r="A176" s="573">
        <v>245</v>
      </c>
      <c r="B176" s="573" t="s">
        <v>24</v>
      </c>
      <c r="C176" s="293" t="s">
        <v>49</v>
      </c>
      <c r="D176" s="293" t="s">
        <v>49</v>
      </c>
      <c r="E176" s="569" t="s">
        <v>26</v>
      </c>
      <c r="F176" s="570">
        <f t="shared" si="9"/>
        <v>255</v>
      </c>
      <c r="G176" s="571" t="str">
        <f t="shared" si="8"/>
        <v>FF</v>
      </c>
      <c r="H176" s="572">
        <v>255</v>
      </c>
      <c r="I176" s="567" t="s">
        <v>27</v>
      </c>
      <c r="J176" s="574" t="s">
        <v>1639</v>
      </c>
      <c r="K176" s="567">
        <f t="shared" si="10"/>
        <v>255</v>
      </c>
      <c r="L176" s="298"/>
    </row>
    <row r="177" spans="1:12">
      <c r="A177" s="573">
        <v>246</v>
      </c>
      <c r="B177" s="573" t="s">
        <v>24</v>
      </c>
      <c r="C177" s="293" t="s">
        <v>49</v>
      </c>
      <c r="D177" s="293" t="s">
        <v>49</v>
      </c>
      <c r="E177" s="569" t="s">
        <v>26</v>
      </c>
      <c r="F177" s="570">
        <f t="shared" si="9"/>
        <v>255</v>
      </c>
      <c r="G177" s="571" t="str">
        <f t="shared" si="8"/>
        <v>FF</v>
      </c>
      <c r="H177" s="572">
        <v>255</v>
      </c>
      <c r="I177" s="567" t="s">
        <v>27</v>
      </c>
      <c r="J177" s="574" t="s">
        <v>1639</v>
      </c>
      <c r="K177" s="567">
        <f t="shared" si="10"/>
        <v>255</v>
      </c>
      <c r="L177" s="298"/>
    </row>
    <row r="178" spans="1:12">
      <c r="A178" s="573">
        <v>247</v>
      </c>
      <c r="B178" s="573" t="s">
        <v>24</v>
      </c>
      <c r="C178" s="293" t="s">
        <v>49</v>
      </c>
      <c r="D178" s="293" t="s">
        <v>49</v>
      </c>
      <c r="E178" s="569" t="s">
        <v>26</v>
      </c>
      <c r="F178" s="570">
        <f t="shared" si="9"/>
        <v>255</v>
      </c>
      <c r="G178" s="571" t="str">
        <f t="shared" si="8"/>
        <v>FF</v>
      </c>
      <c r="H178" s="572">
        <v>255</v>
      </c>
      <c r="I178" s="567" t="s">
        <v>27</v>
      </c>
      <c r="J178" s="574" t="s">
        <v>1639</v>
      </c>
      <c r="K178" s="567">
        <f t="shared" si="10"/>
        <v>255</v>
      </c>
      <c r="L178" s="298"/>
    </row>
    <row r="179" spans="1:12">
      <c r="A179" s="573">
        <v>248</v>
      </c>
      <c r="B179" s="573" t="s">
        <v>24</v>
      </c>
      <c r="C179" s="293" t="s">
        <v>49</v>
      </c>
      <c r="D179" s="293" t="s">
        <v>49</v>
      </c>
      <c r="E179" s="569" t="s">
        <v>26</v>
      </c>
      <c r="F179" s="570">
        <f t="shared" si="9"/>
        <v>255</v>
      </c>
      <c r="G179" s="571" t="str">
        <f t="shared" si="8"/>
        <v>FF</v>
      </c>
      <c r="H179" s="572">
        <v>255</v>
      </c>
      <c r="I179" s="567" t="s">
        <v>27</v>
      </c>
      <c r="J179" s="574" t="s">
        <v>1639</v>
      </c>
      <c r="K179" s="567">
        <f t="shared" si="10"/>
        <v>255</v>
      </c>
      <c r="L179" s="298"/>
    </row>
    <row r="180" spans="1:12">
      <c r="A180" s="573">
        <v>249</v>
      </c>
      <c r="B180" s="573" t="s">
        <v>24</v>
      </c>
      <c r="C180" s="293" t="s">
        <v>49</v>
      </c>
      <c r="D180" s="293" t="s">
        <v>49</v>
      </c>
      <c r="E180" s="569" t="s">
        <v>26</v>
      </c>
      <c r="F180" s="570">
        <f t="shared" si="9"/>
        <v>255</v>
      </c>
      <c r="G180" s="571" t="str">
        <f t="shared" si="8"/>
        <v>FF</v>
      </c>
      <c r="H180" s="572">
        <v>255</v>
      </c>
      <c r="I180" s="567" t="s">
        <v>27</v>
      </c>
      <c r="J180" s="574" t="s">
        <v>1639</v>
      </c>
      <c r="K180" s="567">
        <f t="shared" si="10"/>
        <v>255</v>
      </c>
      <c r="L180" s="298"/>
    </row>
    <row r="181" spans="1:12">
      <c r="A181" s="573">
        <v>250</v>
      </c>
      <c r="B181" s="573" t="s">
        <v>24</v>
      </c>
      <c r="C181" s="293" t="s">
        <v>49</v>
      </c>
      <c r="D181" s="293" t="s">
        <v>49</v>
      </c>
      <c r="E181" s="569" t="s">
        <v>26</v>
      </c>
      <c r="F181" s="570">
        <f t="shared" si="9"/>
        <v>255</v>
      </c>
      <c r="G181" s="571" t="str">
        <f t="shared" si="8"/>
        <v>FF</v>
      </c>
      <c r="H181" s="572">
        <v>255</v>
      </c>
      <c r="I181" s="567" t="s">
        <v>27</v>
      </c>
      <c r="J181" s="574" t="s">
        <v>1639</v>
      </c>
      <c r="K181" s="567">
        <f t="shared" si="10"/>
        <v>255</v>
      </c>
      <c r="L181" s="298"/>
    </row>
    <row r="182" spans="1:12">
      <c r="A182" s="573">
        <v>251</v>
      </c>
      <c r="B182" s="573" t="s">
        <v>24</v>
      </c>
      <c r="C182" s="293" t="s">
        <v>49</v>
      </c>
      <c r="D182" s="293" t="s">
        <v>49</v>
      </c>
      <c r="E182" s="569" t="s">
        <v>26</v>
      </c>
      <c r="F182" s="570">
        <f t="shared" si="9"/>
        <v>255</v>
      </c>
      <c r="G182" s="571" t="str">
        <f t="shared" si="8"/>
        <v>FF</v>
      </c>
      <c r="H182" s="572">
        <v>255</v>
      </c>
      <c r="I182" s="567" t="s">
        <v>27</v>
      </c>
      <c r="J182" s="574" t="s">
        <v>1639</v>
      </c>
      <c r="K182" s="567">
        <f t="shared" si="10"/>
        <v>255</v>
      </c>
      <c r="L182" s="298"/>
    </row>
    <row r="183" spans="1:12">
      <c r="A183" s="573">
        <v>252</v>
      </c>
      <c r="B183" s="573" t="s">
        <v>24</v>
      </c>
      <c r="C183" s="293" t="s">
        <v>49</v>
      </c>
      <c r="D183" s="293" t="s">
        <v>49</v>
      </c>
      <c r="E183" s="569" t="s">
        <v>26</v>
      </c>
      <c r="F183" s="570">
        <f t="shared" si="9"/>
        <v>255</v>
      </c>
      <c r="G183" s="571" t="str">
        <f t="shared" si="8"/>
        <v>FF</v>
      </c>
      <c r="H183" s="572">
        <v>255</v>
      </c>
      <c r="I183" s="567" t="s">
        <v>27</v>
      </c>
      <c r="J183" s="574" t="s">
        <v>1639</v>
      </c>
      <c r="K183" s="567">
        <f t="shared" si="10"/>
        <v>255</v>
      </c>
      <c r="L183" s="298"/>
    </row>
    <row r="184" spans="1:12">
      <c r="A184" s="573">
        <v>253</v>
      </c>
      <c r="B184" s="573" t="s">
        <v>24</v>
      </c>
      <c r="C184" s="293" t="s">
        <v>49</v>
      </c>
      <c r="D184" s="293" t="s">
        <v>49</v>
      </c>
      <c r="E184" s="569" t="s">
        <v>26</v>
      </c>
      <c r="F184" s="570">
        <f t="shared" si="9"/>
        <v>255</v>
      </c>
      <c r="G184" s="571" t="str">
        <f t="shared" si="8"/>
        <v>FF</v>
      </c>
      <c r="H184" s="572">
        <v>255</v>
      </c>
      <c r="I184" s="567" t="s">
        <v>27</v>
      </c>
      <c r="J184" s="574" t="s">
        <v>1639</v>
      </c>
      <c r="K184" s="567">
        <f t="shared" si="10"/>
        <v>255</v>
      </c>
      <c r="L184" s="298"/>
    </row>
    <row r="185" spans="1:12">
      <c r="A185" s="573">
        <v>254</v>
      </c>
      <c r="B185" s="573" t="s">
        <v>24</v>
      </c>
      <c r="C185" s="293" t="s">
        <v>49</v>
      </c>
      <c r="D185" s="293" t="s">
        <v>49</v>
      </c>
      <c r="E185" s="569" t="s">
        <v>26</v>
      </c>
      <c r="F185" s="570">
        <f t="shared" si="9"/>
        <v>255</v>
      </c>
      <c r="G185" s="571" t="str">
        <f t="shared" si="8"/>
        <v>FF</v>
      </c>
      <c r="H185" s="572">
        <v>255</v>
      </c>
      <c r="I185" s="567" t="s">
        <v>27</v>
      </c>
      <c r="J185" s="574" t="s">
        <v>1639</v>
      </c>
      <c r="K185" s="567">
        <f t="shared" si="10"/>
        <v>255</v>
      </c>
      <c r="L185" s="298"/>
    </row>
    <row r="186" spans="1:12">
      <c r="A186" s="573">
        <v>255</v>
      </c>
      <c r="B186" s="573" t="s">
        <v>24</v>
      </c>
      <c r="C186" s="293" t="s">
        <v>1487</v>
      </c>
      <c r="D186" s="300" t="s">
        <v>1488</v>
      </c>
      <c r="E186" s="569" t="s">
        <v>26</v>
      </c>
      <c r="F186" s="570">
        <f t="shared" si="9"/>
        <v>204</v>
      </c>
      <c r="G186" s="571" t="str">
        <f t="shared" si="8"/>
        <v>CC</v>
      </c>
      <c r="H186" s="572">
        <v>204</v>
      </c>
      <c r="I186" s="567" t="s">
        <v>27</v>
      </c>
      <c r="J186" s="574" t="s">
        <v>1639</v>
      </c>
      <c r="K186" s="567">
        <f t="shared" si="10"/>
        <v>204</v>
      </c>
      <c r="L186" s="298"/>
    </row>
    <row r="187" spans="1:12">
      <c r="A187" s="566"/>
      <c r="B187" s="568"/>
      <c r="C187" s="566"/>
      <c r="D187" s="566"/>
      <c r="E187" s="568"/>
      <c r="F187" s="566"/>
      <c r="H187" s="568"/>
      <c r="I187" s="568"/>
      <c r="J187" s="568"/>
      <c r="K187" s="568"/>
      <c r="L187" s="566"/>
    </row>
    <row r="188" spans="1:12">
      <c r="A188" s="566"/>
      <c r="B188" s="568"/>
      <c r="C188" s="566"/>
      <c r="D188" s="566"/>
      <c r="E188" s="568"/>
      <c r="F188" s="566"/>
      <c r="H188" s="568"/>
      <c r="I188" s="568"/>
      <c r="J188" s="568"/>
      <c r="K188" s="568"/>
      <c r="L188" s="566"/>
    </row>
    <row r="189" spans="1:12">
      <c r="A189" s="566"/>
      <c r="B189" s="568"/>
      <c r="C189" s="566"/>
      <c r="D189" s="566"/>
      <c r="E189" s="568"/>
      <c r="F189" s="566"/>
      <c r="H189" s="568"/>
      <c r="I189" s="568"/>
      <c r="J189" s="568"/>
      <c r="K189" s="568"/>
      <c r="L189" s="566"/>
    </row>
    <row r="190" spans="1:12">
      <c r="A190" s="566"/>
      <c r="B190" s="568"/>
      <c r="C190" s="566"/>
      <c r="D190" s="566"/>
      <c r="E190" s="568"/>
      <c r="F190" s="566"/>
      <c r="H190" s="568"/>
      <c r="I190" s="568"/>
      <c r="J190" s="568"/>
      <c r="K190" s="568"/>
      <c r="L190" s="566"/>
    </row>
    <row r="191" spans="1:12">
      <c r="A191" s="566"/>
      <c r="B191" s="568"/>
      <c r="C191" s="566"/>
      <c r="D191" s="566"/>
      <c r="E191" s="568"/>
      <c r="F191" s="566"/>
      <c r="H191" s="568"/>
      <c r="I191" s="568"/>
      <c r="J191" s="568"/>
      <c r="K191" s="568"/>
      <c r="L191" s="566"/>
    </row>
    <row r="192" spans="1:12">
      <c r="A192" s="566"/>
      <c r="B192" s="568"/>
      <c r="C192" s="566"/>
      <c r="D192" s="566"/>
      <c r="E192" s="568"/>
      <c r="F192" s="566"/>
      <c r="H192" s="568"/>
      <c r="I192" s="568"/>
      <c r="J192" s="568"/>
      <c r="K192" s="568"/>
      <c r="L192" s="566"/>
    </row>
    <row r="193" spans="1:12">
      <c r="A193" s="566"/>
      <c r="B193" s="568"/>
      <c r="C193" s="566"/>
      <c r="D193" s="566"/>
      <c r="E193" s="568"/>
      <c r="F193" s="566"/>
      <c r="H193" s="568"/>
      <c r="I193" s="568"/>
      <c r="J193" s="568"/>
      <c r="K193" s="568"/>
      <c r="L193" s="566"/>
    </row>
    <row r="194" spans="1:12">
      <c r="A194" s="566"/>
      <c r="B194" s="568"/>
      <c r="C194" s="566"/>
      <c r="D194" s="566"/>
      <c r="E194" s="568"/>
      <c r="F194" s="566"/>
      <c r="H194" s="568"/>
      <c r="I194" s="568"/>
      <c r="J194" s="568"/>
      <c r="K194" s="568"/>
      <c r="L194" s="566"/>
    </row>
    <row r="195" spans="1:12">
      <c r="A195" s="566"/>
      <c r="B195" s="568"/>
      <c r="C195" s="566"/>
      <c r="D195" s="566"/>
      <c r="E195" s="568"/>
      <c r="F195" s="566"/>
      <c r="H195" s="568"/>
      <c r="I195" s="568"/>
      <c r="J195" s="568"/>
      <c r="K195" s="568"/>
      <c r="L195" s="566"/>
    </row>
    <row r="196" spans="1:12">
      <c r="A196" s="566"/>
      <c r="B196" s="568"/>
      <c r="C196" s="566"/>
      <c r="D196" s="566"/>
      <c r="E196" s="568"/>
      <c r="F196" s="566"/>
      <c r="H196" s="568"/>
      <c r="I196" s="568"/>
      <c r="J196" s="568"/>
      <c r="K196" s="568"/>
      <c r="L196" s="566"/>
    </row>
    <row r="197" spans="1:12">
      <c r="A197" s="566"/>
      <c r="B197" s="568"/>
      <c r="C197" s="566"/>
      <c r="D197" s="566"/>
      <c r="E197" s="568"/>
      <c r="F197" s="566"/>
      <c r="H197" s="568"/>
      <c r="I197" s="568"/>
      <c r="J197" s="568"/>
      <c r="K197" s="568"/>
      <c r="L197" s="566"/>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4C5FD-24CC-4653-8563-8AF5676D499A}">
  <dimension ref="A1:L197"/>
  <sheetViews>
    <sheetView topLeftCell="A19" zoomScale="55" zoomScaleNormal="55" workbookViewId="0">
      <selection activeCell="H2"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679"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1754</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4194304</v>
      </c>
      <c r="L3" s="983" t="s">
        <v>4462</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40</v>
      </c>
      <c r="H19" s="986">
        <v>64</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1</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49</v>
      </c>
      <c r="D35" s="293" t="s">
        <v>49</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681">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681">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681">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681">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681">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681">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681">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681">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681">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681">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681">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681">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681">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681">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681">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681">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681">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681">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681">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681">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681">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681">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681">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681">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681">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681">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681">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681">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681">
        <v>0</v>
      </c>
      <c r="I95" s="567" t="s">
        <v>27</v>
      </c>
      <c r="J95" s="574" t="s">
        <v>1639</v>
      </c>
      <c r="K95" s="567">
        <f t="shared" si="5"/>
        <v>0</v>
      </c>
      <c r="L95" s="984"/>
    </row>
    <row r="96" spans="1:12" ht="15.6" customHeight="1">
      <c r="A96" s="573">
        <v>165</v>
      </c>
      <c r="B96" s="573" t="s">
        <v>24</v>
      </c>
      <c r="C96" s="293" t="s">
        <v>1681</v>
      </c>
      <c r="D96" s="533" t="s">
        <v>4433</v>
      </c>
      <c r="E96" s="569" t="s">
        <v>26</v>
      </c>
      <c r="F96" s="570">
        <f t="shared" si="2"/>
        <v>0</v>
      </c>
      <c r="G96" s="571" t="str">
        <f t="shared" si="0"/>
        <v>0</v>
      </c>
      <c r="H96" s="681">
        <v>0</v>
      </c>
      <c r="I96" s="567" t="s">
        <v>27</v>
      </c>
      <c r="J96" s="574" t="s">
        <v>1641</v>
      </c>
      <c r="K96" s="567">
        <f t="shared" si="5"/>
        <v>0</v>
      </c>
      <c r="L96" s="984"/>
    </row>
    <row r="97" spans="1:12" ht="15.6" customHeight="1">
      <c r="A97" s="573">
        <v>166</v>
      </c>
      <c r="B97" s="573" t="s">
        <v>24</v>
      </c>
      <c r="C97" s="293" t="s">
        <v>1682</v>
      </c>
      <c r="D97" s="533" t="s">
        <v>4434</v>
      </c>
      <c r="E97" s="569" t="s">
        <v>26</v>
      </c>
      <c r="F97" s="570">
        <f t="shared" si="2"/>
        <v>0</v>
      </c>
      <c r="G97" s="571" t="str">
        <f t="shared" si="0"/>
        <v>0</v>
      </c>
      <c r="H97" s="681">
        <v>0</v>
      </c>
      <c r="I97" s="567" t="s">
        <v>27</v>
      </c>
      <c r="J97" s="574" t="s">
        <v>1641</v>
      </c>
      <c r="K97" s="567">
        <f t="shared" si="5"/>
        <v>0</v>
      </c>
      <c r="L97" s="984"/>
    </row>
    <row r="98" spans="1:12" ht="15.6" customHeight="1">
      <c r="A98" s="573">
        <v>167</v>
      </c>
      <c r="B98" s="573" t="s">
        <v>24</v>
      </c>
      <c r="C98" s="293" t="s">
        <v>1683</v>
      </c>
      <c r="D98" s="533" t="s">
        <v>1684</v>
      </c>
      <c r="E98" s="569" t="s">
        <v>26</v>
      </c>
      <c r="F98" s="570">
        <f t="shared" si="2"/>
        <v>0</v>
      </c>
      <c r="G98" s="571" t="str">
        <f t="shared" si="0"/>
        <v>0</v>
      </c>
      <c r="H98" s="681">
        <v>0</v>
      </c>
      <c r="I98" s="567" t="s">
        <v>27</v>
      </c>
      <c r="J98" s="574" t="s">
        <v>1641</v>
      </c>
      <c r="K98" s="567">
        <f t="shared" si="5"/>
        <v>0</v>
      </c>
      <c r="L98" s="984"/>
    </row>
    <row r="99" spans="1:12" ht="15.6" customHeight="1">
      <c r="A99" s="573">
        <v>168</v>
      </c>
      <c r="B99" s="573" t="s">
        <v>24</v>
      </c>
      <c r="C99" s="293" t="s">
        <v>1745</v>
      </c>
      <c r="D99" s="293" t="s">
        <v>1746</v>
      </c>
      <c r="E99" s="569" t="s">
        <v>26</v>
      </c>
      <c r="F99" s="570">
        <f t="shared" si="2"/>
        <v>0</v>
      </c>
      <c r="G99" s="571" t="str">
        <f t="shared" si="0"/>
        <v>0</v>
      </c>
      <c r="H99" s="681">
        <v>0</v>
      </c>
      <c r="I99" s="567" t="s">
        <v>27</v>
      </c>
      <c r="J99" s="574" t="s">
        <v>1639</v>
      </c>
      <c r="K99" s="567">
        <f t="shared" si="5"/>
        <v>0</v>
      </c>
      <c r="L99" s="984"/>
    </row>
    <row r="100" spans="1:12" ht="15.6" customHeight="1">
      <c r="A100" s="573">
        <v>169</v>
      </c>
      <c r="B100" s="573" t="s">
        <v>24</v>
      </c>
      <c r="C100" s="293" t="s">
        <v>1685</v>
      </c>
      <c r="D100" s="293" t="s">
        <v>4435</v>
      </c>
      <c r="E100" s="569" t="s">
        <v>26</v>
      </c>
      <c r="F100" s="570">
        <f t="shared" si="2"/>
        <v>0</v>
      </c>
      <c r="G100" s="571" t="str">
        <f t="shared" si="0"/>
        <v>0</v>
      </c>
      <c r="H100" s="681">
        <v>0</v>
      </c>
      <c r="I100" s="567" t="s">
        <v>27</v>
      </c>
      <c r="J100" s="574" t="s">
        <v>1639</v>
      </c>
      <c r="K100" s="567">
        <f t="shared" si="5"/>
        <v>0</v>
      </c>
      <c r="L100" s="984"/>
    </row>
    <row r="101" spans="1:12" ht="15.6" customHeight="1">
      <c r="A101" s="573">
        <v>170</v>
      </c>
      <c r="B101" s="573" t="s">
        <v>24</v>
      </c>
      <c r="C101" s="293" t="s">
        <v>1686</v>
      </c>
      <c r="D101" s="293" t="s">
        <v>1687</v>
      </c>
      <c r="E101" s="569" t="s">
        <v>26</v>
      </c>
      <c r="F101" s="570">
        <f t="shared" si="2"/>
        <v>0</v>
      </c>
      <c r="G101" s="571" t="str">
        <f t="shared" si="0"/>
        <v>0</v>
      </c>
      <c r="H101" s="681">
        <v>0</v>
      </c>
      <c r="I101" s="567" t="s">
        <v>27</v>
      </c>
      <c r="J101" s="574" t="s">
        <v>1639</v>
      </c>
      <c r="K101" s="567">
        <f t="shared" ref="K101:K164" si="6">H101</f>
        <v>0</v>
      </c>
      <c r="L101" s="984"/>
    </row>
    <row r="102" spans="1:12" ht="15.6" customHeight="1">
      <c r="A102" s="573">
        <v>171</v>
      </c>
      <c r="B102" s="573" t="s">
        <v>24</v>
      </c>
      <c r="C102" s="293" t="s">
        <v>1688</v>
      </c>
      <c r="D102" s="293" t="s">
        <v>4436</v>
      </c>
      <c r="E102" s="569" t="s">
        <v>26</v>
      </c>
      <c r="F102" s="570">
        <f t="shared" si="2"/>
        <v>0</v>
      </c>
      <c r="G102" s="571" t="str">
        <f t="shared" si="0"/>
        <v>0</v>
      </c>
      <c r="H102" s="681">
        <v>0</v>
      </c>
      <c r="I102" s="567" t="s">
        <v>27</v>
      </c>
      <c r="J102" s="574" t="s">
        <v>1641</v>
      </c>
      <c r="K102" s="567">
        <f>H102</f>
        <v>0</v>
      </c>
      <c r="L102" s="984"/>
    </row>
    <row r="103" spans="1:12" ht="15.6" customHeight="1">
      <c r="A103" s="573">
        <v>172</v>
      </c>
      <c r="B103" s="573" t="s">
        <v>24</v>
      </c>
      <c r="C103" s="293" t="s">
        <v>1689</v>
      </c>
      <c r="D103" s="293" t="s">
        <v>1690</v>
      </c>
      <c r="E103" s="569" t="s">
        <v>26</v>
      </c>
      <c r="F103" s="570">
        <f t="shared" si="2"/>
        <v>0</v>
      </c>
      <c r="G103" s="571" t="str">
        <f t="shared" si="0"/>
        <v>0</v>
      </c>
      <c r="H103" s="681">
        <v>0</v>
      </c>
      <c r="I103" s="567" t="s">
        <v>27</v>
      </c>
      <c r="J103" s="574" t="s">
        <v>1641</v>
      </c>
      <c r="K103" s="567">
        <f>H103</f>
        <v>0</v>
      </c>
      <c r="L103" s="984"/>
    </row>
    <row r="104" spans="1:12" ht="15.6" customHeight="1">
      <c r="A104" s="573">
        <v>173</v>
      </c>
      <c r="B104" s="573" t="s">
        <v>24</v>
      </c>
      <c r="C104" s="293" t="s">
        <v>1691</v>
      </c>
      <c r="D104" s="293" t="s">
        <v>1692</v>
      </c>
      <c r="E104" s="569" t="s">
        <v>26</v>
      </c>
      <c r="F104" s="570">
        <f t="shared" si="2"/>
        <v>0</v>
      </c>
      <c r="G104" s="571" t="str">
        <f t="shared" si="0"/>
        <v>0</v>
      </c>
      <c r="H104" s="681">
        <v>0</v>
      </c>
      <c r="I104" s="567" t="s">
        <v>27</v>
      </c>
      <c r="J104" s="574" t="s">
        <v>1641</v>
      </c>
      <c r="K104" s="567">
        <f>H104</f>
        <v>0</v>
      </c>
      <c r="L104" s="984"/>
    </row>
    <row r="105" spans="1:12" ht="15.6" customHeight="1">
      <c r="A105" s="573">
        <v>174</v>
      </c>
      <c r="B105" s="573" t="s">
        <v>24</v>
      </c>
      <c r="C105" s="293" t="s">
        <v>1693</v>
      </c>
      <c r="D105" s="293" t="s">
        <v>4437</v>
      </c>
      <c r="E105" s="569" t="s">
        <v>26</v>
      </c>
      <c r="F105" s="570">
        <f t="shared" si="2"/>
        <v>0</v>
      </c>
      <c r="G105" s="571" t="str">
        <f t="shared" si="0"/>
        <v>0</v>
      </c>
      <c r="H105" s="681">
        <v>0</v>
      </c>
      <c r="I105" s="567" t="s">
        <v>27</v>
      </c>
      <c r="J105" s="574" t="s">
        <v>1641</v>
      </c>
      <c r="K105" s="567">
        <f>H105</f>
        <v>0</v>
      </c>
      <c r="L105" s="984"/>
    </row>
    <row r="106" spans="1:12" ht="15.6" customHeight="1">
      <c r="A106" s="573">
        <v>175</v>
      </c>
      <c r="B106" s="573" t="s">
        <v>24</v>
      </c>
      <c r="C106" s="293" t="s">
        <v>1694</v>
      </c>
      <c r="D106" s="293" t="s">
        <v>4438</v>
      </c>
      <c r="E106" s="569" t="s">
        <v>26</v>
      </c>
      <c r="F106" s="570">
        <f t="shared" si="2"/>
        <v>0</v>
      </c>
      <c r="G106" s="571" t="str">
        <f t="shared" si="0"/>
        <v>0</v>
      </c>
      <c r="H106" s="681">
        <v>0</v>
      </c>
      <c r="I106" s="567" t="s">
        <v>27</v>
      </c>
      <c r="J106" s="574" t="s">
        <v>1639</v>
      </c>
      <c r="K106" s="567">
        <f t="shared" si="6"/>
        <v>0</v>
      </c>
      <c r="L106" s="984"/>
    </row>
    <row r="107" spans="1:12" ht="15.6" customHeight="1">
      <c r="A107" s="573">
        <v>176</v>
      </c>
      <c r="B107" s="573" t="s">
        <v>24</v>
      </c>
      <c r="C107" s="293" t="s">
        <v>1695</v>
      </c>
      <c r="D107" s="293" t="s">
        <v>4439</v>
      </c>
      <c r="E107" s="569" t="s">
        <v>26</v>
      </c>
      <c r="F107" s="570">
        <f t="shared" si="2"/>
        <v>0</v>
      </c>
      <c r="G107" s="571" t="str">
        <f t="shared" si="0"/>
        <v>0</v>
      </c>
      <c r="H107" s="681">
        <v>0</v>
      </c>
      <c r="I107" s="567" t="s">
        <v>27</v>
      </c>
      <c r="J107" s="574" t="s">
        <v>1639</v>
      </c>
      <c r="K107" s="567">
        <f t="shared" si="6"/>
        <v>0</v>
      </c>
      <c r="L107" s="984"/>
    </row>
    <row r="108" spans="1:12" ht="15.6" customHeight="1">
      <c r="A108" s="573">
        <v>177</v>
      </c>
      <c r="B108" s="573" t="s">
        <v>24</v>
      </c>
      <c r="C108" s="293" t="s">
        <v>1696</v>
      </c>
      <c r="D108" s="293" t="s">
        <v>1697</v>
      </c>
      <c r="E108" s="569" t="s">
        <v>26</v>
      </c>
      <c r="F108" s="570">
        <f t="shared" si="2"/>
        <v>0</v>
      </c>
      <c r="G108" s="571" t="str">
        <f t="shared" si="0"/>
        <v>0</v>
      </c>
      <c r="H108" s="681">
        <v>0</v>
      </c>
      <c r="I108" s="567" t="s">
        <v>27</v>
      </c>
      <c r="J108" s="574" t="s">
        <v>1639</v>
      </c>
      <c r="K108" s="567">
        <f t="shared" si="6"/>
        <v>0</v>
      </c>
      <c r="L108" s="984"/>
    </row>
    <row r="109" spans="1:12" ht="15.6" customHeight="1">
      <c r="A109" s="573">
        <v>178</v>
      </c>
      <c r="B109" s="573" t="s">
        <v>24</v>
      </c>
      <c r="C109" s="293" t="s">
        <v>1698</v>
      </c>
      <c r="D109" s="293" t="s">
        <v>1699</v>
      </c>
      <c r="E109" s="569" t="s">
        <v>26</v>
      </c>
      <c r="F109" s="570">
        <f t="shared" si="2"/>
        <v>0</v>
      </c>
      <c r="G109" s="571" t="str">
        <f t="shared" si="0"/>
        <v>0</v>
      </c>
      <c r="H109" s="681">
        <v>0</v>
      </c>
      <c r="I109" s="567" t="s">
        <v>27</v>
      </c>
      <c r="J109" s="574" t="s">
        <v>1639</v>
      </c>
      <c r="K109" s="567">
        <f t="shared" si="6"/>
        <v>0</v>
      </c>
      <c r="L109" s="984"/>
    </row>
    <row r="110" spans="1:12" ht="15.6" customHeight="1">
      <c r="A110" s="573">
        <v>179</v>
      </c>
      <c r="B110" s="573" t="s">
        <v>24</v>
      </c>
      <c r="C110" s="293" t="s">
        <v>1700</v>
      </c>
      <c r="D110" s="293" t="s">
        <v>1701</v>
      </c>
      <c r="E110" s="569" t="s">
        <v>26</v>
      </c>
      <c r="F110" s="570">
        <f t="shared" si="2"/>
        <v>0</v>
      </c>
      <c r="G110" s="571" t="str">
        <f t="shared" si="0"/>
        <v>0</v>
      </c>
      <c r="H110" s="681">
        <v>0</v>
      </c>
      <c r="I110" s="567" t="s">
        <v>27</v>
      </c>
      <c r="J110" s="574" t="s">
        <v>1639</v>
      </c>
      <c r="K110" s="567">
        <f t="shared" si="6"/>
        <v>0</v>
      </c>
      <c r="L110" s="984"/>
    </row>
    <row r="111" spans="1:12" ht="15.6" customHeight="1">
      <c r="A111" s="573">
        <v>180</v>
      </c>
      <c r="B111" s="573" t="s">
        <v>24</v>
      </c>
      <c r="C111" s="293" t="s">
        <v>1702</v>
      </c>
      <c r="D111" s="293" t="s">
        <v>1703</v>
      </c>
      <c r="E111" s="569" t="s">
        <v>26</v>
      </c>
      <c r="F111" s="570">
        <f t="shared" si="2"/>
        <v>0</v>
      </c>
      <c r="G111" s="571" t="str">
        <f t="shared" si="0"/>
        <v>0</v>
      </c>
      <c r="H111" s="681">
        <v>0</v>
      </c>
      <c r="I111" s="567" t="s">
        <v>27</v>
      </c>
      <c r="J111" s="574" t="s">
        <v>1639</v>
      </c>
      <c r="K111" s="567">
        <f t="shared" si="6"/>
        <v>0</v>
      </c>
      <c r="L111" s="984"/>
    </row>
    <row r="112" spans="1:12" ht="15.6" customHeight="1">
      <c r="A112" s="573">
        <v>181</v>
      </c>
      <c r="B112" s="573" t="s">
        <v>24</v>
      </c>
      <c r="C112" s="293" t="s">
        <v>1707</v>
      </c>
      <c r="D112" s="293" t="s">
        <v>1708</v>
      </c>
      <c r="E112" s="569" t="s">
        <v>26</v>
      </c>
      <c r="F112" s="570">
        <f t="shared" si="2"/>
        <v>1</v>
      </c>
      <c r="G112" s="571" t="str">
        <f t="shared" si="0"/>
        <v>1</v>
      </c>
      <c r="H112" s="681">
        <v>1</v>
      </c>
      <c r="I112" s="567" t="s">
        <v>27</v>
      </c>
      <c r="J112" s="574" t="s">
        <v>1641</v>
      </c>
      <c r="K112" s="567">
        <f t="shared" ref="K112:K131" si="7">H112</f>
        <v>1</v>
      </c>
      <c r="L112" s="984"/>
    </row>
    <row r="113" spans="1:12" ht="15.6" customHeight="1">
      <c r="A113" s="573">
        <v>182</v>
      </c>
      <c r="B113" s="573" t="s">
        <v>24</v>
      </c>
      <c r="C113" s="293" t="s">
        <v>1709</v>
      </c>
      <c r="D113" s="293" t="s">
        <v>4440</v>
      </c>
      <c r="E113" s="569" t="s">
        <v>26</v>
      </c>
      <c r="F113" s="570">
        <f t="shared" si="2"/>
        <v>0</v>
      </c>
      <c r="G113" s="571" t="str">
        <f t="shared" si="0"/>
        <v>0</v>
      </c>
      <c r="H113" s="681">
        <v>0</v>
      </c>
      <c r="I113" s="567" t="s">
        <v>27</v>
      </c>
      <c r="J113" s="574" t="s">
        <v>1641</v>
      </c>
      <c r="K113" s="567">
        <f t="shared" si="7"/>
        <v>0</v>
      </c>
      <c r="L113" s="984"/>
    </row>
    <row r="114" spans="1:12" ht="15.6" customHeight="1">
      <c r="A114" s="573">
        <v>183</v>
      </c>
      <c r="B114" s="573" t="s">
        <v>24</v>
      </c>
      <c r="C114" s="293" t="s">
        <v>1710</v>
      </c>
      <c r="D114" s="293" t="s">
        <v>1711</v>
      </c>
      <c r="E114" s="569" t="s">
        <v>26</v>
      </c>
      <c r="F114" s="570">
        <f t="shared" si="2"/>
        <v>31</v>
      </c>
      <c r="G114" s="571" t="str">
        <f t="shared" si="0"/>
        <v>1F</v>
      </c>
      <c r="H114" s="681">
        <v>31</v>
      </c>
      <c r="I114" s="567" t="s">
        <v>27</v>
      </c>
      <c r="J114" s="574" t="s">
        <v>1641</v>
      </c>
      <c r="K114" s="567">
        <f t="shared" si="7"/>
        <v>31</v>
      </c>
      <c r="L114" s="984"/>
    </row>
    <row r="115" spans="1:12" ht="15.6" customHeight="1">
      <c r="A115" s="573">
        <v>184</v>
      </c>
      <c r="B115" s="573" t="s">
        <v>24</v>
      </c>
      <c r="C115" s="293" t="s">
        <v>1712</v>
      </c>
      <c r="D115" s="293" t="s">
        <v>1713</v>
      </c>
      <c r="E115" s="569" t="s">
        <v>26</v>
      </c>
      <c r="F115" s="570">
        <f t="shared" si="2"/>
        <v>0</v>
      </c>
      <c r="G115" s="571" t="str">
        <f t="shared" si="0"/>
        <v>0</v>
      </c>
      <c r="H115" s="681">
        <v>0</v>
      </c>
      <c r="I115" s="567" t="s">
        <v>27</v>
      </c>
      <c r="J115" s="574" t="s">
        <v>1641</v>
      </c>
      <c r="K115" s="567">
        <f t="shared" si="7"/>
        <v>0</v>
      </c>
      <c r="L115" s="984"/>
    </row>
    <row r="116" spans="1:12" ht="15.6" customHeight="1">
      <c r="A116" s="573">
        <v>185</v>
      </c>
      <c r="B116" s="573" t="s">
        <v>24</v>
      </c>
      <c r="C116" s="293" t="s">
        <v>1714</v>
      </c>
      <c r="D116" s="293" t="s">
        <v>4441</v>
      </c>
      <c r="E116" s="569" t="s">
        <v>26</v>
      </c>
      <c r="F116" s="570">
        <f t="shared" si="2"/>
        <v>0</v>
      </c>
      <c r="G116" s="571" t="str">
        <f t="shared" si="0"/>
        <v>0</v>
      </c>
      <c r="H116" s="681">
        <v>0</v>
      </c>
      <c r="I116" s="567" t="s">
        <v>27</v>
      </c>
      <c r="J116" s="574" t="s">
        <v>1641</v>
      </c>
      <c r="K116" s="567">
        <f t="shared" si="7"/>
        <v>0</v>
      </c>
      <c r="L116" s="984"/>
    </row>
    <row r="117" spans="1:12" ht="15.6" customHeight="1">
      <c r="A117" s="573">
        <v>186</v>
      </c>
      <c r="B117" s="573" t="s">
        <v>24</v>
      </c>
      <c r="C117" s="293" t="s">
        <v>1715</v>
      </c>
      <c r="D117" s="293" t="s">
        <v>4442</v>
      </c>
      <c r="E117" s="569" t="s">
        <v>26</v>
      </c>
      <c r="F117" s="570">
        <f t="shared" si="2"/>
        <v>0</v>
      </c>
      <c r="G117" s="571" t="str">
        <f t="shared" si="0"/>
        <v>0</v>
      </c>
      <c r="H117" s="681">
        <v>0</v>
      </c>
      <c r="I117" s="567" t="s">
        <v>27</v>
      </c>
      <c r="J117" s="574" t="s">
        <v>1641</v>
      </c>
      <c r="K117" s="567">
        <f t="shared" si="7"/>
        <v>0</v>
      </c>
      <c r="L117" s="984"/>
    </row>
    <row r="118" spans="1:12" ht="15.6" customHeight="1">
      <c r="A118" s="573">
        <v>187</v>
      </c>
      <c r="B118" s="573" t="s">
        <v>24</v>
      </c>
      <c r="C118" s="293" t="s">
        <v>1716</v>
      </c>
      <c r="D118" s="293" t="s">
        <v>4443</v>
      </c>
      <c r="E118" s="569" t="s">
        <v>26</v>
      </c>
      <c r="F118" s="570">
        <f t="shared" si="2"/>
        <v>4</v>
      </c>
      <c r="G118" s="571" t="str">
        <f t="shared" si="0"/>
        <v>4</v>
      </c>
      <c r="H118" s="681">
        <v>4</v>
      </c>
      <c r="I118" s="567" t="s">
        <v>27</v>
      </c>
      <c r="J118" s="574" t="s">
        <v>1641</v>
      </c>
      <c r="K118" s="567">
        <f t="shared" si="7"/>
        <v>4</v>
      </c>
      <c r="L118" s="984"/>
    </row>
    <row r="119" spans="1:12" ht="15.6" customHeight="1">
      <c r="A119" s="573">
        <v>188</v>
      </c>
      <c r="B119" s="573" t="s">
        <v>24</v>
      </c>
      <c r="C119" s="293" t="s">
        <v>1717</v>
      </c>
      <c r="D119" s="293" t="s">
        <v>1718</v>
      </c>
      <c r="E119" s="569" t="s">
        <v>26</v>
      </c>
      <c r="F119" s="570">
        <f t="shared" si="2"/>
        <v>0</v>
      </c>
      <c r="G119" s="571" t="str">
        <f t="shared" si="0"/>
        <v>0</v>
      </c>
      <c r="H119" s="681">
        <v>0</v>
      </c>
      <c r="I119" s="567" t="s">
        <v>27</v>
      </c>
      <c r="J119" s="574" t="s">
        <v>1641</v>
      </c>
      <c r="K119" s="567">
        <f t="shared" si="7"/>
        <v>0</v>
      </c>
      <c r="L119" s="984"/>
    </row>
    <row r="120" spans="1:12" ht="15.6" customHeight="1">
      <c r="A120" s="573">
        <v>189</v>
      </c>
      <c r="B120" s="573" t="s">
        <v>24</v>
      </c>
      <c r="C120" s="293" t="s">
        <v>1719</v>
      </c>
      <c r="D120" s="293" t="s">
        <v>1720</v>
      </c>
      <c r="E120" s="569" t="s">
        <v>26</v>
      </c>
      <c r="F120" s="570">
        <f t="shared" si="2"/>
        <v>0</v>
      </c>
      <c r="G120" s="571" t="str">
        <f t="shared" si="0"/>
        <v>0</v>
      </c>
      <c r="H120" s="681">
        <v>0</v>
      </c>
      <c r="I120" s="567" t="s">
        <v>27</v>
      </c>
      <c r="J120" s="574" t="s">
        <v>1641</v>
      </c>
      <c r="K120" s="567">
        <f t="shared" si="7"/>
        <v>0</v>
      </c>
      <c r="L120" s="984"/>
    </row>
    <row r="121" spans="1:12" ht="15.6" customHeight="1">
      <c r="A121" s="573">
        <v>190</v>
      </c>
      <c r="B121" s="573" t="s">
        <v>24</v>
      </c>
      <c r="C121" s="293" t="s">
        <v>4419</v>
      </c>
      <c r="D121" s="293" t="s">
        <v>4420</v>
      </c>
      <c r="E121" s="569" t="s">
        <v>26</v>
      </c>
      <c r="F121" s="570">
        <f t="shared" si="2"/>
        <v>0</v>
      </c>
      <c r="G121" s="571" t="str">
        <f t="shared" si="0"/>
        <v>0</v>
      </c>
      <c r="H121" s="681">
        <v>0</v>
      </c>
      <c r="I121" s="567" t="s">
        <v>27</v>
      </c>
      <c r="J121" s="574" t="s">
        <v>1641</v>
      </c>
      <c r="K121" s="567">
        <f t="shared" si="7"/>
        <v>0</v>
      </c>
      <c r="L121" s="984"/>
    </row>
    <row r="122" spans="1:12" ht="15.6" customHeight="1">
      <c r="A122" s="573">
        <v>191</v>
      </c>
      <c r="B122" s="573" t="s">
        <v>24</v>
      </c>
      <c r="C122" s="293" t="s">
        <v>4419</v>
      </c>
      <c r="D122" s="293" t="s">
        <v>4420</v>
      </c>
      <c r="E122" s="569" t="s">
        <v>26</v>
      </c>
      <c r="F122" s="570">
        <f t="shared" si="2"/>
        <v>0</v>
      </c>
      <c r="G122" s="571" t="str">
        <f t="shared" si="0"/>
        <v>0</v>
      </c>
      <c r="H122" s="681">
        <v>0</v>
      </c>
      <c r="I122" s="567" t="s">
        <v>27</v>
      </c>
      <c r="J122" s="574" t="s">
        <v>1641</v>
      </c>
      <c r="K122" s="567">
        <f t="shared" si="7"/>
        <v>0</v>
      </c>
      <c r="L122" s="984"/>
    </row>
    <row r="123" spans="1:12" ht="15.6" customHeight="1">
      <c r="A123" s="573">
        <v>192</v>
      </c>
      <c r="B123" s="573" t="s">
        <v>24</v>
      </c>
      <c r="C123" s="293" t="s">
        <v>4419</v>
      </c>
      <c r="D123" s="293" t="s">
        <v>4420</v>
      </c>
      <c r="E123" s="569" t="s">
        <v>26</v>
      </c>
      <c r="F123" s="570">
        <f t="shared" si="2"/>
        <v>0</v>
      </c>
      <c r="G123" s="571" t="str">
        <f t="shared" si="0"/>
        <v>0</v>
      </c>
      <c r="H123" s="681">
        <v>0</v>
      </c>
      <c r="I123" s="567" t="s">
        <v>27</v>
      </c>
      <c r="J123" s="574" t="s">
        <v>1641</v>
      </c>
      <c r="K123" s="567">
        <f t="shared" si="7"/>
        <v>0</v>
      </c>
      <c r="L123" s="984"/>
    </row>
    <row r="124" spans="1:12" ht="15.6" customHeight="1">
      <c r="A124" s="573">
        <v>193</v>
      </c>
      <c r="B124" s="573" t="s">
        <v>24</v>
      </c>
      <c r="C124" s="293" t="s">
        <v>1721</v>
      </c>
      <c r="D124" s="293" t="s">
        <v>1722</v>
      </c>
      <c r="E124" s="569" t="s">
        <v>26</v>
      </c>
      <c r="F124" s="570">
        <f t="shared" si="2"/>
        <v>0</v>
      </c>
      <c r="G124" s="571" t="str">
        <f t="shared" si="0"/>
        <v>0</v>
      </c>
      <c r="H124" s="681">
        <v>0</v>
      </c>
      <c r="I124" s="567" t="s">
        <v>27</v>
      </c>
      <c r="J124" s="574" t="s">
        <v>1641</v>
      </c>
      <c r="K124" s="567">
        <f t="shared" si="7"/>
        <v>0</v>
      </c>
      <c r="L124" s="984"/>
    </row>
    <row r="125" spans="1:12" ht="15.6" customHeight="1">
      <c r="A125" s="573">
        <v>194</v>
      </c>
      <c r="B125" s="573" t="s">
        <v>24</v>
      </c>
      <c r="C125" s="293" t="s">
        <v>1723</v>
      </c>
      <c r="D125" s="293" t="s">
        <v>4444</v>
      </c>
      <c r="E125" s="569" t="s">
        <v>26</v>
      </c>
      <c r="F125" s="570">
        <f t="shared" si="2"/>
        <v>0</v>
      </c>
      <c r="G125" s="571" t="str">
        <f t="shared" si="0"/>
        <v>0</v>
      </c>
      <c r="H125" s="681">
        <v>0</v>
      </c>
      <c r="I125" s="567" t="s">
        <v>27</v>
      </c>
      <c r="J125" s="574" t="s">
        <v>1641</v>
      </c>
      <c r="K125" s="567">
        <f t="shared" si="7"/>
        <v>0</v>
      </c>
      <c r="L125" s="984"/>
    </row>
    <row r="126" spans="1:12" ht="15.6" customHeight="1">
      <c r="A126" s="573">
        <v>195</v>
      </c>
      <c r="B126" s="573" t="s">
        <v>24</v>
      </c>
      <c r="C126" s="293" t="s">
        <v>132</v>
      </c>
      <c r="D126" s="293" t="s">
        <v>1724</v>
      </c>
      <c r="E126" s="569" t="s">
        <v>26</v>
      </c>
      <c r="F126" s="570">
        <f t="shared" si="2"/>
        <v>0</v>
      </c>
      <c r="G126" s="571" t="str">
        <f t="shared" si="0"/>
        <v>0</v>
      </c>
      <c r="H126" s="681">
        <v>0</v>
      </c>
      <c r="I126" s="567" t="s">
        <v>27</v>
      </c>
      <c r="J126" s="574" t="s">
        <v>1641</v>
      </c>
      <c r="K126" s="567">
        <f t="shared" si="7"/>
        <v>0</v>
      </c>
      <c r="L126" s="984"/>
    </row>
    <row r="127" spans="1:12" ht="15.6" customHeight="1">
      <c r="A127" s="573">
        <v>196</v>
      </c>
      <c r="B127" s="573" t="s">
        <v>24</v>
      </c>
      <c r="C127" s="293" t="s">
        <v>1725</v>
      </c>
      <c r="D127" s="293" t="s">
        <v>1726</v>
      </c>
      <c r="E127" s="569" t="s">
        <v>26</v>
      </c>
      <c r="F127" s="570">
        <f t="shared" si="2"/>
        <v>0</v>
      </c>
      <c r="G127" s="571" t="str">
        <f t="shared" si="0"/>
        <v>0</v>
      </c>
      <c r="H127" s="681">
        <v>0</v>
      </c>
      <c r="I127" s="567" t="s">
        <v>27</v>
      </c>
      <c r="J127" s="574" t="s">
        <v>1641</v>
      </c>
      <c r="K127" s="567">
        <f t="shared" si="7"/>
        <v>0</v>
      </c>
      <c r="L127" s="984"/>
    </row>
    <row r="128" spans="1:12" ht="15.6" customHeight="1">
      <c r="A128" s="573">
        <v>197</v>
      </c>
      <c r="B128" s="573" t="s">
        <v>24</v>
      </c>
      <c r="C128" s="293" t="s">
        <v>1727</v>
      </c>
      <c r="D128" s="293" t="s">
        <v>1728</v>
      </c>
      <c r="E128" s="569" t="s">
        <v>26</v>
      </c>
      <c r="F128" s="570">
        <f t="shared" si="2"/>
        <v>0</v>
      </c>
      <c r="G128" s="571" t="str">
        <f t="shared" si="0"/>
        <v>0</v>
      </c>
      <c r="H128" s="681">
        <v>0</v>
      </c>
      <c r="I128" s="567" t="s">
        <v>27</v>
      </c>
      <c r="J128" s="574" t="s">
        <v>1641</v>
      </c>
      <c r="K128" s="567">
        <f t="shared" si="7"/>
        <v>0</v>
      </c>
      <c r="L128" s="984"/>
    </row>
    <row r="129" spans="1:12" ht="15.6" customHeight="1">
      <c r="A129" s="573">
        <v>198</v>
      </c>
      <c r="B129" s="573" t="s">
        <v>24</v>
      </c>
      <c r="C129" s="293" t="s">
        <v>1729</v>
      </c>
      <c r="D129" s="293" t="s">
        <v>4445</v>
      </c>
      <c r="E129" s="569" t="s">
        <v>26</v>
      </c>
      <c r="F129" s="570">
        <f t="shared" si="2"/>
        <v>0</v>
      </c>
      <c r="G129" s="571" t="str">
        <f t="shared" si="0"/>
        <v>0</v>
      </c>
      <c r="H129" s="681">
        <v>0</v>
      </c>
      <c r="I129" s="567" t="s">
        <v>27</v>
      </c>
      <c r="J129" s="574" t="s">
        <v>1641</v>
      </c>
      <c r="K129" s="567">
        <f t="shared" si="7"/>
        <v>0</v>
      </c>
      <c r="L129" s="984"/>
    </row>
    <row r="130" spans="1:12" ht="15.6" customHeight="1">
      <c r="A130" s="573">
        <v>199</v>
      </c>
      <c r="B130" s="573" t="s">
        <v>24</v>
      </c>
      <c r="C130" s="293" t="s">
        <v>1704</v>
      </c>
      <c r="D130" s="293" t="s">
        <v>4446</v>
      </c>
      <c r="E130" s="569" t="s">
        <v>26</v>
      </c>
      <c r="F130" s="570">
        <f t="shared" si="2"/>
        <v>0</v>
      </c>
      <c r="G130" s="571" t="str">
        <f t="shared" si="0"/>
        <v>0</v>
      </c>
      <c r="H130" s="681">
        <v>0</v>
      </c>
      <c r="I130" s="567" t="s">
        <v>27</v>
      </c>
      <c r="J130" s="574" t="s">
        <v>1641</v>
      </c>
      <c r="K130" s="567">
        <f t="shared" si="7"/>
        <v>0</v>
      </c>
      <c r="L130" s="984"/>
    </row>
    <row r="131" spans="1:12" ht="15.6" customHeight="1">
      <c r="A131" s="573">
        <v>200</v>
      </c>
      <c r="B131" s="573" t="s">
        <v>24</v>
      </c>
      <c r="C131" s="293" t="s">
        <v>1705</v>
      </c>
      <c r="D131" s="293" t="s">
        <v>1706</v>
      </c>
      <c r="E131" s="569" t="s">
        <v>26</v>
      </c>
      <c r="F131" s="570">
        <f t="shared" si="2"/>
        <v>0</v>
      </c>
      <c r="G131" s="571" t="str">
        <f t="shared" ref="G131:G186" si="8">DEC2HEX(H131)</f>
        <v>0</v>
      </c>
      <c r="H131" s="681">
        <v>0</v>
      </c>
      <c r="I131" s="567" t="s">
        <v>27</v>
      </c>
      <c r="J131" s="574" t="s">
        <v>1641</v>
      </c>
      <c r="K131" s="567">
        <f t="shared" si="7"/>
        <v>0</v>
      </c>
      <c r="L131" s="984"/>
    </row>
    <row r="132" spans="1:12" ht="15.6" customHeight="1">
      <c r="A132" s="573">
        <v>201</v>
      </c>
      <c r="B132" s="573" t="s">
        <v>24</v>
      </c>
      <c r="C132" s="293" t="s">
        <v>4447</v>
      </c>
      <c r="D132" s="293" t="s">
        <v>4448</v>
      </c>
      <c r="E132" s="569" t="s">
        <v>26</v>
      </c>
      <c r="F132" s="570">
        <f t="shared" si="2"/>
        <v>0</v>
      </c>
      <c r="G132" s="571" t="str">
        <f t="shared" si="8"/>
        <v>0</v>
      </c>
      <c r="H132" s="681">
        <v>0</v>
      </c>
      <c r="I132" s="567" t="s">
        <v>27</v>
      </c>
      <c r="J132" s="574" t="s">
        <v>1639</v>
      </c>
      <c r="K132" s="567">
        <f t="shared" si="6"/>
        <v>0</v>
      </c>
      <c r="L132" s="984"/>
    </row>
    <row r="133" spans="1:12" ht="15.6" customHeight="1">
      <c r="A133" s="573">
        <v>202</v>
      </c>
      <c r="B133" s="573" t="s">
        <v>24</v>
      </c>
      <c r="C133" s="293" t="s">
        <v>1695</v>
      </c>
      <c r="D133" s="293" t="s">
        <v>4449</v>
      </c>
      <c r="E133" s="569" t="s">
        <v>26</v>
      </c>
      <c r="F133" s="570">
        <f t="shared" si="2"/>
        <v>0</v>
      </c>
      <c r="G133" s="571" t="str">
        <f t="shared" si="8"/>
        <v>0</v>
      </c>
      <c r="H133" s="681">
        <v>0</v>
      </c>
      <c r="I133" s="567" t="s">
        <v>27</v>
      </c>
      <c r="J133" s="574" t="s">
        <v>1641</v>
      </c>
      <c r="K133" s="567">
        <f>H133</f>
        <v>0</v>
      </c>
      <c r="L133" s="984"/>
    </row>
    <row r="134" spans="1:12" ht="15.6" customHeight="1">
      <c r="A134" s="573">
        <v>203</v>
      </c>
      <c r="B134" s="573" t="s">
        <v>24</v>
      </c>
      <c r="C134" s="293" t="s">
        <v>1730</v>
      </c>
      <c r="D134" s="293" t="s">
        <v>4450</v>
      </c>
      <c r="E134" s="569" t="s">
        <v>26</v>
      </c>
      <c r="F134" s="570">
        <f t="shared" ref="F134:F186" si="9">H134</f>
        <v>0</v>
      </c>
      <c r="G134" s="571" t="str">
        <f t="shared" si="8"/>
        <v>0</v>
      </c>
      <c r="H134" s="681">
        <v>0</v>
      </c>
      <c r="I134" s="567" t="s">
        <v>27</v>
      </c>
      <c r="J134" s="574" t="s">
        <v>1641</v>
      </c>
      <c r="K134" s="567">
        <f>H134</f>
        <v>0</v>
      </c>
      <c r="L134" s="984"/>
    </row>
    <row r="135" spans="1:12" ht="15.6" customHeight="1">
      <c r="A135" s="573">
        <v>204</v>
      </c>
      <c r="B135" s="573" t="s">
        <v>24</v>
      </c>
      <c r="C135" s="293" t="s">
        <v>1731</v>
      </c>
      <c r="D135" s="293" t="s">
        <v>1732</v>
      </c>
      <c r="E135" s="569" t="s">
        <v>26</v>
      </c>
      <c r="F135" s="570">
        <f t="shared" si="9"/>
        <v>0</v>
      </c>
      <c r="G135" s="571" t="str">
        <f t="shared" si="8"/>
        <v>0</v>
      </c>
      <c r="H135" s="681">
        <v>0</v>
      </c>
      <c r="I135" s="567" t="s">
        <v>27</v>
      </c>
      <c r="J135" s="574" t="s">
        <v>1641</v>
      </c>
      <c r="K135" s="567">
        <f>H135</f>
        <v>0</v>
      </c>
      <c r="L135" s="984"/>
    </row>
    <row r="136" spans="1:12" ht="15.6" customHeight="1">
      <c r="A136" s="573">
        <v>205</v>
      </c>
      <c r="B136" s="573" t="s">
        <v>24</v>
      </c>
      <c r="C136" s="293" t="s">
        <v>4419</v>
      </c>
      <c r="D136" s="293" t="s">
        <v>4420</v>
      </c>
      <c r="E136" s="569" t="s">
        <v>26</v>
      </c>
      <c r="F136" s="570">
        <f t="shared" si="9"/>
        <v>0</v>
      </c>
      <c r="G136" s="571" t="str">
        <f t="shared" si="8"/>
        <v>0</v>
      </c>
      <c r="H136" s="681">
        <v>0</v>
      </c>
      <c r="I136" s="567" t="s">
        <v>27</v>
      </c>
      <c r="J136" s="574" t="s">
        <v>1641</v>
      </c>
      <c r="K136" s="567">
        <f>H136</f>
        <v>0</v>
      </c>
      <c r="L136" s="984"/>
    </row>
    <row r="137" spans="1:12" ht="15.6" customHeight="1">
      <c r="A137" s="573">
        <v>206</v>
      </c>
      <c r="B137" s="573" t="s">
        <v>24</v>
      </c>
      <c r="C137" s="293" t="s">
        <v>1733</v>
      </c>
      <c r="D137" s="293" t="s">
        <v>1734</v>
      </c>
      <c r="E137" s="569" t="s">
        <v>26</v>
      </c>
      <c r="F137" s="570">
        <f t="shared" si="9"/>
        <v>0</v>
      </c>
      <c r="G137" s="571" t="str">
        <f t="shared" si="8"/>
        <v>0</v>
      </c>
      <c r="H137" s="681">
        <v>0</v>
      </c>
      <c r="I137" s="567" t="s">
        <v>27</v>
      </c>
      <c r="J137" s="574" t="s">
        <v>1639</v>
      </c>
      <c r="K137" s="567">
        <f t="shared" si="6"/>
        <v>0</v>
      </c>
      <c r="L137" s="984"/>
    </row>
    <row r="138" spans="1:12" ht="15.6" customHeight="1">
      <c r="A138" s="573">
        <v>207</v>
      </c>
      <c r="B138" s="573" t="s">
        <v>24</v>
      </c>
      <c r="C138" s="293" t="s">
        <v>1735</v>
      </c>
      <c r="D138" s="293" t="s">
        <v>1736</v>
      </c>
      <c r="E138" s="569" t="s">
        <v>26</v>
      </c>
      <c r="F138" s="570">
        <f t="shared" si="9"/>
        <v>0</v>
      </c>
      <c r="G138" s="571" t="str">
        <f t="shared" si="8"/>
        <v>0</v>
      </c>
      <c r="H138" s="681">
        <v>0</v>
      </c>
      <c r="I138" s="567" t="s">
        <v>27</v>
      </c>
      <c r="J138" s="574" t="s">
        <v>1641</v>
      </c>
      <c r="K138" s="567">
        <f>H138</f>
        <v>0</v>
      </c>
      <c r="L138" s="984"/>
    </row>
    <row r="139" spans="1:12" ht="15.6" customHeight="1">
      <c r="A139" s="573">
        <v>208</v>
      </c>
      <c r="B139" s="573" t="s">
        <v>24</v>
      </c>
      <c r="C139" s="293" t="s">
        <v>1737</v>
      </c>
      <c r="D139" s="293" t="s">
        <v>4451</v>
      </c>
      <c r="E139" s="569" t="s">
        <v>26</v>
      </c>
      <c r="F139" s="570">
        <f t="shared" si="9"/>
        <v>0</v>
      </c>
      <c r="G139" s="571" t="str">
        <f t="shared" si="8"/>
        <v>0</v>
      </c>
      <c r="H139" s="681">
        <v>0</v>
      </c>
      <c r="I139" s="567" t="s">
        <v>27</v>
      </c>
      <c r="J139" s="574" t="s">
        <v>1641</v>
      </c>
      <c r="K139" s="567">
        <f>H139</f>
        <v>0</v>
      </c>
      <c r="L139" s="984"/>
    </row>
    <row r="140" spans="1:12" ht="15.6" customHeight="1">
      <c r="A140" s="573">
        <v>209</v>
      </c>
      <c r="B140" s="573" t="s">
        <v>24</v>
      </c>
      <c r="C140" s="293" t="s">
        <v>1738</v>
      </c>
      <c r="D140" s="293" t="s">
        <v>4452</v>
      </c>
      <c r="E140" s="569" t="s">
        <v>26</v>
      </c>
      <c r="F140" s="570">
        <f t="shared" si="9"/>
        <v>0</v>
      </c>
      <c r="G140" s="571" t="str">
        <f t="shared" si="8"/>
        <v>0</v>
      </c>
      <c r="H140" s="681">
        <v>0</v>
      </c>
      <c r="I140" s="567" t="s">
        <v>27</v>
      </c>
      <c r="J140" s="574" t="s">
        <v>1641</v>
      </c>
      <c r="K140" s="567">
        <f>H140</f>
        <v>0</v>
      </c>
      <c r="L140" s="984"/>
    </row>
    <row r="141" spans="1:12" ht="15.6" customHeight="1">
      <c r="A141" s="573">
        <v>210</v>
      </c>
      <c r="B141" s="573" t="s">
        <v>24</v>
      </c>
      <c r="C141" s="293" t="s">
        <v>1739</v>
      </c>
      <c r="D141" s="293" t="s">
        <v>4453</v>
      </c>
      <c r="E141" s="569" t="s">
        <v>26</v>
      </c>
      <c r="F141" s="570">
        <f t="shared" si="9"/>
        <v>0</v>
      </c>
      <c r="G141" s="571" t="str">
        <f t="shared" si="8"/>
        <v>0</v>
      </c>
      <c r="H141" s="681">
        <v>0</v>
      </c>
      <c r="I141" s="567" t="s">
        <v>27</v>
      </c>
      <c r="J141" s="574" t="s">
        <v>1641</v>
      </c>
      <c r="K141" s="567">
        <f>H141</f>
        <v>0</v>
      </c>
      <c r="L141" s="984"/>
    </row>
    <row r="142" spans="1:12" ht="15.6" customHeight="1">
      <c r="A142" s="573">
        <v>211</v>
      </c>
      <c r="B142" s="573" t="s">
        <v>24</v>
      </c>
      <c r="C142" s="293" t="s">
        <v>4419</v>
      </c>
      <c r="D142" s="293" t="s">
        <v>4420</v>
      </c>
      <c r="E142" s="569" t="s">
        <v>26</v>
      </c>
      <c r="F142" s="570">
        <f t="shared" si="9"/>
        <v>0</v>
      </c>
      <c r="G142" s="571" t="str">
        <f t="shared" si="8"/>
        <v>0</v>
      </c>
      <c r="H142" s="681">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9"/>
        <v>0</v>
      </c>
      <c r="G143" s="571" t="str">
        <f t="shared" si="8"/>
        <v>0</v>
      </c>
      <c r="H143" s="681">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9"/>
        <v>0</v>
      </c>
      <c r="G144" s="571" t="str">
        <f t="shared" si="8"/>
        <v>0</v>
      </c>
      <c r="H144" s="681">
        <v>0</v>
      </c>
      <c r="I144" s="567" t="s">
        <v>27</v>
      </c>
      <c r="J144" s="574" t="s">
        <v>1639</v>
      </c>
      <c r="K144" s="567">
        <f t="shared" si="6"/>
        <v>0</v>
      </c>
      <c r="L144" s="984"/>
    </row>
    <row r="145" spans="1:12" ht="15.6" customHeight="1">
      <c r="A145" s="573">
        <v>214</v>
      </c>
      <c r="B145" s="573" t="s">
        <v>24</v>
      </c>
      <c r="C145" s="293" t="s">
        <v>1740</v>
      </c>
      <c r="D145" s="293" t="s">
        <v>4454</v>
      </c>
      <c r="E145" s="569" t="s">
        <v>26</v>
      </c>
      <c r="F145" s="570">
        <f t="shared" si="9"/>
        <v>0</v>
      </c>
      <c r="G145" s="571" t="str">
        <f t="shared" si="8"/>
        <v>0</v>
      </c>
      <c r="H145" s="681">
        <v>0</v>
      </c>
      <c r="I145" s="567" t="s">
        <v>27</v>
      </c>
      <c r="J145" s="574" t="s">
        <v>1639</v>
      </c>
      <c r="K145" s="567">
        <f t="shared" si="6"/>
        <v>0</v>
      </c>
      <c r="L145" s="984"/>
    </row>
    <row r="146" spans="1:12" ht="15.6" customHeight="1">
      <c r="A146" s="573">
        <v>215</v>
      </c>
      <c r="B146" s="573" t="s">
        <v>24</v>
      </c>
      <c r="C146" s="293" t="s">
        <v>1741</v>
      </c>
      <c r="D146" s="293" t="s">
        <v>1742</v>
      </c>
      <c r="E146" s="569" t="s">
        <v>26</v>
      </c>
      <c r="F146" s="570">
        <f t="shared" si="9"/>
        <v>0</v>
      </c>
      <c r="G146" s="571" t="str">
        <f t="shared" si="8"/>
        <v>0</v>
      </c>
      <c r="H146" s="681">
        <v>0</v>
      </c>
      <c r="I146" s="567" t="s">
        <v>27</v>
      </c>
      <c r="J146" s="574" t="s">
        <v>1639</v>
      </c>
      <c r="K146" s="567">
        <f t="shared" si="6"/>
        <v>0</v>
      </c>
      <c r="L146" s="984"/>
    </row>
    <row r="147" spans="1:12" ht="15.6" customHeight="1">
      <c r="A147" s="573">
        <v>216</v>
      </c>
      <c r="B147" s="573" t="s">
        <v>24</v>
      </c>
      <c r="C147" s="293" t="s">
        <v>1743</v>
      </c>
      <c r="D147" s="293" t="s">
        <v>1744</v>
      </c>
      <c r="E147" s="569" t="s">
        <v>26</v>
      </c>
      <c r="F147" s="570">
        <f t="shared" si="9"/>
        <v>0</v>
      </c>
      <c r="G147" s="571" t="str">
        <f t="shared" si="8"/>
        <v>0</v>
      </c>
      <c r="H147" s="681">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9"/>
        <v>0</v>
      </c>
      <c r="G148" s="571" t="str">
        <f t="shared" si="8"/>
        <v>0</v>
      </c>
      <c r="H148" s="681">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9"/>
        <v>0</v>
      </c>
      <c r="G149" s="571" t="str">
        <f t="shared" si="8"/>
        <v>0</v>
      </c>
      <c r="H149" s="681">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9"/>
        <v>0</v>
      </c>
      <c r="G150" s="571" t="str">
        <f t="shared" si="8"/>
        <v>0</v>
      </c>
      <c r="H150" s="681">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9"/>
        <v>0</v>
      </c>
      <c r="G151" s="571" t="str">
        <f t="shared" si="8"/>
        <v>0</v>
      </c>
      <c r="H151" s="681">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9"/>
        <v>0</v>
      </c>
      <c r="G152" s="571" t="str">
        <f t="shared" si="8"/>
        <v>0</v>
      </c>
      <c r="H152" s="681">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9"/>
        <v>0</v>
      </c>
      <c r="G153" s="571" t="str">
        <f t="shared" si="8"/>
        <v>0</v>
      </c>
      <c r="H153" s="681">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9"/>
        <v>0</v>
      </c>
      <c r="G154" s="571" t="str">
        <f t="shared" si="8"/>
        <v>0</v>
      </c>
      <c r="H154" s="681">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9"/>
        <v>255</v>
      </c>
      <c r="G155" s="571" t="str">
        <f t="shared" si="8"/>
        <v>FF</v>
      </c>
      <c r="H155" s="681">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9"/>
        <v>255</v>
      </c>
      <c r="G156" s="571" t="str">
        <f t="shared" si="8"/>
        <v>FF</v>
      </c>
      <c r="H156" s="681">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9"/>
        <v>255</v>
      </c>
      <c r="G157" s="571" t="str">
        <f t="shared" si="8"/>
        <v>FF</v>
      </c>
      <c r="H157" s="681">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9"/>
        <v>255</v>
      </c>
      <c r="G158" s="571" t="str">
        <f t="shared" si="8"/>
        <v>FF</v>
      </c>
      <c r="H158" s="681">
        <v>255</v>
      </c>
      <c r="I158" s="567" t="s">
        <v>27</v>
      </c>
      <c r="J158" s="574" t="s">
        <v>1639</v>
      </c>
      <c r="K158" s="567">
        <f t="shared" si="6"/>
        <v>255</v>
      </c>
      <c r="L158" s="298"/>
    </row>
    <row r="159" spans="1:12">
      <c r="A159" s="573">
        <v>228</v>
      </c>
      <c r="B159" s="573" t="s">
        <v>24</v>
      </c>
      <c r="C159" s="293" t="s">
        <v>49</v>
      </c>
      <c r="D159" s="293" t="s">
        <v>49</v>
      </c>
      <c r="E159" s="569" t="s">
        <v>26</v>
      </c>
      <c r="F159" s="570">
        <f t="shared" si="9"/>
        <v>255</v>
      </c>
      <c r="G159" s="571" t="str">
        <f t="shared" si="8"/>
        <v>FF</v>
      </c>
      <c r="H159" s="681">
        <v>255</v>
      </c>
      <c r="I159" s="567" t="s">
        <v>27</v>
      </c>
      <c r="J159" s="574" t="s">
        <v>1639</v>
      </c>
      <c r="K159" s="567">
        <f t="shared" si="6"/>
        <v>255</v>
      </c>
      <c r="L159" s="298"/>
    </row>
    <row r="160" spans="1:12">
      <c r="A160" s="573">
        <v>229</v>
      </c>
      <c r="B160" s="573" t="s">
        <v>24</v>
      </c>
      <c r="C160" s="293" t="s">
        <v>49</v>
      </c>
      <c r="D160" s="293" t="s">
        <v>49</v>
      </c>
      <c r="E160" s="569" t="s">
        <v>26</v>
      </c>
      <c r="F160" s="570">
        <f t="shared" si="9"/>
        <v>255</v>
      </c>
      <c r="G160" s="571" t="str">
        <f t="shared" si="8"/>
        <v>FF</v>
      </c>
      <c r="H160" s="681">
        <v>255</v>
      </c>
      <c r="I160" s="567" t="s">
        <v>27</v>
      </c>
      <c r="J160" s="574" t="s">
        <v>1639</v>
      </c>
      <c r="K160" s="567">
        <f t="shared" si="6"/>
        <v>255</v>
      </c>
      <c r="L160" s="298"/>
    </row>
    <row r="161" spans="1:12">
      <c r="A161" s="573">
        <v>230</v>
      </c>
      <c r="B161" s="573" t="s">
        <v>24</v>
      </c>
      <c r="C161" s="293" t="s">
        <v>49</v>
      </c>
      <c r="D161" s="293" t="s">
        <v>49</v>
      </c>
      <c r="E161" s="569" t="s">
        <v>26</v>
      </c>
      <c r="F161" s="570">
        <f t="shared" si="9"/>
        <v>255</v>
      </c>
      <c r="G161" s="571" t="str">
        <f t="shared" si="8"/>
        <v>FF</v>
      </c>
      <c r="H161" s="681">
        <v>255</v>
      </c>
      <c r="I161" s="567" t="s">
        <v>27</v>
      </c>
      <c r="J161" s="574" t="s">
        <v>1639</v>
      </c>
      <c r="K161" s="567">
        <f t="shared" si="6"/>
        <v>255</v>
      </c>
      <c r="L161" s="298"/>
    </row>
    <row r="162" spans="1:12">
      <c r="A162" s="573">
        <v>231</v>
      </c>
      <c r="B162" s="573" t="s">
        <v>24</v>
      </c>
      <c r="C162" s="293" t="s">
        <v>49</v>
      </c>
      <c r="D162" s="293" t="s">
        <v>49</v>
      </c>
      <c r="E162" s="569" t="s">
        <v>26</v>
      </c>
      <c r="F162" s="570">
        <f t="shared" si="9"/>
        <v>255</v>
      </c>
      <c r="G162" s="571" t="str">
        <f t="shared" si="8"/>
        <v>FF</v>
      </c>
      <c r="H162" s="681">
        <v>255</v>
      </c>
      <c r="I162" s="567" t="s">
        <v>27</v>
      </c>
      <c r="J162" s="574" t="s">
        <v>1639</v>
      </c>
      <c r="K162" s="567">
        <f t="shared" si="6"/>
        <v>255</v>
      </c>
      <c r="L162" s="298"/>
    </row>
    <row r="163" spans="1:12">
      <c r="A163" s="573">
        <v>232</v>
      </c>
      <c r="B163" s="573" t="s">
        <v>24</v>
      </c>
      <c r="C163" s="293" t="s">
        <v>49</v>
      </c>
      <c r="D163" s="293" t="s">
        <v>49</v>
      </c>
      <c r="E163" s="569" t="s">
        <v>26</v>
      </c>
      <c r="F163" s="570">
        <f t="shared" si="9"/>
        <v>255</v>
      </c>
      <c r="G163" s="571" t="str">
        <f t="shared" si="8"/>
        <v>FF</v>
      </c>
      <c r="H163" s="681">
        <v>255</v>
      </c>
      <c r="I163" s="567" t="s">
        <v>27</v>
      </c>
      <c r="J163" s="574" t="s">
        <v>1639</v>
      </c>
      <c r="K163" s="567">
        <f t="shared" si="6"/>
        <v>255</v>
      </c>
      <c r="L163" s="298"/>
    </row>
    <row r="164" spans="1:12">
      <c r="A164" s="573">
        <v>233</v>
      </c>
      <c r="B164" s="573" t="s">
        <v>24</v>
      </c>
      <c r="C164" s="293" t="s">
        <v>49</v>
      </c>
      <c r="D164" s="293" t="s">
        <v>49</v>
      </c>
      <c r="E164" s="569" t="s">
        <v>26</v>
      </c>
      <c r="F164" s="570">
        <f t="shared" si="9"/>
        <v>255</v>
      </c>
      <c r="G164" s="571" t="str">
        <f t="shared" si="8"/>
        <v>FF</v>
      </c>
      <c r="H164" s="681">
        <v>255</v>
      </c>
      <c r="I164" s="567" t="s">
        <v>27</v>
      </c>
      <c r="J164" s="574" t="s">
        <v>1639</v>
      </c>
      <c r="K164" s="567">
        <f t="shared" si="6"/>
        <v>255</v>
      </c>
      <c r="L164" s="298"/>
    </row>
    <row r="165" spans="1:12">
      <c r="A165" s="573">
        <v>234</v>
      </c>
      <c r="B165" s="573" t="s">
        <v>24</v>
      </c>
      <c r="C165" s="293" t="s">
        <v>49</v>
      </c>
      <c r="D165" s="293" t="s">
        <v>49</v>
      </c>
      <c r="E165" s="569" t="s">
        <v>26</v>
      </c>
      <c r="F165" s="570">
        <f t="shared" si="9"/>
        <v>255</v>
      </c>
      <c r="G165" s="571" t="str">
        <f t="shared" si="8"/>
        <v>FF</v>
      </c>
      <c r="H165" s="681">
        <v>255</v>
      </c>
      <c r="I165" s="567" t="s">
        <v>27</v>
      </c>
      <c r="J165" s="574" t="s">
        <v>1639</v>
      </c>
      <c r="K165" s="567">
        <f t="shared" ref="K165:K186" si="10">H165</f>
        <v>255</v>
      </c>
      <c r="L165" s="298"/>
    </row>
    <row r="166" spans="1:12">
      <c r="A166" s="573">
        <v>235</v>
      </c>
      <c r="B166" s="573" t="s">
        <v>24</v>
      </c>
      <c r="C166" s="293" t="s">
        <v>49</v>
      </c>
      <c r="D166" s="293" t="s">
        <v>49</v>
      </c>
      <c r="E166" s="569" t="s">
        <v>26</v>
      </c>
      <c r="F166" s="570">
        <f t="shared" si="9"/>
        <v>255</v>
      </c>
      <c r="G166" s="571" t="str">
        <f t="shared" si="8"/>
        <v>FF</v>
      </c>
      <c r="H166" s="681">
        <v>255</v>
      </c>
      <c r="I166" s="567" t="s">
        <v>27</v>
      </c>
      <c r="J166" s="574" t="s">
        <v>1639</v>
      </c>
      <c r="K166" s="567">
        <f t="shared" si="10"/>
        <v>255</v>
      </c>
      <c r="L166" s="298"/>
    </row>
    <row r="167" spans="1:12">
      <c r="A167" s="573">
        <v>236</v>
      </c>
      <c r="B167" s="573" t="s">
        <v>24</v>
      </c>
      <c r="C167" s="293" t="s">
        <v>49</v>
      </c>
      <c r="D167" s="293" t="s">
        <v>49</v>
      </c>
      <c r="E167" s="569" t="s">
        <v>26</v>
      </c>
      <c r="F167" s="570">
        <f t="shared" si="9"/>
        <v>255</v>
      </c>
      <c r="G167" s="571" t="str">
        <f t="shared" si="8"/>
        <v>FF</v>
      </c>
      <c r="H167" s="681">
        <v>255</v>
      </c>
      <c r="I167" s="567" t="s">
        <v>27</v>
      </c>
      <c r="J167" s="574" t="s">
        <v>1639</v>
      </c>
      <c r="K167" s="567">
        <f t="shared" si="10"/>
        <v>255</v>
      </c>
      <c r="L167" s="298"/>
    </row>
    <row r="168" spans="1:12">
      <c r="A168" s="573">
        <v>237</v>
      </c>
      <c r="B168" s="573" t="s">
        <v>24</v>
      </c>
      <c r="C168" s="293" t="s">
        <v>49</v>
      </c>
      <c r="D168" s="293" t="s">
        <v>49</v>
      </c>
      <c r="E168" s="569" t="s">
        <v>26</v>
      </c>
      <c r="F168" s="570">
        <f t="shared" si="9"/>
        <v>255</v>
      </c>
      <c r="G168" s="571" t="str">
        <f t="shared" si="8"/>
        <v>FF</v>
      </c>
      <c r="H168" s="681">
        <v>255</v>
      </c>
      <c r="I168" s="567" t="s">
        <v>27</v>
      </c>
      <c r="J168" s="574" t="s">
        <v>1639</v>
      </c>
      <c r="K168" s="567">
        <f t="shared" si="10"/>
        <v>255</v>
      </c>
      <c r="L168" s="298"/>
    </row>
    <row r="169" spans="1:12">
      <c r="A169" s="573">
        <v>238</v>
      </c>
      <c r="B169" s="573" t="s">
        <v>24</v>
      </c>
      <c r="C169" s="293" t="s">
        <v>49</v>
      </c>
      <c r="D169" s="293" t="s">
        <v>49</v>
      </c>
      <c r="E169" s="569" t="s">
        <v>26</v>
      </c>
      <c r="F169" s="570">
        <f t="shared" si="9"/>
        <v>255</v>
      </c>
      <c r="G169" s="571" t="str">
        <f t="shared" si="8"/>
        <v>FF</v>
      </c>
      <c r="H169" s="681">
        <v>255</v>
      </c>
      <c r="I169" s="567" t="s">
        <v>27</v>
      </c>
      <c r="J169" s="574" t="s">
        <v>1639</v>
      </c>
      <c r="K169" s="567">
        <f t="shared" si="10"/>
        <v>255</v>
      </c>
      <c r="L169" s="298"/>
    </row>
    <row r="170" spans="1:12">
      <c r="A170" s="573">
        <v>239</v>
      </c>
      <c r="B170" s="573" t="s">
        <v>24</v>
      </c>
      <c r="C170" s="293" t="s">
        <v>49</v>
      </c>
      <c r="D170" s="293" t="s">
        <v>49</v>
      </c>
      <c r="E170" s="569" t="s">
        <v>26</v>
      </c>
      <c r="F170" s="570">
        <f t="shared" si="9"/>
        <v>255</v>
      </c>
      <c r="G170" s="571" t="str">
        <f t="shared" si="8"/>
        <v>FF</v>
      </c>
      <c r="H170" s="681">
        <v>255</v>
      </c>
      <c r="I170" s="567" t="s">
        <v>27</v>
      </c>
      <c r="J170" s="574" t="s">
        <v>1639</v>
      </c>
      <c r="K170" s="567">
        <f t="shared" si="10"/>
        <v>255</v>
      </c>
      <c r="L170" s="298"/>
    </row>
    <row r="171" spans="1:12">
      <c r="A171" s="573">
        <v>240</v>
      </c>
      <c r="B171" s="573" t="s">
        <v>24</v>
      </c>
      <c r="C171" s="293" t="s">
        <v>49</v>
      </c>
      <c r="D171" s="293" t="s">
        <v>49</v>
      </c>
      <c r="E171" s="569" t="s">
        <v>26</v>
      </c>
      <c r="F171" s="570">
        <f t="shared" si="9"/>
        <v>255</v>
      </c>
      <c r="G171" s="571" t="str">
        <f t="shared" si="8"/>
        <v>FF</v>
      </c>
      <c r="H171" s="681">
        <v>255</v>
      </c>
      <c r="I171" s="567" t="s">
        <v>27</v>
      </c>
      <c r="J171" s="574" t="s">
        <v>1639</v>
      </c>
      <c r="K171" s="567">
        <f t="shared" si="10"/>
        <v>255</v>
      </c>
      <c r="L171" s="298"/>
    </row>
    <row r="172" spans="1:12">
      <c r="A172" s="573">
        <v>241</v>
      </c>
      <c r="B172" s="573" t="s">
        <v>24</v>
      </c>
      <c r="C172" s="293" t="s">
        <v>49</v>
      </c>
      <c r="D172" s="293" t="s">
        <v>49</v>
      </c>
      <c r="E172" s="569" t="s">
        <v>26</v>
      </c>
      <c r="F172" s="570">
        <f t="shared" si="9"/>
        <v>255</v>
      </c>
      <c r="G172" s="571" t="str">
        <f t="shared" si="8"/>
        <v>FF</v>
      </c>
      <c r="H172" s="681">
        <v>255</v>
      </c>
      <c r="I172" s="567" t="s">
        <v>27</v>
      </c>
      <c r="J172" s="574" t="s">
        <v>1639</v>
      </c>
      <c r="K172" s="567">
        <f t="shared" si="10"/>
        <v>255</v>
      </c>
      <c r="L172" s="298"/>
    </row>
    <row r="173" spans="1:12">
      <c r="A173" s="573">
        <v>242</v>
      </c>
      <c r="B173" s="573" t="s">
        <v>24</v>
      </c>
      <c r="C173" s="293" t="s">
        <v>49</v>
      </c>
      <c r="D173" s="293" t="s">
        <v>49</v>
      </c>
      <c r="E173" s="569" t="s">
        <v>26</v>
      </c>
      <c r="F173" s="570">
        <f t="shared" si="9"/>
        <v>255</v>
      </c>
      <c r="G173" s="571" t="str">
        <f t="shared" si="8"/>
        <v>FF</v>
      </c>
      <c r="H173" s="681">
        <v>255</v>
      </c>
      <c r="I173" s="567" t="s">
        <v>27</v>
      </c>
      <c r="J173" s="574" t="s">
        <v>1639</v>
      </c>
      <c r="K173" s="567">
        <f t="shared" si="10"/>
        <v>255</v>
      </c>
      <c r="L173" s="298"/>
    </row>
    <row r="174" spans="1:12">
      <c r="A174" s="573">
        <v>243</v>
      </c>
      <c r="B174" s="573" t="s">
        <v>24</v>
      </c>
      <c r="C174" s="293" t="s">
        <v>49</v>
      </c>
      <c r="D174" s="293" t="s">
        <v>49</v>
      </c>
      <c r="E174" s="569" t="s">
        <v>26</v>
      </c>
      <c r="F174" s="570">
        <f t="shared" si="9"/>
        <v>255</v>
      </c>
      <c r="G174" s="571" t="str">
        <f t="shared" si="8"/>
        <v>FF</v>
      </c>
      <c r="H174" s="681">
        <v>255</v>
      </c>
      <c r="I174" s="567" t="s">
        <v>27</v>
      </c>
      <c r="J174" s="574" t="s">
        <v>1639</v>
      </c>
      <c r="K174" s="567">
        <f t="shared" si="10"/>
        <v>255</v>
      </c>
      <c r="L174" s="298"/>
    </row>
    <row r="175" spans="1:12">
      <c r="A175" s="573">
        <v>244</v>
      </c>
      <c r="B175" s="573" t="s">
        <v>24</v>
      </c>
      <c r="C175" s="293" t="s">
        <v>49</v>
      </c>
      <c r="D175" s="293" t="s">
        <v>49</v>
      </c>
      <c r="E175" s="569" t="s">
        <v>26</v>
      </c>
      <c r="F175" s="570">
        <f t="shared" si="9"/>
        <v>255</v>
      </c>
      <c r="G175" s="571" t="str">
        <f t="shared" si="8"/>
        <v>FF</v>
      </c>
      <c r="H175" s="681">
        <v>255</v>
      </c>
      <c r="I175" s="567" t="s">
        <v>27</v>
      </c>
      <c r="J175" s="574" t="s">
        <v>1639</v>
      </c>
      <c r="K175" s="567">
        <f t="shared" si="10"/>
        <v>255</v>
      </c>
      <c r="L175" s="298"/>
    </row>
    <row r="176" spans="1:12">
      <c r="A176" s="573">
        <v>245</v>
      </c>
      <c r="B176" s="573" t="s">
        <v>24</v>
      </c>
      <c r="C176" s="293" t="s">
        <v>49</v>
      </c>
      <c r="D176" s="293" t="s">
        <v>49</v>
      </c>
      <c r="E176" s="569" t="s">
        <v>26</v>
      </c>
      <c r="F176" s="570">
        <f t="shared" si="9"/>
        <v>255</v>
      </c>
      <c r="G176" s="571" t="str">
        <f t="shared" si="8"/>
        <v>FF</v>
      </c>
      <c r="H176" s="681">
        <v>255</v>
      </c>
      <c r="I176" s="567" t="s">
        <v>27</v>
      </c>
      <c r="J176" s="574" t="s">
        <v>1639</v>
      </c>
      <c r="K176" s="567">
        <f t="shared" si="10"/>
        <v>255</v>
      </c>
      <c r="L176" s="298"/>
    </row>
    <row r="177" spans="1:12">
      <c r="A177" s="573">
        <v>246</v>
      </c>
      <c r="B177" s="573" t="s">
        <v>24</v>
      </c>
      <c r="C177" s="293" t="s">
        <v>49</v>
      </c>
      <c r="D177" s="293" t="s">
        <v>49</v>
      </c>
      <c r="E177" s="569" t="s">
        <v>26</v>
      </c>
      <c r="F177" s="570">
        <f t="shared" si="9"/>
        <v>255</v>
      </c>
      <c r="G177" s="571" t="str">
        <f t="shared" si="8"/>
        <v>FF</v>
      </c>
      <c r="H177" s="681">
        <v>255</v>
      </c>
      <c r="I177" s="567" t="s">
        <v>27</v>
      </c>
      <c r="J177" s="574" t="s">
        <v>1639</v>
      </c>
      <c r="K177" s="567">
        <f t="shared" si="10"/>
        <v>255</v>
      </c>
      <c r="L177" s="298"/>
    </row>
    <row r="178" spans="1:12">
      <c r="A178" s="573">
        <v>247</v>
      </c>
      <c r="B178" s="573" t="s">
        <v>24</v>
      </c>
      <c r="C178" s="293" t="s">
        <v>49</v>
      </c>
      <c r="D178" s="293" t="s">
        <v>49</v>
      </c>
      <c r="E178" s="569" t="s">
        <v>26</v>
      </c>
      <c r="F178" s="570">
        <f t="shared" si="9"/>
        <v>255</v>
      </c>
      <c r="G178" s="571" t="str">
        <f t="shared" si="8"/>
        <v>FF</v>
      </c>
      <c r="H178" s="681">
        <v>255</v>
      </c>
      <c r="I178" s="567" t="s">
        <v>27</v>
      </c>
      <c r="J178" s="574" t="s">
        <v>1639</v>
      </c>
      <c r="K178" s="567">
        <f t="shared" si="10"/>
        <v>255</v>
      </c>
      <c r="L178" s="298"/>
    </row>
    <row r="179" spans="1:12">
      <c r="A179" s="573">
        <v>248</v>
      </c>
      <c r="B179" s="573" t="s">
        <v>24</v>
      </c>
      <c r="C179" s="293" t="s">
        <v>49</v>
      </c>
      <c r="D179" s="293" t="s">
        <v>49</v>
      </c>
      <c r="E179" s="569" t="s">
        <v>26</v>
      </c>
      <c r="F179" s="570">
        <f t="shared" si="9"/>
        <v>255</v>
      </c>
      <c r="G179" s="571" t="str">
        <f t="shared" si="8"/>
        <v>FF</v>
      </c>
      <c r="H179" s="681">
        <v>255</v>
      </c>
      <c r="I179" s="567" t="s">
        <v>27</v>
      </c>
      <c r="J179" s="574" t="s">
        <v>1639</v>
      </c>
      <c r="K179" s="567">
        <f t="shared" si="10"/>
        <v>255</v>
      </c>
      <c r="L179" s="298"/>
    </row>
    <row r="180" spans="1:12">
      <c r="A180" s="573">
        <v>249</v>
      </c>
      <c r="B180" s="573" t="s">
        <v>24</v>
      </c>
      <c r="C180" s="293" t="s">
        <v>49</v>
      </c>
      <c r="D180" s="293" t="s">
        <v>49</v>
      </c>
      <c r="E180" s="569" t="s">
        <v>26</v>
      </c>
      <c r="F180" s="570">
        <f t="shared" si="9"/>
        <v>255</v>
      </c>
      <c r="G180" s="571" t="str">
        <f t="shared" si="8"/>
        <v>FF</v>
      </c>
      <c r="H180" s="681">
        <v>255</v>
      </c>
      <c r="I180" s="567" t="s">
        <v>27</v>
      </c>
      <c r="J180" s="574" t="s">
        <v>1639</v>
      </c>
      <c r="K180" s="567">
        <f t="shared" si="10"/>
        <v>255</v>
      </c>
      <c r="L180" s="298"/>
    </row>
    <row r="181" spans="1:12">
      <c r="A181" s="573">
        <v>250</v>
      </c>
      <c r="B181" s="573" t="s">
        <v>24</v>
      </c>
      <c r="C181" s="293" t="s">
        <v>49</v>
      </c>
      <c r="D181" s="293" t="s">
        <v>49</v>
      </c>
      <c r="E181" s="569" t="s">
        <v>26</v>
      </c>
      <c r="F181" s="570">
        <f t="shared" si="9"/>
        <v>255</v>
      </c>
      <c r="G181" s="571" t="str">
        <f t="shared" si="8"/>
        <v>FF</v>
      </c>
      <c r="H181" s="681">
        <v>255</v>
      </c>
      <c r="I181" s="567" t="s">
        <v>27</v>
      </c>
      <c r="J181" s="574" t="s">
        <v>1639</v>
      </c>
      <c r="K181" s="567">
        <f t="shared" si="10"/>
        <v>255</v>
      </c>
      <c r="L181" s="298"/>
    </row>
    <row r="182" spans="1:12">
      <c r="A182" s="573">
        <v>251</v>
      </c>
      <c r="B182" s="573" t="s">
        <v>24</v>
      </c>
      <c r="C182" s="293" t="s">
        <v>49</v>
      </c>
      <c r="D182" s="293" t="s">
        <v>49</v>
      </c>
      <c r="E182" s="569" t="s">
        <v>26</v>
      </c>
      <c r="F182" s="570">
        <f t="shared" si="9"/>
        <v>255</v>
      </c>
      <c r="G182" s="571" t="str">
        <f t="shared" si="8"/>
        <v>FF</v>
      </c>
      <c r="H182" s="681">
        <v>255</v>
      </c>
      <c r="I182" s="567" t="s">
        <v>27</v>
      </c>
      <c r="J182" s="574" t="s">
        <v>1639</v>
      </c>
      <c r="K182" s="567">
        <f t="shared" si="10"/>
        <v>255</v>
      </c>
      <c r="L182" s="298"/>
    </row>
    <row r="183" spans="1:12">
      <c r="A183" s="573">
        <v>252</v>
      </c>
      <c r="B183" s="573" t="s">
        <v>24</v>
      </c>
      <c r="C183" s="293" t="s">
        <v>49</v>
      </c>
      <c r="D183" s="293" t="s">
        <v>49</v>
      </c>
      <c r="E183" s="569" t="s">
        <v>26</v>
      </c>
      <c r="F183" s="570">
        <f t="shared" si="9"/>
        <v>255</v>
      </c>
      <c r="G183" s="571" t="str">
        <f t="shared" si="8"/>
        <v>FF</v>
      </c>
      <c r="H183" s="681">
        <v>255</v>
      </c>
      <c r="I183" s="567" t="s">
        <v>27</v>
      </c>
      <c r="J183" s="574" t="s">
        <v>1639</v>
      </c>
      <c r="K183" s="567">
        <f t="shared" si="10"/>
        <v>255</v>
      </c>
      <c r="L183" s="298"/>
    </row>
    <row r="184" spans="1:12">
      <c r="A184" s="573">
        <v>253</v>
      </c>
      <c r="B184" s="573" t="s">
        <v>24</v>
      </c>
      <c r="C184" s="293" t="s">
        <v>49</v>
      </c>
      <c r="D184" s="293" t="s">
        <v>49</v>
      </c>
      <c r="E184" s="569" t="s">
        <v>26</v>
      </c>
      <c r="F184" s="570">
        <f t="shared" si="9"/>
        <v>255</v>
      </c>
      <c r="G184" s="571" t="str">
        <f t="shared" si="8"/>
        <v>FF</v>
      </c>
      <c r="H184" s="681">
        <v>255</v>
      </c>
      <c r="I184" s="567" t="s">
        <v>27</v>
      </c>
      <c r="J184" s="574" t="s">
        <v>1639</v>
      </c>
      <c r="K184" s="567">
        <f t="shared" si="10"/>
        <v>255</v>
      </c>
      <c r="L184" s="298"/>
    </row>
    <row r="185" spans="1:12">
      <c r="A185" s="573">
        <v>254</v>
      </c>
      <c r="B185" s="573" t="s">
        <v>24</v>
      </c>
      <c r="C185" s="293" t="s">
        <v>49</v>
      </c>
      <c r="D185" s="293" t="s">
        <v>49</v>
      </c>
      <c r="E185" s="569" t="s">
        <v>26</v>
      </c>
      <c r="F185" s="570">
        <f t="shared" si="9"/>
        <v>255</v>
      </c>
      <c r="G185" s="571" t="str">
        <f t="shared" si="8"/>
        <v>FF</v>
      </c>
      <c r="H185" s="681">
        <v>255</v>
      </c>
      <c r="I185" s="567" t="s">
        <v>27</v>
      </c>
      <c r="J185" s="574" t="s">
        <v>1639</v>
      </c>
      <c r="K185" s="567">
        <f t="shared" si="10"/>
        <v>255</v>
      </c>
      <c r="L185" s="298"/>
    </row>
    <row r="186" spans="1:12">
      <c r="A186" s="573">
        <v>255</v>
      </c>
      <c r="B186" s="573" t="s">
        <v>24</v>
      </c>
      <c r="C186" s="293" t="s">
        <v>1487</v>
      </c>
      <c r="D186" s="300" t="s">
        <v>1488</v>
      </c>
      <c r="E186" s="569" t="s">
        <v>26</v>
      </c>
      <c r="F186" s="570">
        <f t="shared" si="9"/>
        <v>204</v>
      </c>
      <c r="G186" s="571" t="str">
        <f t="shared" si="8"/>
        <v>CC</v>
      </c>
      <c r="H186" s="681">
        <v>204</v>
      </c>
      <c r="I186" s="567" t="s">
        <v>27</v>
      </c>
      <c r="J186" s="574" t="s">
        <v>1639</v>
      </c>
      <c r="K186" s="567">
        <f t="shared" si="10"/>
        <v>204</v>
      </c>
      <c r="L186" s="298"/>
    </row>
    <row r="187" spans="1:12">
      <c r="A187" s="566"/>
      <c r="B187" s="568"/>
      <c r="C187" s="566"/>
      <c r="D187" s="566"/>
      <c r="E187" s="568"/>
      <c r="F187" s="566"/>
      <c r="H187" s="680"/>
      <c r="I187" s="568"/>
      <c r="J187" s="568"/>
      <c r="K187" s="568"/>
      <c r="L187" s="566"/>
    </row>
    <row r="188" spans="1:12">
      <c r="A188" s="566"/>
      <c r="B188" s="568"/>
      <c r="C188" s="566"/>
      <c r="D188" s="566"/>
      <c r="E188" s="568"/>
      <c r="F188" s="566"/>
      <c r="H188" s="680"/>
      <c r="I188" s="568"/>
      <c r="J188" s="568"/>
      <c r="K188" s="568"/>
      <c r="L188" s="566"/>
    </row>
    <row r="189" spans="1:12">
      <c r="A189" s="566"/>
      <c r="B189" s="568"/>
      <c r="C189" s="566"/>
      <c r="D189" s="566"/>
      <c r="E189" s="568"/>
      <c r="F189" s="566"/>
      <c r="H189" s="680"/>
      <c r="I189" s="568"/>
      <c r="J189" s="568"/>
      <c r="K189" s="568"/>
      <c r="L189" s="566"/>
    </row>
    <row r="190" spans="1:12">
      <c r="A190" s="566"/>
      <c r="B190" s="568"/>
      <c r="C190" s="566"/>
      <c r="D190" s="566"/>
      <c r="E190" s="568"/>
      <c r="F190" s="566"/>
      <c r="H190" s="680"/>
      <c r="I190" s="568"/>
      <c r="J190" s="568"/>
      <c r="K190" s="568"/>
      <c r="L190" s="566"/>
    </row>
    <row r="191" spans="1:12">
      <c r="A191" s="566"/>
      <c r="B191" s="568"/>
      <c r="C191" s="566"/>
      <c r="D191" s="566"/>
      <c r="E191" s="568"/>
      <c r="F191" s="566"/>
      <c r="H191" s="680"/>
      <c r="I191" s="568"/>
      <c r="J191" s="568"/>
      <c r="K191" s="568"/>
      <c r="L191" s="566"/>
    </row>
    <row r="192" spans="1:12">
      <c r="A192" s="566"/>
      <c r="B192" s="568"/>
      <c r="C192" s="566"/>
      <c r="D192" s="566"/>
      <c r="E192" s="568"/>
      <c r="F192" s="566"/>
      <c r="H192" s="680"/>
      <c r="I192" s="568"/>
      <c r="J192" s="568"/>
      <c r="K192" s="568"/>
      <c r="L192" s="566"/>
    </row>
    <row r="193" spans="1:12">
      <c r="A193" s="566"/>
      <c r="B193" s="568"/>
      <c r="C193" s="566"/>
      <c r="D193" s="566"/>
      <c r="E193" s="568"/>
      <c r="F193" s="566"/>
      <c r="H193" s="680"/>
      <c r="I193" s="568"/>
      <c r="J193" s="568"/>
      <c r="K193" s="568"/>
      <c r="L193" s="566"/>
    </row>
    <row r="194" spans="1:12">
      <c r="A194" s="566"/>
      <c r="B194" s="568"/>
      <c r="C194" s="566"/>
      <c r="D194" s="566"/>
      <c r="E194" s="568"/>
      <c r="F194" s="566"/>
      <c r="H194" s="680"/>
      <c r="I194" s="568"/>
      <c r="J194" s="568"/>
      <c r="K194" s="568"/>
      <c r="L194" s="566"/>
    </row>
    <row r="195" spans="1:12">
      <c r="A195" s="566"/>
      <c r="B195" s="568"/>
      <c r="C195" s="566"/>
      <c r="D195" s="566"/>
      <c r="E195" s="568"/>
      <c r="F195" s="566"/>
      <c r="H195" s="680"/>
      <c r="I195" s="568"/>
      <c r="J195" s="568"/>
      <c r="K195" s="568"/>
      <c r="L195" s="566"/>
    </row>
    <row r="196" spans="1:12">
      <c r="A196" s="566"/>
      <c r="B196" s="568"/>
      <c r="C196" s="566"/>
      <c r="D196" s="566"/>
      <c r="E196" s="568"/>
      <c r="F196" s="566"/>
      <c r="H196" s="680"/>
      <c r="I196" s="568"/>
      <c r="J196" s="568"/>
      <c r="K196" s="568"/>
      <c r="L196" s="566"/>
    </row>
    <row r="197" spans="1:12">
      <c r="H197" s="680"/>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33D5C-03D6-42A3-995F-4A0082C3526B}">
  <dimension ref="A1:L197"/>
  <sheetViews>
    <sheetView zoomScale="55" zoomScaleNormal="55" workbookViewId="0">
      <selection activeCell="H19"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679"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1755</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4194304</v>
      </c>
      <c r="L3" s="983" t="s">
        <v>4461</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40</v>
      </c>
      <c r="H19" s="986">
        <v>64</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1</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49</v>
      </c>
      <c r="D35" s="293" t="s">
        <v>49</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681">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681">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681">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681">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681">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681">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681">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681">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681">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681">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681">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681">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681">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681">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681">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681">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681">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681">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681">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681">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681">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681">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681">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681">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681">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681">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681">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681">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681">
        <v>0</v>
      </c>
      <c r="I95" s="567" t="s">
        <v>27</v>
      </c>
      <c r="J95" s="574" t="s">
        <v>1639</v>
      </c>
      <c r="K95" s="567">
        <f t="shared" si="5"/>
        <v>0</v>
      </c>
      <c r="L95" s="984"/>
    </row>
    <row r="96" spans="1:12" ht="15.6" customHeight="1">
      <c r="A96" s="573">
        <v>165</v>
      </c>
      <c r="B96" s="573" t="s">
        <v>24</v>
      </c>
      <c r="C96" s="293" t="s">
        <v>1681</v>
      </c>
      <c r="D96" s="533" t="s">
        <v>4433</v>
      </c>
      <c r="E96" s="569" t="s">
        <v>26</v>
      </c>
      <c r="F96" s="570">
        <f t="shared" si="2"/>
        <v>0</v>
      </c>
      <c r="G96" s="571" t="str">
        <f t="shared" si="0"/>
        <v>0</v>
      </c>
      <c r="H96" s="681">
        <v>0</v>
      </c>
      <c r="I96" s="567" t="s">
        <v>27</v>
      </c>
      <c r="J96" s="574" t="s">
        <v>1641</v>
      </c>
      <c r="K96" s="567">
        <f t="shared" si="5"/>
        <v>0</v>
      </c>
      <c r="L96" s="984"/>
    </row>
    <row r="97" spans="1:12" ht="15.6" customHeight="1">
      <c r="A97" s="573">
        <v>166</v>
      </c>
      <c r="B97" s="573" t="s">
        <v>24</v>
      </c>
      <c r="C97" s="293" t="s">
        <v>1682</v>
      </c>
      <c r="D97" s="533" t="s">
        <v>4434</v>
      </c>
      <c r="E97" s="569" t="s">
        <v>26</v>
      </c>
      <c r="F97" s="570">
        <f t="shared" si="2"/>
        <v>0</v>
      </c>
      <c r="G97" s="571" t="str">
        <f t="shared" si="0"/>
        <v>0</v>
      </c>
      <c r="H97" s="681">
        <v>0</v>
      </c>
      <c r="I97" s="567" t="s">
        <v>27</v>
      </c>
      <c r="J97" s="574" t="s">
        <v>1641</v>
      </c>
      <c r="K97" s="567">
        <f t="shared" si="5"/>
        <v>0</v>
      </c>
      <c r="L97" s="984"/>
    </row>
    <row r="98" spans="1:12" ht="15.6" customHeight="1">
      <c r="A98" s="573">
        <v>167</v>
      </c>
      <c r="B98" s="573" t="s">
        <v>24</v>
      </c>
      <c r="C98" s="293" t="s">
        <v>1683</v>
      </c>
      <c r="D98" s="533" t="s">
        <v>1684</v>
      </c>
      <c r="E98" s="569" t="s">
        <v>26</v>
      </c>
      <c r="F98" s="570">
        <f t="shared" si="2"/>
        <v>0</v>
      </c>
      <c r="G98" s="571" t="str">
        <f t="shared" si="0"/>
        <v>0</v>
      </c>
      <c r="H98" s="681">
        <v>0</v>
      </c>
      <c r="I98" s="567" t="s">
        <v>27</v>
      </c>
      <c r="J98" s="574" t="s">
        <v>1641</v>
      </c>
      <c r="K98" s="567">
        <f t="shared" si="5"/>
        <v>0</v>
      </c>
      <c r="L98" s="984"/>
    </row>
    <row r="99" spans="1:12" ht="15.6" customHeight="1">
      <c r="A99" s="573">
        <v>168</v>
      </c>
      <c r="B99" s="573" t="s">
        <v>24</v>
      </c>
      <c r="C99" s="293" t="s">
        <v>1745</v>
      </c>
      <c r="D99" s="293" t="s">
        <v>1746</v>
      </c>
      <c r="E99" s="569" t="s">
        <v>26</v>
      </c>
      <c r="F99" s="570">
        <f t="shared" si="2"/>
        <v>0</v>
      </c>
      <c r="G99" s="571" t="str">
        <f t="shared" si="0"/>
        <v>0</v>
      </c>
      <c r="H99" s="681">
        <v>0</v>
      </c>
      <c r="I99" s="567" t="s">
        <v>27</v>
      </c>
      <c r="J99" s="574" t="s">
        <v>1639</v>
      </c>
      <c r="K99" s="567">
        <f t="shared" si="5"/>
        <v>0</v>
      </c>
      <c r="L99" s="984"/>
    </row>
    <row r="100" spans="1:12" ht="15.6" customHeight="1">
      <c r="A100" s="573">
        <v>169</v>
      </c>
      <c r="B100" s="573" t="s">
        <v>24</v>
      </c>
      <c r="C100" s="293" t="s">
        <v>1685</v>
      </c>
      <c r="D100" s="293" t="s">
        <v>4435</v>
      </c>
      <c r="E100" s="569" t="s">
        <v>26</v>
      </c>
      <c r="F100" s="570">
        <f t="shared" si="2"/>
        <v>0</v>
      </c>
      <c r="G100" s="571" t="str">
        <f t="shared" si="0"/>
        <v>0</v>
      </c>
      <c r="H100" s="681">
        <v>0</v>
      </c>
      <c r="I100" s="567" t="s">
        <v>27</v>
      </c>
      <c r="J100" s="574" t="s">
        <v>1639</v>
      </c>
      <c r="K100" s="567">
        <f t="shared" si="5"/>
        <v>0</v>
      </c>
      <c r="L100" s="984"/>
    </row>
    <row r="101" spans="1:12" ht="15.6" customHeight="1">
      <c r="A101" s="573">
        <v>170</v>
      </c>
      <c r="B101" s="573" t="s">
        <v>24</v>
      </c>
      <c r="C101" s="293" t="s">
        <v>1686</v>
      </c>
      <c r="D101" s="293" t="s">
        <v>1687</v>
      </c>
      <c r="E101" s="569" t="s">
        <v>26</v>
      </c>
      <c r="F101" s="570">
        <f t="shared" si="2"/>
        <v>0</v>
      </c>
      <c r="G101" s="571" t="str">
        <f t="shared" si="0"/>
        <v>0</v>
      </c>
      <c r="H101" s="681">
        <v>0</v>
      </c>
      <c r="I101" s="567" t="s">
        <v>27</v>
      </c>
      <c r="J101" s="574" t="s">
        <v>1639</v>
      </c>
      <c r="K101" s="567">
        <f t="shared" ref="K101:K164" si="6">H101</f>
        <v>0</v>
      </c>
      <c r="L101" s="984"/>
    </row>
    <row r="102" spans="1:12" ht="15.6" customHeight="1">
      <c r="A102" s="573">
        <v>171</v>
      </c>
      <c r="B102" s="573" t="s">
        <v>24</v>
      </c>
      <c r="C102" s="293" t="s">
        <v>1688</v>
      </c>
      <c r="D102" s="293" t="s">
        <v>4436</v>
      </c>
      <c r="E102" s="569" t="s">
        <v>26</v>
      </c>
      <c r="F102" s="570">
        <f t="shared" si="2"/>
        <v>0</v>
      </c>
      <c r="G102" s="571" t="str">
        <f t="shared" si="0"/>
        <v>0</v>
      </c>
      <c r="H102" s="681">
        <v>0</v>
      </c>
      <c r="I102" s="567" t="s">
        <v>27</v>
      </c>
      <c r="J102" s="574" t="s">
        <v>1641</v>
      </c>
      <c r="K102" s="567">
        <f>H102</f>
        <v>0</v>
      </c>
      <c r="L102" s="984"/>
    </row>
    <row r="103" spans="1:12" ht="15.6" customHeight="1">
      <c r="A103" s="573">
        <v>172</v>
      </c>
      <c r="B103" s="573" t="s">
        <v>24</v>
      </c>
      <c r="C103" s="293" t="s">
        <v>1689</v>
      </c>
      <c r="D103" s="293" t="s">
        <v>1690</v>
      </c>
      <c r="E103" s="569" t="s">
        <v>26</v>
      </c>
      <c r="F103" s="570">
        <f t="shared" si="2"/>
        <v>0</v>
      </c>
      <c r="G103" s="571" t="str">
        <f t="shared" si="0"/>
        <v>0</v>
      </c>
      <c r="H103" s="681">
        <v>0</v>
      </c>
      <c r="I103" s="567" t="s">
        <v>27</v>
      </c>
      <c r="J103" s="574" t="s">
        <v>1641</v>
      </c>
      <c r="K103" s="567">
        <f>H103</f>
        <v>0</v>
      </c>
      <c r="L103" s="984"/>
    </row>
    <row r="104" spans="1:12" ht="15.6" customHeight="1">
      <c r="A104" s="573">
        <v>173</v>
      </c>
      <c r="B104" s="573" t="s">
        <v>24</v>
      </c>
      <c r="C104" s="293" t="s">
        <v>1691</v>
      </c>
      <c r="D104" s="293" t="s">
        <v>1692</v>
      </c>
      <c r="E104" s="569" t="s">
        <v>26</v>
      </c>
      <c r="F104" s="570">
        <f t="shared" si="2"/>
        <v>0</v>
      </c>
      <c r="G104" s="571" t="str">
        <f t="shared" si="0"/>
        <v>0</v>
      </c>
      <c r="H104" s="681">
        <v>0</v>
      </c>
      <c r="I104" s="567" t="s">
        <v>27</v>
      </c>
      <c r="J104" s="574" t="s">
        <v>1641</v>
      </c>
      <c r="K104" s="567">
        <f>H104</f>
        <v>0</v>
      </c>
      <c r="L104" s="984"/>
    </row>
    <row r="105" spans="1:12" ht="15.6" customHeight="1">
      <c r="A105" s="573">
        <v>174</v>
      </c>
      <c r="B105" s="573" t="s">
        <v>24</v>
      </c>
      <c r="C105" s="293" t="s">
        <v>1693</v>
      </c>
      <c r="D105" s="293" t="s">
        <v>4437</v>
      </c>
      <c r="E105" s="569" t="s">
        <v>26</v>
      </c>
      <c r="F105" s="570">
        <f t="shared" si="2"/>
        <v>0</v>
      </c>
      <c r="G105" s="571" t="str">
        <f t="shared" si="0"/>
        <v>0</v>
      </c>
      <c r="H105" s="681">
        <v>0</v>
      </c>
      <c r="I105" s="567" t="s">
        <v>27</v>
      </c>
      <c r="J105" s="574" t="s">
        <v>1641</v>
      </c>
      <c r="K105" s="567">
        <f>H105</f>
        <v>0</v>
      </c>
      <c r="L105" s="984"/>
    </row>
    <row r="106" spans="1:12" ht="15.6" customHeight="1">
      <c r="A106" s="573">
        <v>175</v>
      </c>
      <c r="B106" s="573" t="s">
        <v>24</v>
      </c>
      <c r="C106" s="293" t="s">
        <v>1694</v>
      </c>
      <c r="D106" s="293" t="s">
        <v>4438</v>
      </c>
      <c r="E106" s="569" t="s">
        <v>26</v>
      </c>
      <c r="F106" s="570">
        <f t="shared" si="2"/>
        <v>0</v>
      </c>
      <c r="G106" s="571" t="str">
        <f t="shared" si="0"/>
        <v>0</v>
      </c>
      <c r="H106" s="681">
        <v>0</v>
      </c>
      <c r="I106" s="567" t="s">
        <v>27</v>
      </c>
      <c r="J106" s="574" t="s">
        <v>1639</v>
      </c>
      <c r="K106" s="567">
        <f t="shared" si="6"/>
        <v>0</v>
      </c>
      <c r="L106" s="984"/>
    </row>
    <row r="107" spans="1:12" ht="15.6" customHeight="1">
      <c r="A107" s="573">
        <v>176</v>
      </c>
      <c r="B107" s="573" t="s">
        <v>24</v>
      </c>
      <c r="C107" s="293" t="s">
        <v>1695</v>
      </c>
      <c r="D107" s="293" t="s">
        <v>4439</v>
      </c>
      <c r="E107" s="569" t="s">
        <v>26</v>
      </c>
      <c r="F107" s="570">
        <f t="shared" si="2"/>
        <v>0</v>
      </c>
      <c r="G107" s="571" t="str">
        <f t="shared" si="0"/>
        <v>0</v>
      </c>
      <c r="H107" s="681">
        <v>0</v>
      </c>
      <c r="I107" s="567" t="s">
        <v>27</v>
      </c>
      <c r="J107" s="574" t="s">
        <v>1639</v>
      </c>
      <c r="K107" s="567">
        <f t="shared" si="6"/>
        <v>0</v>
      </c>
      <c r="L107" s="984"/>
    </row>
    <row r="108" spans="1:12" ht="15.6" customHeight="1">
      <c r="A108" s="573">
        <v>177</v>
      </c>
      <c r="B108" s="573" t="s">
        <v>24</v>
      </c>
      <c r="C108" s="293" t="s">
        <v>1696</v>
      </c>
      <c r="D108" s="293" t="s">
        <v>1697</v>
      </c>
      <c r="E108" s="569" t="s">
        <v>26</v>
      </c>
      <c r="F108" s="570">
        <f t="shared" si="2"/>
        <v>0</v>
      </c>
      <c r="G108" s="571" t="str">
        <f t="shared" si="0"/>
        <v>0</v>
      </c>
      <c r="H108" s="681">
        <v>0</v>
      </c>
      <c r="I108" s="567" t="s">
        <v>27</v>
      </c>
      <c r="J108" s="574" t="s">
        <v>1639</v>
      </c>
      <c r="K108" s="567">
        <f t="shared" si="6"/>
        <v>0</v>
      </c>
      <c r="L108" s="984"/>
    </row>
    <row r="109" spans="1:12" ht="15.6" customHeight="1">
      <c r="A109" s="573">
        <v>178</v>
      </c>
      <c r="B109" s="573" t="s">
        <v>24</v>
      </c>
      <c r="C109" s="293" t="s">
        <v>1698</v>
      </c>
      <c r="D109" s="293" t="s">
        <v>1699</v>
      </c>
      <c r="E109" s="569" t="s">
        <v>26</v>
      </c>
      <c r="F109" s="570">
        <f t="shared" si="2"/>
        <v>0</v>
      </c>
      <c r="G109" s="571" t="str">
        <f t="shared" si="0"/>
        <v>0</v>
      </c>
      <c r="H109" s="681">
        <v>0</v>
      </c>
      <c r="I109" s="567" t="s">
        <v>27</v>
      </c>
      <c r="J109" s="574" t="s">
        <v>1639</v>
      </c>
      <c r="K109" s="567">
        <f t="shared" si="6"/>
        <v>0</v>
      </c>
      <c r="L109" s="984"/>
    </row>
    <row r="110" spans="1:12" ht="15.6" customHeight="1">
      <c r="A110" s="573">
        <v>179</v>
      </c>
      <c r="B110" s="573" t="s">
        <v>24</v>
      </c>
      <c r="C110" s="293" t="s">
        <v>1700</v>
      </c>
      <c r="D110" s="293" t="s">
        <v>1701</v>
      </c>
      <c r="E110" s="569" t="s">
        <v>26</v>
      </c>
      <c r="F110" s="570">
        <f t="shared" si="2"/>
        <v>0</v>
      </c>
      <c r="G110" s="571" t="str">
        <f t="shared" si="0"/>
        <v>0</v>
      </c>
      <c r="H110" s="681">
        <v>0</v>
      </c>
      <c r="I110" s="567" t="s">
        <v>27</v>
      </c>
      <c r="J110" s="574" t="s">
        <v>1639</v>
      </c>
      <c r="K110" s="567">
        <f t="shared" si="6"/>
        <v>0</v>
      </c>
      <c r="L110" s="984"/>
    </row>
    <row r="111" spans="1:12" ht="15.6" customHeight="1">
      <c r="A111" s="573">
        <v>180</v>
      </c>
      <c r="B111" s="573" t="s">
        <v>24</v>
      </c>
      <c r="C111" s="293" t="s">
        <v>1702</v>
      </c>
      <c r="D111" s="293" t="s">
        <v>1703</v>
      </c>
      <c r="E111" s="569" t="s">
        <v>26</v>
      </c>
      <c r="F111" s="570">
        <f t="shared" si="2"/>
        <v>0</v>
      </c>
      <c r="G111" s="571" t="str">
        <f t="shared" si="0"/>
        <v>0</v>
      </c>
      <c r="H111" s="681">
        <v>0</v>
      </c>
      <c r="I111" s="567" t="s">
        <v>27</v>
      </c>
      <c r="J111" s="574" t="s">
        <v>1639</v>
      </c>
      <c r="K111" s="567">
        <f t="shared" si="6"/>
        <v>0</v>
      </c>
      <c r="L111" s="984"/>
    </row>
    <row r="112" spans="1:12" ht="15.6" customHeight="1">
      <c r="A112" s="573">
        <v>181</v>
      </c>
      <c r="B112" s="573" t="s">
        <v>24</v>
      </c>
      <c r="C112" s="293" t="s">
        <v>1707</v>
      </c>
      <c r="D112" s="293" t="s">
        <v>1708</v>
      </c>
      <c r="E112" s="569" t="s">
        <v>26</v>
      </c>
      <c r="F112" s="570">
        <f t="shared" si="2"/>
        <v>1</v>
      </c>
      <c r="G112" s="571" t="str">
        <f t="shared" si="0"/>
        <v>1</v>
      </c>
      <c r="H112" s="681">
        <v>1</v>
      </c>
      <c r="I112" s="567" t="s">
        <v>27</v>
      </c>
      <c r="J112" s="574" t="s">
        <v>1641</v>
      </c>
      <c r="K112" s="567">
        <f t="shared" ref="K112:K131" si="7">H112</f>
        <v>1</v>
      </c>
      <c r="L112" s="984"/>
    </row>
    <row r="113" spans="1:12" ht="15.6" customHeight="1">
      <c r="A113" s="573">
        <v>182</v>
      </c>
      <c r="B113" s="573" t="s">
        <v>24</v>
      </c>
      <c r="C113" s="293" t="s">
        <v>1709</v>
      </c>
      <c r="D113" s="293" t="s">
        <v>4440</v>
      </c>
      <c r="E113" s="569" t="s">
        <v>26</v>
      </c>
      <c r="F113" s="570">
        <f t="shared" si="2"/>
        <v>0</v>
      </c>
      <c r="G113" s="571" t="str">
        <f t="shared" si="0"/>
        <v>0</v>
      </c>
      <c r="H113" s="681">
        <v>0</v>
      </c>
      <c r="I113" s="567" t="s">
        <v>27</v>
      </c>
      <c r="J113" s="574" t="s">
        <v>1641</v>
      </c>
      <c r="K113" s="567">
        <f t="shared" si="7"/>
        <v>0</v>
      </c>
      <c r="L113" s="984"/>
    </row>
    <row r="114" spans="1:12" ht="15.6" customHeight="1">
      <c r="A114" s="573">
        <v>183</v>
      </c>
      <c r="B114" s="573" t="s">
        <v>24</v>
      </c>
      <c r="C114" s="293" t="s">
        <v>1710</v>
      </c>
      <c r="D114" s="293" t="s">
        <v>1711</v>
      </c>
      <c r="E114" s="569" t="s">
        <v>26</v>
      </c>
      <c r="F114" s="570">
        <f t="shared" si="2"/>
        <v>31</v>
      </c>
      <c r="G114" s="571" t="str">
        <f t="shared" si="0"/>
        <v>1F</v>
      </c>
      <c r="H114" s="681">
        <v>31</v>
      </c>
      <c r="I114" s="567" t="s">
        <v>27</v>
      </c>
      <c r="J114" s="574" t="s">
        <v>1641</v>
      </c>
      <c r="K114" s="567">
        <f t="shared" si="7"/>
        <v>31</v>
      </c>
      <c r="L114" s="984"/>
    </row>
    <row r="115" spans="1:12" ht="15.6" customHeight="1">
      <c r="A115" s="573">
        <v>184</v>
      </c>
      <c r="B115" s="573" t="s">
        <v>24</v>
      </c>
      <c r="C115" s="293" t="s">
        <v>1712</v>
      </c>
      <c r="D115" s="293" t="s">
        <v>1713</v>
      </c>
      <c r="E115" s="569" t="s">
        <v>26</v>
      </c>
      <c r="F115" s="570">
        <f t="shared" si="2"/>
        <v>0</v>
      </c>
      <c r="G115" s="571" t="str">
        <f t="shared" si="0"/>
        <v>0</v>
      </c>
      <c r="H115" s="681">
        <v>0</v>
      </c>
      <c r="I115" s="567" t="s">
        <v>27</v>
      </c>
      <c r="J115" s="574" t="s">
        <v>1641</v>
      </c>
      <c r="K115" s="567">
        <f t="shared" si="7"/>
        <v>0</v>
      </c>
      <c r="L115" s="984"/>
    </row>
    <row r="116" spans="1:12" ht="15.6" customHeight="1">
      <c r="A116" s="573">
        <v>185</v>
      </c>
      <c r="B116" s="573" t="s">
        <v>24</v>
      </c>
      <c r="C116" s="293" t="s">
        <v>1714</v>
      </c>
      <c r="D116" s="293" t="s">
        <v>4441</v>
      </c>
      <c r="E116" s="569" t="s">
        <v>26</v>
      </c>
      <c r="F116" s="570">
        <f t="shared" si="2"/>
        <v>0</v>
      </c>
      <c r="G116" s="571" t="str">
        <f t="shared" si="0"/>
        <v>0</v>
      </c>
      <c r="H116" s="681">
        <v>0</v>
      </c>
      <c r="I116" s="567" t="s">
        <v>27</v>
      </c>
      <c r="J116" s="574" t="s">
        <v>1641</v>
      </c>
      <c r="K116" s="567">
        <f t="shared" si="7"/>
        <v>0</v>
      </c>
      <c r="L116" s="984"/>
    </row>
    <row r="117" spans="1:12" ht="15.6" customHeight="1">
      <c r="A117" s="573">
        <v>186</v>
      </c>
      <c r="B117" s="573" t="s">
        <v>24</v>
      </c>
      <c r="C117" s="293" t="s">
        <v>1715</v>
      </c>
      <c r="D117" s="293" t="s">
        <v>4442</v>
      </c>
      <c r="E117" s="569" t="s">
        <v>26</v>
      </c>
      <c r="F117" s="570">
        <f t="shared" si="2"/>
        <v>0</v>
      </c>
      <c r="G117" s="571" t="str">
        <f t="shared" si="0"/>
        <v>0</v>
      </c>
      <c r="H117" s="681">
        <v>0</v>
      </c>
      <c r="I117" s="567" t="s">
        <v>27</v>
      </c>
      <c r="J117" s="574" t="s">
        <v>1641</v>
      </c>
      <c r="K117" s="567">
        <f t="shared" si="7"/>
        <v>0</v>
      </c>
      <c r="L117" s="984"/>
    </row>
    <row r="118" spans="1:12" ht="15.6" customHeight="1">
      <c r="A118" s="573">
        <v>187</v>
      </c>
      <c r="B118" s="573" t="s">
        <v>24</v>
      </c>
      <c r="C118" s="293" t="s">
        <v>1716</v>
      </c>
      <c r="D118" s="293" t="s">
        <v>4443</v>
      </c>
      <c r="E118" s="569" t="s">
        <v>26</v>
      </c>
      <c r="F118" s="570">
        <f t="shared" si="2"/>
        <v>4</v>
      </c>
      <c r="G118" s="571" t="str">
        <f t="shared" si="0"/>
        <v>4</v>
      </c>
      <c r="H118" s="681">
        <v>4</v>
      </c>
      <c r="I118" s="567" t="s">
        <v>27</v>
      </c>
      <c r="J118" s="574" t="s">
        <v>1641</v>
      </c>
      <c r="K118" s="567">
        <f t="shared" si="7"/>
        <v>4</v>
      </c>
      <c r="L118" s="984"/>
    </row>
    <row r="119" spans="1:12" ht="15.6" customHeight="1">
      <c r="A119" s="573">
        <v>188</v>
      </c>
      <c r="B119" s="573" t="s">
        <v>24</v>
      </c>
      <c r="C119" s="293" t="s">
        <v>1717</v>
      </c>
      <c r="D119" s="293" t="s">
        <v>1718</v>
      </c>
      <c r="E119" s="569" t="s">
        <v>26</v>
      </c>
      <c r="F119" s="570">
        <f t="shared" si="2"/>
        <v>0</v>
      </c>
      <c r="G119" s="571" t="str">
        <f t="shared" si="0"/>
        <v>0</v>
      </c>
      <c r="H119" s="681">
        <v>0</v>
      </c>
      <c r="I119" s="567" t="s">
        <v>27</v>
      </c>
      <c r="J119" s="574" t="s">
        <v>1641</v>
      </c>
      <c r="K119" s="567">
        <f t="shared" si="7"/>
        <v>0</v>
      </c>
      <c r="L119" s="984"/>
    </row>
    <row r="120" spans="1:12" ht="15.6" customHeight="1">
      <c r="A120" s="573">
        <v>189</v>
      </c>
      <c r="B120" s="573" t="s">
        <v>24</v>
      </c>
      <c r="C120" s="293" t="s">
        <v>1719</v>
      </c>
      <c r="D120" s="293" t="s">
        <v>1720</v>
      </c>
      <c r="E120" s="569" t="s">
        <v>26</v>
      </c>
      <c r="F120" s="570">
        <f t="shared" si="2"/>
        <v>0</v>
      </c>
      <c r="G120" s="571" t="str">
        <f t="shared" si="0"/>
        <v>0</v>
      </c>
      <c r="H120" s="681">
        <v>0</v>
      </c>
      <c r="I120" s="567" t="s">
        <v>27</v>
      </c>
      <c r="J120" s="574" t="s">
        <v>1641</v>
      </c>
      <c r="K120" s="567">
        <f t="shared" si="7"/>
        <v>0</v>
      </c>
      <c r="L120" s="984"/>
    </row>
    <row r="121" spans="1:12" ht="15.6" customHeight="1">
      <c r="A121" s="573">
        <v>190</v>
      </c>
      <c r="B121" s="573" t="s">
        <v>24</v>
      </c>
      <c r="C121" s="293" t="s">
        <v>4419</v>
      </c>
      <c r="D121" s="293" t="s">
        <v>4420</v>
      </c>
      <c r="E121" s="569" t="s">
        <v>26</v>
      </c>
      <c r="F121" s="570">
        <f t="shared" si="2"/>
        <v>0</v>
      </c>
      <c r="G121" s="571" t="str">
        <f t="shared" si="0"/>
        <v>0</v>
      </c>
      <c r="H121" s="681">
        <v>0</v>
      </c>
      <c r="I121" s="567" t="s">
        <v>27</v>
      </c>
      <c r="J121" s="574" t="s">
        <v>1641</v>
      </c>
      <c r="K121" s="567">
        <f t="shared" si="7"/>
        <v>0</v>
      </c>
      <c r="L121" s="984"/>
    </row>
    <row r="122" spans="1:12" ht="15.6" customHeight="1">
      <c r="A122" s="573">
        <v>191</v>
      </c>
      <c r="B122" s="573" t="s">
        <v>24</v>
      </c>
      <c r="C122" s="293" t="s">
        <v>4419</v>
      </c>
      <c r="D122" s="293" t="s">
        <v>4420</v>
      </c>
      <c r="E122" s="569" t="s">
        <v>26</v>
      </c>
      <c r="F122" s="570">
        <f t="shared" si="2"/>
        <v>0</v>
      </c>
      <c r="G122" s="571" t="str">
        <f t="shared" si="0"/>
        <v>0</v>
      </c>
      <c r="H122" s="681">
        <v>0</v>
      </c>
      <c r="I122" s="567" t="s">
        <v>27</v>
      </c>
      <c r="J122" s="574" t="s">
        <v>1641</v>
      </c>
      <c r="K122" s="567">
        <f t="shared" si="7"/>
        <v>0</v>
      </c>
      <c r="L122" s="984"/>
    </row>
    <row r="123" spans="1:12" ht="15.6" customHeight="1">
      <c r="A123" s="573">
        <v>192</v>
      </c>
      <c r="B123" s="573" t="s">
        <v>24</v>
      </c>
      <c r="C123" s="293" t="s">
        <v>4419</v>
      </c>
      <c r="D123" s="293" t="s">
        <v>4420</v>
      </c>
      <c r="E123" s="569" t="s">
        <v>26</v>
      </c>
      <c r="F123" s="570">
        <f t="shared" si="2"/>
        <v>0</v>
      </c>
      <c r="G123" s="571" t="str">
        <f t="shared" si="0"/>
        <v>0</v>
      </c>
      <c r="H123" s="681">
        <v>0</v>
      </c>
      <c r="I123" s="567" t="s">
        <v>27</v>
      </c>
      <c r="J123" s="574" t="s">
        <v>1641</v>
      </c>
      <c r="K123" s="567">
        <f t="shared" si="7"/>
        <v>0</v>
      </c>
      <c r="L123" s="984"/>
    </row>
    <row r="124" spans="1:12" ht="15.6" customHeight="1">
      <c r="A124" s="573">
        <v>193</v>
      </c>
      <c r="B124" s="573" t="s">
        <v>24</v>
      </c>
      <c r="C124" s="293" t="s">
        <v>1721</v>
      </c>
      <c r="D124" s="293" t="s">
        <v>1722</v>
      </c>
      <c r="E124" s="569" t="s">
        <v>26</v>
      </c>
      <c r="F124" s="570">
        <f t="shared" si="2"/>
        <v>0</v>
      </c>
      <c r="G124" s="571" t="str">
        <f t="shared" si="0"/>
        <v>0</v>
      </c>
      <c r="H124" s="681">
        <v>0</v>
      </c>
      <c r="I124" s="567" t="s">
        <v>27</v>
      </c>
      <c r="J124" s="574" t="s">
        <v>1641</v>
      </c>
      <c r="K124" s="567">
        <f t="shared" si="7"/>
        <v>0</v>
      </c>
      <c r="L124" s="984"/>
    </row>
    <row r="125" spans="1:12" ht="15.6" customHeight="1">
      <c r="A125" s="573">
        <v>194</v>
      </c>
      <c r="B125" s="573" t="s">
        <v>24</v>
      </c>
      <c r="C125" s="293" t="s">
        <v>1723</v>
      </c>
      <c r="D125" s="293" t="s">
        <v>4444</v>
      </c>
      <c r="E125" s="569" t="s">
        <v>26</v>
      </c>
      <c r="F125" s="570">
        <f t="shared" si="2"/>
        <v>0</v>
      </c>
      <c r="G125" s="571" t="str">
        <f t="shared" si="0"/>
        <v>0</v>
      </c>
      <c r="H125" s="681">
        <v>0</v>
      </c>
      <c r="I125" s="567" t="s">
        <v>27</v>
      </c>
      <c r="J125" s="574" t="s">
        <v>1641</v>
      </c>
      <c r="K125" s="567">
        <f t="shared" si="7"/>
        <v>0</v>
      </c>
      <c r="L125" s="984"/>
    </row>
    <row r="126" spans="1:12" ht="15.6" customHeight="1">
      <c r="A126" s="573">
        <v>195</v>
      </c>
      <c r="B126" s="573" t="s">
        <v>24</v>
      </c>
      <c r="C126" s="293" t="s">
        <v>132</v>
      </c>
      <c r="D126" s="293" t="s">
        <v>1724</v>
      </c>
      <c r="E126" s="569" t="s">
        <v>26</v>
      </c>
      <c r="F126" s="570">
        <f t="shared" si="2"/>
        <v>0</v>
      </c>
      <c r="G126" s="571" t="str">
        <f t="shared" si="0"/>
        <v>0</v>
      </c>
      <c r="H126" s="681">
        <v>0</v>
      </c>
      <c r="I126" s="567" t="s">
        <v>27</v>
      </c>
      <c r="J126" s="574" t="s">
        <v>1641</v>
      </c>
      <c r="K126" s="567">
        <f t="shared" si="7"/>
        <v>0</v>
      </c>
      <c r="L126" s="984"/>
    </row>
    <row r="127" spans="1:12" ht="15.6" customHeight="1">
      <c r="A127" s="573">
        <v>196</v>
      </c>
      <c r="B127" s="573" t="s">
        <v>24</v>
      </c>
      <c r="C127" s="293" t="s">
        <v>1725</v>
      </c>
      <c r="D127" s="293" t="s">
        <v>1726</v>
      </c>
      <c r="E127" s="569" t="s">
        <v>26</v>
      </c>
      <c r="F127" s="570">
        <f t="shared" si="2"/>
        <v>0</v>
      </c>
      <c r="G127" s="571" t="str">
        <f t="shared" si="0"/>
        <v>0</v>
      </c>
      <c r="H127" s="681">
        <v>0</v>
      </c>
      <c r="I127" s="567" t="s">
        <v>27</v>
      </c>
      <c r="J127" s="574" t="s">
        <v>1641</v>
      </c>
      <c r="K127" s="567">
        <f t="shared" si="7"/>
        <v>0</v>
      </c>
      <c r="L127" s="984"/>
    </row>
    <row r="128" spans="1:12" ht="15.6" customHeight="1">
      <c r="A128" s="573">
        <v>197</v>
      </c>
      <c r="B128" s="573" t="s">
        <v>24</v>
      </c>
      <c r="C128" s="293" t="s">
        <v>1727</v>
      </c>
      <c r="D128" s="293" t="s">
        <v>1728</v>
      </c>
      <c r="E128" s="569" t="s">
        <v>26</v>
      </c>
      <c r="F128" s="570">
        <f t="shared" si="2"/>
        <v>0</v>
      </c>
      <c r="G128" s="571" t="str">
        <f t="shared" si="0"/>
        <v>0</v>
      </c>
      <c r="H128" s="681">
        <v>0</v>
      </c>
      <c r="I128" s="567" t="s">
        <v>27</v>
      </c>
      <c r="J128" s="574" t="s">
        <v>1641</v>
      </c>
      <c r="K128" s="567">
        <f t="shared" si="7"/>
        <v>0</v>
      </c>
      <c r="L128" s="984"/>
    </row>
    <row r="129" spans="1:12" ht="15.6" customHeight="1">
      <c r="A129" s="573">
        <v>198</v>
      </c>
      <c r="B129" s="573" t="s">
        <v>24</v>
      </c>
      <c r="C129" s="293" t="s">
        <v>1729</v>
      </c>
      <c r="D129" s="293" t="s">
        <v>4445</v>
      </c>
      <c r="E129" s="569" t="s">
        <v>26</v>
      </c>
      <c r="F129" s="570">
        <f t="shared" si="2"/>
        <v>0</v>
      </c>
      <c r="G129" s="571" t="str">
        <f t="shared" si="0"/>
        <v>0</v>
      </c>
      <c r="H129" s="681">
        <v>0</v>
      </c>
      <c r="I129" s="567" t="s">
        <v>27</v>
      </c>
      <c r="J129" s="574" t="s">
        <v>1641</v>
      </c>
      <c r="K129" s="567">
        <f t="shared" si="7"/>
        <v>0</v>
      </c>
      <c r="L129" s="984"/>
    </row>
    <row r="130" spans="1:12" ht="15.6" customHeight="1">
      <c r="A130" s="573">
        <v>199</v>
      </c>
      <c r="B130" s="573" t="s">
        <v>24</v>
      </c>
      <c r="C130" s="293" t="s">
        <v>1704</v>
      </c>
      <c r="D130" s="293" t="s">
        <v>4446</v>
      </c>
      <c r="E130" s="569" t="s">
        <v>26</v>
      </c>
      <c r="F130" s="570">
        <f t="shared" si="2"/>
        <v>0</v>
      </c>
      <c r="G130" s="571" t="str">
        <f t="shared" si="0"/>
        <v>0</v>
      </c>
      <c r="H130" s="681">
        <v>0</v>
      </c>
      <c r="I130" s="567" t="s">
        <v>27</v>
      </c>
      <c r="J130" s="574" t="s">
        <v>1641</v>
      </c>
      <c r="K130" s="567">
        <f t="shared" si="7"/>
        <v>0</v>
      </c>
      <c r="L130" s="984"/>
    </row>
    <row r="131" spans="1:12" ht="15.6" customHeight="1">
      <c r="A131" s="573">
        <v>200</v>
      </c>
      <c r="B131" s="573" t="s">
        <v>24</v>
      </c>
      <c r="C131" s="293" t="s">
        <v>1705</v>
      </c>
      <c r="D131" s="293" t="s">
        <v>1706</v>
      </c>
      <c r="E131" s="569" t="s">
        <v>26</v>
      </c>
      <c r="F131" s="570">
        <f t="shared" si="2"/>
        <v>0</v>
      </c>
      <c r="G131" s="571" t="str">
        <f t="shared" ref="G131:G186" si="8">DEC2HEX(H131)</f>
        <v>0</v>
      </c>
      <c r="H131" s="681">
        <v>0</v>
      </c>
      <c r="I131" s="567" t="s">
        <v>27</v>
      </c>
      <c r="J131" s="574" t="s">
        <v>1641</v>
      </c>
      <c r="K131" s="567">
        <f t="shared" si="7"/>
        <v>0</v>
      </c>
      <c r="L131" s="984"/>
    </row>
    <row r="132" spans="1:12" ht="15.6" customHeight="1">
      <c r="A132" s="573">
        <v>201</v>
      </c>
      <c r="B132" s="573" t="s">
        <v>24</v>
      </c>
      <c r="C132" s="293" t="s">
        <v>4447</v>
      </c>
      <c r="D132" s="293" t="s">
        <v>4448</v>
      </c>
      <c r="E132" s="569" t="s">
        <v>26</v>
      </c>
      <c r="F132" s="570">
        <f t="shared" si="2"/>
        <v>0</v>
      </c>
      <c r="G132" s="571" t="str">
        <f t="shared" si="8"/>
        <v>0</v>
      </c>
      <c r="H132" s="681">
        <v>0</v>
      </c>
      <c r="I132" s="567" t="s">
        <v>27</v>
      </c>
      <c r="J132" s="574" t="s">
        <v>1639</v>
      </c>
      <c r="K132" s="567">
        <f t="shared" si="6"/>
        <v>0</v>
      </c>
      <c r="L132" s="984"/>
    </row>
    <row r="133" spans="1:12" ht="15.6" customHeight="1">
      <c r="A133" s="573">
        <v>202</v>
      </c>
      <c r="B133" s="573" t="s">
        <v>24</v>
      </c>
      <c r="C133" s="293" t="s">
        <v>1695</v>
      </c>
      <c r="D133" s="293" t="s">
        <v>4449</v>
      </c>
      <c r="E133" s="569" t="s">
        <v>26</v>
      </c>
      <c r="F133" s="570">
        <f t="shared" si="2"/>
        <v>0</v>
      </c>
      <c r="G133" s="571" t="str">
        <f t="shared" si="8"/>
        <v>0</v>
      </c>
      <c r="H133" s="681">
        <v>0</v>
      </c>
      <c r="I133" s="567" t="s">
        <v>27</v>
      </c>
      <c r="J133" s="574" t="s">
        <v>1641</v>
      </c>
      <c r="K133" s="567">
        <f>H133</f>
        <v>0</v>
      </c>
      <c r="L133" s="984"/>
    </row>
    <row r="134" spans="1:12" ht="15.6" customHeight="1">
      <c r="A134" s="573">
        <v>203</v>
      </c>
      <c r="B134" s="573" t="s">
        <v>24</v>
      </c>
      <c r="C134" s="293" t="s">
        <v>1730</v>
      </c>
      <c r="D134" s="293" t="s">
        <v>4450</v>
      </c>
      <c r="E134" s="569" t="s">
        <v>26</v>
      </c>
      <c r="F134" s="570">
        <f t="shared" ref="F134:F186" si="9">H134</f>
        <v>0</v>
      </c>
      <c r="G134" s="571" t="str">
        <f t="shared" si="8"/>
        <v>0</v>
      </c>
      <c r="H134" s="681">
        <v>0</v>
      </c>
      <c r="I134" s="567" t="s">
        <v>27</v>
      </c>
      <c r="J134" s="574" t="s">
        <v>1641</v>
      </c>
      <c r="K134" s="567">
        <f>H134</f>
        <v>0</v>
      </c>
      <c r="L134" s="984"/>
    </row>
    <row r="135" spans="1:12" ht="15.6" customHeight="1">
      <c r="A135" s="573">
        <v>204</v>
      </c>
      <c r="B135" s="573" t="s">
        <v>24</v>
      </c>
      <c r="C135" s="293" t="s">
        <v>1731</v>
      </c>
      <c r="D135" s="293" t="s">
        <v>1732</v>
      </c>
      <c r="E135" s="569" t="s">
        <v>26</v>
      </c>
      <c r="F135" s="570">
        <f t="shared" si="9"/>
        <v>0</v>
      </c>
      <c r="G135" s="571" t="str">
        <f t="shared" si="8"/>
        <v>0</v>
      </c>
      <c r="H135" s="681">
        <v>0</v>
      </c>
      <c r="I135" s="567" t="s">
        <v>27</v>
      </c>
      <c r="J135" s="574" t="s">
        <v>1641</v>
      </c>
      <c r="K135" s="567">
        <f>H135</f>
        <v>0</v>
      </c>
      <c r="L135" s="984"/>
    </row>
    <row r="136" spans="1:12" ht="15.6" customHeight="1">
      <c r="A136" s="573">
        <v>205</v>
      </c>
      <c r="B136" s="573" t="s">
        <v>24</v>
      </c>
      <c r="C136" s="293" t="s">
        <v>4419</v>
      </c>
      <c r="D136" s="293" t="s">
        <v>4420</v>
      </c>
      <c r="E136" s="569" t="s">
        <v>26</v>
      </c>
      <c r="F136" s="570">
        <f t="shared" si="9"/>
        <v>0</v>
      </c>
      <c r="G136" s="571" t="str">
        <f t="shared" si="8"/>
        <v>0</v>
      </c>
      <c r="H136" s="681">
        <v>0</v>
      </c>
      <c r="I136" s="567" t="s">
        <v>27</v>
      </c>
      <c r="J136" s="574" t="s">
        <v>1641</v>
      </c>
      <c r="K136" s="567">
        <f>H136</f>
        <v>0</v>
      </c>
      <c r="L136" s="984"/>
    </row>
    <row r="137" spans="1:12" ht="15.6" customHeight="1">
      <c r="A137" s="573">
        <v>206</v>
      </c>
      <c r="B137" s="573" t="s">
        <v>24</v>
      </c>
      <c r="C137" s="293" t="s">
        <v>1733</v>
      </c>
      <c r="D137" s="293" t="s">
        <v>1734</v>
      </c>
      <c r="E137" s="569" t="s">
        <v>26</v>
      </c>
      <c r="F137" s="570">
        <f t="shared" si="9"/>
        <v>0</v>
      </c>
      <c r="G137" s="571" t="str">
        <f t="shared" si="8"/>
        <v>0</v>
      </c>
      <c r="H137" s="681">
        <v>0</v>
      </c>
      <c r="I137" s="567" t="s">
        <v>27</v>
      </c>
      <c r="J137" s="574" t="s">
        <v>1639</v>
      </c>
      <c r="K137" s="567">
        <f t="shared" si="6"/>
        <v>0</v>
      </c>
      <c r="L137" s="984"/>
    </row>
    <row r="138" spans="1:12" ht="15.6" customHeight="1">
      <c r="A138" s="573">
        <v>207</v>
      </c>
      <c r="B138" s="573" t="s">
        <v>24</v>
      </c>
      <c r="C138" s="293" t="s">
        <v>1735</v>
      </c>
      <c r="D138" s="293" t="s">
        <v>1736</v>
      </c>
      <c r="E138" s="569" t="s">
        <v>26</v>
      </c>
      <c r="F138" s="570">
        <f t="shared" si="9"/>
        <v>0</v>
      </c>
      <c r="G138" s="571" t="str">
        <f t="shared" si="8"/>
        <v>0</v>
      </c>
      <c r="H138" s="681">
        <v>0</v>
      </c>
      <c r="I138" s="567" t="s">
        <v>27</v>
      </c>
      <c r="J138" s="574" t="s">
        <v>1641</v>
      </c>
      <c r="K138" s="567">
        <f>H138</f>
        <v>0</v>
      </c>
      <c r="L138" s="984"/>
    </row>
    <row r="139" spans="1:12" ht="15.6" customHeight="1">
      <c r="A139" s="573">
        <v>208</v>
      </c>
      <c r="B139" s="573" t="s">
        <v>24</v>
      </c>
      <c r="C139" s="293" t="s">
        <v>1737</v>
      </c>
      <c r="D139" s="293" t="s">
        <v>4451</v>
      </c>
      <c r="E139" s="569" t="s">
        <v>26</v>
      </c>
      <c r="F139" s="570">
        <f t="shared" si="9"/>
        <v>0</v>
      </c>
      <c r="G139" s="571" t="str">
        <f t="shared" si="8"/>
        <v>0</v>
      </c>
      <c r="H139" s="681">
        <v>0</v>
      </c>
      <c r="I139" s="567" t="s">
        <v>27</v>
      </c>
      <c r="J139" s="574" t="s">
        <v>1641</v>
      </c>
      <c r="K139" s="567">
        <f>H139</f>
        <v>0</v>
      </c>
      <c r="L139" s="984"/>
    </row>
    <row r="140" spans="1:12" ht="15.6" customHeight="1">
      <c r="A140" s="573">
        <v>209</v>
      </c>
      <c r="B140" s="573" t="s">
        <v>24</v>
      </c>
      <c r="C140" s="293" t="s">
        <v>1738</v>
      </c>
      <c r="D140" s="293" t="s">
        <v>4452</v>
      </c>
      <c r="E140" s="569" t="s">
        <v>26</v>
      </c>
      <c r="F140" s="570">
        <f t="shared" si="9"/>
        <v>0</v>
      </c>
      <c r="G140" s="571" t="str">
        <f t="shared" si="8"/>
        <v>0</v>
      </c>
      <c r="H140" s="681">
        <v>0</v>
      </c>
      <c r="I140" s="567" t="s">
        <v>27</v>
      </c>
      <c r="J140" s="574" t="s">
        <v>1641</v>
      </c>
      <c r="K140" s="567">
        <f>H140</f>
        <v>0</v>
      </c>
      <c r="L140" s="984"/>
    </row>
    <row r="141" spans="1:12" ht="15.6" customHeight="1">
      <c r="A141" s="573">
        <v>210</v>
      </c>
      <c r="B141" s="573" t="s">
        <v>24</v>
      </c>
      <c r="C141" s="293" t="s">
        <v>1739</v>
      </c>
      <c r="D141" s="293" t="s">
        <v>4453</v>
      </c>
      <c r="E141" s="569" t="s">
        <v>26</v>
      </c>
      <c r="F141" s="570">
        <f t="shared" si="9"/>
        <v>0</v>
      </c>
      <c r="G141" s="571" t="str">
        <f t="shared" si="8"/>
        <v>0</v>
      </c>
      <c r="H141" s="681">
        <v>0</v>
      </c>
      <c r="I141" s="567" t="s">
        <v>27</v>
      </c>
      <c r="J141" s="574" t="s">
        <v>1641</v>
      </c>
      <c r="K141" s="567">
        <f>H141</f>
        <v>0</v>
      </c>
      <c r="L141" s="984"/>
    </row>
    <row r="142" spans="1:12" ht="15.6" customHeight="1">
      <c r="A142" s="573">
        <v>211</v>
      </c>
      <c r="B142" s="573" t="s">
        <v>24</v>
      </c>
      <c r="C142" s="293" t="s">
        <v>4419</v>
      </c>
      <c r="D142" s="293" t="s">
        <v>4420</v>
      </c>
      <c r="E142" s="569" t="s">
        <v>26</v>
      </c>
      <c r="F142" s="570">
        <f t="shared" si="9"/>
        <v>0</v>
      </c>
      <c r="G142" s="571" t="str">
        <f t="shared" si="8"/>
        <v>0</v>
      </c>
      <c r="H142" s="681">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9"/>
        <v>0</v>
      </c>
      <c r="G143" s="571" t="str">
        <f t="shared" si="8"/>
        <v>0</v>
      </c>
      <c r="H143" s="681">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9"/>
        <v>0</v>
      </c>
      <c r="G144" s="571" t="str">
        <f t="shared" si="8"/>
        <v>0</v>
      </c>
      <c r="H144" s="681">
        <v>0</v>
      </c>
      <c r="I144" s="567" t="s">
        <v>27</v>
      </c>
      <c r="J144" s="574" t="s">
        <v>1639</v>
      </c>
      <c r="K144" s="567">
        <f t="shared" si="6"/>
        <v>0</v>
      </c>
      <c r="L144" s="984"/>
    </row>
    <row r="145" spans="1:12" ht="15.6" customHeight="1">
      <c r="A145" s="573">
        <v>214</v>
      </c>
      <c r="B145" s="573" t="s">
        <v>24</v>
      </c>
      <c r="C145" s="293" t="s">
        <v>1740</v>
      </c>
      <c r="D145" s="293" t="s">
        <v>4454</v>
      </c>
      <c r="E145" s="569" t="s">
        <v>26</v>
      </c>
      <c r="F145" s="570">
        <f t="shared" si="9"/>
        <v>0</v>
      </c>
      <c r="G145" s="571" t="str">
        <f t="shared" si="8"/>
        <v>0</v>
      </c>
      <c r="H145" s="681">
        <v>0</v>
      </c>
      <c r="I145" s="567" t="s">
        <v>27</v>
      </c>
      <c r="J145" s="574" t="s">
        <v>1639</v>
      </c>
      <c r="K145" s="567">
        <f t="shared" si="6"/>
        <v>0</v>
      </c>
      <c r="L145" s="984"/>
    </row>
    <row r="146" spans="1:12" ht="15.6" customHeight="1">
      <c r="A146" s="573">
        <v>215</v>
      </c>
      <c r="B146" s="573" t="s">
        <v>24</v>
      </c>
      <c r="C146" s="293" t="s">
        <v>1741</v>
      </c>
      <c r="D146" s="293" t="s">
        <v>1742</v>
      </c>
      <c r="E146" s="569" t="s">
        <v>26</v>
      </c>
      <c r="F146" s="570">
        <f t="shared" si="9"/>
        <v>0</v>
      </c>
      <c r="G146" s="571" t="str">
        <f t="shared" si="8"/>
        <v>0</v>
      </c>
      <c r="H146" s="681">
        <v>0</v>
      </c>
      <c r="I146" s="567" t="s">
        <v>27</v>
      </c>
      <c r="J146" s="574" t="s">
        <v>1639</v>
      </c>
      <c r="K146" s="567">
        <f t="shared" si="6"/>
        <v>0</v>
      </c>
      <c r="L146" s="984"/>
    </row>
    <row r="147" spans="1:12" ht="15.6" customHeight="1">
      <c r="A147" s="573">
        <v>216</v>
      </c>
      <c r="B147" s="573" t="s">
        <v>24</v>
      </c>
      <c r="C147" s="293" t="s">
        <v>1743</v>
      </c>
      <c r="D147" s="293" t="s">
        <v>1744</v>
      </c>
      <c r="E147" s="569" t="s">
        <v>26</v>
      </c>
      <c r="F147" s="570">
        <f t="shared" si="9"/>
        <v>0</v>
      </c>
      <c r="G147" s="571" t="str">
        <f t="shared" si="8"/>
        <v>0</v>
      </c>
      <c r="H147" s="681">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9"/>
        <v>0</v>
      </c>
      <c r="G148" s="571" t="str">
        <f t="shared" si="8"/>
        <v>0</v>
      </c>
      <c r="H148" s="681">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9"/>
        <v>0</v>
      </c>
      <c r="G149" s="571" t="str">
        <f t="shared" si="8"/>
        <v>0</v>
      </c>
      <c r="H149" s="681">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9"/>
        <v>0</v>
      </c>
      <c r="G150" s="571" t="str">
        <f t="shared" si="8"/>
        <v>0</v>
      </c>
      <c r="H150" s="681">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9"/>
        <v>0</v>
      </c>
      <c r="G151" s="571" t="str">
        <f t="shared" si="8"/>
        <v>0</v>
      </c>
      <c r="H151" s="681">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9"/>
        <v>0</v>
      </c>
      <c r="G152" s="571" t="str">
        <f t="shared" si="8"/>
        <v>0</v>
      </c>
      <c r="H152" s="681">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9"/>
        <v>0</v>
      </c>
      <c r="G153" s="571" t="str">
        <f t="shared" si="8"/>
        <v>0</v>
      </c>
      <c r="H153" s="681">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9"/>
        <v>0</v>
      </c>
      <c r="G154" s="571" t="str">
        <f t="shared" si="8"/>
        <v>0</v>
      </c>
      <c r="H154" s="681">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9"/>
        <v>255</v>
      </c>
      <c r="G155" s="571" t="str">
        <f t="shared" si="8"/>
        <v>FF</v>
      </c>
      <c r="H155" s="681">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9"/>
        <v>255</v>
      </c>
      <c r="G156" s="571" t="str">
        <f t="shared" si="8"/>
        <v>FF</v>
      </c>
      <c r="H156" s="681">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9"/>
        <v>255</v>
      </c>
      <c r="G157" s="571" t="str">
        <f t="shared" si="8"/>
        <v>FF</v>
      </c>
      <c r="H157" s="681">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9"/>
        <v>255</v>
      </c>
      <c r="G158" s="571" t="str">
        <f t="shared" si="8"/>
        <v>FF</v>
      </c>
      <c r="H158" s="681">
        <v>255</v>
      </c>
      <c r="I158" s="567" t="s">
        <v>27</v>
      </c>
      <c r="J158" s="574" t="s">
        <v>1639</v>
      </c>
      <c r="K158" s="567">
        <f t="shared" si="6"/>
        <v>255</v>
      </c>
      <c r="L158" s="298"/>
    </row>
    <row r="159" spans="1:12">
      <c r="A159" s="573">
        <v>228</v>
      </c>
      <c r="B159" s="573" t="s">
        <v>24</v>
      </c>
      <c r="C159" s="293" t="s">
        <v>49</v>
      </c>
      <c r="D159" s="293" t="s">
        <v>49</v>
      </c>
      <c r="E159" s="569" t="s">
        <v>26</v>
      </c>
      <c r="F159" s="570">
        <f t="shared" si="9"/>
        <v>255</v>
      </c>
      <c r="G159" s="571" t="str">
        <f t="shared" si="8"/>
        <v>FF</v>
      </c>
      <c r="H159" s="681">
        <v>255</v>
      </c>
      <c r="I159" s="567" t="s">
        <v>27</v>
      </c>
      <c r="J159" s="574" t="s">
        <v>1639</v>
      </c>
      <c r="K159" s="567">
        <f t="shared" si="6"/>
        <v>255</v>
      </c>
      <c r="L159" s="298"/>
    </row>
    <row r="160" spans="1:12">
      <c r="A160" s="573">
        <v>229</v>
      </c>
      <c r="B160" s="573" t="s">
        <v>24</v>
      </c>
      <c r="C160" s="293" t="s">
        <v>49</v>
      </c>
      <c r="D160" s="293" t="s">
        <v>49</v>
      </c>
      <c r="E160" s="569" t="s">
        <v>26</v>
      </c>
      <c r="F160" s="570">
        <f t="shared" si="9"/>
        <v>255</v>
      </c>
      <c r="G160" s="571" t="str">
        <f t="shared" si="8"/>
        <v>FF</v>
      </c>
      <c r="H160" s="681">
        <v>255</v>
      </c>
      <c r="I160" s="567" t="s">
        <v>27</v>
      </c>
      <c r="J160" s="574" t="s">
        <v>1639</v>
      </c>
      <c r="K160" s="567">
        <f t="shared" si="6"/>
        <v>255</v>
      </c>
      <c r="L160" s="298"/>
    </row>
    <row r="161" spans="1:12">
      <c r="A161" s="573">
        <v>230</v>
      </c>
      <c r="B161" s="573" t="s">
        <v>24</v>
      </c>
      <c r="C161" s="293" t="s">
        <v>49</v>
      </c>
      <c r="D161" s="293" t="s">
        <v>49</v>
      </c>
      <c r="E161" s="569" t="s">
        <v>26</v>
      </c>
      <c r="F161" s="570">
        <f t="shared" si="9"/>
        <v>255</v>
      </c>
      <c r="G161" s="571" t="str">
        <f t="shared" si="8"/>
        <v>FF</v>
      </c>
      <c r="H161" s="681">
        <v>255</v>
      </c>
      <c r="I161" s="567" t="s">
        <v>27</v>
      </c>
      <c r="J161" s="574" t="s">
        <v>1639</v>
      </c>
      <c r="K161" s="567">
        <f t="shared" si="6"/>
        <v>255</v>
      </c>
      <c r="L161" s="298"/>
    </row>
    <row r="162" spans="1:12">
      <c r="A162" s="573">
        <v>231</v>
      </c>
      <c r="B162" s="573" t="s">
        <v>24</v>
      </c>
      <c r="C162" s="293" t="s">
        <v>49</v>
      </c>
      <c r="D162" s="293" t="s">
        <v>49</v>
      </c>
      <c r="E162" s="569" t="s">
        <v>26</v>
      </c>
      <c r="F162" s="570">
        <f t="shared" si="9"/>
        <v>255</v>
      </c>
      <c r="G162" s="571" t="str">
        <f t="shared" si="8"/>
        <v>FF</v>
      </c>
      <c r="H162" s="681">
        <v>255</v>
      </c>
      <c r="I162" s="567" t="s">
        <v>27</v>
      </c>
      <c r="J162" s="574" t="s">
        <v>1639</v>
      </c>
      <c r="K162" s="567">
        <f t="shared" si="6"/>
        <v>255</v>
      </c>
      <c r="L162" s="298"/>
    </row>
    <row r="163" spans="1:12">
      <c r="A163" s="573">
        <v>232</v>
      </c>
      <c r="B163" s="573" t="s">
        <v>24</v>
      </c>
      <c r="C163" s="293" t="s">
        <v>49</v>
      </c>
      <c r="D163" s="293" t="s">
        <v>49</v>
      </c>
      <c r="E163" s="569" t="s">
        <v>26</v>
      </c>
      <c r="F163" s="570">
        <f t="shared" si="9"/>
        <v>255</v>
      </c>
      <c r="G163" s="571" t="str">
        <f t="shared" si="8"/>
        <v>FF</v>
      </c>
      <c r="H163" s="681">
        <v>255</v>
      </c>
      <c r="I163" s="567" t="s">
        <v>27</v>
      </c>
      <c r="J163" s="574" t="s">
        <v>1639</v>
      </c>
      <c r="K163" s="567">
        <f t="shared" si="6"/>
        <v>255</v>
      </c>
      <c r="L163" s="298"/>
    </row>
    <row r="164" spans="1:12">
      <c r="A164" s="573">
        <v>233</v>
      </c>
      <c r="B164" s="573" t="s">
        <v>24</v>
      </c>
      <c r="C164" s="293" t="s">
        <v>49</v>
      </c>
      <c r="D164" s="293" t="s">
        <v>49</v>
      </c>
      <c r="E164" s="569" t="s">
        <v>26</v>
      </c>
      <c r="F164" s="570">
        <f t="shared" si="9"/>
        <v>255</v>
      </c>
      <c r="G164" s="571" t="str">
        <f t="shared" si="8"/>
        <v>FF</v>
      </c>
      <c r="H164" s="681">
        <v>255</v>
      </c>
      <c r="I164" s="567" t="s">
        <v>27</v>
      </c>
      <c r="J164" s="574" t="s">
        <v>1639</v>
      </c>
      <c r="K164" s="567">
        <f t="shared" si="6"/>
        <v>255</v>
      </c>
      <c r="L164" s="298"/>
    </row>
    <row r="165" spans="1:12">
      <c r="A165" s="573">
        <v>234</v>
      </c>
      <c r="B165" s="573" t="s">
        <v>24</v>
      </c>
      <c r="C165" s="293" t="s">
        <v>49</v>
      </c>
      <c r="D165" s="293" t="s">
        <v>49</v>
      </c>
      <c r="E165" s="569" t="s">
        <v>26</v>
      </c>
      <c r="F165" s="570">
        <f t="shared" si="9"/>
        <v>255</v>
      </c>
      <c r="G165" s="571" t="str">
        <f t="shared" si="8"/>
        <v>FF</v>
      </c>
      <c r="H165" s="681">
        <v>255</v>
      </c>
      <c r="I165" s="567" t="s">
        <v>27</v>
      </c>
      <c r="J165" s="574" t="s">
        <v>1639</v>
      </c>
      <c r="K165" s="567">
        <f t="shared" ref="K165:K186" si="10">H165</f>
        <v>255</v>
      </c>
      <c r="L165" s="298"/>
    </row>
    <row r="166" spans="1:12">
      <c r="A166" s="573">
        <v>235</v>
      </c>
      <c r="B166" s="573" t="s">
        <v>24</v>
      </c>
      <c r="C166" s="293" t="s">
        <v>49</v>
      </c>
      <c r="D166" s="293" t="s">
        <v>49</v>
      </c>
      <c r="E166" s="569" t="s">
        <v>26</v>
      </c>
      <c r="F166" s="570">
        <f t="shared" si="9"/>
        <v>255</v>
      </c>
      <c r="G166" s="571" t="str">
        <f t="shared" si="8"/>
        <v>FF</v>
      </c>
      <c r="H166" s="681">
        <v>255</v>
      </c>
      <c r="I166" s="567" t="s">
        <v>27</v>
      </c>
      <c r="J166" s="574" t="s">
        <v>1639</v>
      </c>
      <c r="K166" s="567">
        <f t="shared" si="10"/>
        <v>255</v>
      </c>
      <c r="L166" s="298"/>
    </row>
    <row r="167" spans="1:12">
      <c r="A167" s="573">
        <v>236</v>
      </c>
      <c r="B167" s="573" t="s">
        <v>24</v>
      </c>
      <c r="C167" s="293" t="s">
        <v>49</v>
      </c>
      <c r="D167" s="293" t="s">
        <v>49</v>
      </c>
      <c r="E167" s="569" t="s">
        <v>26</v>
      </c>
      <c r="F167" s="570">
        <f t="shared" si="9"/>
        <v>255</v>
      </c>
      <c r="G167" s="571" t="str">
        <f t="shared" si="8"/>
        <v>FF</v>
      </c>
      <c r="H167" s="681">
        <v>255</v>
      </c>
      <c r="I167" s="567" t="s">
        <v>27</v>
      </c>
      <c r="J167" s="574" t="s">
        <v>1639</v>
      </c>
      <c r="K167" s="567">
        <f t="shared" si="10"/>
        <v>255</v>
      </c>
      <c r="L167" s="298"/>
    </row>
    <row r="168" spans="1:12">
      <c r="A168" s="573">
        <v>237</v>
      </c>
      <c r="B168" s="573" t="s">
        <v>24</v>
      </c>
      <c r="C168" s="293" t="s">
        <v>49</v>
      </c>
      <c r="D168" s="293" t="s">
        <v>49</v>
      </c>
      <c r="E168" s="569" t="s">
        <v>26</v>
      </c>
      <c r="F168" s="570">
        <f t="shared" si="9"/>
        <v>255</v>
      </c>
      <c r="G168" s="571" t="str">
        <f t="shared" si="8"/>
        <v>FF</v>
      </c>
      <c r="H168" s="681">
        <v>255</v>
      </c>
      <c r="I168" s="567" t="s">
        <v>27</v>
      </c>
      <c r="J168" s="574" t="s">
        <v>1639</v>
      </c>
      <c r="K168" s="567">
        <f t="shared" si="10"/>
        <v>255</v>
      </c>
      <c r="L168" s="298"/>
    </row>
    <row r="169" spans="1:12">
      <c r="A169" s="573">
        <v>238</v>
      </c>
      <c r="B169" s="573" t="s">
        <v>24</v>
      </c>
      <c r="C169" s="293" t="s">
        <v>49</v>
      </c>
      <c r="D169" s="293" t="s">
        <v>49</v>
      </c>
      <c r="E169" s="569" t="s">
        <v>26</v>
      </c>
      <c r="F169" s="570">
        <f t="shared" si="9"/>
        <v>255</v>
      </c>
      <c r="G169" s="571" t="str">
        <f t="shared" si="8"/>
        <v>FF</v>
      </c>
      <c r="H169" s="681">
        <v>255</v>
      </c>
      <c r="I169" s="567" t="s">
        <v>27</v>
      </c>
      <c r="J169" s="574" t="s">
        <v>1639</v>
      </c>
      <c r="K169" s="567">
        <f t="shared" si="10"/>
        <v>255</v>
      </c>
      <c r="L169" s="298"/>
    </row>
    <row r="170" spans="1:12">
      <c r="A170" s="573">
        <v>239</v>
      </c>
      <c r="B170" s="573" t="s">
        <v>24</v>
      </c>
      <c r="C170" s="293" t="s">
        <v>49</v>
      </c>
      <c r="D170" s="293" t="s">
        <v>49</v>
      </c>
      <c r="E170" s="569" t="s">
        <v>26</v>
      </c>
      <c r="F170" s="570">
        <f t="shared" si="9"/>
        <v>255</v>
      </c>
      <c r="G170" s="571" t="str">
        <f t="shared" si="8"/>
        <v>FF</v>
      </c>
      <c r="H170" s="681">
        <v>255</v>
      </c>
      <c r="I170" s="567" t="s">
        <v>27</v>
      </c>
      <c r="J170" s="574" t="s">
        <v>1639</v>
      </c>
      <c r="K170" s="567">
        <f t="shared" si="10"/>
        <v>255</v>
      </c>
      <c r="L170" s="298"/>
    </row>
    <row r="171" spans="1:12">
      <c r="A171" s="573">
        <v>240</v>
      </c>
      <c r="B171" s="573" t="s">
        <v>24</v>
      </c>
      <c r="C171" s="293" t="s">
        <v>49</v>
      </c>
      <c r="D171" s="293" t="s">
        <v>49</v>
      </c>
      <c r="E171" s="569" t="s">
        <v>26</v>
      </c>
      <c r="F171" s="570">
        <f t="shared" si="9"/>
        <v>255</v>
      </c>
      <c r="G171" s="571" t="str">
        <f t="shared" si="8"/>
        <v>FF</v>
      </c>
      <c r="H171" s="681">
        <v>255</v>
      </c>
      <c r="I171" s="567" t="s">
        <v>27</v>
      </c>
      <c r="J171" s="574" t="s">
        <v>1639</v>
      </c>
      <c r="K171" s="567">
        <f t="shared" si="10"/>
        <v>255</v>
      </c>
      <c r="L171" s="298"/>
    </row>
    <row r="172" spans="1:12">
      <c r="A172" s="573">
        <v>241</v>
      </c>
      <c r="B172" s="573" t="s">
        <v>24</v>
      </c>
      <c r="C172" s="293" t="s">
        <v>49</v>
      </c>
      <c r="D172" s="293" t="s">
        <v>49</v>
      </c>
      <c r="E172" s="569" t="s">
        <v>26</v>
      </c>
      <c r="F172" s="570">
        <f t="shared" si="9"/>
        <v>255</v>
      </c>
      <c r="G172" s="571" t="str">
        <f t="shared" si="8"/>
        <v>FF</v>
      </c>
      <c r="H172" s="681">
        <v>255</v>
      </c>
      <c r="I172" s="567" t="s">
        <v>27</v>
      </c>
      <c r="J172" s="574" t="s">
        <v>1639</v>
      </c>
      <c r="K172" s="567">
        <f t="shared" si="10"/>
        <v>255</v>
      </c>
      <c r="L172" s="298"/>
    </row>
    <row r="173" spans="1:12">
      <c r="A173" s="573">
        <v>242</v>
      </c>
      <c r="B173" s="573" t="s">
        <v>24</v>
      </c>
      <c r="C173" s="293" t="s">
        <v>49</v>
      </c>
      <c r="D173" s="293" t="s">
        <v>49</v>
      </c>
      <c r="E173" s="569" t="s">
        <v>26</v>
      </c>
      <c r="F173" s="570">
        <f t="shared" si="9"/>
        <v>255</v>
      </c>
      <c r="G173" s="571" t="str">
        <f t="shared" si="8"/>
        <v>FF</v>
      </c>
      <c r="H173" s="681">
        <v>255</v>
      </c>
      <c r="I173" s="567" t="s">
        <v>27</v>
      </c>
      <c r="J173" s="574" t="s">
        <v>1639</v>
      </c>
      <c r="K173" s="567">
        <f t="shared" si="10"/>
        <v>255</v>
      </c>
      <c r="L173" s="298"/>
    </row>
    <row r="174" spans="1:12">
      <c r="A174" s="573">
        <v>243</v>
      </c>
      <c r="B174" s="573" t="s">
        <v>24</v>
      </c>
      <c r="C174" s="293" t="s">
        <v>49</v>
      </c>
      <c r="D174" s="293" t="s">
        <v>49</v>
      </c>
      <c r="E174" s="569" t="s">
        <v>26</v>
      </c>
      <c r="F174" s="570">
        <f t="shared" si="9"/>
        <v>255</v>
      </c>
      <c r="G174" s="571" t="str">
        <f t="shared" si="8"/>
        <v>FF</v>
      </c>
      <c r="H174" s="681">
        <v>255</v>
      </c>
      <c r="I174" s="567" t="s">
        <v>27</v>
      </c>
      <c r="J174" s="574" t="s">
        <v>1639</v>
      </c>
      <c r="K174" s="567">
        <f t="shared" si="10"/>
        <v>255</v>
      </c>
      <c r="L174" s="298"/>
    </row>
    <row r="175" spans="1:12">
      <c r="A175" s="573">
        <v>244</v>
      </c>
      <c r="B175" s="573" t="s">
        <v>24</v>
      </c>
      <c r="C175" s="293" t="s">
        <v>49</v>
      </c>
      <c r="D175" s="293" t="s">
        <v>49</v>
      </c>
      <c r="E175" s="569" t="s">
        <v>26</v>
      </c>
      <c r="F175" s="570">
        <f t="shared" si="9"/>
        <v>255</v>
      </c>
      <c r="G175" s="571" t="str">
        <f t="shared" si="8"/>
        <v>FF</v>
      </c>
      <c r="H175" s="681">
        <v>255</v>
      </c>
      <c r="I175" s="567" t="s">
        <v>27</v>
      </c>
      <c r="J175" s="574" t="s">
        <v>1639</v>
      </c>
      <c r="K175" s="567">
        <f t="shared" si="10"/>
        <v>255</v>
      </c>
      <c r="L175" s="298"/>
    </row>
    <row r="176" spans="1:12">
      <c r="A176" s="573">
        <v>245</v>
      </c>
      <c r="B176" s="573" t="s">
        <v>24</v>
      </c>
      <c r="C176" s="293" t="s">
        <v>49</v>
      </c>
      <c r="D176" s="293" t="s">
        <v>49</v>
      </c>
      <c r="E176" s="569" t="s">
        <v>26</v>
      </c>
      <c r="F176" s="570">
        <f t="shared" si="9"/>
        <v>255</v>
      </c>
      <c r="G176" s="571" t="str">
        <f t="shared" si="8"/>
        <v>FF</v>
      </c>
      <c r="H176" s="681">
        <v>255</v>
      </c>
      <c r="I176" s="567" t="s">
        <v>27</v>
      </c>
      <c r="J176" s="574" t="s">
        <v>1639</v>
      </c>
      <c r="K176" s="567">
        <f t="shared" si="10"/>
        <v>255</v>
      </c>
      <c r="L176" s="298"/>
    </row>
    <row r="177" spans="1:12">
      <c r="A177" s="573">
        <v>246</v>
      </c>
      <c r="B177" s="573" t="s">
        <v>24</v>
      </c>
      <c r="C177" s="293" t="s">
        <v>49</v>
      </c>
      <c r="D177" s="293" t="s">
        <v>49</v>
      </c>
      <c r="E177" s="569" t="s">
        <v>26</v>
      </c>
      <c r="F177" s="570">
        <f t="shared" si="9"/>
        <v>255</v>
      </c>
      <c r="G177" s="571" t="str">
        <f t="shared" si="8"/>
        <v>FF</v>
      </c>
      <c r="H177" s="681">
        <v>255</v>
      </c>
      <c r="I177" s="567" t="s">
        <v>27</v>
      </c>
      <c r="J177" s="574" t="s">
        <v>1639</v>
      </c>
      <c r="K177" s="567">
        <f t="shared" si="10"/>
        <v>255</v>
      </c>
      <c r="L177" s="298"/>
    </row>
    <row r="178" spans="1:12">
      <c r="A178" s="573">
        <v>247</v>
      </c>
      <c r="B178" s="573" t="s">
        <v>24</v>
      </c>
      <c r="C178" s="293" t="s">
        <v>49</v>
      </c>
      <c r="D178" s="293" t="s">
        <v>49</v>
      </c>
      <c r="E178" s="569" t="s">
        <v>26</v>
      </c>
      <c r="F178" s="570">
        <f t="shared" si="9"/>
        <v>255</v>
      </c>
      <c r="G178" s="571" t="str">
        <f t="shared" si="8"/>
        <v>FF</v>
      </c>
      <c r="H178" s="681">
        <v>255</v>
      </c>
      <c r="I178" s="567" t="s">
        <v>27</v>
      </c>
      <c r="J178" s="574" t="s">
        <v>1639</v>
      </c>
      <c r="K178" s="567">
        <f t="shared" si="10"/>
        <v>255</v>
      </c>
      <c r="L178" s="298"/>
    </row>
    <row r="179" spans="1:12">
      <c r="A179" s="573">
        <v>248</v>
      </c>
      <c r="B179" s="573" t="s">
        <v>24</v>
      </c>
      <c r="C179" s="293" t="s">
        <v>49</v>
      </c>
      <c r="D179" s="293" t="s">
        <v>49</v>
      </c>
      <c r="E179" s="569" t="s">
        <v>26</v>
      </c>
      <c r="F179" s="570">
        <f t="shared" si="9"/>
        <v>255</v>
      </c>
      <c r="G179" s="571" t="str">
        <f t="shared" si="8"/>
        <v>FF</v>
      </c>
      <c r="H179" s="681">
        <v>255</v>
      </c>
      <c r="I179" s="567" t="s">
        <v>27</v>
      </c>
      <c r="J179" s="574" t="s">
        <v>1639</v>
      </c>
      <c r="K179" s="567">
        <f t="shared" si="10"/>
        <v>255</v>
      </c>
      <c r="L179" s="298"/>
    </row>
    <row r="180" spans="1:12">
      <c r="A180" s="573">
        <v>249</v>
      </c>
      <c r="B180" s="573" t="s">
        <v>24</v>
      </c>
      <c r="C180" s="293" t="s">
        <v>49</v>
      </c>
      <c r="D180" s="293" t="s">
        <v>49</v>
      </c>
      <c r="E180" s="569" t="s">
        <v>26</v>
      </c>
      <c r="F180" s="570">
        <f t="shared" si="9"/>
        <v>255</v>
      </c>
      <c r="G180" s="571" t="str">
        <f t="shared" si="8"/>
        <v>FF</v>
      </c>
      <c r="H180" s="681">
        <v>255</v>
      </c>
      <c r="I180" s="567" t="s">
        <v>27</v>
      </c>
      <c r="J180" s="574" t="s">
        <v>1639</v>
      </c>
      <c r="K180" s="567">
        <f t="shared" si="10"/>
        <v>255</v>
      </c>
      <c r="L180" s="298"/>
    </row>
    <row r="181" spans="1:12">
      <c r="A181" s="573">
        <v>250</v>
      </c>
      <c r="B181" s="573" t="s">
        <v>24</v>
      </c>
      <c r="C181" s="293" t="s">
        <v>49</v>
      </c>
      <c r="D181" s="293" t="s">
        <v>49</v>
      </c>
      <c r="E181" s="569" t="s">
        <v>26</v>
      </c>
      <c r="F181" s="570">
        <f t="shared" si="9"/>
        <v>255</v>
      </c>
      <c r="G181" s="571" t="str">
        <f t="shared" si="8"/>
        <v>FF</v>
      </c>
      <c r="H181" s="681">
        <v>255</v>
      </c>
      <c r="I181" s="567" t="s">
        <v>27</v>
      </c>
      <c r="J181" s="574" t="s">
        <v>1639</v>
      </c>
      <c r="K181" s="567">
        <f t="shared" si="10"/>
        <v>255</v>
      </c>
      <c r="L181" s="298"/>
    </row>
    <row r="182" spans="1:12">
      <c r="A182" s="573">
        <v>251</v>
      </c>
      <c r="B182" s="573" t="s">
        <v>24</v>
      </c>
      <c r="C182" s="293" t="s">
        <v>49</v>
      </c>
      <c r="D182" s="293" t="s">
        <v>49</v>
      </c>
      <c r="E182" s="569" t="s">
        <v>26</v>
      </c>
      <c r="F182" s="570">
        <f t="shared" si="9"/>
        <v>255</v>
      </c>
      <c r="G182" s="571" t="str">
        <f t="shared" si="8"/>
        <v>FF</v>
      </c>
      <c r="H182" s="681">
        <v>255</v>
      </c>
      <c r="I182" s="567" t="s">
        <v>27</v>
      </c>
      <c r="J182" s="574" t="s">
        <v>1639</v>
      </c>
      <c r="K182" s="567">
        <f t="shared" si="10"/>
        <v>255</v>
      </c>
      <c r="L182" s="298"/>
    </row>
    <row r="183" spans="1:12">
      <c r="A183" s="573">
        <v>252</v>
      </c>
      <c r="B183" s="573" t="s">
        <v>24</v>
      </c>
      <c r="C183" s="293" t="s">
        <v>49</v>
      </c>
      <c r="D183" s="293" t="s">
        <v>49</v>
      </c>
      <c r="E183" s="569" t="s">
        <v>26</v>
      </c>
      <c r="F183" s="570">
        <f t="shared" si="9"/>
        <v>255</v>
      </c>
      <c r="G183" s="571" t="str">
        <f t="shared" si="8"/>
        <v>FF</v>
      </c>
      <c r="H183" s="681">
        <v>255</v>
      </c>
      <c r="I183" s="567" t="s">
        <v>27</v>
      </c>
      <c r="J183" s="574" t="s">
        <v>1639</v>
      </c>
      <c r="K183" s="567">
        <f t="shared" si="10"/>
        <v>255</v>
      </c>
      <c r="L183" s="298"/>
    </row>
    <row r="184" spans="1:12">
      <c r="A184" s="573">
        <v>253</v>
      </c>
      <c r="B184" s="573" t="s">
        <v>24</v>
      </c>
      <c r="C184" s="293" t="s">
        <v>49</v>
      </c>
      <c r="D184" s="293" t="s">
        <v>49</v>
      </c>
      <c r="E184" s="569" t="s">
        <v>26</v>
      </c>
      <c r="F184" s="570">
        <f t="shared" si="9"/>
        <v>255</v>
      </c>
      <c r="G184" s="571" t="str">
        <f t="shared" si="8"/>
        <v>FF</v>
      </c>
      <c r="H184" s="681">
        <v>255</v>
      </c>
      <c r="I184" s="567" t="s">
        <v>27</v>
      </c>
      <c r="J184" s="574" t="s">
        <v>1639</v>
      </c>
      <c r="K184" s="567">
        <f t="shared" si="10"/>
        <v>255</v>
      </c>
      <c r="L184" s="298"/>
    </row>
    <row r="185" spans="1:12">
      <c r="A185" s="573">
        <v>254</v>
      </c>
      <c r="B185" s="573" t="s">
        <v>24</v>
      </c>
      <c r="C185" s="293" t="s">
        <v>49</v>
      </c>
      <c r="D185" s="293" t="s">
        <v>49</v>
      </c>
      <c r="E185" s="569" t="s">
        <v>26</v>
      </c>
      <c r="F185" s="570">
        <f t="shared" si="9"/>
        <v>255</v>
      </c>
      <c r="G185" s="571" t="str">
        <f t="shared" si="8"/>
        <v>FF</v>
      </c>
      <c r="H185" s="681">
        <v>255</v>
      </c>
      <c r="I185" s="567" t="s">
        <v>27</v>
      </c>
      <c r="J185" s="574" t="s">
        <v>1639</v>
      </c>
      <c r="K185" s="567">
        <f t="shared" si="10"/>
        <v>255</v>
      </c>
      <c r="L185" s="298"/>
    </row>
    <row r="186" spans="1:12">
      <c r="A186" s="573">
        <v>255</v>
      </c>
      <c r="B186" s="573" t="s">
        <v>24</v>
      </c>
      <c r="C186" s="293" t="s">
        <v>1487</v>
      </c>
      <c r="D186" s="300" t="s">
        <v>1488</v>
      </c>
      <c r="E186" s="569" t="s">
        <v>26</v>
      </c>
      <c r="F186" s="570">
        <f t="shared" si="9"/>
        <v>204</v>
      </c>
      <c r="G186" s="571" t="str">
        <f t="shared" si="8"/>
        <v>CC</v>
      </c>
      <c r="H186" s="681">
        <v>204</v>
      </c>
      <c r="I186" s="567" t="s">
        <v>27</v>
      </c>
      <c r="J186" s="574" t="s">
        <v>1639</v>
      </c>
      <c r="K186" s="567">
        <f t="shared" si="10"/>
        <v>204</v>
      </c>
      <c r="L186" s="298"/>
    </row>
    <row r="187" spans="1:12">
      <c r="A187" s="566"/>
      <c r="B187" s="568"/>
      <c r="C187" s="566"/>
      <c r="D187" s="566"/>
      <c r="E187" s="568"/>
      <c r="F187" s="566"/>
      <c r="H187" s="680"/>
      <c r="I187" s="568"/>
      <c r="J187" s="568"/>
      <c r="K187" s="568"/>
      <c r="L187" s="566"/>
    </row>
    <row r="188" spans="1:12">
      <c r="A188" s="566"/>
      <c r="B188" s="568"/>
      <c r="C188" s="566"/>
      <c r="D188" s="566"/>
      <c r="E188" s="568"/>
      <c r="F188" s="566"/>
      <c r="H188" s="680"/>
      <c r="I188" s="568"/>
      <c r="J188" s="568"/>
      <c r="K188" s="568"/>
      <c r="L188" s="566"/>
    </row>
    <row r="189" spans="1:12">
      <c r="A189" s="566"/>
      <c r="B189" s="568"/>
      <c r="C189" s="566"/>
      <c r="D189" s="566"/>
      <c r="E189" s="568"/>
      <c r="F189" s="566"/>
      <c r="H189" s="680"/>
      <c r="I189" s="568"/>
      <c r="J189" s="568"/>
      <c r="K189" s="568"/>
      <c r="L189" s="566"/>
    </row>
    <row r="190" spans="1:12">
      <c r="A190" s="566"/>
      <c r="B190" s="568"/>
      <c r="C190" s="566"/>
      <c r="D190" s="566"/>
      <c r="E190" s="568"/>
      <c r="F190" s="566"/>
      <c r="H190" s="680"/>
      <c r="I190" s="568"/>
      <c r="J190" s="568"/>
      <c r="K190" s="568"/>
      <c r="L190" s="566"/>
    </row>
    <row r="191" spans="1:12">
      <c r="A191" s="566"/>
      <c r="B191" s="568"/>
      <c r="C191" s="566"/>
      <c r="D191" s="566"/>
      <c r="E191" s="568"/>
      <c r="F191" s="566"/>
      <c r="H191" s="680"/>
      <c r="I191" s="568"/>
      <c r="J191" s="568"/>
      <c r="K191" s="568"/>
      <c r="L191" s="566"/>
    </row>
    <row r="192" spans="1:12">
      <c r="A192" s="566"/>
      <c r="B192" s="568"/>
      <c r="C192" s="566"/>
      <c r="D192" s="566"/>
      <c r="E192" s="568"/>
      <c r="F192" s="566"/>
      <c r="H192" s="680"/>
      <c r="I192" s="568"/>
      <c r="J192" s="568"/>
      <c r="K192" s="568"/>
      <c r="L192" s="566"/>
    </row>
    <row r="193" spans="1:12">
      <c r="A193" s="566"/>
      <c r="B193" s="568"/>
      <c r="C193" s="566"/>
      <c r="D193" s="566"/>
      <c r="E193" s="568"/>
      <c r="F193" s="566"/>
      <c r="H193" s="680"/>
      <c r="I193" s="568"/>
      <c r="J193" s="568"/>
      <c r="K193" s="568"/>
      <c r="L193" s="566"/>
    </row>
    <row r="194" spans="1:12">
      <c r="A194" s="566"/>
      <c r="B194" s="568"/>
      <c r="C194" s="566"/>
      <c r="D194" s="566"/>
      <c r="E194" s="568"/>
      <c r="F194" s="566"/>
      <c r="H194" s="680"/>
      <c r="I194" s="568"/>
      <c r="J194" s="568"/>
      <c r="K194" s="568"/>
      <c r="L194" s="566"/>
    </row>
    <row r="195" spans="1:12">
      <c r="A195" s="566"/>
      <c r="B195" s="568"/>
      <c r="C195" s="566"/>
      <c r="D195" s="566"/>
      <c r="E195" s="568"/>
      <c r="F195" s="566"/>
      <c r="H195" s="680"/>
      <c r="I195" s="568"/>
      <c r="J195" s="568"/>
      <c r="K195" s="568"/>
      <c r="L195" s="566"/>
    </row>
    <row r="196" spans="1:12">
      <c r="A196" s="566"/>
      <c r="B196" s="568"/>
      <c r="C196" s="566"/>
      <c r="D196" s="566"/>
      <c r="E196" s="568"/>
      <c r="F196" s="566"/>
      <c r="H196" s="680"/>
      <c r="I196" s="568"/>
      <c r="J196" s="568"/>
      <c r="K196" s="568"/>
      <c r="L196" s="566"/>
    </row>
    <row r="197" spans="1:12">
      <c r="H197" s="680"/>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49FF1-30D0-405F-80A6-79E07A42B869}">
  <dimension ref="A1:L197"/>
  <sheetViews>
    <sheetView zoomScale="55" zoomScaleNormal="55" workbookViewId="0">
      <selection activeCell="H3"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679"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1756</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4194304</v>
      </c>
      <c r="L3" s="983" t="s">
        <v>4460</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40</v>
      </c>
      <c r="H19" s="986">
        <v>64</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1</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49</v>
      </c>
      <c r="D35" s="293" t="s">
        <v>49</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681">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681">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681">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681">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681">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681">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681">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681">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681">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681">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681">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681">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681">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681">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681">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681">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681">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681">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681">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681">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681">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681">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681">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681">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681">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681">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681">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681">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681">
        <v>0</v>
      </c>
      <c r="I95" s="567" t="s">
        <v>27</v>
      </c>
      <c r="J95" s="574" t="s">
        <v>1639</v>
      </c>
      <c r="K95" s="567">
        <f t="shared" si="5"/>
        <v>0</v>
      </c>
      <c r="L95" s="984"/>
    </row>
    <row r="96" spans="1:12" ht="15.6" customHeight="1">
      <c r="A96" s="573">
        <v>165</v>
      </c>
      <c r="B96" s="573" t="s">
        <v>24</v>
      </c>
      <c r="C96" s="293" t="s">
        <v>1681</v>
      </c>
      <c r="D96" s="533" t="s">
        <v>4433</v>
      </c>
      <c r="E96" s="569" t="s">
        <v>26</v>
      </c>
      <c r="F96" s="570">
        <f t="shared" si="2"/>
        <v>0</v>
      </c>
      <c r="G96" s="571" t="str">
        <f t="shared" si="0"/>
        <v>0</v>
      </c>
      <c r="H96" s="681">
        <v>0</v>
      </c>
      <c r="I96" s="567" t="s">
        <v>27</v>
      </c>
      <c r="J96" s="574" t="s">
        <v>1641</v>
      </c>
      <c r="K96" s="567">
        <f t="shared" si="5"/>
        <v>0</v>
      </c>
      <c r="L96" s="984"/>
    </row>
    <row r="97" spans="1:12" ht="15.6" customHeight="1">
      <c r="A97" s="573">
        <v>166</v>
      </c>
      <c r="B97" s="573" t="s">
        <v>24</v>
      </c>
      <c r="C97" s="293" t="s">
        <v>1682</v>
      </c>
      <c r="D97" s="533" t="s">
        <v>4434</v>
      </c>
      <c r="E97" s="569" t="s">
        <v>26</v>
      </c>
      <c r="F97" s="570">
        <f t="shared" si="2"/>
        <v>0</v>
      </c>
      <c r="G97" s="571" t="str">
        <f t="shared" si="0"/>
        <v>0</v>
      </c>
      <c r="H97" s="681">
        <v>0</v>
      </c>
      <c r="I97" s="567" t="s">
        <v>27</v>
      </c>
      <c r="J97" s="574" t="s">
        <v>1641</v>
      </c>
      <c r="K97" s="567">
        <f t="shared" si="5"/>
        <v>0</v>
      </c>
      <c r="L97" s="984"/>
    </row>
    <row r="98" spans="1:12" ht="15.6" customHeight="1">
      <c r="A98" s="573">
        <v>167</v>
      </c>
      <c r="B98" s="573" t="s">
        <v>24</v>
      </c>
      <c r="C98" s="293" t="s">
        <v>1683</v>
      </c>
      <c r="D98" s="533" t="s">
        <v>1684</v>
      </c>
      <c r="E98" s="569" t="s">
        <v>26</v>
      </c>
      <c r="F98" s="570">
        <f t="shared" si="2"/>
        <v>0</v>
      </c>
      <c r="G98" s="571" t="str">
        <f t="shared" si="0"/>
        <v>0</v>
      </c>
      <c r="H98" s="681">
        <v>0</v>
      </c>
      <c r="I98" s="567" t="s">
        <v>27</v>
      </c>
      <c r="J98" s="574" t="s">
        <v>1641</v>
      </c>
      <c r="K98" s="567">
        <f t="shared" si="5"/>
        <v>0</v>
      </c>
      <c r="L98" s="984"/>
    </row>
    <row r="99" spans="1:12" ht="15.6" customHeight="1">
      <c r="A99" s="573">
        <v>168</v>
      </c>
      <c r="B99" s="573" t="s">
        <v>24</v>
      </c>
      <c r="C99" s="293" t="s">
        <v>1745</v>
      </c>
      <c r="D99" s="293" t="s">
        <v>1746</v>
      </c>
      <c r="E99" s="569" t="s">
        <v>26</v>
      </c>
      <c r="F99" s="570">
        <f t="shared" si="2"/>
        <v>0</v>
      </c>
      <c r="G99" s="571" t="str">
        <f t="shared" si="0"/>
        <v>0</v>
      </c>
      <c r="H99" s="681">
        <v>0</v>
      </c>
      <c r="I99" s="567" t="s">
        <v>27</v>
      </c>
      <c r="J99" s="574" t="s">
        <v>1639</v>
      </c>
      <c r="K99" s="567">
        <f t="shared" si="5"/>
        <v>0</v>
      </c>
      <c r="L99" s="984"/>
    </row>
    <row r="100" spans="1:12" ht="15.6" customHeight="1">
      <c r="A100" s="573">
        <v>169</v>
      </c>
      <c r="B100" s="573" t="s">
        <v>24</v>
      </c>
      <c r="C100" s="293" t="s">
        <v>1685</v>
      </c>
      <c r="D100" s="293" t="s">
        <v>4435</v>
      </c>
      <c r="E100" s="569" t="s">
        <v>26</v>
      </c>
      <c r="F100" s="570">
        <f t="shared" si="2"/>
        <v>0</v>
      </c>
      <c r="G100" s="571" t="str">
        <f t="shared" si="0"/>
        <v>0</v>
      </c>
      <c r="H100" s="681">
        <v>0</v>
      </c>
      <c r="I100" s="567" t="s">
        <v>27</v>
      </c>
      <c r="J100" s="574" t="s">
        <v>1639</v>
      </c>
      <c r="K100" s="567">
        <f t="shared" si="5"/>
        <v>0</v>
      </c>
      <c r="L100" s="984"/>
    </row>
    <row r="101" spans="1:12" ht="15.6" customHeight="1">
      <c r="A101" s="573">
        <v>170</v>
      </c>
      <c r="B101" s="573" t="s">
        <v>24</v>
      </c>
      <c r="C101" s="293" t="s">
        <v>1686</v>
      </c>
      <c r="D101" s="293" t="s">
        <v>1687</v>
      </c>
      <c r="E101" s="569" t="s">
        <v>26</v>
      </c>
      <c r="F101" s="570">
        <f t="shared" si="2"/>
        <v>0</v>
      </c>
      <c r="G101" s="571" t="str">
        <f t="shared" si="0"/>
        <v>0</v>
      </c>
      <c r="H101" s="681">
        <v>0</v>
      </c>
      <c r="I101" s="567" t="s">
        <v>27</v>
      </c>
      <c r="J101" s="574" t="s">
        <v>1639</v>
      </c>
      <c r="K101" s="567">
        <f t="shared" ref="K101:K164" si="6">H101</f>
        <v>0</v>
      </c>
      <c r="L101" s="984"/>
    </row>
    <row r="102" spans="1:12" ht="15.6" customHeight="1">
      <c r="A102" s="573">
        <v>171</v>
      </c>
      <c r="B102" s="573" t="s">
        <v>24</v>
      </c>
      <c r="C102" s="293" t="s">
        <v>1688</v>
      </c>
      <c r="D102" s="293" t="s">
        <v>4436</v>
      </c>
      <c r="E102" s="569" t="s">
        <v>26</v>
      </c>
      <c r="F102" s="570">
        <f t="shared" si="2"/>
        <v>0</v>
      </c>
      <c r="G102" s="571" t="str">
        <f t="shared" si="0"/>
        <v>0</v>
      </c>
      <c r="H102" s="681">
        <v>0</v>
      </c>
      <c r="I102" s="567" t="s">
        <v>27</v>
      </c>
      <c r="J102" s="574" t="s">
        <v>1641</v>
      </c>
      <c r="K102" s="567">
        <f>H102</f>
        <v>0</v>
      </c>
      <c r="L102" s="984"/>
    </row>
    <row r="103" spans="1:12" ht="15.6" customHeight="1">
      <c r="A103" s="573">
        <v>172</v>
      </c>
      <c r="B103" s="573" t="s">
        <v>24</v>
      </c>
      <c r="C103" s="293" t="s">
        <v>1689</v>
      </c>
      <c r="D103" s="293" t="s">
        <v>1690</v>
      </c>
      <c r="E103" s="569" t="s">
        <v>26</v>
      </c>
      <c r="F103" s="570">
        <f t="shared" si="2"/>
        <v>0</v>
      </c>
      <c r="G103" s="571" t="str">
        <f t="shared" si="0"/>
        <v>0</v>
      </c>
      <c r="H103" s="681">
        <v>0</v>
      </c>
      <c r="I103" s="567" t="s">
        <v>27</v>
      </c>
      <c r="J103" s="574" t="s">
        <v>1641</v>
      </c>
      <c r="K103" s="567">
        <f>H103</f>
        <v>0</v>
      </c>
      <c r="L103" s="984"/>
    </row>
    <row r="104" spans="1:12" ht="15.6" customHeight="1">
      <c r="A104" s="573">
        <v>173</v>
      </c>
      <c r="B104" s="573" t="s">
        <v>24</v>
      </c>
      <c r="C104" s="293" t="s">
        <v>1691</v>
      </c>
      <c r="D104" s="293" t="s">
        <v>1692</v>
      </c>
      <c r="E104" s="569" t="s">
        <v>26</v>
      </c>
      <c r="F104" s="570">
        <f t="shared" si="2"/>
        <v>0</v>
      </c>
      <c r="G104" s="571" t="str">
        <f t="shared" si="0"/>
        <v>0</v>
      </c>
      <c r="H104" s="681">
        <v>0</v>
      </c>
      <c r="I104" s="567" t="s">
        <v>27</v>
      </c>
      <c r="J104" s="574" t="s">
        <v>1641</v>
      </c>
      <c r="K104" s="567">
        <f>H104</f>
        <v>0</v>
      </c>
      <c r="L104" s="984"/>
    </row>
    <row r="105" spans="1:12" ht="15.6" customHeight="1">
      <c r="A105" s="573">
        <v>174</v>
      </c>
      <c r="B105" s="573" t="s">
        <v>24</v>
      </c>
      <c r="C105" s="293" t="s">
        <v>1693</v>
      </c>
      <c r="D105" s="293" t="s">
        <v>4437</v>
      </c>
      <c r="E105" s="569" t="s">
        <v>26</v>
      </c>
      <c r="F105" s="570">
        <f t="shared" si="2"/>
        <v>0</v>
      </c>
      <c r="G105" s="571" t="str">
        <f t="shared" si="0"/>
        <v>0</v>
      </c>
      <c r="H105" s="681">
        <v>0</v>
      </c>
      <c r="I105" s="567" t="s">
        <v>27</v>
      </c>
      <c r="J105" s="574" t="s">
        <v>1641</v>
      </c>
      <c r="K105" s="567">
        <f>H105</f>
        <v>0</v>
      </c>
      <c r="L105" s="984"/>
    </row>
    <row r="106" spans="1:12" ht="15.6" customHeight="1">
      <c r="A106" s="573">
        <v>175</v>
      </c>
      <c r="B106" s="573" t="s">
        <v>24</v>
      </c>
      <c r="C106" s="293" t="s">
        <v>1694</v>
      </c>
      <c r="D106" s="293" t="s">
        <v>4438</v>
      </c>
      <c r="E106" s="569" t="s">
        <v>26</v>
      </c>
      <c r="F106" s="570">
        <f t="shared" si="2"/>
        <v>0</v>
      </c>
      <c r="G106" s="571" t="str">
        <f t="shared" si="0"/>
        <v>0</v>
      </c>
      <c r="H106" s="681">
        <v>0</v>
      </c>
      <c r="I106" s="567" t="s">
        <v>27</v>
      </c>
      <c r="J106" s="574" t="s">
        <v>1639</v>
      </c>
      <c r="K106" s="567">
        <f t="shared" si="6"/>
        <v>0</v>
      </c>
      <c r="L106" s="984"/>
    </row>
    <row r="107" spans="1:12" ht="15.6" customHeight="1">
      <c r="A107" s="573">
        <v>176</v>
      </c>
      <c r="B107" s="573" t="s">
        <v>24</v>
      </c>
      <c r="C107" s="293" t="s">
        <v>1695</v>
      </c>
      <c r="D107" s="293" t="s">
        <v>4439</v>
      </c>
      <c r="E107" s="569" t="s">
        <v>26</v>
      </c>
      <c r="F107" s="570">
        <f t="shared" si="2"/>
        <v>0</v>
      </c>
      <c r="G107" s="571" t="str">
        <f t="shared" si="0"/>
        <v>0</v>
      </c>
      <c r="H107" s="681">
        <v>0</v>
      </c>
      <c r="I107" s="567" t="s">
        <v>27</v>
      </c>
      <c r="J107" s="574" t="s">
        <v>1639</v>
      </c>
      <c r="K107" s="567">
        <f t="shared" si="6"/>
        <v>0</v>
      </c>
      <c r="L107" s="984"/>
    </row>
    <row r="108" spans="1:12" ht="15.6" customHeight="1">
      <c r="A108" s="573">
        <v>177</v>
      </c>
      <c r="B108" s="573" t="s">
        <v>24</v>
      </c>
      <c r="C108" s="293" t="s">
        <v>1696</v>
      </c>
      <c r="D108" s="293" t="s">
        <v>1697</v>
      </c>
      <c r="E108" s="569" t="s">
        <v>26</v>
      </c>
      <c r="F108" s="570">
        <f t="shared" si="2"/>
        <v>0</v>
      </c>
      <c r="G108" s="571" t="str">
        <f t="shared" si="0"/>
        <v>0</v>
      </c>
      <c r="H108" s="681">
        <v>0</v>
      </c>
      <c r="I108" s="567" t="s">
        <v>27</v>
      </c>
      <c r="J108" s="574" t="s">
        <v>1639</v>
      </c>
      <c r="K108" s="567">
        <f t="shared" si="6"/>
        <v>0</v>
      </c>
      <c r="L108" s="984"/>
    </row>
    <row r="109" spans="1:12" ht="15.6" customHeight="1">
      <c r="A109" s="573">
        <v>178</v>
      </c>
      <c r="B109" s="573" t="s">
        <v>24</v>
      </c>
      <c r="C109" s="293" t="s">
        <v>1698</v>
      </c>
      <c r="D109" s="293" t="s">
        <v>1699</v>
      </c>
      <c r="E109" s="569" t="s">
        <v>26</v>
      </c>
      <c r="F109" s="570">
        <f t="shared" si="2"/>
        <v>0</v>
      </c>
      <c r="G109" s="571" t="str">
        <f t="shared" si="0"/>
        <v>0</v>
      </c>
      <c r="H109" s="681">
        <v>0</v>
      </c>
      <c r="I109" s="567" t="s">
        <v>27</v>
      </c>
      <c r="J109" s="574" t="s">
        <v>1639</v>
      </c>
      <c r="K109" s="567">
        <f t="shared" si="6"/>
        <v>0</v>
      </c>
      <c r="L109" s="984"/>
    </row>
    <row r="110" spans="1:12" ht="15.6" customHeight="1">
      <c r="A110" s="573">
        <v>179</v>
      </c>
      <c r="B110" s="573" t="s">
        <v>24</v>
      </c>
      <c r="C110" s="293" t="s">
        <v>1700</v>
      </c>
      <c r="D110" s="293" t="s">
        <v>1701</v>
      </c>
      <c r="E110" s="569" t="s">
        <v>26</v>
      </c>
      <c r="F110" s="570">
        <f t="shared" si="2"/>
        <v>0</v>
      </c>
      <c r="G110" s="571" t="str">
        <f t="shared" si="0"/>
        <v>0</v>
      </c>
      <c r="H110" s="681">
        <v>0</v>
      </c>
      <c r="I110" s="567" t="s">
        <v>27</v>
      </c>
      <c r="J110" s="574" t="s">
        <v>1639</v>
      </c>
      <c r="K110" s="567">
        <f t="shared" si="6"/>
        <v>0</v>
      </c>
      <c r="L110" s="984"/>
    </row>
    <row r="111" spans="1:12" ht="15.6" customHeight="1">
      <c r="A111" s="573">
        <v>180</v>
      </c>
      <c r="B111" s="573" t="s">
        <v>24</v>
      </c>
      <c r="C111" s="293" t="s">
        <v>1702</v>
      </c>
      <c r="D111" s="293" t="s">
        <v>1703</v>
      </c>
      <c r="E111" s="569" t="s">
        <v>26</v>
      </c>
      <c r="F111" s="570">
        <f t="shared" si="2"/>
        <v>0</v>
      </c>
      <c r="G111" s="571" t="str">
        <f t="shared" si="0"/>
        <v>0</v>
      </c>
      <c r="H111" s="681">
        <v>0</v>
      </c>
      <c r="I111" s="567" t="s">
        <v>27</v>
      </c>
      <c r="J111" s="574" t="s">
        <v>1639</v>
      </c>
      <c r="K111" s="567">
        <f t="shared" si="6"/>
        <v>0</v>
      </c>
      <c r="L111" s="984"/>
    </row>
    <row r="112" spans="1:12" ht="15.6" customHeight="1">
      <c r="A112" s="573">
        <v>181</v>
      </c>
      <c r="B112" s="573" t="s">
        <v>24</v>
      </c>
      <c r="C112" s="293" t="s">
        <v>1707</v>
      </c>
      <c r="D112" s="293" t="s">
        <v>1708</v>
      </c>
      <c r="E112" s="569" t="s">
        <v>26</v>
      </c>
      <c r="F112" s="570">
        <f t="shared" si="2"/>
        <v>1</v>
      </c>
      <c r="G112" s="571" t="str">
        <f t="shared" si="0"/>
        <v>1</v>
      </c>
      <c r="H112" s="681">
        <v>1</v>
      </c>
      <c r="I112" s="567" t="s">
        <v>27</v>
      </c>
      <c r="J112" s="574" t="s">
        <v>1641</v>
      </c>
      <c r="K112" s="567">
        <f t="shared" ref="K112:K131" si="7">H112</f>
        <v>1</v>
      </c>
      <c r="L112" s="984"/>
    </row>
    <row r="113" spans="1:12" ht="15.6" customHeight="1">
      <c r="A113" s="573">
        <v>182</v>
      </c>
      <c r="B113" s="573" t="s">
        <v>24</v>
      </c>
      <c r="C113" s="293" t="s">
        <v>1709</v>
      </c>
      <c r="D113" s="293" t="s">
        <v>4440</v>
      </c>
      <c r="E113" s="569" t="s">
        <v>26</v>
      </c>
      <c r="F113" s="570">
        <f t="shared" si="2"/>
        <v>0</v>
      </c>
      <c r="G113" s="571" t="str">
        <f t="shared" si="0"/>
        <v>0</v>
      </c>
      <c r="H113" s="681">
        <v>0</v>
      </c>
      <c r="I113" s="567" t="s">
        <v>27</v>
      </c>
      <c r="J113" s="574" t="s">
        <v>1641</v>
      </c>
      <c r="K113" s="567">
        <f t="shared" si="7"/>
        <v>0</v>
      </c>
      <c r="L113" s="984"/>
    </row>
    <row r="114" spans="1:12" ht="15.6" customHeight="1">
      <c r="A114" s="573">
        <v>183</v>
      </c>
      <c r="B114" s="573" t="s">
        <v>24</v>
      </c>
      <c r="C114" s="293" t="s">
        <v>1710</v>
      </c>
      <c r="D114" s="293" t="s">
        <v>1711</v>
      </c>
      <c r="E114" s="569" t="s">
        <v>26</v>
      </c>
      <c r="F114" s="570">
        <f t="shared" si="2"/>
        <v>31</v>
      </c>
      <c r="G114" s="571" t="str">
        <f t="shared" si="0"/>
        <v>1F</v>
      </c>
      <c r="H114" s="681">
        <v>31</v>
      </c>
      <c r="I114" s="567" t="s">
        <v>27</v>
      </c>
      <c r="J114" s="574" t="s">
        <v>1641</v>
      </c>
      <c r="K114" s="567">
        <f t="shared" si="7"/>
        <v>31</v>
      </c>
      <c r="L114" s="984"/>
    </row>
    <row r="115" spans="1:12" ht="15.6" customHeight="1">
      <c r="A115" s="573">
        <v>184</v>
      </c>
      <c r="B115" s="573" t="s">
        <v>24</v>
      </c>
      <c r="C115" s="293" t="s">
        <v>1712</v>
      </c>
      <c r="D115" s="293" t="s">
        <v>1713</v>
      </c>
      <c r="E115" s="569" t="s">
        <v>26</v>
      </c>
      <c r="F115" s="570">
        <f t="shared" si="2"/>
        <v>0</v>
      </c>
      <c r="G115" s="571" t="str">
        <f t="shared" si="0"/>
        <v>0</v>
      </c>
      <c r="H115" s="681">
        <v>0</v>
      </c>
      <c r="I115" s="567" t="s">
        <v>27</v>
      </c>
      <c r="J115" s="574" t="s">
        <v>1641</v>
      </c>
      <c r="K115" s="567">
        <f t="shared" si="7"/>
        <v>0</v>
      </c>
      <c r="L115" s="984"/>
    </row>
    <row r="116" spans="1:12" ht="15.6" customHeight="1">
      <c r="A116" s="573">
        <v>185</v>
      </c>
      <c r="B116" s="573" t="s">
        <v>24</v>
      </c>
      <c r="C116" s="293" t="s">
        <v>1714</v>
      </c>
      <c r="D116" s="293" t="s">
        <v>4441</v>
      </c>
      <c r="E116" s="569" t="s">
        <v>26</v>
      </c>
      <c r="F116" s="570">
        <f t="shared" si="2"/>
        <v>0</v>
      </c>
      <c r="G116" s="571" t="str">
        <f t="shared" si="0"/>
        <v>0</v>
      </c>
      <c r="H116" s="681">
        <v>0</v>
      </c>
      <c r="I116" s="567" t="s">
        <v>27</v>
      </c>
      <c r="J116" s="574" t="s">
        <v>1641</v>
      </c>
      <c r="K116" s="567">
        <f t="shared" si="7"/>
        <v>0</v>
      </c>
      <c r="L116" s="984"/>
    </row>
    <row r="117" spans="1:12" ht="15.6" customHeight="1">
      <c r="A117" s="573">
        <v>186</v>
      </c>
      <c r="B117" s="573" t="s">
        <v>24</v>
      </c>
      <c r="C117" s="293" t="s">
        <v>1715</v>
      </c>
      <c r="D117" s="293" t="s">
        <v>4442</v>
      </c>
      <c r="E117" s="569" t="s">
        <v>26</v>
      </c>
      <c r="F117" s="570">
        <f t="shared" si="2"/>
        <v>0</v>
      </c>
      <c r="G117" s="571" t="str">
        <f t="shared" si="0"/>
        <v>0</v>
      </c>
      <c r="H117" s="681">
        <v>0</v>
      </c>
      <c r="I117" s="567" t="s">
        <v>27</v>
      </c>
      <c r="J117" s="574" t="s">
        <v>1641</v>
      </c>
      <c r="K117" s="567">
        <f t="shared" si="7"/>
        <v>0</v>
      </c>
      <c r="L117" s="984"/>
    </row>
    <row r="118" spans="1:12" ht="15.6" customHeight="1">
      <c r="A118" s="573">
        <v>187</v>
      </c>
      <c r="B118" s="573" t="s">
        <v>24</v>
      </c>
      <c r="C118" s="293" t="s">
        <v>1716</v>
      </c>
      <c r="D118" s="293" t="s">
        <v>4443</v>
      </c>
      <c r="E118" s="569" t="s">
        <v>26</v>
      </c>
      <c r="F118" s="570">
        <f t="shared" si="2"/>
        <v>4</v>
      </c>
      <c r="G118" s="571" t="str">
        <f t="shared" si="0"/>
        <v>4</v>
      </c>
      <c r="H118" s="681">
        <v>4</v>
      </c>
      <c r="I118" s="567" t="s">
        <v>27</v>
      </c>
      <c r="J118" s="574" t="s">
        <v>1641</v>
      </c>
      <c r="K118" s="567">
        <f t="shared" si="7"/>
        <v>4</v>
      </c>
      <c r="L118" s="984"/>
    </row>
    <row r="119" spans="1:12" ht="15.6" customHeight="1">
      <c r="A119" s="573">
        <v>188</v>
      </c>
      <c r="B119" s="573" t="s">
        <v>24</v>
      </c>
      <c r="C119" s="293" t="s">
        <v>1717</v>
      </c>
      <c r="D119" s="293" t="s">
        <v>1718</v>
      </c>
      <c r="E119" s="569" t="s">
        <v>26</v>
      </c>
      <c r="F119" s="570">
        <f t="shared" si="2"/>
        <v>0</v>
      </c>
      <c r="G119" s="571" t="str">
        <f t="shared" si="0"/>
        <v>0</v>
      </c>
      <c r="H119" s="681">
        <v>0</v>
      </c>
      <c r="I119" s="567" t="s">
        <v>27</v>
      </c>
      <c r="J119" s="574" t="s">
        <v>1641</v>
      </c>
      <c r="K119" s="567">
        <f t="shared" si="7"/>
        <v>0</v>
      </c>
      <c r="L119" s="984"/>
    </row>
    <row r="120" spans="1:12" ht="15.6" customHeight="1">
      <c r="A120" s="573">
        <v>189</v>
      </c>
      <c r="B120" s="573" t="s">
        <v>24</v>
      </c>
      <c r="C120" s="293" t="s">
        <v>1719</v>
      </c>
      <c r="D120" s="293" t="s">
        <v>1720</v>
      </c>
      <c r="E120" s="569" t="s">
        <v>26</v>
      </c>
      <c r="F120" s="570">
        <f t="shared" si="2"/>
        <v>0</v>
      </c>
      <c r="G120" s="571" t="str">
        <f t="shared" si="0"/>
        <v>0</v>
      </c>
      <c r="H120" s="681">
        <v>0</v>
      </c>
      <c r="I120" s="567" t="s">
        <v>27</v>
      </c>
      <c r="J120" s="574" t="s">
        <v>1641</v>
      </c>
      <c r="K120" s="567">
        <f t="shared" si="7"/>
        <v>0</v>
      </c>
      <c r="L120" s="984"/>
    </row>
    <row r="121" spans="1:12" ht="15.6" customHeight="1">
      <c r="A121" s="573">
        <v>190</v>
      </c>
      <c r="B121" s="573" t="s">
        <v>24</v>
      </c>
      <c r="C121" s="293" t="s">
        <v>4419</v>
      </c>
      <c r="D121" s="293" t="s">
        <v>4420</v>
      </c>
      <c r="E121" s="569" t="s">
        <v>26</v>
      </c>
      <c r="F121" s="570">
        <f t="shared" si="2"/>
        <v>0</v>
      </c>
      <c r="G121" s="571" t="str">
        <f t="shared" si="0"/>
        <v>0</v>
      </c>
      <c r="H121" s="681">
        <v>0</v>
      </c>
      <c r="I121" s="567" t="s">
        <v>27</v>
      </c>
      <c r="J121" s="574" t="s">
        <v>1641</v>
      </c>
      <c r="K121" s="567">
        <f t="shared" si="7"/>
        <v>0</v>
      </c>
      <c r="L121" s="984"/>
    </row>
    <row r="122" spans="1:12" ht="15.6" customHeight="1">
      <c r="A122" s="573">
        <v>191</v>
      </c>
      <c r="B122" s="573" t="s">
        <v>24</v>
      </c>
      <c r="C122" s="293" t="s">
        <v>4419</v>
      </c>
      <c r="D122" s="293" t="s">
        <v>4420</v>
      </c>
      <c r="E122" s="569" t="s">
        <v>26</v>
      </c>
      <c r="F122" s="570">
        <f t="shared" si="2"/>
        <v>0</v>
      </c>
      <c r="G122" s="571" t="str">
        <f t="shared" si="0"/>
        <v>0</v>
      </c>
      <c r="H122" s="681">
        <v>0</v>
      </c>
      <c r="I122" s="567" t="s">
        <v>27</v>
      </c>
      <c r="J122" s="574" t="s">
        <v>1641</v>
      </c>
      <c r="K122" s="567">
        <f t="shared" si="7"/>
        <v>0</v>
      </c>
      <c r="L122" s="984"/>
    </row>
    <row r="123" spans="1:12" ht="15.6" customHeight="1">
      <c r="A123" s="573">
        <v>192</v>
      </c>
      <c r="B123" s="573" t="s">
        <v>24</v>
      </c>
      <c r="C123" s="293" t="s">
        <v>4419</v>
      </c>
      <c r="D123" s="293" t="s">
        <v>4420</v>
      </c>
      <c r="E123" s="569" t="s">
        <v>26</v>
      </c>
      <c r="F123" s="570">
        <f t="shared" si="2"/>
        <v>0</v>
      </c>
      <c r="G123" s="571" t="str">
        <f t="shared" si="0"/>
        <v>0</v>
      </c>
      <c r="H123" s="681">
        <v>0</v>
      </c>
      <c r="I123" s="567" t="s">
        <v>27</v>
      </c>
      <c r="J123" s="574" t="s">
        <v>1641</v>
      </c>
      <c r="K123" s="567">
        <f t="shared" si="7"/>
        <v>0</v>
      </c>
      <c r="L123" s="984"/>
    </row>
    <row r="124" spans="1:12" ht="15.6" customHeight="1">
      <c r="A124" s="573">
        <v>193</v>
      </c>
      <c r="B124" s="573" t="s">
        <v>24</v>
      </c>
      <c r="C124" s="293" t="s">
        <v>1721</v>
      </c>
      <c r="D124" s="293" t="s">
        <v>1722</v>
      </c>
      <c r="E124" s="569" t="s">
        <v>26</v>
      </c>
      <c r="F124" s="570">
        <f t="shared" si="2"/>
        <v>0</v>
      </c>
      <c r="G124" s="571" t="str">
        <f t="shared" si="0"/>
        <v>0</v>
      </c>
      <c r="H124" s="681">
        <v>0</v>
      </c>
      <c r="I124" s="567" t="s">
        <v>27</v>
      </c>
      <c r="J124" s="574" t="s">
        <v>1641</v>
      </c>
      <c r="K124" s="567">
        <f t="shared" si="7"/>
        <v>0</v>
      </c>
      <c r="L124" s="984"/>
    </row>
    <row r="125" spans="1:12" ht="15.6" customHeight="1">
      <c r="A125" s="573">
        <v>194</v>
      </c>
      <c r="B125" s="573" t="s">
        <v>24</v>
      </c>
      <c r="C125" s="293" t="s">
        <v>1723</v>
      </c>
      <c r="D125" s="293" t="s">
        <v>4444</v>
      </c>
      <c r="E125" s="569" t="s">
        <v>26</v>
      </c>
      <c r="F125" s="570">
        <f t="shared" si="2"/>
        <v>0</v>
      </c>
      <c r="G125" s="571" t="str">
        <f t="shared" si="0"/>
        <v>0</v>
      </c>
      <c r="H125" s="681">
        <v>0</v>
      </c>
      <c r="I125" s="567" t="s">
        <v>27</v>
      </c>
      <c r="J125" s="574" t="s">
        <v>1641</v>
      </c>
      <c r="K125" s="567">
        <f t="shared" si="7"/>
        <v>0</v>
      </c>
      <c r="L125" s="984"/>
    </row>
    <row r="126" spans="1:12" ht="15.6" customHeight="1">
      <c r="A126" s="573">
        <v>195</v>
      </c>
      <c r="B126" s="573" t="s">
        <v>24</v>
      </c>
      <c r="C126" s="293" t="s">
        <v>132</v>
      </c>
      <c r="D126" s="293" t="s">
        <v>1724</v>
      </c>
      <c r="E126" s="569" t="s">
        <v>26</v>
      </c>
      <c r="F126" s="570">
        <f t="shared" si="2"/>
        <v>0</v>
      </c>
      <c r="G126" s="571" t="str">
        <f t="shared" si="0"/>
        <v>0</v>
      </c>
      <c r="H126" s="681">
        <v>0</v>
      </c>
      <c r="I126" s="567" t="s">
        <v>27</v>
      </c>
      <c r="J126" s="574" t="s">
        <v>1641</v>
      </c>
      <c r="K126" s="567">
        <f t="shared" si="7"/>
        <v>0</v>
      </c>
      <c r="L126" s="984"/>
    </row>
    <row r="127" spans="1:12" ht="15.6" customHeight="1">
      <c r="A127" s="573">
        <v>196</v>
      </c>
      <c r="B127" s="573" t="s">
        <v>24</v>
      </c>
      <c r="C127" s="293" t="s">
        <v>1725</v>
      </c>
      <c r="D127" s="293" t="s">
        <v>1726</v>
      </c>
      <c r="E127" s="569" t="s">
        <v>26</v>
      </c>
      <c r="F127" s="570">
        <f t="shared" si="2"/>
        <v>0</v>
      </c>
      <c r="G127" s="571" t="str">
        <f t="shared" si="0"/>
        <v>0</v>
      </c>
      <c r="H127" s="681">
        <v>0</v>
      </c>
      <c r="I127" s="567" t="s">
        <v>27</v>
      </c>
      <c r="J127" s="574" t="s">
        <v>1641</v>
      </c>
      <c r="K127" s="567">
        <f t="shared" si="7"/>
        <v>0</v>
      </c>
      <c r="L127" s="984"/>
    </row>
    <row r="128" spans="1:12" ht="15.6" customHeight="1">
      <c r="A128" s="573">
        <v>197</v>
      </c>
      <c r="B128" s="573" t="s">
        <v>24</v>
      </c>
      <c r="C128" s="293" t="s">
        <v>1727</v>
      </c>
      <c r="D128" s="293" t="s">
        <v>1728</v>
      </c>
      <c r="E128" s="569" t="s">
        <v>26</v>
      </c>
      <c r="F128" s="570">
        <f t="shared" si="2"/>
        <v>0</v>
      </c>
      <c r="G128" s="571" t="str">
        <f t="shared" si="0"/>
        <v>0</v>
      </c>
      <c r="H128" s="681">
        <v>0</v>
      </c>
      <c r="I128" s="567" t="s">
        <v>27</v>
      </c>
      <c r="J128" s="574" t="s">
        <v>1641</v>
      </c>
      <c r="K128" s="567">
        <f t="shared" si="7"/>
        <v>0</v>
      </c>
      <c r="L128" s="984"/>
    </row>
    <row r="129" spans="1:12" ht="15.6" customHeight="1">
      <c r="A129" s="573">
        <v>198</v>
      </c>
      <c r="B129" s="573" t="s">
        <v>24</v>
      </c>
      <c r="C129" s="293" t="s">
        <v>1729</v>
      </c>
      <c r="D129" s="293" t="s">
        <v>4445</v>
      </c>
      <c r="E129" s="569" t="s">
        <v>26</v>
      </c>
      <c r="F129" s="570">
        <f t="shared" si="2"/>
        <v>0</v>
      </c>
      <c r="G129" s="571" t="str">
        <f t="shared" si="0"/>
        <v>0</v>
      </c>
      <c r="H129" s="681">
        <v>0</v>
      </c>
      <c r="I129" s="567" t="s">
        <v>27</v>
      </c>
      <c r="J129" s="574" t="s">
        <v>1641</v>
      </c>
      <c r="K129" s="567">
        <f t="shared" si="7"/>
        <v>0</v>
      </c>
      <c r="L129" s="984"/>
    </row>
    <row r="130" spans="1:12" ht="15.6" customHeight="1">
      <c r="A130" s="573">
        <v>199</v>
      </c>
      <c r="B130" s="573" t="s">
        <v>24</v>
      </c>
      <c r="C130" s="293" t="s">
        <v>1704</v>
      </c>
      <c r="D130" s="293" t="s">
        <v>4446</v>
      </c>
      <c r="E130" s="569" t="s">
        <v>26</v>
      </c>
      <c r="F130" s="570">
        <f t="shared" si="2"/>
        <v>0</v>
      </c>
      <c r="G130" s="571" t="str">
        <f t="shared" si="0"/>
        <v>0</v>
      </c>
      <c r="H130" s="681">
        <v>0</v>
      </c>
      <c r="I130" s="567" t="s">
        <v>27</v>
      </c>
      <c r="J130" s="574" t="s">
        <v>1641</v>
      </c>
      <c r="K130" s="567">
        <f t="shared" si="7"/>
        <v>0</v>
      </c>
      <c r="L130" s="984"/>
    </row>
    <row r="131" spans="1:12" ht="15.6" customHeight="1">
      <c r="A131" s="573">
        <v>200</v>
      </c>
      <c r="B131" s="573" t="s">
        <v>24</v>
      </c>
      <c r="C131" s="293" t="s">
        <v>1705</v>
      </c>
      <c r="D131" s="293" t="s">
        <v>1706</v>
      </c>
      <c r="E131" s="569" t="s">
        <v>26</v>
      </c>
      <c r="F131" s="570">
        <f t="shared" si="2"/>
        <v>0</v>
      </c>
      <c r="G131" s="571" t="str">
        <f t="shared" ref="G131:G186" si="8">DEC2HEX(H131)</f>
        <v>0</v>
      </c>
      <c r="H131" s="681">
        <v>0</v>
      </c>
      <c r="I131" s="567" t="s">
        <v>27</v>
      </c>
      <c r="J131" s="574" t="s">
        <v>1641</v>
      </c>
      <c r="K131" s="567">
        <f t="shared" si="7"/>
        <v>0</v>
      </c>
      <c r="L131" s="984"/>
    </row>
    <row r="132" spans="1:12" ht="15.6" customHeight="1">
      <c r="A132" s="573">
        <v>201</v>
      </c>
      <c r="B132" s="573" t="s">
        <v>24</v>
      </c>
      <c r="C132" s="293" t="s">
        <v>4447</v>
      </c>
      <c r="D132" s="293" t="s">
        <v>4448</v>
      </c>
      <c r="E132" s="569" t="s">
        <v>26</v>
      </c>
      <c r="F132" s="570">
        <f t="shared" si="2"/>
        <v>0</v>
      </c>
      <c r="G132" s="571" t="str">
        <f t="shared" si="8"/>
        <v>0</v>
      </c>
      <c r="H132" s="681">
        <v>0</v>
      </c>
      <c r="I132" s="567" t="s">
        <v>27</v>
      </c>
      <c r="J132" s="574" t="s">
        <v>1639</v>
      </c>
      <c r="K132" s="567">
        <f t="shared" si="6"/>
        <v>0</v>
      </c>
      <c r="L132" s="984"/>
    </row>
    <row r="133" spans="1:12" ht="15.6" customHeight="1">
      <c r="A133" s="573">
        <v>202</v>
      </c>
      <c r="B133" s="573" t="s">
        <v>24</v>
      </c>
      <c r="C133" s="293" t="s">
        <v>1695</v>
      </c>
      <c r="D133" s="293" t="s">
        <v>4449</v>
      </c>
      <c r="E133" s="569" t="s">
        <v>26</v>
      </c>
      <c r="F133" s="570">
        <f t="shared" si="2"/>
        <v>0</v>
      </c>
      <c r="G133" s="571" t="str">
        <f t="shared" si="8"/>
        <v>0</v>
      </c>
      <c r="H133" s="681">
        <v>0</v>
      </c>
      <c r="I133" s="567" t="s">
        <v>27</v>
      </c>
      <c r="J133" s="574" t="s">
        <v>1641</v>
      </c>
      <c r="K133" s="567">
        <f>H133</f>
        <v>0</v>
      </c>
      <c r="L133" s="984"/>
    </row>
    <row r="134" spans="1:12" ht="15.6" customHeight="1">
      <c r="A134" s="573">
        <v>203</v>
      </c>
      <c r="B134" s="573" t="s">
        <v>24</v>
      </c>
      <c r="C134" s="293" t="s">
        <v>1730</v>
      </c>
      <c r="D134" s="293" t="s">
        <v>4450</v>
      </c>
      <c r="E134" s="569" t="s">
        <v>26</v>
      </c>
      <c r="F134" s="570">
        <f t="shared" ref="F134:F186" si="9">H134</f>
        <v>0</v>
      </c>
      <c r="G134" s="571" t="str">
        <f t="shared" si="8"/>
        <v>0</v>
      </c>
      <c r="H134" s="681">
        <v>0</v>
      </c>
      <c r="I134" s="567" t="s">
        <v>27</v>
      </c>
      <c r="J134" s="574" t="s">
        <v>1641</v>
      </c>
      <c r="K134" s="567">
        <f>H134</f>
        <v>0</v>
      </c>
      <c r="L134" s="984"/>
    </row>
    <row r="135" spans="1:12" ht="15.6" customHeight="1">
      <c r="A135" s="573">
        <v>204</v>
      </c>
      <c r="B135" s="573" t="s">
        <v>24</v>
      </c>
      <c r="C135" s="293" t="s">
        <v>1731</v>
      </c>
      <c r="D135" s="293" t="s">
        <v>1732</v>
      </c>
      <c r="E135" s="569" t="s">
        <v>26</v>
      </c>
      <c r="F135" s="570">
        <f t="shared" si="9"/>
        <v>0</v>
      </c>
      <c r="G135" s="571" t="str">
        <f t="shared" si="8"/>
        <v>0</v>
      </c>
      <c r="H135" s="681">
        <v>0</v>
      </c>
      <c r="I135" s="567" t="s">
        <v>27</v>
      </c>
      <c r="J135" s="574" t="s">
        <v>1641</v>
      </c>
      <c r="K135" s="567">
        <f>H135</f>
        <v>0</v>
      </c>
      <c r="L135" s="984"/>
    </row>
    <row r="136" spans="1:12" ht="15.6" customHeight="1">
      <c r="A136" s="573">
        <v>205</v>
      </c>
      <c r="B136" s="573" t="s">
        <v>24</v>
      </c>
      <c r="C136" s="293" t="s">
        <v>4419</v>
      </c>
      <c r="D136" s="293" t="s">
        <v>4420</v>
      </c>
      <c r="E136" s="569" t="s">
        <v>26</v>
      </c>
      <c r="F136" s="570">
        <f t="shared" si="9"/>
        <v>0</v>
      </c>
      <c r="G136" s="571" t="str">
        <f t="shared" si="8"/>
        <v>0</v>
      </c>
      <c r="H136" s="681">
        <v>0</v>
      </c>
      <c r="I136" s="567" t="s">
        <v>27</v>
      </c>
      <c r="J136" s="574" t="s">
        <v>1641</v>
      </c>
      <c r="K136" s="567">
        <f>H136</f>
        <v>0</v>
      </c>
      <c r="L136" s="984"/>
    </row>
    <row r="137" spans="1:12" ht="15.6" customHeight="1">
      <c r="A137" s="573">
        <v>206</v>
      </c>
      <c r="B137" s="573" t="s">
        <v>24</v>
      </c>
      <c r="C137" s="293" t="s">
        <v>1733</v>
      </c>
      <c r="D137" s="293" t="s">
        <v>1734</v>
      </c>
      <c r="E137" s="569" t="s">
        <v>26</v>
      </c>
      <c r="F137" s="570">
        <f t="shared" si="9"/>
        <v>0</v>
      </c>
      <c r="G137" s="571" t="str">
        <f t="shared" si="8"/>
        <v>0</v>
      </c>
      <c r="H137" s="681">
        <v>0</v>
      </c>
      <c r="I137" s="567" t="s">
        <v>27</v>
      </c>
      <c r="J137" s="574" t="s">
        <v>1639</v>
      </c>
      <c r="K137" s="567">
        <f t="shared" si="6"/>
        <v>0</v>
      </c>
      <c r="L137" s="984"/>
    </row>
    <row r="138" spans="1:12" ht="15.6" customHeight="1">
      <c r="A138" s="573">
        <v>207</v>
      </c>
      <c r="B138" s="573" t="s">
        <v>24</v>
      </c>
      <c r="C138" s="293" t="s">
        <v>1735</v>
      </c>
      <c r="D138" s="293" t="s">
        <v>1736</v>
      </c>
      <c r="E138" s="569" t="s">
        <v>26</v>
      </c>
      <c r="F138" s="570">
        <f t="shared" si="9"/>
        <v>0</v>
      </c>
      <c r="G138" s="571" t="str">
        <f t="shared" si="8"/>
        <v>0</v>
      </c>
      <c r="H138" s="681">
        <v>0</v>
      </c>
      <c r="I138" s="567" t="s">
        <v>27</v>
      </c>
      <c r="J138" s="574" t="s">
        <v>1641</v>
      </c>
      <c r="K138" s="567">
        <f>H138</f>
        <v>0</v>
      </c>
      <c r="L138" s="984"/>
    </row>
    <row r="139" spans="1:12" ht="15.6" customHeight="1">
      <c r="A139" s="573">
        <v>208</v>
      </c>
      <c r="B139" s="573" t="s">
        <v>24</v>
      </c>
      <c r="C139" s="293" t="s">
        <v>1737</v>
      </c>
      <c r="D139" s="293" t="s">
        <v>4451</v>
      </c>
      <c r="E139" s="569" t="s">
        <v>26</v>
      </c>
      <c r="F139" s="570">
        <f t="shared" si="9"/>
        <v>0</v>
      </c>
      <c r="G139" s="571" t="str">
        <f t="shared" si="8"/>
        <v>0</v>
      </c>
      <c r="H139" s="681">
        <v>0</v>
      </c>
      <c r="I139" s="567" t="s">
        <v>27</v>
      </c>
      <c r="J139" s="574" t="s">
        <v>1641</v>
      </c>
      <c r="K139" s="567">
        <f>H139</f>
        <v>0</v>
      </c>
      <c r="L139" s="984"/>
    </row>
    <row r="140" spans="1:12" ht="15.6" customHeight="1">
      <c r="A140" s="573">
        <v>209</v>
      </c>
      <c r="B140" s="573" t="s">
        <v>24</v>
      </c>
      <c r="C140" s="293" t="s">
        <v>1738</v>
      </c>
      <c r="D140" s="293" t="s">
        <v>4452</v>
      </c>
      <c r="E140" s="569" t="s">
        <v>26</v>
      </c>
      <c r="F140" s="570">
        <f t="shared" si="9"/>
        <v>0</v>
      </c>
      <c r="G140" s="571" t="str">
        <f t="shared" si="8"/>
        <v>0</v>
      </c>
      <c r="H140" s="681">
        <v>0</v>
      </c>
      <c r="I140" s="567" t="s">
        <v>27</v>
      </c>
      <c r="J140" s="574" t="s">
        <v>1641</v>
      </c>
      <c r="K140" s="567">
        <f>H140</f>
        <v>0</v>
      </c>
      <c r="L140" s="984"/>
    </row>
    <row r="141" spans="1:12" ht="15.6" customHeight="1">
      <c r="A141" s="573">
        <v>210</v>
      </c>
      <c r="B141" s="573" t="s">
        <v>24</v>
      </c>
      <c r="C141" s="293" t="s">
        <v>1739</v>
      </c>
      <c r="D141" s="293" t="s">
        <v>4453</v>
      </c>
      <c r="E141" s="569" t="s">
        <v>26</v>
      </c>
      <c r="F141" s="570">
        <f t="shared" si="9"/>
        <v>0</v>
      </c>
      <c r="G141" s="571" t="str">
        <f t="shared" si="8"/>
        <v>0</v>
      </c>
      <c r="H141" s="681">
        <v>0</v>
      </c>
      <c r="I141" s="567" t="s">
        <v>27</v>
      </c>
      <c r="J141" s="574" t="s">
        <v>1641</v>
      </c>
      <c r="K141" s="567">
        <f>H141</f>
        <v>0</v>
      </c>
      <c r="L141" s="984"/>
    </row>
    <row r="142" spans="1:12" ht="15.6" customHeight="1">
      <c r="A142" s="573">
        <v>211</v>
      </c>
      <c r="B142" s="573" t="s">
        <v>24</v>
      </c>
      <c r="C142" s="293" t="s">
        <v>4419</v>
      </c>
      <c r="D142" s="293" t="s">
        <v>4420</v>
      </c>
      <c r="E142" s="569" t="s">
        <v>26</v>
      </c>
      <c r="F142" s="570">
        <f t="shared" si="9"/>
        <v>0</v>
      </c>
      <c r="G142" s="571" t="str">
        <f t="shared" si="8"/>
        <v>0</v>
      </c>
      <c r="H142" s="681">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9"/>
        <v>0</v>
      </c>
      <c r="G143" s="571" t="str">
        <f t="shared" si="8"/>
        <v>0</v>
      </c>
      <c r="H143" s="681">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9"/>
        <v>0</v>
      </c>
      <c r="G144" s="571" t="str">
        <f t="shared" si="8"/>
        <v>0</v>
      </c>
      <c r="H144" s="681">
        <v>0</v>
      </c>
      <c r="I144" s="567" t="s">
        <v>27</v>
      </c>
      <c r="J144" s="574" t="s">
        <v>1639</v>
      </c>
      <c r="K144" s="567">
        <f t="shared" si="6"/>
        <v>0</v>
      </c>
      <c r="L144" s="984"/>
    </row>
    <row r="145" spans="1:12" ht="15.6" customHeight="1">
      <c r="A145" s="573">
        <v>214</v>
      </c>
      <c r="B145" s="573" t="s">
        <v>24</v>
      </c>
      <c r="C145" s="293" t="s">
        <v>1740</v>
      </c>
      <c r="D145" s="293" t="s">
        <v>4454</v>
      </c>
      <c r="E145" s="569" t="s">
        <v>26</v>
      </c>
      <c r="F145" s="570">
        <f t="shared" si="9"/>
        <v>0</v>
      </c>
      <c r="G145" s="571" t="str">
        <f t="shared" si="8"/>
        <v>0</v>
      </c>
      <c r="H145" s="681">
        <v>0</v>
      </c>
      <c r="I145" s="567" t="s">
        <v>27</v>
      </c>
      <c r="J145" s="574" t="s">
        <v>1639</v>
      </c>
      <c r="K145" s="567">
        <f t="shared" si="6"/>
        <v>0</v>
      </c>
      <c r="L145" s="984"/>
    </row>
    <row r="146" spans="1:12" ht="15.6" customHeight="1">
      <c r="A146" s="573">
        <v>215</v>
      </c>
      <c r="B146" s="573" t="s">
        <v>24</v>
      </c>
      <c r="C146" s="293" t="s">
        <v>1741</v>
      </c>
      <c r="D146" s="293" t="s">
        <v>1742</v>
      </c>
      <c r="E146" s="569" t="s">
        <v>26</v>
      </c>
      <c r="F146" s="570">
        <f t="shared" si="9"/>
        <v>0</v>
      </c>
      <c r="G146" s="571" t="str">
        <f t="shared" si="8"/>
        <v>0</v>
      </c>
      <c r="H146" s="681">
        <v>0</v>
      </c>
      <c r="I146" s="567" t="s">
        <v>27</v>
      </c>
      <c r="J146" s="574" t="s">
        <v>1639</v>
      </c>
      <c r="K146" s="567">
        <f t="shared" si="6"/>
        <v>0</v>
      </c>
      <c r="L146" s="984"/>
    </row>
    <row r="147" spans="1:12" ht="15.6" customHeight="1">
      <c r="A147" s="573">
        <v>216</v>
      </c>
      <c r="B147" s="573" t="s">
        <v>24</v>
      </c>
      <c r="C147" s="293" t="s">
        <v>1743</v>
      </c>
      <c r="D147" s="293" t="s">
        <v>1744</v>
      </c>
      <c r="E147" s="569" t="s">
        <v>26</v>
      </c>
      <c r="F147" s="570">
        <f t="shared" si="9"/>
        <v>0</v>
      </c>
      <c r="G147" s="571" t="str">
        <f t="shared" si="8"/>
        <v>0</v>
      </c>
      <c r="H147" s="681">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9"/>
        <v>0</v>
      </c>
      <c r="G148" s="571" t="str">
        <f t="shared" si="8"/>
        <v>0</v>
      </c>
      <c r="H148" s="681">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9"/>
        <v>0</v>
      </c>
      <c r="G149" s="571" t="str">
        <f t="shared" si="8"/>
        <v>0</v>
      </c>
      <c r="H149" s="681">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9"/>
        <v>0</v>
      </c>
      <c r="G150" s="571" t="str">
        <f t="shared" si="8"/>
        <v>0</v>
      </c>
      <c r="H150" s="681">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9"/>
        <v>0</v>
      </c>
      <c r="G151" s="571" t="str">
        <f t="shared" si="8"/>
        <v>0</v>
      </c>
      <c r="H151" s="681">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9"/>
        <v>0</v>
      </c>
      <c r="G152" s="571" t="str">
        <f t="shared" si="8"/>
        <v>0</v>
      </c>
      <c r="H152" s="681">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9"/>
        <v>0</v>
      </c>
      <c r="G153" s="571" t="str">
        <f t="shared" si="8"/>
        <v>0</v>
      </c>
      <c r="H153" s="681">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9"/>
        <v>0</v>
      </c>
      <c r="G154" s="571" t="str">
        <f t="shared" si="8"/>
        <v>0</v>
      </c>
      <c r="H154" s="681">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9"/>
        <v>255</v>
      </c>
      <c r="G155" s="571" t="str">
        <f t="shared" si="8"/>
        <v>FF</v>
      </c>
      <c r="H155" s="681">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9"/>
        <v>255</v>
      </c>
      <c r="G156" s="571" t="str">
        <f t="shared" si="8"/>
        <v>FF</v>
      </c>
      <c r="H156" s="681">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9"/>
        <v>255</v>
      </c>
      <c r="G157" s="571" t="str">
        <f t="shared" si="8"/>
        <v>FF</v>
      </c>
      <c r="H157" s="681">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9"/>
        <v>255</v>
      </c>
      <c r="G158" s="571" t="str">
        <f t="shared" si="8"/>
        <v>FF</v>
      </c>
      <c r="H158" s="681">
        <v>255</v>
      </c>
      <c r="I158" s="567" t="s">
        <v>27</v>
      </c>
      <c r="J158" s="574" t="s">
        <v>1639</v>
      </c>
      <c r="K158" s="567">
        <f t="shared" si="6"/>
        <v>255</v>
      </c>
      <c r="L158" s="298"/>
    </row>
    <row r="159" spans="1:12">
      <c r="A159" s="573">
        <v>228</v>
      </c>
      <c r="B159" s="573" t="s">
        <v>24</v>
      </c>
      <c r="C159" s="293" t="s">
        <v>49</v>
      </c>
      <c r="D159" s="293" t="s">
        <v>49</v>
      </c>
      <c r="E159" s="569" t="s">
        <v>26</v>
      </c>
      <c r="F159" s="570">
        <f t="shared" si="9"/>
        <v>255</v>
      </c>
      <c r="G159" s="571" t="str">
        <f t="shared" si="8"/>
        <v>FF</v>
      </c>
      <c r="H159" s="681">
        <v>255</v>
      </c>
      <c r="I159" s="567" t="s">
        <v>27</v>
      </c>
      <c r="J159" s="574" t="s">
        <v>1639</v>
      </c>
      <c r="K159" s="567">
        <f t="shared" si="6"/>
        <v>255</v>
      </c>
      <c r="L159" s="298"/>
    </row>
    <row r="160" spans="1:12">
      <c r="A160" s="573">
        <v>229</v>
      </c>
      <c r="B160" s="573" t="s">
        <v>24</v>
      </c>
      <c r="C160" s="293" t="s">
        <v>49</v>
      </c>
      <c r="D160" s="293" t="s">
        <v>49</v>
      </c>
      <c r="E160" s="569" t="s">
        <v>26</v>
      </c>
      <c r="F160" s="570">
        <f t="shared" si="9"/>
        <v>255</v>
      </c>
      <c r="G160" s="571" t="str">
        <f t="shared" si="8"/>
        <v>FF</v>
      </c>
      <c r="H160" s="681">
        <v>255</v>
      </c>
      <c r="I160" s="567" t="s">
        <v>27</v>
      </c>
      <c r="J160" s="574" t="s">
        <v>1639</v>
      </c>
      <c r="K160" s="567">
        <f t="shared" si="6"/>
        <v>255</v>
      </c>
      <c r="L160" s="298"/>
    </row>
    <row r="161" spans="1:12">
      <c r="A161" s="573">
        <v>230</v>
      </c>
      <c r="B161" s="573" t="s">
        <v>24</v>
      </c>
      <c r="C161" s="293" t="s">
        <v>49</v>
      </c>
      <c r="D161" s="293" t="s">
        <v>49</v>
      </c>
      <c r="E161" s="569" t="s">
        <v>26</v>
      </c>
      <c r="F161" s="570">
        <f t="shared" si="9"/>
        <v>255</v>
      </c>
      <c r="G161" s="571" t="str">
        <f t="shared" si="8"/>
        <v>FF</v>
      </c>
      <c r="H161" s="681">
        <v>255</v>
      </c>
      <c r="I161" s="567" t="s">
        <v>27</v>
      </c>
      <c r="J161" s="574" t="s">
        <v>1639</v>
      </c>
      <c r="K161" s="567">
        <f t="shared" si="6"/>
        <v>255</v>
      </c>
      <c r="L161" s="298"/>
    </row>
    <row r="162" spans="1:12">
      <c r="A162" s="573">
        <v>231</v>
      </c>
      <c r="B162" s="573" t="s">
        <v>24</v>
      </c>
      <c r="C162" s="293" t="s">
        <v>49</v>
      </c>
      <c r="D162" s="293" t="s">
        <v>49</v>
      </c>
      <c r="E162" s="569" t="s">
        <v>26</v>
      </c>
      <c r="F162" s="570">
        <f t="shared" si="9"/>
        <v>255</v>
      </c>
      <c r="G162" s="571" t="str">
        <f t="shared" si="8"/>
        <v>FF</v>
      </c>
      <c r="H162" s="681">
        <v>255</v>
      </c>
      <c r="I162" s="567" t="s">
        <v>27</v>
      </c>
      <c r="J162" s="574" t="s">
        <v>1639</v>
      </c>
      <c r="K162" s="567">
        <f t="shared" si="6"/>
        <v>255</v>
      </c>
      <c r="L162" s="298"/>
    </row>
    <row r="163" spans="1:12">
      <c r="A163" s="573">
        <v>232</v>
      </c>
      <c r="B163" s="573" t="s">
        <v>24</v>
      </c>
      <c r="C163" s="293" t="s">
        <v>49</v>
      </c>
      <c r="D163" s="293" t="s">
        <v>49</v>
      </c>
      <c r="E163" s="569" t="s">
        <v>26</v>
      </c>
      <c r="F163" s="570">
        <f t="shared" si="9"/>
        <v>255</v>
      </c>
      <c r="G163" s="571" t="str">
        <f t="shared" si="8"/>
        <v>FF</v>
      </c>
      <c r="H163" s="681">
        <v>255</v>
      </c>
      <c r="I163" s="567" t="s">
        <v>27</v>
      </c>
      <c r="J163" s="574" t="s">
        <v>1639</v>
      </c>
      <c r="K163" s="567">
        <f t="shared" si="6"/>
        <v>255</v>
      </c>
      <c r="L163" s="298"/>
    </row>
    <row r="164" spans="1:12">
      <c r="A164" s="573">
        <v>233</v>
      </c>
      <c r="B164" s="573" t="s">
        <v>24</v>
      </c>
      <c r="C164" s="293" t="s">
        <v>49</v>
      </c>
      <c r="D164" s="293" t="s">
        <v>49</v>
      </c>
      <c r="E164" s="569" t="s">
        <v>26</v>
      </c>
      <c r="F164" s="570">
        <f t="shared" si="9"/>
        <v>255</v>
      </c>
      <c r="G164" s="571" t="str">
        <f t="shared" si="8"/>
        <v>FF</v>
      </c>
      <c r="H164" s="681">
        <v>255</v>
      </c>
      <c r="I164" s="567" t="s">
        <v>27</v>
      </c>
      <c r="J164" s="574" t="s">
        <v>1639</v>
      </c>
      <c r="K164" s="567">
        <f t="shared" si="6"/>
        <v>255</v>
      </c>
      <c r="L164" s="298"/>
    </row>
    <row r="165" spans="1:12">
      <c r="A165" s="573">
        <v>234</v>
      </c>
      <c r="B165" s="573" t="s">
        <v>24</v>
      </c>
      <c r="C165" s="293" t="s">
        <v>49</v>
      </c>
      <c r="D165" s="293" t="s">
        <v>49</v>
      </c>
      <c r="E165" s="569" t="s">
        <v>26</v>
      </c>
      <c r="F165" s="570">
        <f t="shared" si="9"/>
        <v>255</v>
      </c>
      <c r="G165" s="571" t="str">
        <f t="shared" si="8"/>
        <v>FF</v>
      </c>
      <c r="H165" s="681">
        <v>255</v>
      </c>
      <c r="I165" s="567" t="s">
        <v>27</v>
      </c>
      <c r="J165" s="574" t="s">
        <v>1639</v>
      </c>
      <c r="K165" s="567">
        <f t="shared" ref="K165:K186" si="10">H165</f>
        <v>255</v>
      </c>
      <c r="L165" s="298"/>
    </row>
    <row r="166" spans="1:12">
      <c r="A166" s="573">
        <v>235</v>
      </c>
      <c r="B166" s="573" t="s">
        <v>24</v>
      </c>
      <c r="C166" s="293" t="s">
        <v>49</v>
      </c>
      <c r="D166" s="293" t="s">
        <v>49</v>
      </c>
      <c r="E166" s="569" t="s">
        <v>26</v>
      </c>
      <c r="F166" s="570">
        <f t="shared" si="9"/>
        <v>255</v>
      </c>
      <c r="G166" s="571" t="str">
        <f t="shared" si="8"/>
        <v>FF</v>
      </c>
      <c r="H166" s="681">
        <v>255</v>
      </c>
      <c r="I166" s="567" t="s">
        <v>27</v>
      </c>
      <c r="J166" s="574" t="s">
        <v>1639</v>
      </c>
      <c r="K166" s="567">
        <f t="shared" si="10"/>
        <v>255</v>
      </c>
      <c r="L166" s="298"/>
    </row>
    <row r="167" spans="1:12">
      <c r="A167" s="573">
        <v>236</v>
      </c>
      <c r="B167" s="573" t="s">
        <v>24</v>
      </c>
      <c r="C167" s="293" t="s">
        <v>49</v>
      </c>
      <c r="D167" s="293" t="s">
        <v>49</v>
      </c>
      <c r="E167" s="569" t="s">
        <v>26</v>
      </c>
      <c r="F167" s="570">
        <f t="shared" si="9"/>
        <v>255</v>
      </c>
      <c r="G167" s="571" t="str">
        <f t="shared" si="8"/>
        <v>FF</v>
      </c>
      <c r="H167" s="681">
        <v>255</v>
      </c>
      <c r="I167" s="567" t="s">
        <v>27</v>
      </c>
      <c r="J167" s="574" t="s">
        <v>1639</v>
      </c>
      <c r="K167" s="567">
        <f t="shared" si="10"/>
        <v>255</v>
      </c>
      <c r="L167" s="298"/>
    </row>
    <row r="168" spans="1:12">
      <c r="A168" s="573">
        <v>237</v>
      </c>
      <c r="B168" s="573" t="s">
        <v>24</v>
      </c>
      <c r="C168" s="293" t="s">
        <v>49</v>
      </c>
      <c r="D168" s="293" t="s">
        <v>49</v>
      </c>
      <c r="E168" s="569" t="s">
        <v>26</v>
      </c>
      <c r="F168" s="570">
        <f t="shared" si="9"/>
        <v>255</v>
      </c>
      <c r="G168" s="571" t="str">
        <f t="shared" si="8"/>
        <v>FF</v>
      </c>
      <c r="H168" s="681">
        <v>255</v>
      </c>
      <c r="I168" s="567" t="s">
        <v>27</v>
      </c>
      <c r="J168" s="574" t="s">
        <v>1639</v>
      </c>
      <c r="K168" s="567">
        <f t="shared" si="10"/>
        <v>255</v>
      </c>
      <c r="L168" s="298"/>
    </row>
    <row r="169" spans="1:12">
      <c r="A169" s="573">
        <v>238</v>
      </c>
      <c r="B169" s="573" t="s">
        <v>24</v>
      </c>
      <c r="C169" s="293" t="s">
        <v>49</v>
      </c>
      <c r="D169" s="293" t="s">
        <v>49</v>
      </c>
      <c r="E169" s="569" t="s">
        <v>26</v>
      </c>
      <c r="F169" s="570">
        <f t="shared" si="9"/>
        <v>255</v>
      </c>
      <c r="G169" s="571" t="str">
        <f t="shared" si="8"/>
        <v>FF</v>
      </c>
      <c r="H169" s="681">
        <v>255</v>
      </c>
      <c r="I169" s="567" t="s">
        <v>27</v>
      </c>
      <c r="J169" s="574" t="s">
        <v>1639</v>
      </c>
      <c r="K169" s="567">
        <f t="shared" si="10"/>
        <v>255</v>
      </c>
      <c r="L169" s="298"/>
    </row>
    <row r="170" spans="1:12">
      <c r="A170" s="573">
        <v>239</v>
      </c>
      <c r="B170" s="573" t="s">
        <v>24</v>
      </c>
      <c r="C170" s="293" t="s">
        <v>49</v>
      </c>
      <c r="D170" s="293" t="s">
        <v>49</v>
      </c>
      <c r="E170" s="569" t="s">
        <v>26</v>
      </c>
      <c r="F170" s="570">
        <f t="shared" si="9"/>
        <v>255</v>
      </c>
      <c r="G170" s="571" t="str">
        <f t="shared" si="8"/>
        <v>FF</v>
      </c>
      <c r="H170" s="681">
        <v>255</v>
      </c>
      <c r="I170" s="567" t="s">
        <v>27</v>
      </c>
      <c r="J170" s="574" t="s">
        <v>1639</v>
      </c>
      <c r="K170" s="567">
        <f t="shared" si="10"/>
        <v>255</v>
      </c>
      <c r="L170" s="298"/>
    </row>
    <row r="171" spans="1:12">
      <c r="A171" s="573">
        <v>240</v>
      </c>
      <c r="B171" s="573" t="s">
        <v>24</v>
      </c>
      <c r="C171" s="293" t="s">
        <v>49</v>
      </c>
      <c r="D171" s="293" t="s">
        <v>49</v>
      </c>
      <c r="E171" s="569" t="s">
        <v>26</v>
      </c>
      <c r="F171" s="570">
        <f t="shared" si="9"/>
        <v>255</v>
      </c>
      <c r="G171" s="571" t="str">
        <f t="shared" si="8"/>
        <v>FF</v>
      </c>
      <c r="H171" s="681">
        <v>255</v>
      </c>
      <c r="I171" s="567" t="s">
        <v>27</v>
      </c>
      <c r="J171" s="574" t="s">
        <v>1639</v>
      </c>
      <c r="K171" s="567">
        <f t="shared" si="10"/>
        <v>255</v>
      </c>
      <c r="L171" s="298"/>
    </row>
    <row r="172" spans="1:12">
      <c r="A172" s="573">
        <v>241</v>
      </c>
      <c r="B172" s="573" t="s">
        <v>24</v>
      </c>
      <c r="C172" s="293" t="s">
        <v>49</v>
      </c>
      <c r="D172" s="293" t="s">
        <v>49</v>
      </c>
      <c r="E172" s="569" t="s">
        <v>26</v>
      </c>
      <c r="F172" s="570">
        <f t="shared" si="9"/>
        <v>255</v>
      </c>
      <c r="G172" s="571" t="str">
        <f t="shared" si="8"/>
        <v>FF</v>
      </c>
      <c r="H172" s="681">
        <v>255</v>
      </c>
      <c r="I172" s="567" t="s">
        <v>27</v>
      </c>
      <c r="J172" s="574" t="s">
        <v>1639</v>
      </c>
      <c r="K172" s="567">
        <f t="shared" si="10"/>
        <v>255</v>
      </c>
      <c r="L172" s="298"/>
    </row>
    <row r="173" spans="1:12">
      <c r="A173" s="573">
        <v>242</v>
      </c>
      <c r="B173" s="573" t="s">
        <v>24</v>
      </c>
      <c r="C173" s="293" t="s">
        <v>49</v>
      </c>
      <c r="D173" s="293" t="s">
        <v>49</v>
      </c>
      <c r="E173" s="569" t="s">
        <v>26</v>
      </c>
      <c r="F173" s="570">
        <f t="shared" si="9"/>
        <v>255</v>
      </c>
      <c r="G173" s="571" t="str">
        <f t="shared" si="8"/>
        <v>FF</v>
      </c>
      <c r="H173" s="681">
        <v>255</v>
      </c>
      <c r="I173" s="567" t="s">
        <v>27</v>
      </c>
      <c r="J173" s="574" t="s">
        <v>1639</v>
      </c>
      <c r="K173" s="567">
        <f t="shared" si="10"/>
        <v>255</v>
      </c>
      <c r="L173" s="298"/>
    </row>
    <row r="174" spans="1:12">
      <c r="A174" s="573">
        <v>243</v>
      </c>
      <c r="B174" s="573" t="s">
        <v>24</v>
      </c>
      <c r="C174" s="293" t="s">
        <v>49</v>
      </c>
      <c r="D174" s="293" t="s">
        <v>49</v>
      </c>
      <c r="E174" s="569" t="s">
        <v>26</v>
      </c>
      <c r="F174" s="570">
        <f t="shared" si="9"/>
        <v>255</v>
      </c>
      <c r="G174" s="571" t="str">
        <f t="shared" si="8"/>
        <v>FF</v>
      </c>
      <c r="H174" s="681">
        <v>255</v>
      </c>
      <c r="I174" s="567" t="s">
        <v>27</v>
      </c>
      <c r="J174" s="574" t="s">
        <v>1639</v>
      </c>
      <c r="K174" s="567">
        <f t="shared" si="10"/>
        <v>255</v>
      </c>
      <c r="L174" s="298"/>
    </row>
    <row r="175" spans="1:12">
      <c r="A175" s="573">
        <v>244</v>
      </c>
      <c r="B175" s="573" t="s">
        <v>24</v>
      </c>
      <c r="C175" s="293" t="s">
        <v>49</v>
      </c>
      <c r="D175" s="293" t="s">
        <v>49</v>
      </c>
      <c r="E175" s="569" t="s">
        <v>26</v>
      </c>
      <c r="F175" s="570">
        <f t="shared" si="9"/>
        <v>255</v>
      </c>
      <c r="G175" s="571" t="str">
        <f t="shared" si="8"/>
        <v>FF</v>
      </c>
      <c r="H175" s="681">
        <v>255</v>
      </c>
      <c r="I175" s="567" t="s">
        <v>27</v>
      </c>
      <c r="J175" s="574" t="s">
        <v>1639</v>
      </c>
      <c r="K175" s="567">
        <f t="shared" si="10"/>
        <v>255</v>
      </c>
      <c r="L175" s="298"/>
    </row>
    <row r="176" spans="1:12">
      <c r="A176" s="573">
        <v>245</v>
      </c>
      <c r="B176" s="573" t="s">
        <v>24</v>
      </c>
      <c r="C176" s="293" t="s">
        <v>49</v>
      </c>
      <c r="D176" s="293" t="s">
        <v>49</v>
      </c>
      <c r="E176" s="569" t="s">
        <v>26</v>
      </c>
      <c r="F176" s="570">
        <f t="shared" si="9"/>
        <v>255</v>
      </c>
      <c r="G176" s="571" t="str">
        <f t="shared" si="8"/>
        <v>FF</v>
      </c>
      <c r="H176" s="681">
        <v>255</v>
      </c>
      <c r="I176" s="567" t="s">
        <v>27</v>
      </c>
      <c r="J176" s="574" t="s">
        <v>1639</v>
      </c>
      <c r="K176" s="567">
        <f t="shared" si="10"/>
        <v>255</v>
      </c>
      <c r="L176" s="298"/>
    </row>
    <row r="177" spans="1:12">
      <c r="A177" s="573">
        <v>246</v>
      </c>
      <c r="B177" s="573" t="s">
        <v>24</v>
      </c>
      <c r="C177" s="293" t="s">
        <v>49</v>
      </c>
      <c r="D177" s="293" t="s">
        <v>49</v>
      </c>
      <c r="E177" s="569" t="s">
        <v>26</v>
      </c>
      <c r="F177" s="570">
        <f t="shared" si="9"/>
        <v>255</v>
      </c>
      <c r="G177" s="571" t="str">
        <f t="shared" si="8"/>
        <v>FF</v>
      </c>
      <c r="H177" s="681">
        <v>255</v>
      </c>
      <c r="I177" s="567" t="s">
        <v>27</v>
      </c>
      <c r="J177" s="574" t="s">
        <v>1639</v>
      </c>
      <c r="K177" s="567">
        <f t="shared" si="10"/>
        <v>255</v>
      </c>
      <c r="L177" s="298"/>
    </row>
    <row r="178" spans="1:12">
      <c r="A178" s="573">
        <v>247</v>
      </c>
      <c r="B178" s="573" t="s">
        <v>24</v>
      </c>
      <c r="C178" s="293" t="s">
        <v>49</v>
      </c>
      <c r="D178" s="293" t="s">
        <v>49</v>
      </c>
      <c r="E178" s="569" t="s">
        <v>26</v>
      </c>
      <c r="F178" s="570">
        <f t="shared" si="9"/>
        <v>255</v>
      </c>
      <c r="G178" s="571" t="str">
        <f t="shared" si="8"/>
        <v>FF</v>
      </c>
      <c r="H178" s="681">
        <v>255</v>
      </c>
      <c r="I178" s="567" t="s">
        <v>27</v>
      </c>
      <c r="J178" s="574" t="s">
        <v>1639</v>
      </c>
      <c r="K178" s="567">
        <f t="shared" si="10"/>
        <v>255</v>
      </c>
      <c r="L178" s="298"/>
    </row>
    <row r="179" spans="1:12">
      <c r="A179" s="573">
        <v>248</v>
      </c>
      <c r="B179" s="573" t="s">
        <v>24</v>
      </c>
      <c r="C179" s="293" t="s">
        <v>49</v>
      </c>
      <c r="D179" s="293" t="s">
        <v>49</v>
      </c>
      <c r="E179" s="569" t="s">
        <v>26</v>
      </c>
      <c r="F179" s="570">
        <f t="shared" si="9"/>
        <v>255</v>
      </c>
      <c r="G179" s="571" t="str">
        <f t="shared" si="8"/>
        <v>FF</v>
      </c>
      <c r="H179" s="681">
        <v>255</v>
      </c>
      <c r="I179" s="567" t="s">
        <v>27</v>
      </c>
      <c r="J179" s="574" t="s">
        <v>1639</v>
      </c>
      <c r="K179" s="567">
        <f t="shared" si="10"/>
        <v>255</v>
      </c>
      <c r="L179" s="298"/>
    </row>
    <row r="180" spans="1:12">
      <c r="A180" s="573">
        <v>249</v>
      </c>
      <c r="B180" s="573" t="s">
        <v>24</v>
      </c>
      <c r="C180" s="293" t="s">
        <v>49</v>
      </c>
      <c r="D180" s="293" t="s">
        <v>49</v>
      </c>
      <c r="E180" s="569" t="s">
        <v>26</v>
      </c>
      <c r="F180" s="570">
        <f t="shared" si="9"/>
        <v>255</v>
      </c>
      <c r="G180" s="571" t="str">
        <f t="shared" si="8"/>
        <v>FF</v>
      </c>
      <c r="H180" s="681">
        <v>255</v>
      </c>
      <c r="I180" s="567" t="s">
        <v>27</v>
      </c>
      <c r="J180" s="574" t="s">
        <v>1639</v>
      </c>
      <c r="K180" s="567">
        <f t="shared" si="10"/>
        <v>255</v>
      </c>
      <c r="L180" s="298"/>
    </row>
    <row r="181" spans="1:12">
      <c r="A181" s="573">
        <v>250</v>
      </c>
      <c r="B181" s="573" t="s">
        <v>24</v>
      </c>
      <c r="C181" s="293" t="s">
        <v>49</v>
      </c>
      <c r="D181" s="293" t="s">
        <v>49</v>
      </c>
      <c r="E181" s="569" t="s">
        <v>26</v>
      </c>
      <c r="F181" s="570">
        <f t="shared" si="9"/>
        <v>255</v>
      </c>
      <c r="G181" s="571" t="str">
        <f t="shared" si="8"/>
        <v>FF</v>
      </c>
      <c r="H181" s="681">
        <v>255</v>
      </c>
      <c r="I181" s="567" t="s">
        <v>27</v>
      </c>
      <c r="J181" s="574" t="s">
        <v>1639</v>
      </c>
      <c r="K181" s="567">
        <f t="shared" si="10"/>
        <v>255</v>
      </c>
      <c r="L181" s="298"/>
    </row>
    <row r="182" spans="1:12">
      <c r="A182" s="573">
        <v>251</v>
      </c>
      <c r="B182" s="573" t="s">
        <v>24</v>
      </c>
      <c r="C182" s="293" t="s">
        <v>49</v>
      </c>
      <c r="D182" s="293" t="s">
        <v>49</v>
      </c>
      <c r="E182" s="569" t="s">
        <v>26</v>
      </c>
      <c r="F182" s="570">
        <f t="shared" si="9"/>
        <v>255</v>
      </c>
      <c r="G182" s="571" t="str">
        <f t="shared" si="8"/>
        <v>FF</v>
      </c>
      <c r="H182" s="681">
        <v>255</v>
      </c>
      <c r="I182" s="567" t="s">
        <v>27</v>
      </c>
      <c r="J182" s="574" t="s">
        <v>1639</v>
      </c>
      <c r="K182" s="567">
        <f t="shared" si="10"/>
        <v>255</v>
      </c>
      <c r="L182" s="298"/>
    </row>
    <row r="183" spans="1:12">
      <c r="A183" s="573">
        <v>252</v>
      </c>
      <c r="B183" s="573" t="s">
        <v>24</v>
      </c>
      <c r="C183" s="293" t="s">
        <v>49</v>
      </c>
      <c r="D183" s="293" t="s">
        <v>49</v>
      </c>
      <c r="E183" s="569" t="s">
        <v>26</v>
      </c>
      <c r="F183" s="570">
        <f t="shared" si="9"/>
        <v>255</v>
      </c>
      <c r="G183" s="571" t="str">
        <f t="shared" si="8"/>
        <v>FF</v>
      </c>
      <c r="H183" s="681">
        <v>255</v>
      </c>
      <c r="I183" s="567" t="s">
        <v>27</v>
      </c>
      <c r="J183" s="574" t="s">
        <v>1639</v>
      </c>
      <c r="K183" s="567">
        <f t="shared" si="10"/>
        <v>255</v>
      </c>
      <c r="L183" s="298"/>
    </row>
    <row r="184" spans="1:12">
      <c r="A184" s="573">
        <v>253</v>
      </c>
      <c r="B184" s="573" t="s">
        <v>24</v>
      </c>
      <c r="C184" s="293" t="s">
        <v>49</v>
      </c>
      <c r="D184" s="293" t="s">
        <v>49</v>
      </c>
      <c r="E184" s="569" t="s">
        <v>26</v>
      </c>
      <c r="F184" s="570">
        <f t="shared" si="9"/>
        <v>255</v>
      </c>
      <c r="G184" s="571" t="str">
        <f t="shared" si="8"/>
        <v>FF</v>
      </c>
      <c r="H184" s="681">
        <v>255</v>
      </c>
      <c r="I184" s="567" t="s">
        <v>27</v>
      </c>
      <c r="J184" s="574" t="s">
        <v>1639</v>
      </c>
      <c r="K184" s="567">
        <f t="shared" si="10"/>
        <v>255</v>
      </c>
      <c r="L184" s="298"/>
    </row>
    <row r="185" spans="1:12">
      <c r="A185" s="573">
        <v>254</v>
      </c>
      <c r="B185" s="573" t="s">
        <v>24</v>
      </c>
      <c r="C185" s="293" t="s">
        <v>49</v>
      </c>
      <c r="D185" s="293" t="s">
        <v>49</v>
      </c>
      <c r="E185" s="569" t="s">
        <v>26</v>
      </c>
      <c r="F185" s="570">
        <f t="shared" si="9"/>
        <v>255</v>
      </c>
      <c r="G185" s="571" t="str">
        <f t="shared" si="8"/>
        <v>FF</v>
      </c>
      <c r="H185" s="681">
        <v>255</v>
      </c>
      <c r="I185" s="567" t="s">
        <v>27</v>
      </c>
      <c r="J185" s="574" t="s">
        <v>1639</v>
      </c>
      <c r="K185" s="567">
        <f t="shared" si="10"/>
        <v>255</v>
      </c>
      <c r="L185" s="298"/>
    </row>
    <row r="186" spans="1:12">
      <c r="A186" s="573">
        <v>255</v>
      </c>
      <c r="B186" s="573" t="s">
        <v>24</v>
      </c>
      <c r="C186" s="293" t="s">
        <v>1487</v>
      </c>
      <c r="D186" s="300" t="s">
        <v>1488</v>
      </c>
      <c r="E186" s="569" t="s">
        <v>26</v>
      </c>
      <c r="F186" s="570">
        <f t="shared" si="9"/>
        <v>204</v>
      </c>
      <c r="G186" s="571" t="str">
        <f t="shared" si="8"/>
        <v>CC</v>
      </c>
      <c r="H186" s="681">
        <v>204</v>
      </c>
      <c r="I186" s="567" t="s">
        <v>27</v>
      </c>
      <c r="J186" s="574" t="s">
        <v>1639</v>
      </c>
      <c r="K186" s="567">
        <f t="shared" si="10"/>
        <v>204</v>
      </c>
      <c r="L186" s="298"/>
    </row>
    <row r="187" spans="1:12">
      <c r="A187" s="566"/>
      <c r="B187" s="568"/>
      <c r="C187" s="566"/>
      <c r="D187" s="566"/>
      <c r="E187" s="568"/>
      <c r="F187" s="566"/>
      <c r="H187" s="680"/>
      <c r="I187" s="568"/>
      <c r="J187" s="568"/>
      <c r="K187" s="568"/>
      <c r="L187" s="566"/>
    </row>
    <row r="188" spans="1:12">
      <c r="A188" s="566"/>
      <c r="B188" s="568"/>
      <c r="C188" s="566"/>
      <c r="D188" s="566"/>
      <c r="E188" s="568"/>
      <c r="F188" s="566"/>
      <c r="H188" s="680"/>
      <c r="I188" s="568"/>
      <c r="J188" s="568"/>
      <c r="K188" s="568"/>
      <c r="L188" s="566"/>
    </row>
    <row r="189" spans="1:12">
      <c r="A189" s="566"/>
      <c r="B189" s="568"/>
      <c r="C189" s="566"/>
      <c r="D189" s="566"/>
      <c r="E189" s="568"/>
      <c r="F189" s="566"/>
      <c r="H189" s="680"/>
      <c r="I189" s="568"/>
      <c r="J189" s="568"/>
      <c r="K189" s="568"/>
      <c r="L189" s="566"/>
    </row>
    <row r="190" spans="1:12">
      <c r="A190" s="566"/>
      <c r="B190" s="568"/>
      <c r="C190" s="566"/>
      <c r="D190" s="566"/>
      <c r="E190" s="568"/>
      <c r="F190" s="566"/>
      <c r="H190" s="680"/>
      <c r="I190" s="568"/>
      <c r="J190" s="568"/>
      <c r="K190" s="568"/>
      <c r="L190" s="566"/>
    </row>
    <row r="191" spans="1:12">
      <c r="A191" s="566"/>
      <c r="B191" s="568"/>
      <c r="C191" s="566"/>
      <c r="D191" s="566"/>
      <c r="E191" s="568"/>
      <c r="F191" s="566"/>
      <c r="H191" s="680"/>
      <c r="I191" s="568"/>
      <c r="J191" s="568"/>
      <c r="K191" s="568"/>
      <c r="L191" s="566"/>
    </row>
    <row r="192" spans="1:12">
      <c r="A192" s="566"/>
      <c r="B192" s="568"/>
      <c r="C192" s="566"/>
      <c r="D192" s="566"/>
      <c r="E192" s="568"/>
      <c r="F192" s="566"/>
      <c r="H192" s="680"/>
      <c r="I192" s="568"/>
      <c r="J192" s="568"/>
      <c r="K192" s="568"/>
      <c r="L192" s="566"/>
    </row>
    <row r="193" spans="1:12">
      <c r="A193" s="566"/>
      <c r="B193" s="568"/>
      <c r="C193" s="566"/>
      <c r="D193" s="566"/>
      <c r="E193" s="568"/>
      <c r="F193" s="566"/>
      <c r="H193" s="680"/>
      <c r="I193" s="568"/>
      <c r="J193" s="568"/>
      <c r="K193" s="568"/>
      <c r="L193" s="566"/>
    </row>
    <row r="194" spans="1:12">
      <c r="A194" s="566"/>
      <c r="B194" s="568"/>
      <c r="C194" s="566"/>
      <c r="D194" s="566"/>
      <c r="E194" s="568"/>
      <c r="F194" s="566"/>
      <c r="H194" s="680"/>
      <c r="I194" s="568"/>
      <c r="J194" s="568"/>
      <c r="K194" s="568"/>
      <c r="L194" s="566"/>
    </row>
    <row r="195" spans="1:12">
      <c r="A195" s="566"/>
      <c r="B195" s="568"/>
      <c r="C195" s="566"/>
      <c r="D195" s="566"/>
      <c r="E195" s="568"/>
      <c r="F195" s="566"/>
      <c r="H195" s="680"/>
      <c r="I195" s="568"/>
      <c r="J195" s="568"/>
      <c r="K195" s="568"/>
      <c r="L195" s="566"/>
    </row>
    <row r="196" spans="1:12">
      <c r="A196" s="566"/>
      <c r="B196" s="568"/>
      <c r="C196" s="566"/>
      <c r="D196" s="566"/>
      <c r="E196" s="568"/>
      <c r="F196" s="566"/>
      <c r="H196" s="680"/>
      <c r="I196" s="568"/>
      <c r="J196" s="568"/>
      <c r="K196" s="568"/>
      <c r="L196" s="566"/>
    </row>
    <row r="197" spans="1:12">
      <c r="H197" s="680"/>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932E6-50F9-4473-8FA2-CEFAB3D76010}">
  <dimension ref="A1:L197"/>
  <sheetViews>
    <sheetView zoomScale="55" zoomScaleNormal="55" workbookViewId="0">
      <selection activeCell="H11"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679"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1757</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4194304</v>
      </c>
      <c r="L3" s="983" t="s">
        <v>4459</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40</v>
      </c>
      <c r="H19" s="986">
        <v>64</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1</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49</v>
      </c>
      <c r="D35" s="293" t="s">
        <v>49</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681">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681">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681">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681">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681">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681">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681">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681">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681">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681">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681">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681">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681">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681">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681">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681">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681">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681">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681">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681">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681">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681">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681">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681">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681">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681">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681">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681">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681">
        <v>0</v>
      </c>
      <c r="I95" s="567" t="s">
        <v>27</v>
      </c>
      <c r="J95" s="574" t="s">
        <v>1639</v>
      </c>
      <c r="K95" s="567">
        <f t="shared" si="5"/>
        <v>0</v>
      </c>
      <c r="L95" s="984"/>
    </row>
    <row r="96" spans="1:12" ht="15.6" customHeight="1">
      <c r="A96" s="573">
        <v>165</v>
      </c>
      <c r="B96" s="573" t="s">
        <v>24</v>
      </c>
      <c r="C96" s="293" t="s">
        <v>1681</v>
      </c>
      <c r="D96" s="533" t="s">
        <v>4433</v>
      </c>
      <c r="E96" s="569" t="s">
        <v>26</v>
      </c>
      <c r="F96" s="570">
        <f t="shared" si="2"/>
        <v>0</v>
      </c>
      <c r="G96" s="571" t="str">
        <f t="shared" si="0"/>
        <v>0</v>
      </c>
      <c r="H96" s="681">
        <v>0</v>
      </c>
      <c r="I96" s="567" t="s">
        <v>27</v>
      </c>
      <c r="J96" s="574" t="s">
        <v>1641</v>
      </c>
      <c r="K96" s="567">
        <f t="shared" si="5"/>
        <v>0</v>
      </c>
      <c r="L96" s="984"/>
    </row>
    <row r="97" spans="1:12" ht="15.6" customHeight="1">
      <c r="A97" s="573">
        <v>166</v>
      </c>
      <c r="B97" s="573" t="s">
        <v>24</v>
      </c>
      <c r="C97" s="293" t="s">
        <v>1682</v>
      </c>
      <c r="D97" s="533" t="s">
        <v>4434</v>
      </c>
      <c r="E97" s="569" t="s">
        <v>26</v>
      </c>
      <c r="F97" s="570">
        <f t="shared" si="2"/>
        <v>0</v>
      </c>
      <c r="G97" s="571" t="str">
        <f t="shared" si="0"/>
        <v>0</v>
      </c>
      <c r="H97" s="681">
        <v>0</v>
      </c>
      <c r="I97" s="567" t="s">
        <v>27</v>
      </c>
      <c r="J97" s="574" t="s">
        <v>1641</v>
      </c>
      <c r="K97" s="567">
        <f t="shared" si="5"/>
        <v>0</v>
      </c>
      <c r="L97" s="984"/>
    </row>
    <row r="98" spans="1:12" ht="15.6" customHeight="1">
      <c r="A98" s="573">
        <v>167</v>
      </c>
      <c r="B98" s="573" t="s">
        <v>24</v>
      </c>
      <c r="C98" s="293" t="s">
        <v>1683</v>
      </c>
      <c r="D98" s="533" t="s">
        <v>1684</v>
      </c>
      <c r="E98" s="569" t="s">
        <v>26</v>
      </c>
      <c r="F98" s="570">
        <f t="shared" si="2"/>
        <v>0</v>
      </c>
      <c r="G98" s="571" t="str">
        <f t="shared" si="0"/>
        <v>0</v>
      </c>
      <c r="H98" s="681">
        <v>0</v>
      </c>
      <c r="I98" s="567" t="s">
        <v>27</v>
      </c>
      <c r="J98" s="574" t="s">
        <v>1641</v>
      </c>
      <c r="K98" s="567">
        <f t="shared" si="5"/>
        <v>0</v>
      </c>
      <c r="L98" s="984"/>
    </row>
    <row r="99" spans="1:12" ht="15.6" customHeight="1">
      <c r="A99" s="573">
        <v>168</v>
      </c>
      <c r="B99" s="573" t="s">
        <v>24</v>
      </c>
      <c r="C99" s="293" t="s">
        <v>1745</v>
      </c>
      <c r="D99" s="293" t="s">
        <v>1746</v>
      </c>
      <c r="E99" s="569" t="s">
        <v>26</v>
      </c>
      <c r="F99" s="570">
        <f t="shared" si="2"/>
        <v>0</v>
      </c>
      <c r="G99" s="571" t="str">
        <f t="shared" si="0"/>
        <v>0</v>
      </c>
      <c r="H99" s="681">
        <v>0</v>
      </c>
      <c r="I99" s="567" t="s">
        <v>27</v>
      </c>
      <c r="J99" s="574" t="s">
        <v>1639</v>
      </c>
      <c r="K99" s="567">
        <f t="shared" si="5"/>
        <v>0</v>
      </c>
      <c r="L99" s="984"/>
    </row>
    <row r="100" spans="1:12" ht="15.6" customHeight="1">
      <c r="A100" s="573">
        <v>169</v>
      </c>
      <c r="B100" s="573" t="s">
        <v>24</v>
      </c>
      <c r="C100" s="293" t="s">
        <v>1685</v>
      </c>
      <c r="D100" s="293" t="s">
        <v>4435</v>
      </c>
      <c r="E100" s="569" t="s">
        <v>26</v>
      </c>
      <c r="F100" s="570">
        <f t="shared" si="2"/>
        <v>0</v>
      </c>
      <c r="G100" s="571" t="str">
        <f t="shared" si="0"/>
        <v>0</v>
      </c>
      <c r="H100" s="681">
        <v>0</v>
      </c>
      <c r="I100" s="567" t="s">
        <v>27</v>
      </c>
      <c r="J100" s="574" t="s">
        <v>1639</v>
      </c>
      <c r="K100" s="567">
        <f t="shared" si="5"/>
        <v>0</v>
      </c>
      <c r="L100" s="984"/>
    </row>
    <row r="101" spans="1:12" ht="15.6" customHeight="1">
      <c r="A101" s="573">
        <v>170</v>
      </c>
      <c r="B101" s="573" t="s">
        <v>24</v>
      </c>
      <c r="C101" s="293" t="s">
        <v>1686</v>
      </c>
      <c r="D101" s="293" t="s">
        <v>1687</v>
      </c>
      <c r="E101" s="569" t="s">
        <v>26</v>
      </c>
      <c r="F101" s="570">
        <f t="shared" si="2"/>
        <v>0</v>
      </c>
      <c r="G101" s="571" t="str">
        <f t="shared" si="0"/>
        <v>0</v>
      </c>
      <c r="H101" s="681">
        <v>0</v>
      </c>
      <c r="I101" s="567" t="s">
        <v>27</v>
      </c>
      <c r="J101" s="574" t="s">
        <v>1639</v>
      </c>
      <c r="K101" s="567">
        <f t="shared" ref="K101:K164" si="6">H101</f>
        <v>0</v>
      </c>
      <c r="L101" s="984"/>
    </row>
    <row r="102" spans="1:12" ht="15.6" customHeight="1">
      <c r="A102" s="573">
        <v>171</v>
      </c>
      <c r="B102" s="573" t="s">
        <v>24</v>
      </c>
      <c r="C102" s="293" t="s">
        <v>1688</v>
      </c>
      <c r="D102" s="293" t="s">
        <v>4436</v>
      </c>
      <c r="E102" s="569" t="s">
        <v>26</v>
      </c>
      <c r="F102" s="570">
        <f t="shared" si="2"/>
        <v>0</v>
      </c>
      <c r="G102" s="571" t="str">
        <f t="shared" si="0"/>
        <v>0</v>
      </c>
      <c r="H102" s="681">
        <v>0</v>
      </c>
      <c r="I102" s="567" t="s">
        <v>27</v>
      </c>
      <c r="J102" s="574" t="s">
        <v>1641</v>
      </c>
      <c r="K102" s="567">
        <f>H102</f>
        <v>0</v>
      </c>
      <c r="L102" s="984"/>
    </row>
    <row r="103" spans="1:12" ht="15.6" customHeight="1">
      <c r="A103" s="573">
        <v>172</v>
      </c>
      <c r="B103" s="573" t="s">
        <v>24</v>
      </c>
      <c r="C103" s="293" t="s">
        <v>1689</v>
      </c>
      <c r="D103" s="293" t="s">
        <v>1690</v>
      </c>
      <c r="E103" s="569" t="s">
        <v>26</v>
      </c>
      <c r="F103" s="570">
        <f t="shared" si="2"/>
        <v>0</v>
      </c>
      <c r="G103" s="571" t="str">
        <f t="shared" si="0"/>
        <v>0</v>
      </c>
      <c r="H103" s="681">
        <v>0</v>
      </c>
      <c r="I103" s="567" t="s">
        <v>27</v>
      </c>
      <c r="J103" s="574" t="s">
        <v>1641</v>
      </c>
      <c r="K103" s="567">
        <f>H103</f>
        <v>0</v>
      </c>
      <c r="L103" s="984"/>
    </row>
    <row r="104" spans="1:12" ht="15.6" customHeight="1">
      <c r="A104" s="573">
        <v>173</v>
      </c>
      <c r="B104" s="573" t="s">
        <v>24</v>
      </c>
      <c r="C104" s="293" t="s">
        <v>1691</v>
      </c>
      <c r="D104" s="293" t="s">
        <v>1692</v>
      </c>
      <c r="E104" s="569" t="s">
        <v>26</v>
      </c>
      <c r="F104" s="570">
        <f t="shared" si="2"/>
        <v>0</v>
      </c>
      <c r="G104" s="571" t="str">
        <f t="shared" si="0"/>
        <v>0</v>
      </c>
      <c r="H104" s="681">
        <v>0</v>
      </c>
      <c r="I104" s="567" t="s">
        <v>27</v>
      </c>
      <c r="J104" s="574" t="s">
        <v>1641</v>
      </c>
      <c r="K104" s="567">
        <f>H104</f>
        <v>0</v>
      </c>
      <c r="L104" s="984"/>
    </row>
    <row r="105" spans="1:12" ht="15.6" customHeight="1">
      <c r="A105" s="573">
        <v>174</v>
      </c>
      <c r="B105" s="573" t="s">
        <v>24</v>
      </c>
      <c r="C105" s="293" t="s">
        <v>1693</v>
      </c>
      <c r="D105" s="293" t="s">
        <v>4437</v>
      </c>
      <c r="E105" s="569" t="s">
        <v>26</v>
      </c>
      <c r="F105" s="570">
        <f t="shared" si="2"/>
        <v>0</v>
      </c>
      <c r="G105" s="571" t="str">
        <f t="shared" si="0"/>
        <v>0</v>
      </c>
      <c r="H105" s="681">
        <v>0</v>
      </c>
      <c r="I105" s="567" t="s">
        <v>27</v>
      </c>
      <c r="J105" s="574" t="s">
        <v>1641</v>
      </c>
      <c r="K105" s="567">
        <f>H105</f>
        <v>0</v>
      </c>
      <c r="L105" s="984"/>
    </row>
    <row r="106" spans="1:12" ht="15.6" customHeight="1">
      <c r="A106" s="573">
        <v>175</v>
      </c>
      <c r="B106" s="573" t="s">
        <v>24</v>
      </c>
      <c r="C106" s="293" t="s">
        <v>1694</v>
      </c>
      <c r="D106" s="293" t="s">
        <v>4438</v>
      </c>
      <c r="E106" s="569" t="s">
        <v>26</v>
      </c>
      <c r="F106" s="570">
        <f t="shared" si="2"/>
        <v>0</v>
      </c>
      <c r="G106" s="571" t="str">
        <f t="shared" si="0"/>
        <v>0</v>
      </c>
      <c r="H106" s="681">
        <v>0</v>
      </c>
      <c r="I106" s="567" t="s">
        <v>27</v>
      </c>
      <c r="J106" s="574" t="s">
        <v>1639</v>
      </c>
      <c r="K106" s="567">
        <f t="shared" si="6"/>
        <v>0</v>
      </c>
      <c r="L106" s="984"/>
    </row>
    <row r="107" spans="1:12" ht="15.6" customHeight="1">
      <c r="A107" s="573">
        <v>176</v>
      </c>
      <c r="B107" s="573" t="s">
        <v>24</v>
      </c>
      <c r="C107" s="293" t="s">
        <v>1695</v>
      </c>
      <c r="D107" s="293" t="s">
        <v>4439</v>
      </c>
      <c r="E107" s="569" t="s">
        <v>26</v>
      </c>
      <c r="F107" s="570">
        <f t="shared" si="2"/>
        <v>0</v>
      </c>
      <c r="G107" s="571" t="str">
        <f t="shared" si="0"/>
        <v>0</v>
      </c>
      <c r="H107" s="681">
        <v>0</v>
      </c>
      <c r="I107" s="567" t="s">
        <v>27</v>
      </c>
      <c r="J107" s="574" t="s">
        <v>1639</v>
      </c>
      <c r="K107" s="567">
        <f t="shared" si="6"/>
        <v>0</v>
      </c>
      <c r="L107" s="984"/>
    </row>
    <row r="108" spans="1:12" ht="15.6" customHeight="1">
      <c r="A108" s="573">
        <v>177</v>
      </c>
      <c r="B108" s="573" t="s">
        <v>24</v>
      </c>
      <c r="C108" s="293" t="s">
        <v>1696</v>
      </c>
      <c r="D108" s="293" t="s">
        <v>1697</v>
      </c>
      <c r="E108" s="569" t="s">
        <v>26</v>
      </c>
      <c r="F108" s="570">
        <f t="shared" si="2"/>
        <v>0</v>
      </c>
      <c r="G108" s="571" t="str">
        <f t="shared" si="0"/>
        <v>0</v>
      </c>
      <c r="H108" s="681">
        <v>0</v>
      </c>
      <c r="I108" s="567" t="s">
        <v>27</v>
      </c>
      <c r="J108" s="574" t="s">
        <v>1639</v>
      </c>
      <c r="K108" s="567">
        <f t="shared" si="6"/>
        <v>0</v>
      </c>
      <c r="L108" s="984"/>
    </row>
    <row r="109" spans="1:12" ht="15.6" customHeight="1">
      <c r="A109" s="573">
        <v>178</v>
      </c>
      <c r="B109" s="573" t="s">
        <v>24</v>
      </c>
      <c r="C109" s="293" t="s">
        <v>1698</v>
      </c>
      <c r="D109" s="293" t="s">
        <v>1699</v>
      </c>
      <c r="E109" s="569" t="s">
        <v>26</v>
      </c>
      <c r="F109" s="570">
        <f t="shared" si="2"/>
        <v>0</v>
      </c>
      <c r="G109" s="571" t="str">
        <f t="shared" si="0"/>
        <v>0</v>
      </c>
      <c r="H109" s="681">
        <v>0</v>
      </c>
      <c r="I109" s="567" t="s">
        <v>27</v>
      </c>
      <c r="J109" s="574" t="s">
        <v>1639</v>
      </c>
      <c r="K109" s="567">
        <f t="shared" si="6"/>
        <v>0</v>
      </c>
      <c r="L109" s="984"/>
    </row>
    <row r="110" spans="1:12" ht="15.6" customHeight="1">
      <c r="A110" s="573">
        <v>179</v>
      </c>
      <c r="B110" s="573" t="s">
        <v>24</v>
      </c>
      <c r="C110" s="293" t="s">
        <v>1700</v>
      </c>
      <c r="D110" s="293" t="s">
        <v>1701</v>
      </c>
      <c r="E110" s="569" t="s">
        <v>26</v>
      </c>
      <c r="F110" s="570">
        <f t="shared" si="2"/>
        <v>0</v>
      </c>
      <c r="G110" s="571" t="str">
        <f t="shared" si="0"/>
        <v>0</v>
      </c>
      <c r="H110" s="681">
        <v>0</v>
      </c>
      <c r="I110" s="567" t="s">
        <v>27</v>
      </c>
      <c r="J110" s="574" t="s">
        <v>1639</v>
      </c>
      <c r="K110" s="567">
        <f t="shared" si="6"/>
        <v>0</v>
      </c>
      <c r="L110" s="984"/>
    </row>
    <row r="111" spans="1:12" ht="15.6" customHeight="1">
      <c r="A111" s="573">
        <v>180</v>
      </c>
      <c r="B111" s="573" t="s">
        <v>24</v>
      </c>
      <c r="C111" s="293" t="s">
        <v>1702</v>
      </c>
      <c r="D111" s="293" t="s">
        <v>1703</v>
      </c>
      <c r="E111" s="569" t="s">
        <v>26</v>
      </c>
      <c r="F111" s="570">
        <f t="shared" si="2"/>
        <v>0</v>
      </c>
      <c r="G111" s="571" t="str">
        <f t="shared" si="0"/>
        <v>0</v>
      </c>
      <c r="H111" s="681">
        <v>0</v>
      </c>
      <c r="I111" s="567" t="s">
        <v>27</v>
      </c>
      <c r="J111" s="574" t="s">
        <v>1639</v>
      </c>
      <c r="K111" s="567">
        <f t="shared" si="6"/>
        <v>0</v>
      </c>
      <c r="L111" s="984"/>
    </row>
    <row r="112" spans="1:12" ht="15.6" customHeight="1">
      <c r="A112" s="573">
        <v>181</v>
      </c>
      <c r="B112" s="573" t="s">
        <v>24</v>
      </c>
      <c r="C112" s="293" t="s">
        <v>1707</v>
      </c>
      <c r="D112" s="293" t="s">
        <v>1708</v>
      </c>
      <c r="E112" s="569" t="s">
        <v>26</v>
      </c>
      <c r="F112" s="570">
        <f t="shared" si="2"/>
        <v>1</v>
      </c>
      <c r="G112" s="571" t="str">
        <f t="shared" si="0"/>
        <v>1</v>
      </c>
      <c r="H112" s="681">
        <v>1</v>
      </c>
      <c r="I112" s="567" t="s">
        <v>27</v>
      </c>
      <c r="J112" s="574" t="s">
        <v>1641</v>
      </c>
      <c r="K112" s="567">
        <f t="shared" ref="K112:K131" si="7">H112</f>
        <v>1</v>
      </c>
      <c r="L112" s="984"/>
    </row>
    <row r="113" spans="1:12" ht="15.6" customHeight="1">
      <c r="A113" s="573">
        <v>182</v>
      </c>
      <c r="B113" s="573" t="s">
        <v>24</v>
      </c>
      <c r="C113" s="293" t="s">
        <v>1709</v>
      </c>
      <c r="D113" s="293" t="s">
        <v>4440</v>
      </c>
      <c r="E113" s="569" t="s">
        <v>26</v>
      </c>
      <c r="F113" s="570">
        <f t="shared" si="2"/>
        <v>0</v>
      </c>
      <c r="G113" s="571" t="str">
        <f t="shared" si="0"/>
        <v>0</v>
      </c>
      <c r="H113" s="681">
        <v>0</v>
      </c>
      <c r="I113" s="567" t="s">
        <v>27</v>
      </c>
      <c r="J113" s="574" t="s">
        <v>1641</v>
      </c>
      <c r="K113" s="567">
        <f t="shared" si="7"/>
        <v>0</v>
      </c>
      <c r="L113" s="984"/>
    </row>
    <row r="114" spans="1:12" ht="15.6" customHeight="1">
      <c r="A114" s="573">
        <v>183</v>
      </c>
      <c r="B114" s="573" t="s">
        <v>24</v>
      </c>
      <c r="C114" s="293" t="s">
        <v>1710</v>
      </c>
      <c r="D114" s="293" t="s">
        <v>1711</v>
      </c>
      <c r="E114" s="569" t="s">
        <v>26</v>
      </c>
      <c r="F114" s="570">
        <f t="shared" si="2"/>
        <v>31</v>
      </c>
      <c r="G114" s="571" t="str">
        <f t="shared" si="0"/>
        <v>1F</v>
      </c>
      <c r="H114" s="681">
        <v>31</v>
      </c>
      <c r="I114" s="567" t="s">
        <v>27</v>
      </c>
      <c r="J114" s="574" t="s">
        <v>1641</v>
      </c>
      <c r="K114" s="567">
        <f t="shared" si="7"/>
        <v>31</v>
      </c>
      <c r="L114" s="984"/>
    </row>
    <row r="115" spans="1:12" ht="15.6" customHeight="1">
      <c r="A115" s="573">
        <v>184</v>
      </c>
      <c r="B115" s="573" t="s">
        <v>24</v>
      </c>
      <c r="C115" s="293" t="s">
        <v>1712</v>
      </c>
      <c r="D115" s="293" t="s">
        <v>1713</v>
      </c>
      <c r="E115" s="569" t="s">
        <v>26</v>
      </c>
      <c r="F115" s="570">
        <f t="shared" si="2"/>
        <v>0</v>
      </c>
      <c r="G115" s="571" t="str">
        <f t="shared" si="0"/>
        <v>0</v>
      </c>
      <c r="H115" s="681">
        <v>0</v>
      </c>
      <c r="I115" s="567" t="s">
        <v>27</v>
      </c>
      <c r="J115" s="574" t="s">
        <v>1641</v>
      </c>
      <c r="K115" s="567">
        <f t="shared" si="7"/>
        <v>0</v>
      </c>
      <c r="L115" s="984"/>
    </row>
    <row r="116" spans="1:12" ht="15.6" customHeight="1">
      <c r="A116" s="573">
        <v>185</v>
      </c>
      <c r="B116" s="573" t="s">
        <v>24</v>
      </c>
      <c r="C116" s="293" t="s">
        <v>1714</v>
      </c>
      <c r="D116" s="293" t="s">
        <v>4441</v>
      </c>
      <c r="E116" s="569" t="s">
        <v>26</v>
      </c>
      <c r="F116" s="570">
        <f t="shared" si="2"/>
        <v>0</v>
      </c>
      <c r="G116" s="571" t="str">
        <f t="shared" si="0"/>
        <v>0</v>
      </c>
      <c r="H116" s="681">
        <v>0</v>
      </c>
      <c r="I116" s="567" t="s">
        <v>27</v>
      </c>
      <c r="J116" s="574" t="s">
        <v>1641</v>
      </c>
      <c r="K116" s="567">
        <f t="shared" si="7"/>
        <v>0</v>
      </c>
      <c r="L116" s="984"/>
    </row>
    <row r="117" spans="1:12" ht="15.6" customHeight="1">
      <c r="A117" s="573">
        <v>186</v>
      </c>
      <c r="B117" s="573" t="s">
        <v>24</v>
      </c>
      <c r="C117" s="293" t="s">
        <v>1715</v>
      </c>
      <c r="D117" s="293" t="s">
        <v>4442</v>
      </c>
      <c r="E117" s="569" t="s">
        <v>26</v>
      </c>
      <c r="F117" s="570">
        <f t="shared" si="2"/>
        <v>0</v>
      </c>
      <c r="G117" s="571" t="str">
        <f t="shared" si="0"/>
        <v>0</v>
      </c>
      <c r="H117" s="681">
        <v>0</v>
      </c>
      <c r="I117" s="567" t="s">
        <v>27</v>
      </c>
      <c r="J117" s="574" t="s">
        <v>1641</v>
      </c>
      <c r="K117" s="567">
        <f t="shared" si="7"/>
        <v>0</v>
      </c>
      <c r="L117" s="984"/>
    </row>
    <row r="118" spans="1:12" ht="15.6" customHeight="1">
      <c r="A118" s="573">
        <v>187</v>
      </c>
      <c r="B118" s="573" t="s">
        <v>24</v>
      </c>
      <c r="C118" s="293" t="s">
        <v>1716</v>
      </c>
      <c r="D118" s="293" t="s">
        <v>4443</v>
      </c>
      <c r="E118" s="569" t="s">
        <v>26</v>
      </c>
      <c r="F118" s="570">
        <f t="shared" si="2"/>
        <v>4</v>
      </c>
      <c r="G118" s="571" t="str">
        <f t="shared" si="0"/>
        <v>4</v>
      </c>
      <c r="H118" s="681">
        <v>4</v>
      </c>
      <c r="I118" s="567" t="s">
        <v>27</v>
      </c>
      <c r="J118" s="574" t="s">
        <v>1641</v>
      </c>
      <c r="K118" s="567">
        <f t="shared" si="7"/>
        <v>4</v>
      </c>
      <c r="L118" s="984"/>
    </row>
    <row r="119" spans="1:12" ht="15.6" customHeight="1">
      <c r="A119" s="573">
        <v>188</v>
      </c>
      <c r="B119" s="573" t="s">
        <v>24</v>
      </c>
      <c r="C119" s="293" t="s">
        <v>1717</v>
      </c>
      <c r="D119" s="293" t="s">
        <v>1718</v>
      </c>
      <c r="E119" s="569" t="s">
        <v>26</v>
      </c>
      <c r="F119" s="570">
        <f t="shared" si="2"/>
        <v>0</v>
      </c>
      <c r="G119" s="571" t="str">
        <f t="shared" si="0"/>
        <v>0</v>
      </c>
      <c r="H119" s="681">
        <v>0</v>
      </c>
      <c r="I119" s="567" t="s">
        <v>27</v>
      </c>
      <c r="J119" s="574" t="s">
        <v>1641</v>
      </c>
      <c r="K119" s="567">
        <f t="shared" si="7"/>
        <v>0</v>
      </c>
      <c r="L119" s="984"/>
    </row>
    <row r="120" spans="1:12" ht="15.6" customHeight="1">
      <c r="A120" s="573">
        <v>189</v>
      </c>
      <c r="B120" s="573" t="s">
        <v>24</v>
      </c>
      <c r="C120" s="293" t="s">
        <v>1719</v>
      </c>
      <c r="D120" s="293" t="s">
        <v>1720</v>
      </c>
      <c r="E120" s="569" t="s">
        <v>26</v>
      </c>
      <c r="F120" s="570">
        <f t="shared" si="2"/>
        <v>0</v>
      </c>
      <c r="G120" s="571" t="str">
        <f t="shared" si="0"/>
        <v>0</v>
      </c>
      <c r="H120" s="681">
        <v>0</v>
      </c>
      <c r="I120" s="567" t="s">
        <v>27</v>
      </c>
      <c r="J120" s="574" t="s">
        <v>1641</v>
      </c>
      <c r="K120" s="567">
        <f t="shared" si="7"/>
        <v>0</v>
      </c>
      <c r="L120" s="984"/>
    </row>
    <row r="121" spans="1:12" ht="15.6" customHeight="1">
      <c r="A121" s="573">
        <v>190</v>
      </c>
      <c r="B121" s="573" t="s">
        <v>24</v>
      </c>
      <c r="C121" s="293" t="s">
        <v>4419</v>
      </c>
      <c r="D121" s="293" t="s">
        <v>4420</v>
      </c>
      <c r="E121" s="569" t="s">
        <v>26</v>
      </c>
      <c r="F121" s="570">
        <f t="shared" si="2"/>
        <v>0</v>
      </c>
      <c r="G121" s="571" t="str">
        <f t="shared" si="0"/>
        <v>0</v>
      </c>
      <c r="H121" s="681">
        <v>0</v>
      </c>
      <c r="I121" s="567" t="s">
        <v>27</v>
      </c>
      <c r="J121" s="574" t="s">
        <v>1641</v>
      </c>
      <c r="K121" s="567">
        <f t="shared" si="7"/>
        <v>0</v>
      </c>
      <c r="L121" s="984"/>
    </row>
    <row r="122" spans="1:12" ht="15.6" customHeight="1">
      <c r="A122" s="573">
        <v>191</v>
      </c>
      <c r="B122" s="573" t="s">
        <v>24</v>
      </c>
      <c r="C122" s="293" t="s">
        <v>4419</v>
      </c>
      <c r="D122" s="293" t="s">
        <v>4420</v>
      </c>
      <c r="E122" s="569" t="s">
        <v>26</v>
      </c>
      <c r="F122" s="570">
        <f t="shared" si="2"/>
        <v>0</v>
      </c>
      <c r="G122" s="571" t="str">
        <f t="shared" si="0"/>
        <v>0</v>
      </c>
      <c r="H122" s="681">
        <v>0</v>
      </c>
      <c r="I122" s="567" t="s">
        <v>27</v>
      </c>
      <c r="J122" s="574" t="s">
        <v>1641</v>
      </c>
      <c r="K122" s="567">
        <f t="shared" si="7"/>
        <v>0</v>
      </c>
      <c r="L122" s="984"/>
    </row>
    <row r="123" spans="1:12" ht="15.6" customHeight="1">
      <c r="A123" s="573">
        <v>192</v>
      </c>
      <c r="B123" s="573" t="s">
        <v>24</v>
      </c>
      <c r="C123" s="293" t="s">
        <v>4419</v>
      </c>
      <c r="D123" s="293" t="s">
        <v>4420</v>
      </c>
      <c r="E123" s="569" t="s">
        <v>26</v>
      </c>
      <c r="F123" s="570">
        <f t="shared" si="2"/>
        <v>0</v>
      </c>
      <c r="G123" s="571" t="str">
        <f t="shared" si="0"/>
        <v>0</v>
      </c>
      <c r="H123" s="681">
        <v>0</v>
      </c>
      <c r="I123" s="567" t="s">
        <v>27</v>
      </c>
      <c r="J123" s="574" t="s">
        <v>1641</v>
      </c>
      <c r="K123" s="567">
        <f t="shared" si="7"/>
        <v>0</v>
      </c>
      <c r="L123" s="984"/>
    </row>
    <row r="124" spans="1:12" ht="15.6" customHeight="1">
      <c r="A124" s="573">
        <v>193</v>
      </c>
      <c r="B124" s="573" t="s">
        <v>24</v>
      </c>
      <c r="C124" s="293" t="s">
        <v>1721</v>
      </c>
      <c r="D124" s="293" t="s">
        <v>1722</v>
      </c>
      <c r="E124" s="569" t="s">
        <v>26</v>
      </c>
      <c r="F124" s="570">
        <f t="shared" si="2"/>
        <v>0</v>
      </c>
      <c r="G124" s="571" t="str">
        <f t="shared" si="0"/>
        <v>0</v>
      </c>
      <c r="H124" s="681">
        <v>0</v>
      </c>
      <c r="I124" s="567" t="s">
        <v>27</v>
      </c>
      <c r="J124" s="574" t="s">
        <v>1641</v>
      </c>
      <c r="K124" s="567">
        <f t="shared" si="7"/>
        <v>0</v>
      </c>
      <c r="L124" s="984"/>
    </row>
    <row r="125" spans="1:12" ht="15.6" customHeight="1">
      <c r="A125" s="573">
        <v>194</v>
      </c>
      <c r="B125" s="573" t="s">
        <v>24</v>
      </c>
      <c r="C125" s="293" t="s">
        <v>1723</v>
      </c>
      <c r="D125" s="293" t="s">
        <v>4444</v>
      </c>
      <c r="E125" s="569" t="s">
        <v>26</v>
      </c>
      <c r="F125" s="570">
        <f t="shared" si="2"/>
        <v>0</v>
      </c>
      <c r="G125" s="571" t="str">
        <f t="shared" si="0"/>
        <v>0</v>
      </c>
      <c r="H125" s="681">
        <v>0</v>
      </c>
      <c r="I125" s="567" t="s">
        <v>27</v>
      </c>
      <c r="J125" s="574" t="s">
        <v>1641</v>
      </c>
      <c r="K125" s="567">
        <f t="shared" si="7"/>
        <v>0</v>
      </c>
      <c r="L125" s="984"/>
    </row>
    <row r="126" spans="1:12" ht="15.6" customHeight="1">
      <c r="A126" s="573">
        <v>195</v>
      </c>
      <c r="B126" s="573" t="s">
        <v>24</v>
      </c>
      <c r="C126" s="293" t="s">
        <v>132</v>
      </c>
      <c r="D126" s="293" t="s">
        <v>1724</v>
      </c>
      <c r="E126" s="569" t="s">
        <v>26</v>
      </c>
      <c r="F126" s="570">
        <f t="shared" si="2"/>
        <v>0</v>
      </c>
      <c r="G126" s="571" t="str">
        <f t="shared" si="0"/>
        <v>0</v>
      </c>
      <c r="H126" s="681">
        <v>0</v>
      </c>
      <c r="I126" s="567" t="s">
        <v>27</v>
      </c>
      <c r="J126" s="574" t="s">
        <v>1641</v>
      </c>
      <c r="K126" s="567">
        <f t="shared" si="7"/>
        <v>0</v>
      </c>
      <c r="L126" s="984"/>
    </row>
    <row r="127" spans="1:12" ht="15.6" customHeight="1">
      <c r="A127" s="573">
        <v>196</v>
      </c>
      <c r="B127" s="573" t="s">
        <v>24</v>
      </c>
      <c r="C127" s="293" t="s">
        <v>1725</v>
      </c>
      <c r="D127" s="293" t="s">
        <v>1726</v>
      </c>
      <c r="E127" s="569" t="s">
        <v>26</v>
      </c>
      <c r="F127" s="570">
        <f t="shared" si="2"/>
        <v>0</v>
      </c>
      <c r="G127" s="571" t="str">
        <f t="shared" si="0"/>
        <v>0</v>
      </c>
      <c r="H127" s="681">
        <v>0</v>
      </c>
      <c r="I127" s="567" t="s">
        <v>27</v>
      </c>
      <c r="J127" s="574" t="s">
        <v>1641</v>
      </c>
      <c r="K127" s="567">
        <f t="shared" si="7"/>
        <v>0</v>
      </c>
      <c r="L127" s="984"/>
    </row>
    <row r="128" spans="1:12" ht="15.6" customHeight="1">
      <c r="A128" s="573">
        <v>197</v>
      </c>
      <c r="B128" s="573" t="s">
        <v>24</v>
      </c>
      <c r="C128" s="293" t="s">
        <v>1727</v>
      </c>
      <c r="D128" s="293" t="s">
        <v>1728</v>
      </c>
      <c r="E128" s="569" t="s">
        <v>26</v>
      </c>
      <c r="F128" s="570">
        <f t="shared" si="2"/>
        <v>0</v>
      </c>
      <c r="G128" s="571" t="str">
        <f t="shared" si="0"/>
        <v>0</v>
      </c>
      <c r="H128" s="681">
        <v>0</v>
      </c>
      <c r="I128" s="567" t="s">
        <v>27</v>
      </c>
      <c r="J128" s="574" t="s">
        <v>1641</v>
      </c>
      <c r="K128" s="567">
        <f t="shared" si="7"/>
        <v>0</v>
      </c>
      <c r="L128" s="984"/>
    </row>
    <row r="129" spans="1:12" ht="15.6" customHeight="1">
      <c r="A129" s="573">
        <v>198</v>
      </c>
      <c r="B129" s="573" t="s">
        <v>24</v>
      </c>
      <c r="C129" s="293" t="s">
        <v>1729</v>
      </c>
      <c r="D129" s="293" t="s">
        <v>4445</v>
      </c>
      <c r="E129" s="569" t="s">
        <v>26</v>
      </c>
      <c r="F129" s="570">
        <f t="shared" si="2"/>
        <v>0</v>
      </c>
      <c r="G129" s="571" t="str">
        <f t="shared" si="0"/>
        <v>0</v>
      </c>
      <c r="H129" s="681">
        <v>0</v>
      </c>
      <c r="I129" s="567" t="s">
        <v>27</v>
      </c>
      <c r="J129" s="574" t="s">
        <v>1641</v>
      </c>
      <c r="K129" s="567">
        <f t="shared" si="7"/>
        <v>0</v>
      </c>
      <c r="L129" s="984"/>
    </row>
    <row r="130" spans="1:12" ht="15.6" customHeight="1">
      <c r="A130" s="573">
        <v>199</v>
      </c>
      <c r="B130" s="573" t="s">
        <v>24</v>
      </c>
      <c r="C130" s="293" t="s">
        <v>1704</v>
      </c>
      <c r="D130" s="293" t="s">
        <v>4446</v>
      </c>
      <c r="E130" s="569" t="s">
        <v>26</v>
      </c>
      <c r="F130" s="570">
        <f t="shared" si="2"/>
        <v>0</v>
      </c>
      <c r="G130" s="571" t="str">
        <f t="shared" si="0"/>
        <v>0</v>
      </c>
      <c r="H130" s="681">
        <v>0</v>
      </c>
      <c r="I130" s="567" t="s">
        <v>27</v>
      </c>
      <c r="J130" s="574" t="s">
        <v>1641</v>
      </c>
      <c r="K130" s="567">
        <f t="shared" si="7"/>
        <v>0</v>
      </c>
      <c r="L130" s="984"/>
    </row>
    <row r="131" spans="1:12" ht="15.6" customHeight="1">
      <c r="A131" s="573">
        <v>200</v>
      </c>
      <c r="B131" s="573" t="s">
        <v>24</v>
      </c>
      <c r="C131" s="293" t="s">
        <v>1705</v>
      </c>
      <c r="D131" s="293" t="s">
        <v>1706</v>
      </c>
      <c r="E131" s="569" t="s">
        <v>26</v>
      </c>
      <c r="F131" s="570">
        <f t="shared" si="2"/>
        <v>0</v>
      </c>
      <c r="G131" s="571" t="str">
        <f t="shared" ref="G131:G186" si="8">DEC2HEX(H131)</f>
        <v>0</v>
      </c>
      <c r="H131" s="681">
        <v>0</v>
      </c>
      <c r="I131" s="567" t="s">
        <v>27</v>
      </c>
      <c r="J131" s="574" t="s">
        <v>1641</v>
      </c>
      <c r="K131" s="567">
        <f t="shared" si="7"/>
        <v>0</v>
      </c>
      <c r="L131" s="984"/>
    </row>
    <row r="132" spans="1:12" ht="15.6" customHeight="1">
      <c r="A132" s="573">
        <v>201</v>
      </c>
      <c r="B132" s="573" t="s">
        <v>24</v>
      </c>
      <c r="C132" s="293" t="s">
        <v>4447</v>
      </c>
      <c r="D132" s="293" t="s">
        <v>4448</v>
      </c>
      <c r="E132" s="569" t="s">
        <v>26</v>
      </c>
      <c r="F132" s="570">
        <f t="shared" si="2"/>
        <v>0</v>
      </c>
      <c r="G132" s="571" t="str">
        <f t="shared" si="8"/>
        <v>0</v>
      </c>
      <c r="H132" s="681">
        <v>0</v>
      </c>
      <c r="I132" s="567" t="s">
        <v>27</v>
      </c>
      <c r="J132" s="574" t="s">
        <v>1639</v>
      </c>
      <c r="K132" s="567">
        <f t="shared" si="6"/>
        <v>0</v>
      </c>
      <c r="L132" s="984"/>
    </row>
    <row r="133" spans="1:12" ht="15.6" customHeight="1">
      <c r="A133" s="573">
        <v>202</v>
      </c>
      <c r="B133" s="573" t="s">
        <v>24</v>
      </c>
      <c r="C133" s="293" t="s">
        <v>1695</v>
      </c>
      <c r="D133" s="293" t="s">
        <v>4449</v>
      </c>
      <c r="E133" s="569" t="s">
        <v>26</v>
      </c>
      <c r="F133" s="570">
        <f t="shared" si="2"/>
        <v>0</v>
      </c>
      <c r="G133" s="571" t="str">
        <f t="shared" si="8"/>
        <v>0</v>
      </c>
      <c r="H133" s="681">
        <v>0</v>
      </c>
      <c r="I133" s="567" t="s">
        <v>27</v>
      </c>
      <c r="J133" s="574" t="s">
        <v>1641</v>
      </c>
      <c r="K133" s="567">
        <f>H133</f>
        <v>0</v>
      </c>
      <c r="L133" s="984"/>
    </row>
    <row r="134" spans="1:12" ht="15.6" customHeight="1">
      <c r="A134" s="573">
        <v>203</v>
      </c>
      <c r="B134" s="573" t="s">
        <v>24</v>
      </c>
      <c r="C134" s="293" t="s">
        <v>1730</v>
      </c>
      <c r="D134" s="293" t="s">
        <v>4450</v>
      </c>
      <c r="E134" s="569" t="s">
        <v>26</v>
      </c>
      <c r="F134" s="570">
        <f t="shared" ref="F134:F186" si="9">H134</f>
        <v>0</v>
      </c>
      <c r="G134" s="571" t="str">
        <f t="shared" si="8"/>
        <v>0</v>
      </c>
      <c r="H134" s="681">
        <v>0</v>
      </c>
      <c r="I134" s="567" t="s">
        <v>27</v>
      </c>
      <c r="J134" s="574" t="s">
        <v>1641</v>
      </c>
      <c r="K134" s="567">
        <f>H134</f>
        <v>0</v>
      </c>
      <c r="L134" s="984"/>
    </row>
    <row r="135" spans="1:12" ht="15.6" customHeight="1">
      <c r="A135" s="573">
        <v>204</v>
      </c>
      <c r="B135" s="573" t="s">
        <v>24</v>
      </c>
      <c r="C135" s="293" t="s">
        <v>1731</v>
      </c>
      <c r="D135" s="293" t="s">
        <v>1732</v>
      </c>
      <c r="E135" s="569" t="s">
        <v>26</v>
      </c>
      <c r="F135" s="570">
        <f t="shared" si="9"/>
        <v>0</v>
      </c>
      <c r="G135" s="571" t="str">
        <f t="shared" si="8"/>
        <v>0</v>
      </c>
      <c r="H135" s="681">
        <v>0</v>
      </c>
      <c r="I135" s="567" t="s">
        <v>27</v>
      </c>
      <c r="J135" s="574" t="s">
        <v>1641</v>
      </c>
      <c r="K135" s="567">
        <f>H135</f>
        <v>0</v>
      </c>
      <c r="L135" s="984"/>
    </row>
    <row r="136" spans="1:12" ht="15.6" customHeight="1">
      <c r="A136" s="573">
        <v>205</v>
      </c>
      <c r="B136" s="573" t="s">
        <v>24</v>
      </c>
      <c r="C136" s="293" t="s">
        <v>4419</v>
      </c>
      <c r="D136" s="293" t="s">
        <v>4420</v>
      </c>
      <c r="E136" s="569" t="s">
        <v>26</v>
      </c>
      <c r="F136" s="570">
        <f t="shared" si="9"/>
        <v>0</v>
      </c>
      <c r="G136" s="571" t="str">
        <f t="shared" si="8"/>
        <v>0</v>
      </c>
      <c r="H136" s="681">
        <v>0</v>
      </c>
      <c r="I136" s="567" t="s">
        <v>27</v>
      </c>
      <c r="J136" s="574" t="s">
        <v>1641</v>
      </c>
      <c r="K136" s="567">
        <f>H136</f>
        <v>0</v>
      </c>
      <c r="L136" s="984"/>
    </row>
    <row r="137" spans="1:12" ht="15.6" customHeight="1">
      <c r="A137" s="573">
        <v>206</v>
      </c>
      <c r="B137" s="573" t="s">
        <v>24</v>
      </c>
      <c r="C137" s="293" t="s">
        <v>1733</v>
      </c>
      <c r="D137" s="293" t="s">
        <v>1734</v>
      </c>
      <c r="E137" s="569" t="s">
        <v>26</v>
      </c>
      <c r="F137" s="570">
        <f t="shared" si="9"/>
        <v>0</v>
      </c>
      <c r="G137" s="571" t="str">
        <f t="shared" si="8"/>
        <v>0</v>
      </c>
      <c r="H137" s="681">
        <v>0</v>
      </c>
      <c r="I137" s="567" t="s">
        <v>27</v>
      </c>
      <c r="J137" s="574" t="s">
        <v>1639</v>
      </c>
      <c r="K137" s="567">
        <f t="shared" si="6"/>
        <v>0</v>
      </c>
      <c r="L137" s="984"/>
    </row>
    <row r="138" spans="1:12" ht="15.6" customHeight="1">
      <c r="A138" s="573">
        <v>207</v>
      </c>
      <c r="B138" s="573" t="s">
        <v>24</v>
      </c>
      <c r="C138" s="293" t="s">
        <v>1735</v>
      </c>
      <c r="D138" s="293" t="s">
        <v>1736</v>
      </c>
      <c r="E138" s="569" t="s">
        <v>26</v>
      </c>
      <c r="F138" s="570">
        <f t="shared" si="9"/>
        <v>0</v>
      </c>
      <c r="G138" s="571" t="str">
        <f t="shared" si="8"/>
        <v>0</v>
      </c>
      <c r="H138" s="681">
        <v>0</v>
      </c>
      <c r="I138" s="567" t="s">
        <v>27</v>
      </c>
      <c r="J138" s="574" t="s">
        <v>1641</v>
      </c>
      <c r="K138" s="567">
        <f>H138</f>
        <v>0</v>
      </c>
      <c r="L138" s="984"/>
    </row>
    <row r="139" spans="1:12" ht="15.6" customHeight="1">
      <c r="A139" s="573">
        <v>208</v>
      </c>
      <c r="B139" s="573" t="s">
        <v>24</v>
      </c>
      <c r="C139" s="293" t="s">
        <v>1737</v>
      </c>
      <c r="D139" s="293" t="s">
        <v>4451</v>
      </c>
      <c r="E139" s="569" t="s">
        <v>26</v>
      </c>
      <c r="F139" s="570">
        <f t="shared" si="9"/>
        <v>0</v>
      </c>
      <c r="G139" s="571" t="str">
        <f t="shared" si="8"/>
        <v>0</v>
      </c>
      <c r="H139" s="681">
        <v>0</v>
      </c>
      <c r="I139" s="567" t="s">
        <v>27</v>
      </c>
      <c r="J139" s="574" t="s">
        <v>1641</v>
      </c>
      <c r="K139" s="567">
        <f>H139</f>
        <v>0</v>
      </c>
      <c r="L139" s="984"/>
    </row>
    <row r="140" spans="1:12" ht="15.6" customHeight="1">
      <c r="A140" s="573">
        <v>209</v>
      </c>
      <c r="B140" s="573" t="s">
        <v>24</v>
      </c>
      <c r="C140" s="293" t="s">
        <v>1738</v>
      </c>
      <c r="D140" s="293" t="s">
        <v>4452</v>
      </c>
      <c r="E140" s="569" t="s">
        <v>26</v>
      </c>
      <c r="F140" s="570">
        <f t="shared" si="9"/>
        <v>0</v>
      </c>
      <c r="G140" s="571" t="str">
        <f t="shared" si="8"/>
        <v>0</v>
      </c>
      <c r="H140" s="681">
        <v>0</v>
      </c>
      <c r="I140" s="567" t="s">
        <v>27</v>
      </c>
      <c r="J140" s="574" t="s">
        <v>1641</v>
      </c>
      <c r="K140" s="567">
        <f>H140</f>
        <v>0</v>
      </c>
      <c r="L140" s="984"/>
    </row>
    <row r="141" spans="1:12" ht="15.6" customHeight="1">
      <c r="A141" s="573">
        <v>210</v>
      </c>
      <c r="B141" s="573" t="s">
        <v>24</v>
      </c>
      <c r="C141" s="293" t="s">
        <v>1739</v>
      </c>
      <c r="D141" s="293" t="s">
        <v>4453</v>
      </c>
      <c r="E141" s="569" t="s">
        <v>26</v>
      </c>
      <c r="F141" s="570">
        <f t="shared" si="9"/>
        <v>0</v>
      </c>
      <c r="G141" s="571" t="str">
        <f t="shared" si="8"/>
        <v>0</v>
      </c>
      <c r="H141" s="681">
        <v>0</v>
      </c>
      <c r="I141" s="567" t="s">
        <v>27</v>
      </c>
      <c r="J141" s="574" t="s">
        <v>1641</v>
      </c>
      <c r="K141" s="567">
        <f>H141</f>
        <v>0</v>
      </c>
      <c r="L141" s="984"/>
    </row>
    <row r="142" spans="1:12" ht="15.6" customHeight="1">
      <c r="A142" s="573">
        <v>211</v>
      </c>
      <c r="B142" s="573" t="s">
        <v>24</v>
      </c>
      <c r="C142" s="293" t="s">
        <v>4419</v>
      </c>
      <c r="D142" s="293" t="s">
        <v>4420</v>
      </c>
      <c r="E142" s="569" t="s">
        <v>26</v>
      </c>
      <c r="F142" s="570">
        <f t="shared" si="9"/>
        <v>0</v>
      </c>
      <c r="G142" s="571" t="str">
        <f t="shared" si="8"/>
        <v>0</v>
      </c>
      <c r="H142" s="681">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9"/>
        <v>0</v>
      </c>
      <c r="G143" s="571" t="str">
        <f t="shared" si="8"/>
        <v>0</v>
      </c>
      <c r="H143" s="681">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9"/>
        <v>0</v>
      </c>
      <c r="G144" s="571" t="str">
        <f t="shared" si="8"/>
        <v>0</v>
      </c>
      <c r="H144" s="681">
        <v>0</v>
      </c>
      <c r="I144" s="567" t="s">
        <v>27</v>
      </c>
      <c r="J144" s="574" t="s">
        <v>1639</v>
      </c>
      <c r="K144" s="567">
        <f t="shared" si="6"/>
        <v>0</v>
      </c>
      <c r="L144" s="984"/>
    </row>
    <row r="145" spans="1:12" ht="15.6" customHeight="1">
      <c r="A145" s="573">
        <v>214</v>
      </c>
      <c r="B145" s="573" t="s">
        <v>24</v>
      </c>
      <c r="C145" s="293" t="s">
        <v>1740</v>
      </c>
      <c r="D145" s="293" t="s">
        <v>4454</v>
      </c>
      <c r="E145" s="569" t="s">
        <v>26</v>
      </c>
      <c r="F145" s="570">
        <f t="shared" si="9"/>
        <v>0</v>
      </c>
      <c r="G145" s="571" t="str">
        <f t="shared" si="8"/>
        <v>0</v>
      </c>
      <c r="H145" s="681">
        <v>0</v>
      </c>
      <c r="I145" s="567" t="s">
        <v>27</v>
      </c>
      <c r="J145" s="574" t="s">
        <v>1639</v>
      </c>
      <c r="K145" s="567">
        <f t="shared" si="6"/>
        <v>0</v>
      </c>
      <c r="L145" s="984"/>
    </row>
    <row r="146" spans="1:12" ht="15.6" customHeight="1">
      <c r="A146" s="573">
        <v>215</v>
      </c>
      <c r="B146" s="573" t="s">
        <v>24</v>
      </c>
      <c r="C146" s="293" t="s">
        <v>1741</v>
      </c>
      <c r="D146" s="293" t="s">
        <v>1742</v>
      </c>
      <c r="E146" s="569" t="s">
        <v>26</v>
      </c>
      <c r="F146" s="570">
        <f t="shared" si="9"/>
        <v>0</v>
      </c>
      <c r="G146" s="571" t="str">
        <f t="shared" si="8"/>
        <v>0</v>
      </c>
      <c r="H146" s="681">
        <v>0</v>
      </c>
      <c r="I146" s="567" t="s">
        <v>27</v>
      </c>
      <c r="J146" s="574" t="s">
        <v>1639</v>
      </c>
      <c r="K146" s="567">
        <f t="shared" si="6"/>
        <v>0</v>
      </c>
      <c r="L146" s="984"/>
    </row>
    <row r="147" spans="1:12" ht="15.6" customHeight="1">
      <c r="A147" s="573">
        <v>216</v>
      </c>
      <c r="B147" s="573" t="s">
        <v>24</v>
      </c>
      <c r="C147" s="293" t="s">
        <v>1743</v>
      </c>
      <c r="D147" s="293" t="s">
        <v>1744</v>
      </c>
      <c r="E147" s="569" t="s">
        <v>26</v>
      </c>
      <c r="F147" s="570">
        <f t="shared" si="9"/>
        <v>0</v>
      </c>
      <c r="G147" s="571" t="str">
        <f t="shared" si="8"/>
        <v>0</v>
      </c>
      <c r="H147" s="681">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9"/>
        <v>0</v>
      </c>
      <c r="G148" s="571" t="str">
        <f t="shared" si="8"/>
        <v>0</v>
      </c>
      <c r="H148" s="681">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9"/>
        <v>0</v>
      </c>
      <c r="G149" s="571" t="str">
        <f t="shared" si="8"/>
        <v>0</v>
      </c>
      <c r="H149" s="681">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9"/>
        <v>0</v>
      </c>
      <c r="G150" s="571" t="str">
        <f t="shared" si="8"/>
        <v>0</v>
      </c>
      <c r="H150" s="681">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9"/>
        <v>0</v>
      </c>
      <c r="G151" s="571" t="str">
        <f t="shared" si="8"/>
        <v>0</v>
      </c>
      <c r="H151" s="681">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9"/>
        <v>0</v>
      </c>
      <c r="G152" s="571" t="str">
        <f t="shared" si="8"/>
        <v>0</v>
      </c>
      <c r="H152" s="681">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9"/>
        <v>0</v>
      </c>
      <c r="G153" s="571" t="str">
        <f t="shared" si="8"/>
        <v>0</v>
      </c>
      <c r="H153" s="681">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9"/>
        <v>0</v>
      </c>
      <c r="G154" s="571" t="str">
        <f t="shared" si="8"/>
        <v>0</v>
      </c>
      <c r="H154" s="681">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9"/>
        <v>255</v>
      </c>
      <c r="G155" s="571" t="str">
        <f t="shared" si="8"/>
        <v>FF</v>
      </c>
      <c r="H155" s="681">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9"/>
        <v>255</v>
      </c>
      <c r="G156" s="571" t="str">
        <f t="shared" si="8"/>
        <v>FF</v>
      </c>
      <c r="H156" s="681">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9"/>
        <v>255</v>
      </c>
      <c r="G157" s="571" t="str">
        <f t="shared" si="8"/>
        <v>FF</v>
      </c>
      <c r="H157" s="681">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9"/>
        <v>255</v>
      </c>
      <c r="G158" s="571" t="str">
        <f t="shared" si="8"/>
        <v>FF</v>
      </c>
      <c r="H158" s="681">
        <v>255</v>
      </c>
      <c r="I158" s="567" t="s">
        <v>27</v>
      </c>
      <c r="J158" s="574" t="s">
        <v>1639</v>
      </c>
      <c r="K158" s="567">
        <f t="shared" si="6"/>
        <v>255</v>
      </c>
      <c r="L158" s="298"/>
    </row>
    <row r="159" spans="1:12">
      <c r="A159" s="573">
        <v>228</v>
      </c>
      <c r="B159" s="573" t="s">
        <v>24</v>
      </c>
      <c r="C159" s="293" t="s">
        <v>49</v>
      </c>
      <c r="D159" s="293" t="s">
        <v>49</v>
      </c>
      <c r="E159" s="569" t="s">
        <v>26</v>
      </c>
      <c r="F159" s="570">
        <f t="shared" si="9"/>
        <v>255</v>
      </c>
      <c r="G159" s="571" t="str">
        <f t="shared" si="8"/>
        <v>FF</v>
      </c>
      <c r="H159" s="681">
        <v>255</v>
      </c>
      <c r="I159" s="567" t="s">
        <v>27</v>
      </c>
      <c r="J159" s="574" t="s">
        <v>1639</v>
      </c>
      <c r="K159" s="567">
        <f t="shared" si="6"/>
        <v>255</v>
      </c>
      <c r="L159" s="298"/>
    </row>
    <row r="160" spans="1:12">
      <c r="A160" s="573">
        <v>229</v>
      </c>
      <c r="B160" s="573" t="s">
        <v>24</v>
      </c>
      <c r="C160" s="293" t="s">
        <v>49</v>
      </c>
      <c r="D160" s="293" t="s">
        <v>49</v>
      </c>
      <c r="E160" s="569" t="s">
        <v>26</v>
      </c>
      <c r="F160" s="570">
        <f t="shared" si="9"/>
        <v>255</v>
      </c>
      <c r="G160" s="571" t="str">
        <f t="shared" si="8"/>
        <v>FF</v>
      </c>
      <c r="H160" s="681">
        <v>255</v>
      </c>
      <c r="I160" s="567" t="s">
        <v>27</v>
      </c>
      <c r="J160" s="574" t="s">
        <v>1639</v>
      </c>
      <c r="K160" s="567">
        <f t="shared" si="6"/>
        <v>255</v>
      </c>
      <c r="L160" s="298"/>
    </row>
    <row r="161" spans="1:12">
      <c r="A161" s="573">
        <v>230</v>
      </c>
      <c r="B161" s="573" t="s">
        <v>24</v>
      </c>
      <c r="C161" s="293" t="s">
        <v>49</v>
      </c>
      <c r="D161" s="293" t="s">
        <v>49</v>
      </c>
      <c r="E161" s="569" t="s">
        <v>26</v>
      </c>
      <c r="F161" s="570">
        <f t="shared" si="9"/>
        <v>255</v>
      </c>
      <c r="G161" s="571" t="str">
        <f t="shared" si="8"/>
        <v>FF</v>
      </c>
      <c r="H161" s="681">
        <v>255</v>
      </c>
      <c r="I161" s="567" t="s">
        <v>27</v>
      </c>
      <c r="J161" s="574" t="s">
        <v>1639</v>
      </c>
      <c r="K161" s="567">
        <f t="shared" si="6"/>
        <v>255</v>
      </c>
      <c r="L161" s="298"/>
    </row>
    <row r="162" spans="1:12">
      <c r="A162" s="573">
        <v>231</v>
      </c>
      <c r="B162" s="573" t="s">
        <v>24</v>
      </c>
      <c r="C162" s="293" t="s">
        <v>49</v>
      </c>
      <c r="D162" s="293" t="s">
        <v>49</v>
      </c>
      <c r="E162" s="569" t="s">
        <v>26</v>
      </c>
      <c r="F162" s="570">
        <f t="shared" si="9"/>
        <v>255</v>
      </c>
      <c r="G162" s="571" t="str">
        <f t="shared" si="8"/>
        <v>FF</v>
      </c>
      <c r="H162" s="681">
        <v>255</v>
      </c>
      <c r="I162" s="567" t="s">
        <v>27</v>
      </c>
      <c r="J162" s="574" t="s">
        <v>1639</v>
      </c>
      <c r="K162" s="567">
        <f t="shared" si="6"/>
        <v>255</v>
      </c>
      <c r="L162" s="298"/>
    </row>
    <row r="163" spans="1:12">
      <c r="A163" s="573">
        <v>232</v>
      </c>
      <c r="B163" s="573" t="s">
        <v>24</v>
      </c>
      <c r="C163" s="293" t="s">
        <v>49</v>
      </c>
      <c r="D163" s="293" t="s">
        <v>49</v>
      </c>
      <c r="E163" s="569" t="s">
        <v>26</v>
      </c>
      <c r="F163" s="570">
        <f t="shared" si="9"/>
        <v>255</v>
      </c>
      <c r="G163" s="571" t="str">
        <f t="shared" si="8"/>
        <v>FF</v>
      </c>
      <c r="H163" s="681">
        <v>255</v>
      </c>
      <c r="I163" s="567" t="s">
        <v>27</v>
      </c>
      <c r="J163" s="574" t="s">
        <v>1639</v>
      </c>
      <c r="K163" s="567">
        <f t="shared" si="6"/>
        <v>255</v>
      </c>
      <c r="L163" s="298"/>
    </row>
    <row r="164" spans="1:12">
      <c r="A164" s="573">
        <v>233</v>
      </c>
      <c r="B164" s="573" t="s">
        <v>24</v>
      </c>
      <c r="C164" s="293" t="s">
        <v>49</v>
      </c>
      <c r="D164" s="293" t="s">
        <v>49</v>
      </c>
      <c r="E164" s="569" t="s">
        <v>26</v>
      </c>
      <c r="F164" s="570">
        <f t="shared" si="9"/>
        <v>255</v>
      </c>
      <c r="G164" s="571" t="str">
        <f t="shared" si="8"/>
        <v>FF</v>
      </c>
      <c r="H164" s="681">
        <v>255</v>
      </c>
      <c r="I164" s="567" t="s">
        <v>27</v>
      </c>
      <c r="J164" s="574" t="s">
        <v>1639</v>
      </c>
      <c r="K164" s="567">
        <f t="shared" si="6"/>
        <v>255</v>
      </c>
      <c r="L164" s="298"/>
    </row>
    <row r="165" spans="1:12">
      <c r="A165" s="573">
        <v>234</v>
      </c>
      <c r="B165" s="573" t="s">
        <v>24</v>
      </c>
      <c r="C165" s="293" t="s">
        <v>49</v>
      </c>
      <c r="D165" s="293" t="s">
        <v>49</v>
      </c>
      <c r="E165" s="569" t="s">
        <v>26</v>
      </c>
      <c r="F165" s="570">
        <f t="shared" si="9"/>
        <v>255</v>
      </c>
      <c r="G165" s="571" t="str">
        <f t="shared" si="8"/>
        <v>FF</v>
      </c>
      <c r="H165" s="681">
        <v>255</v>
      </c>
      <c r="I165" s="567" t="s">
        <v>27</v>
      </c>
      <c r="J165" s="574" t="s">
        <v>1639</v>
      </c>
      <c r="K165" s="567">
        <f t="shared" ref="K165:K186" si="10">H165</f>
        <v>255</v>
      </c>
      <c r="L165" s="298"/>
    </row>
    <row r="166" spans="1:12">
      <c r="A166" s="573">
        <v>235</v>
      </c>
      <c r="B166" s="573" t="s">
        <v>24</v>
      </c>
      <c r="C166" s="293" t="s">
        <v>49</v>
      </c>
      <c r="D166" s="293" t="s">
        <v>49</v>
      </c>
      <c r="E166" s="569" t="s">
        <v>26</v>
      </c>
      <c r="F166" s="570">
        <f t="shared" si="9"/>
        <v>255</v>
      </c>
      <c r="G166" s="571" t="str">
        <f t="shared" si="8"/>
        <v>FF</v>
      </c>
      <c r="H166" s="681">
        <v>255</v>
      </c>
      <c r="I166" s="567" t="s">
        <v>27</v>
      </c>
      <c r="J166" s="574" t="s">
        <v>1639</v>
      </c>
      <c r="K166" s="567">
        <f t="shared" si="10"/>
        <v>255</v>
      </c>
      <c r="L166" s="298"/>
    </row>
    <row r="167" spans="1:12">
      <c r="A167" s="573">
        <v>236</v>
      </c>
      <c r="B167" s="573" t="s">
        <v>24</v>
      </c>
      <c r="C167" s="293" t="s">
        <v>49</v>
      </c>
      <c r="D167" s="293" t="s">
        <v>49</v>
      </c>
      <c r="E167" s="569" t="s">
        <v>26</v>
      </c>
      <c r="F167" s="570">
        <f t="shared" si="9"/>
        <v>255</v>
      </c>
      <c r="G167" s="571" t="str">
        <f t="shared" si="8"/>
        <v>FF</v>
      </c>
      <c r="H167" s="681">
        <v>255</v>
      </c>
      <c r="I167" s="567" t="s">
        <v>27</v>
      </c>
      <c r="J167" s="574" t="s">
        <v>1639</v>
      </c>
      <c r="K167" s="567">
        <f t="shared" si="10"/>
        <v>255</v>
      </c>
      <c r="L167" s="298"/>
    </row>
    <row r="168" spans="1:12">
      <c r="A168" s="573">
        <v>237</v>
      </c>
      <c r="B168" s="573" t="s">
        <v>24</v>
      </c>
      <c r="C168" s="293" t="s">
        <v>49</v>
      </c>
      <c r="D168" s="293" t="s">
        <v>49</v>
      </c>
      <c r="E168" s="569" t="s">
        <v>26</v>
      </c>
      <c r="F168" s="570">
        <f t="shared" si="9"/>
        <v>255</v>
      </c>
      <c r="G168" s="571" t="str">
        <f t="shared" si="8"/>
        <v>FF</v>
      </c>
      <c r="H168" s="681">
        <v>255</v>
      </c>
      <c r="I168" s="567" t="s">
        <v>27</v>
      </c>
      <c r="J168" s="574" t="s">
        <v>1639</v>
      </c>
      <c r="K168" s="567">
        <f t="shared" si="10"/>
        <v>255</v>
      </c>
      <c r="L168" s="298"/>
    </row>
    <row r="169" spans="1:12">
      <c r="A169" s="573">
        <v>238</v>
      </c>
      <c r="B169" s="573" t="s">
        <v>24</v>
      </c>
      <c r="C169" s="293" t="s">
        <v>49</v>
      </c>
      <c r="D169" s="293" t="s">
        <v>49</v>
      </c>
      <c r="E169" s="569" t="s">
        <v>26</v>
      </c>
      <c r="F169" s="570">
        <f t="shared" si="9"/>
        <v>255</v>
      </c>
      <c r="G169" s="571" t="str">
        <f t="shared" si="8"/>
        <v>FF</v>
      </c>
      <c r="H169" s="681">
        <v>255</v>
      </c>
      <c r="I169" s="567" t="s">
        <v>27</v>
      </c>
      <c r="J169" s="574" t="s">
        <v>1639</v>
      </c>
      <c r="K169" s="567">
        <f t="shared" si="10"/>
        <v>255</v>
      </c>
      <c r="L169" s="298"/>
    </row>
    <row r="170" spans="1:12">
      <c r="A170" s="573">
        <v>239</v>
      </c>
      <c r="B170" s="573" t="s">
        <v>24</v>
      </c>
      <c r="C170" s="293" t="s">
        <v>49</v>
      </c>
      <c r="D170" s="293" t="s">
        <v>49</v>
      </c>
      <c r="E170" s="569" t="s">
        <v>26</v>
      </c>
      <c r="F170" s="570">
        <f t="shared" si="9"/>
        <v>255</v>
      </c>
      <c r="G170" s="571" t="str">
        <f t="shared" si="8"/>
        <v>FF</v>
      </c>
      <c r="H170" s="681">
        <v>255</v>
      </c>
      <c r="I170" s="567" t="s">
        <v>27</v>
      </c>
      <c r="J170" s="574" t="s">
        <v>1639</v>
      </c>
      <c r="K170" s="567">
        <f t="shared" si="10"/>
        <v>255</v>
      </c>
      <c r="L170" s="298"/>
    </row>
    <row r="171" spans="1:12">
      <c r="A171" s="573">
        <v>240</v>
      </c>
      <c r="B171" s="573" t="s">
        <v>24</v>
      </c>
      <c r="C171" s="293" t="s">
        <v>49</v>
      </c>
      <c r="D171" s="293" t="s">
        <v>49</v>
      </c>
      <c r="E171" s="569" t="s">
        <v>26</v>
      </c>
      <c r="F171" s="570">
        <f t="shared" si="9"/>
        <v>255</v>
      </c>
      <c r="G171" s="571" t="str">
        <f t="shared" si="8"/>
        <v>FF</v>
      </c>
      <c r="H171" s="681">
        <v>255</v>
      </c>
      <c r="I171" s="567" t="s">
        <v>27</v>
      </c>
      <c r="J171" s="574" t="s">
        <v>1639</v>
      </c>
      <c r="K171" s="567">
        <f t="shared" si="10"/>
        <v>255</v>
      </c>
      <c r="L171" s="298"/>
    </row>
    <row r="172" spans="1:12">
      <c r="A172" s="573">
        <v>241</v>
      </c>
      <c r="B172" s="573" t="s">
        <v>24</v>
      </c>
      <c r="C172" s="293" t="s">
        <v>49</v>
      </c>
      <c r="D172" s="293" t="s">
        <v>49</v>
      </c>
      <c r="E172" s="569" t="s">
        <v>26</v>
      </c>
      <c r="F172" s="570">
        <f t="shared" si="9"/>
        <v>255</v>
      </c>
      <c r="G172" s="571" t="str">
        <f t="shared" si="8"/>
        <v>FF</v>
      </c>
      <c r="H172" s="681">
        <v>255</v>
      </c>
      <c r="I172" s="567" t="s">
        <v>27</v>
      </c>
      <c r="J172" s="574" t="s">
        <v>1639</v>
      </c>
      <c r="K172" s="567">
        <f t="shared" si="10"/>
        <v>255</v>
      </c>
      <c r="L172" s="298"/>
    </row>
    <row r="173" spans="1:12">
      <c r="A173" s="573">
        <v>242</v>
      </c>
      <c r="B173" s="573" t="s">
        <v>24</v>
      </c>
      <c r="C173" s="293" t="s">
        <v>49</v>
      </c>
      <c r="D173" s="293" t="s">
        <v>49</v>
      </c>
      <c r="E173" s="569" t="s">
        <v>26</v>
      </c>
      <c r="F173" s="570">
        <f t="shared" si="9"/>
        <v>255</v>
      </c>
      <c r="G173" s="571" t="str">
        <f t="shared" si="8"/>
        <v>FF</v>
      </c>
      <c r="H173" s="681">
        <v>255</v>
      </c>
      <c r="I173" s="567" t="s">
        <v>27</v>
      </c>
      <c r="J173" s="574" t="s">
        <v>1639</v>
      </c>
      <c r="K173" s="567">
        <f t="shared" si="10"/>
        <v>255</v>
      </c>
      <c r="L173" s="298"/>
    </row>
    <row r="174" spans="1:12">
      <c r="A174" s="573">
        <v>243</v>
      </c>
      <c r="B174" s="573" t="s">
        <v>24</v>
      </c>
      <c r="C174" s="293" t="s">
        <v>49</v>
      </c>
      <c r="D174" s="293" t="s">
        <v>49</v>
      </c>
      <c r="E174" s="569" t="s">
        <v>26</v>
      </c>
      <c r="F174" s="570">
        <f t="shared" si="9"/>
        <v>255</v>
      </c>
      <c r="G174" s="571" t="str">
        <f t="shared" si="8"/>
        <v>FF</v>
      </c>
      <c r="H174" s="681">
        <v>255</v>
      </c>
      <c r="I174" s="567" t="s">
        <v>27</v>
      </c>
      <c r="J174" s="574" t="s">
        <v>1639</v>
      </c>
      <c r="K174" s="567">
        <f t="shared" si="10"/>
        <v>255</v>
      </c>
      <c r="L174" s="298"/>
    </row>
    <row r="175" spans="1:12">
      <c r="A175" s="573">
        <v>244</v>
      </c>
      <c r="B175" s="573" t="s">
        <v>24</v>
      </c>
      <c r="C175" s="293" t="s">
        <v>49</v>
      </c>
      <c r="D175" s="293" t="s">
        <v>49</v>
      </c>
      <c r="E175" s="569" t="s">
        <v>26</v>
      </c>
      <c r="F175" s="570">
        <f t="shared" si="9"/>
        <v>255</v>
      </c>
      <c r="G175" s="571" t="str">
        <f t="shared" si="8"/>
        <v>FF</v>
      </c>
      <c r="H175" s="681">
        <v>255</v>
      </c>
      <c r="I175" s="567" t="s">
        <v>27</v>
      </c>
      <c r="J175" s="574" t="s">
        <v>1639</v>
      </c>
      <c r="K175" s="567">
        <f t="shared" si="10"/>
        <v>255</v>
      </c>
      <c r="L175" s="298"/>
    </row>
    <row r="176" spans="1:12">
      <c r="A176" s="573">
        <v>245</v>
      </c>
      <c r="B176" s="573" t="s">
        <v>24</v>
      </c>
      <c r="C176" s="293" t="s">
        <v>49</v>
      </c>
      <c r="D176" s="293" t="s">
        <v>49</v>
      </c>
      <c r="E176" s="569" t="s">
        <v>26</v>
      </c>
      <c r="F176" s="570">
        <f t="shared" si="9"/>
        <v>255</v>
      </c>
      <c r="G176" s="571" t="str">
        <f t="shared" si="8"/>
        <v>FF</v>
      </c>
      <c r="H176" s="681">
        <v>255</v>
      </c>
      <c r="I176" s="567" t="s">
        <v>27</v>
      </c>
      <c r="J176" s="574" t="s">
        <v>1639</v>
      </c>
      <c r="K176" s="567">
        <f t="shared" si="10"/>
        <v>255</v>
      </c>
      <c r="L176" s="298"/>
    </row>
    <row r="177" spans="1:12">
      <c r="A177" s="573">
        <v>246</v>
      </c>
      <c r="B177" s="573" t="s">
        <v>24</v>
      </c>
      <c r="C177" s="293" t="s">
        <v>49</v>
      </c>
      <c r="D177" s="293" t="s">
        <v>49</v>
      </c>
      <c r="E177" s="569" t="s">
        <v>26</v>
      </c>
      <c r="F177" s="570">
        <f t="shared" si="9"/>
        <v>255</v>
      </c>
      <c r="G177" s="571" t="str">
        <f t="shared" si="8"/>
        <v>FF</v>
      </c>
      <c r="H177" s="681">
        <v>255</v>
      </c>
      <c r="I177" s="567" t="s">
        <v>27</v>
      </c>
      <c r="J177" s="574" t="s">
        <v>1639</v>
      </c>
      <c r="K177" s="567">
        <f t="shared" si="10"/>
        <v>255</v>
      </c>
      <c r="L177" s="298"/>
    </row>
    <row r="178" spans="1:12">
      <c r="A178" s="573">
        <v>247</v>
      </c>
      <c r="B178" s="573" t="s">
        <v>24</v>
      </c>
      <c r="C178" s="293" t="s">
        <v>49</v>
      </c>
      <c r="D178" s="293" t="s">
        <v>49</v>
      </c>
      <c r="E178" s="569" t="s">
        <v>26</v>
      </c>
      <c r="F178" s="570">
        <f t="shared" si="9"/>
        <v>255</v>
      </c>
      <c r="G178" s="571" t="str">
        <f t="shared" si="8"/>
        <v>FF</v>
      </c>
      <c r="H178" s="681">
        <v>255</v>
      </c>
      <c r="I178" s="567" t="s">
        <v>27</v>
      </c>
      <c r="J178" s="574" t="s">
        <v>1639</v>
      </c>
      <c r="K178" s="567">
        <f t="shared" si="10"/>
        <v>255</v>
      </c>
      <c r="L178" s="298"/>
    </row>
    <row r="179" spans="1:12">
      <c r="A179" s="573">
        <v>248</v>
      </c>
      <c r="B179" s="573" t="s">
        <v>24</v>
      </c>
      <c r="C179" s="293" t="s">
        <v>49</v>
      </c>
      <c r="D179" s="293" t="s">
        <v>49</v>
      </c>
      <c r="E179" s="569" t="s">
        <v>26</v>
      </c>
      <c r="F179" s="570">
        <f t="shared" si="9"/>
        <v>255</v>
      </c>
      <c r="G179" s="571" t="str">
        <f t="shared" si="8"/>
        <v>FF</v>
      </c>
      <c r="H179" s="681">
        <v>255</v>
      </c>
      <c r="I179" s="567" t="s">
        <v>27</v>
      </c>
      <c r="J179" s="574" t="s">
        <v>1639</v>
      </c>
      <c r="K179" s="567">
        <f t="shared" si="10"/>
        <v>255</v>
      </c>
      <c r="L179" s="298"/>
    </row>
    <row r="180" spans="1:12">
      <c r="A180" s="573">
        <v>249</v>
      </c>
      <c r="B180" s="573" t="s">
        <v>24</v>
      </c>
      <c r="C180" s="293" t="s">
        <v>49</v>
      </c>
      <c r="D180" s="293" t="s">
        <v>49</v>
      </c>
      <c r="E180" s="569" t="s">
        <v>26</v>
      </c>
      <c r="F180" s="570">
        <f t="shared" si="9"/>
        <v>255</v>
      </c>
      <c r="G180" s="571" t="str">
        <f t="shared" si="8"/>
        <v>FF</v>
      </c>
      <c r="H180" s="681">
        <v>255</v>
      </c>
      <c r="I180" s="567" t="s">
        <v>27</v>
      </c>
      <c r="J180" s="574" t="s">
        <v>1639</v>
      </c>
      <c r="K180" s="567">
        <f t="shared" si="10"/>
        <v>255</v>
      </c>
      <c r="L180" s="298"/>
    </row>
    <row r="181" spans="1:12">
      <c r="A181" s="573">
        <v>250</v>
      </c>
      <c r="B181" s="573" t="s">
        <v>24</v>
      </c>
      <c r="C181" s="293" t="s">
        <v>49</v>
      </c>
      <c r="D181" s="293" t="s">
        <v>49</v>
      </c>
      <c r="E181" s="569" t="s">
        <v>26</v>
      </c>
      <c r="F181" s="570">
        <f t="shared" si="9"/>
        <v>255</v>
      </c>
      <c r="G181" s="571" t="str">
        <f t="shared" si="8"/>
        <v>FF</v>
      </c>
      <c r="H181" s="681">
        <v>255</v>
      </c>
      <c r="I181" s="567" t="s">
        <v>27</v>
      </c>
      <c r="J181" s="574" t="s">
        <v>1639</v>
      </c>
      <c r="K181" s="567">
        <f t="shared" si="10"/>
        <v>255</v>
      </c>
      <c r="L181" s="298"/>
    </row>
    <row r="182" spans="1:12">
      <c r="A182" s="573">
        <v>251</v>
      </c>
      <c r="B182" s="573" t="s">
        <v>24</v>
      </c>
      <c r="C182" s="293" t="s">
        <v>49</v>
      </c>
      <c r="D182" s="293" t="s">
        <v>49</v>
      </c>
      <c r="E182" s="569" t="s">
        <v>26</v>
      </c>
      <c r="F182" s="570">
        <f t="shared" si="9"/>
        <v>255</v>
      </c>
      <c r="G182" s="571" t="str">
        <f t="shared" si="8"/>
        <v>FF</v>
      </c>
      <c r="H182" s="681">
        <v>255</v>
      </c>
      <c r="I182" s="567" t="s">
        <v>27</v>
      </c>
      <c r="J182" s="574" t="s">
        <v>1639</v>
      </c>
      <c r="K182" s="567">
        <f t="shared" si="10"/>
        <v>255</v>
      </c>
      <c r="L182" s="298"/>
    </row>
    <row r="183" spans="1:12">
      <c r="A183" s="573">
        <v>252</v>
      </c>
      <c r="B183" s="573" t="s">
        <v>24</v>
      </c>
      <c r="C183" s="293" t="s">
        <v>49</v>
      </c>
      <c r="D183" s="293" t="s">
        <v>49</v>
      </c>
      <c r="E183" s="569" t="s">
        <v>26</v>
      </c>
      <c r="F183" s="570">
        <f t="shared" si="9"/>
        <v>255</v>
      </c>
      <c r="G183" s="571" t="str">
        <f t="shared" si="8"/>
        <v>FF</v>
      </c>
      <c r="H183" s="681">
        <v>255</v>
      </c>
      <c r="I183" s="567" t="s">
        <v>27</v>
      </c>
      <c r="J183" s="574" t="s">
        <v>1639</v>
      </c>
      <c r="K183" s="567">
        <f t="shared" si="10"/>
        <v>255</v>
      </c>
      <c r="L183" s="298"/>
    </row>
    <row r="184" spans="1:12">
      <c r="A184" s="573">
        <v>253</v>
      </c>
      <c r="B184" s="573" t="s">
        <v>24</v>
      </c>
      <c r="C184" s="293" t="s">
        <v>49</v>
      </c>
      <c r="D184" s="293" t="s">
        <v>49</v>
      </c>
      <c r="E184" s="569" t="s">
        <v>26</v>
      </c>
      <c r="F184" s="570">
        <f t="shared" si="9"/>
        <v>255</v>
      </c>
      <c r="G184" s="571" t="str">
        <f t="shared" si="8"/>
        <v>FF</v>
      </c>
      <c r="H184" s="681">
        <v>255</v>
      </c>
      <c r="I184" s="567" t="s">
        <v>27</v>
      </c>
      <c r="J184" s="574" t="s">
        <v>1639</v>
      </c>
      <c r="K184" s="567">
        <f t="shared" si="10"/>
        <v>255</v>
      </c>
      <c r="L184" s="298"/>
    </row>
    <row r="185" spans="1:12">
      <c r="A185" s="573">
        <v>254</v>
      </c>
      <c r="B185" s="573" t="s">
        <v>24</v>
      </c>
      <c r="C185" s="293" t="s">
        <v>49</v>
      </c>
      <c r="D185" s="293" t="s">
        <v>49</v>
      </c>
      <c r="E185" s="569" t="s">
        <v>26</v>
      </c>
      <c r="F185" s="570">
        <f t="shared" si="9"/>
        <v>255</v>
      </c>
      <c r="G185" s="571" t="str">
        <f t="shared" si="8"/>
        <v>FF</v>
      </c>
      <c r="H185" s="681">
        <v>255</v>
      </c>
      <c r="I185" s="567" t="s">
        <v>27</v>
      </c>
      <c r="J185" s="574" t="s">
        <v>1639</v>
      </c>
      <c r="K185" s="567">
        <f t="shared" si="10"/>
        <v>255</v>
      </c>
      <c r="L185" s="298"/>
    </row>
    <row r="186" spans="1:12">
      <c r="A186" s="573">
        <v>255</v>
      </c>
      <c r="B186" s="573" t="s">
        <v>24</v>
      </c>
      <c r="C186" s="293" t="s">
        <v>1487</v>
      </c>
      <c r="D186" s="300" t="s">
        <v>1488</v>
      </c>
      <c r="E186" s="569" t="s">
        <v>26</v>
      </c>
      <c r="F186" s="570">
        <f t="shared" si="9"/>
        <v>204</v>
      </c>
      <c r="G186" s="571" t="str">
        <f t="shared" si="8"/>
        <v>CC</v>
      </c>
      <c r="H186" s="681">
        <v>204</v>
      </c>
      <c r="I186" s="567" t="s">
        <v>27</v>
      </c>
      <c r="J186" s="574" t="s">
        <v>1639</v>
      </c>
      <c r="K186" s="567">
        <f t="shared" si="10"/>
        <v>204</v>
      </c>
      <c r="L186" s="298"/>
    </row>
    <row r="187" spans="1:12">
      <c r="A187" s="566"/>
      <c r="B187" s="568"/>
      <c r="C187" s="566"/>
      <c r="D187" s="566"/>
      <c r="E187" s="568"/>
      <c r="F187" s="566"/>
      <c r="H187" s="680"/>
      <c r="I187" s="568"/>
      <c r="J187" s="568"/>
      <c r="K187" s="568"/>
      <c r="L187" s="566"/>
    </row>
    <row r="188" spans="1:12">
      <c r="A188" s="566"/>
      <c r="B188" s="568"/>
      <c r="C188" s="566"/>
      <c r="D188" s="566"/>
      <c r="E188" s="568"/>
      <c r="F188" s="566"/>
      <c r="H188" s="680"/>
      <c r="I188" s="568"/>
      <c r="J188" s="568"/>
      <c r="K188" s="568"/>
      <c r="L188" s="566"/>
    </row>
    <row r="189" spans="1:12">
      <c r="A189" s="566"/>
      <c r="B189" s="568"/>
      <c r="C189" s="566"/>
      <c r="D189" s="566"/>
      <c r="E189" s="568"/>
      <c r="F189" s="566"/>
      <c r="H189" s="680"/>
      <c r="I189" s="568"/>
      <c r="J189" s="568"/>
      <c r="K189" s="568"/>
      <c r="L189" s="566"/>
    </row>
    <row r="190" spans="1:12">
      <c r="A190" s="566"/>
      <c r="B190" s="568"/>
      <c r="C190" s="566"/>
      <c r="D190" s="566"/>
      <c r="E190" s="568"/>
      <c r="F190" s="566"/>
      <c r="H190" s="680"/>
      <c r="I190" s="568"/>
      <c r="J190" s="568"/>
      <c r="K190" s="568"/>
      <c r="L190" s="566"/>
    </row>
    <row r="191" spans="1:12">
      <c r="A191" s="566"/>
      <c r="B191" s="568"/>
      <c r="C191" s="566"/>
      <c r="D191" s="566"/>
      <c r="E191" s="568"/>
      <c r="F191" s="566"/>
      <c r="H191" s="680"/>
      <c r="I191" s="568"/>
      <c r="J191" s="568"/>
      <c r="K191" s="568"/>
      <c r="L191" s="566"/>
    </row>
    <row r="192" spans="1:12">
      <c r="A192" s="566"/>
      <c r="B192" s="568"/>
      <c r="C192" s="566"/>
      <c r="D192" s="566"/>
      <c r="E192" s="568"/>
      <c r="F192" s="566"/>
      <c r="H192" s="680"/>
      <c r="I192" s="568"/>
      <c r="J192" s="568"/>
      <c r="K192" s="568"/>
      <c r="L192" s="566"/>
    </row>
    <row r="193" spans="1:12">
      <c r="A193" s="566"/>
      <c r="B193" s="568"/>
      <c r="C193" s="566"/>
      <c r="D193" s="566"/>
      <c r="E193" s="568"/>
      <c r="F193" s="566"/>
      <c r="H193" s="680"/>
      <c r="I193" s="568"/>
      <c r="J193" s="568"/>
      <c r="K193" s="568"/>
      <c r="L193" s="566"/>
    </row>
    <row r="194" spans="1:12">
      <c r="A194" s="566"/>
      <c r="B194" s="568"/>
      <c r="C194" s="566"/>
      <c r="D194" s="566"/>
      <c r="E194" s="568"/>
      <c r="F194" s="566"/>
      <c r="H194" s="680"/>
      <c r="I194" s="568"/>
      <c r="J194" s="568"/>
      <c r="K194" s="568"/>
      <c r="L194" s="566"/>
    </row>
    <row r="195" spans="1:12">
      <c r="A195" s="566"/>
      <c r="B195" s="568"/>
      <c r="C195" s="566"/>
      <c r="D195" s="566"/>
      <c r="E195" s="568"/>
      <c r="F195" s="566"/>
      <c r="H195" s="680"/>
      <c r="I195" s="568"/>
      <c r="J195" s="568"/>
      <c r="K195" s="568"/>
      <c r="L195" s="566"/>
    </row>
    <row r="196" spans="1:12">
      <c r="A196" s="566"/>
      <c r="B196" s="568"/>
      <c r="C196" s="566"/>
      <c r="D196" s="566"/>
      <c r="E196" s="568"/>
      <c r="F196" s="566"/>
      <c r="H196" s="680"/>
      <c r="I196" s="568"/>
      <c r="J196" s="568"/>
      <c r="K196" s="568"/>
      <c r="L196" s="566"/>
    </row>
    <row r="197" spans="1:12">
      <c r="H197" s="680"/>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D7791-2330-4E8D-944D-66B4723E837C}">
  <dimension ref="A1:L197"/>
  <sheetViews>
    <sheetView topLeftCell="A147" zoomScale="85" zoomScaleNormal="85" workbookViewId="0">
      <selection activeCell="H2"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679"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1758</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4194304</v>
      </c>
      <c r="L3" s="983" t="s">
        <v>4458</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40</v>
      </c>
      <c r="H19" s="986">
        <v>64</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1</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49</v>
      </c>
      <c r="D35" s="293" t="s">
        <v>49</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681">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681">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681">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681">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681">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681">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681">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681">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681">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681">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681">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681">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681">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681">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681">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681">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681">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681">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681">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681">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681">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681">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681">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681">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681">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681">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681">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681">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681">
        <v>0</v>
      </c>
      <c r="I95" s="567" t="s">
        <v>27</v>
      </c>
      <c r="J95" s="574" t="s">
        <v>1639</v>
      </c>
      <c r="K95" s="567">
        <f t="shared" si="5"/>
        <v>0</v>
      </c>
      <c r="L95" s="984"/>
    </row>
    <row r="96" spans="1:12" ht="15.6" customHeight="1">
      <c r="A96" s="573">
        <v>165</v>
      </c>
      <c r="B96" s="573" t="s">
        <v>24</v>
      </c>
      <c r="C96" s="293" t="s">
        <v>1681</v>
      </c>
      <c r="D96" s="533" t="s">
        <v>4433</v>
      </c>
      <c r="E96" s="569" t="s">
        <v>26</v>
      </c>
      <c r="F96" s="570">
        <f t="shared" si="2"/>
        <v>0</v>
      </c>
      <c r="G96" s="571" t="str">
        <f t="shared" si="0"/>
        <v>0</v>
      </c>
      <c r="H96" s="681">
        <v>0</v>
      </c>
      <c r="I96" s="567" t="s">
        <v>27</v>
      </c>
      <c r="J96" s="574" t="s">
        <v>1641</v>
      </c>
      <c r="K96" s="567">
        <f t="shared" si="5"/>
        <v>0</v>
      </c>
      <c r="L96" s="984"/>
    </row>
    <row r="97" spans="1:12" ht="15.6" customHeight="1">
      <c r="A97" s="573">
        <v>166</v>
      </c>
      <c r="B97" s="573" t="s">
        <v>24</v>
      </c>
      <c r="C97" s="293" t="s">
        <v>1682</v>
      </c>
      <c r="D97" s="533" t="s">
        <v>4434</v>
      </c>
      <c r="E97" s="569" t="s">
        <v>26</v>
      </c>
      <c r="F97" s="570">
        <f t="shared" si="2"/>
        <v>0</v>
      </c>
      <c r="G97" s="571" t="str">
        <f t="shared" si="0"/>
        <v>0</v>
      </c>
      <c r="H97" s="681">
        <v>0</v>
      </c>
      <c r="I97" s="567" t="s">
        <v>27</v>
      </c>
      <c r="J97" s="574" t="s">
        <v>1641</v>
      </c>
      <c r="K97" s="567">
        <f t="shared" si="5"/>
        <v>0</v>
      </c>
      <c r="L97" s="984"/>
    </row>
    <row r="98" spans="1:12" ht="15.6" customHeight="1">
      <c r="A98" s="573">
        <v>167</v>
      </c>
      <c r="B98" s="573" t="s">
        <v>24</v>
      </c>
      <c r="C98" s="293" t="s">
        <v>1683</v>
      </c>
      <c r="D98" s="533" t="s">
        <v>1684</v>
      </c>
      <c r="E98" s="569" t="s">
        <v>26</v>
      </c>
      <c r="F98" s="570">
        <f t="shared" si="2"/>
        <v>0</v>
      </c>
      <c r="G98" s="571" t="str">
        <f t="shared" si="0"/>
        <v>0</v>
      </c>
      <c r="H98" s="681">
        <v>0</v>
      </c>
      <c r="I98" s="567" t="s">
        <v>27</v>
      </c>
      <c r="J98" s="574" t="s">
        <v>1641</v>
      </c>
      <c r="K98" s="567">
        <f t="shared" si="5"/>
        <v>0</v>
      </c>
      <c r="L98" s="984"/>
    </row>
    <row r="99" spans="1:12" ht="15.6" customHeight="1">
      <c r="A99" s="573">
        <v>168</v>
      </c>
      <c r="B99" s="573" t="s">
        <v>24</v>
      </c>
      <c r="C99" s="293" t="s">
        <v>1745</v>
      </c>
      <c r="D99" s="293" t="s">
        <v>1746</v>
      </c>
      <c r="E99" s="569" t="s">
        <v>26</v>
      </c>
      <c r="F99" s="570">
        <f t="shared" si="2"/>
        <v>0</v>
      </c>
      <c r="G99" s="571" t="str">
        <f t="shared" si="0"/>
        <v>0</v>
      </c>
      <c r="H99" s="681">
        <v>0</v>
      </c>
      <c r="I99" s="567" t="s">
        <v>27</v>
      </c>
      <c r="J99" s="574" t="s">
        <v>1639</v>
      </c>
      <c r="K99" s="567">
        <f t="shared" si="5"/>
        <v>0</v>
      </c>
      <c r="L99" s="984"/>
    </row>
    <row r="100" spans="1:12" ht="15.6" customHeight="1">
      <c r="A100" s="573">
        <v>169</v>
      </c>
      <c r="B100" s="573" t="s">
        <v>24</v>
      </c>
      <c r="C100" s="293" t="s">
        <v>1685</v>
      </c>
      <c r="D100" s="293" t="s">
        <v>4435</v>
      </c>
      <c r="E100" s="569" t="s">
        <v>26</v>
      </c>
      <c r="F100" s="570">
        <f t="shared" si="2"/>
        <v>0</v>
      </c>
      <c r="G100" s="571" t="str">
        <f t="shared" si="0"/>
        <v>0</v>
      </c>
      <c r="H100" s="681">
        <v>0</v>
      </c>
      <c r="I100" s="567" t="s">
        <v>27</v>
      </c>
      <c r="J100" s="574" t="s">
        <v>1639</v>
      </c>
      <c r="K100" s="567">
        <f t="shared" si="5"/>
        <v>0</v>
      </c>
      <c r="L100" s="984"/>
    </row>
    <row r="101" spans="1:12" ht="15.6" customHeight="1">
      <c r="A101" s="573">
        <v>170</v>
      </c>
      <c r="B101" s="573" t="s">
        <v>24</v>
      </c>
      <c r="C101" s="293" t="s">
        <v>1686</v>
      </c>
      <c r="D101" s="293" t="s">
        <v>1687</v>
      </c>
      <c r="E101" s="569" t="s">
        <v>26</v>
      </c>
      <c r="F101" s="570">
        <f t="shared" si="2"/>
        <v>0</v>
      </c>
      <c r="G101" s="571" t="str">
        <f t="shared" si="0"/>
        <v>0</v>
      </c>
      <c r="H101" s="681">
        <v>0</v>
      </c>
      <c r="I101" s="567" t="s">
        <v>27</v>
      </c>
      <c r="J101" s="574" t="s">
        <v>1639</v>
      </c>
      <c r="K101" s="567">
        <f t="shared" ref="K101:K164" si="6">H101</f>
        <v>0</v>
      </c>
      <c r="L101" s="984"/>
    </row>
    <row r="102" spans="1:12" ht="15.6" customHeight="1">
      <c r="A102" s="573">
        <v>171</v>
      </c>
      <c r="B102" s="573" t="s">
        <v>24</v>
      </c>
      <c r="C102" s="293" t="s">
        <v>1688</v>
      </c>
      <c r="D102" s="293" t="s">
        <v>4436</v>
      </c>
      <c r="E102" s="569" t="s">
        <v>26</v>
      </c>
      <c r="F102" s="570">
        <f t="shared" si="2"/>
        <v>0</v>
      </c>
      <c r="G102" s="571" t="str">
        <f t="shared" si="0"/>
        <v>0</v>
      </c>
      <c r="H102" s="681">
        <v>0</v>
      </c>
      <c r="I102" s="567" t="s">
        <v>27</v>
      </c>
      <c r="J102" s="574" t="s">
        <v>1641</v>
      </c>
      <c r="K102" s="567">
        <f>H102</f>
        <v>0</v>
      </c>
      <c r="L102" s="984"/>
    </row>
    <row r="103" spans="1:12" ht="15.6" customHeight="1">
      <c r="A103" s="573">
        <v>172</v>
      </c>
      <c r="B103" s="573" t="s">
        <v>24</v>
      </c>
      <c r="C103" s="293" t="s">
        <v>1689</v>
      </c>
      <c r="D103" s="293" t="s">
        <v>1690</v>
      </c>
      <c r="E103" s="569" t="s">
        <v>26</v>
      </c>
      <c r="F103" s="570">
        <f t="shared" si="2"/>
        <v>0</v>
      </c>
      <c r="G103" s="571" t="str">
        <f t="shared" si="0"/>
        <v>0</v>
      </c>
      <c r="H103" s="681">
        <v>0</v>
      </c>
      <c r="I103" s="567" t="s">
        <v>27</v>
      </c>
      <c r="J103" s="574" t="s">
        <v>1641</v>
      </c>
      <c r="K103" s="567">
        <f>H103</f>
        <v>0</v>
      </c>
      <c r="L103" s="984"/>
    </row>
    <row r="104" spans="1:12" ht="15.6" customHeight="1">
      <c r="A104" s="573">
        <v>173</v>
      </c>
      <c r="B104" s="573" t="s">
        <v>24</v>
      </c>
      <c r="C104" s="293" t="s">
        <v>1691</v>
      </c>
      <c r="D104" s="293" t="s">
        <v>1692</v>
      </c>
      <c r="E104" s="569" t="s">
        <v>26</v>
      </c>
      <c r="F104" s="570">
        <f t="shared" si="2"/>
        <v>0</v>
      </c>
      <c r="G104" s="571" t="str">
        <f t="shared" si="0"/>
        <v>0</v>
      </c>
      <c r="H104" s="681">
        <v>0</v>
      </c>
      <c r="I104" s="567" t="s">
        <v>27</v>
      </c>
      <c r="J104" s="574" t="s">
        <v>1641</v>
      </c>
      <c r="K104" s="567">
        <f>H104</f>
        <v>0</v>
      </c>
      <c r="L104" s="984"/>
    </row>
    <row r="105" spans="1:12" ht="15.6" customHeight="1">
      <c r="A105" s="573">
        <v>174</v>
      </c>
      <c r="B105" s="573" t="s">
        <v>24</v>
      </c>
      <c r="C105" s="293" t="s">
        <v>1693</v>
      </c>
      <c r="D105" s="293" t="s">
        <v>4437</v>
      </c>
      <c r="E105" s="569" t="s">
        <v>26</v>
      </c>
      <c r="F105" s="570">
        <f t="shared" si="2"/>
        <v>0</v>
      </c>
      <c r="G105" s="571" t="str">
        <f t="shared" si="0"/>
        <v>0</v>
      </c>
      <c r="H105" s="681">
        <v>0</v>
      </c>
      <c r="I105" s="567" t="s">
        <v>27</v>
      </c>
      <c r="J105" s="574" t="s">
        <v>1641</v>
      </c>
      <c r="K105" s="567">
        <f>H105</f>
        <v>0</v>
      </c>
      <c r="L105" s="984"/>
    </row>
    <row r="106" spans="1:12" ht="15.6" customHeight="1">
      <c r="A106" s="573">
        <v>175</v>
      </c>
      <c r="B106" s="573" t="s">
        <v>24</v>
      </c>
      <c r="C106" s="293" t="s">
        <v>1694</v>
      </c>
      <c r="D106" s="293" t="s">
        <v>4438</v>
      </c>
      <c r="E106" s="569" t="s">
        <v>26</v>
      </c>
      <c r="F106" s="570">
        <f t="shared" si="2"/>
        <v>0</v>
      </c>
      <c r="G106" s="571" t="str">
        <f t="shared" si="0"/>
        <v>0</v>
      </c>
      <c r="H106" s="681">
        <v>0</v>
      </c>
      <c r="I106" s="567" t="s">
        <v>27</v>
      </c>
      <c r="J106" s="574" t="s">
        <v>1639</v>
      </c>
      <c r="K106" s="567">
        <f t="shared" si="6"/>
        <v>0</v>
      </c>
      <c r="L106" s="984"/>
    </row>
    <row r="107" spans="1:12" ht="15.6" customHeight="1">
      <c r="A107" s="573">
        <v>176</v>
      </c>
      <c r="B107" s="573" t="s">
        <v>24</v>
      </c>
      <c r="C107" s="293" t="s">
        <v>1695</v>
      </c>
      <c r="D107" s="293" t="s">
        <v>4439</v>
      </c>
      <c r="E107" s="569" t="s">
        <v>26</v>
      </c>
      <c r="F107" s="570">
        <f t="shared" si="2"/>
        <v>0</v>
      </c>
      <c r="G107" s="571" t="str">
        <f t="shared" si="0"/>
        <v>0</v>
      </c>
      <c r="H107" s="681">
        <v>0</v>
      </c>
      <c r="I107" s="567" t="s">
        <v>27</v>
      </c>
      <c r="J107" s="574" t="s">
        <v>1639</v>
      </c>
      <c r="K107" s="567">
        <f t="shared" si="6"/>
        <v>0</v>
      </c>
      <c r="L107" s="984"/>
    </row>
    <row r="108" spans="1:12" ht="15.6" customHeight="1">
      <c r="A108" s="573">
        <v>177</v>
      </c>
      <c r="B108" s="573" t="s">
        <v>24</v>
      </c>
      <c r="C108" s="293" t="s">
        <v>1696</v>
      </c>
      <c r="D108" s="293" t="s">
        <v>1697</v>
      </c>
      <c r="E108" s="569" t="s">
        <v>26</v>
      </c>
      <c r="F108" s="570">
        <f t="shared" si="2"/>
        <v>0</v>
      </c>
      <c r="G108" s="571" t="str">
        <f t="shared" si="0"/>
        <v>0</v>
      </c>
      <c r="H108" s="681">
        <v>0</v>
      </c>
      <c r="I108" s="567" t="s">
        <v>27</v>
      </c>
      <c r="J108" s="574" t="s">
        <v>1639</v>
      </c>
      <c r="K108" s="567">
        <f t="shared" si="6"/>
        <v>0</v>
      </c>
      <c r="L108" s="984"/>
    </row>
    <row r="109" spans="1:12" ht="15.6" customHeight="1">
      <c r="A109" s="573">
        <v>178</v>
      </c>
      <c r="B109" s="573" t="s">
        <v>24</v>
      </c>
      <c r="C109" s="293" t="s">
        <v>1698</v>
      </c>
      <c r="D109" s="293" t="s">
        <v>1699</v>
      </c>
      <c r="E109" s="569" t="s">
        <v>26</v>
      </c>
      <c r="F109" s="570">
        <f t="shared" si="2"/>
        <v>0</v>
      </c>
      <c r="G109" s="571" t="str">
        <f t="shared" si="0"/>
        <v>0</v>
      </c>
      <c r="H109" s="681">
        <v>0</v>
      </c>
      <c r="I109" s="567" t="s">
        <v>27</v>
      </c>
      <c r="J109" s="574" t="s">
        <v>1639</v>
      </c>
      <c r="K109" s="567">
        <f t="shared" si="6"/>
        <v>0</v>
      </c>
      <c r="L109" s="984"/>
    </row>
    <row r="110" spans="1:12" ht="15.6" customHeight="1">
      <c r="A110" s="573">
        <v>179</v>
      </c>
      <c r="B110" s="573" t="s">
        <v>24</v>
      </c>
      <c r="C110" s="293" t="s">
        <v>1700</v>
      </c>
      <c r="D110" s="293" t="s">
        <v>1701</v>
      </c>
      <c r="E110" s="569" t="s">
        <v>26</v>
      </c>
      <c r="F110" s="570">
        <f t="shared" si="2"/>
        <v>0</v>
      </c>
      <c r="G110" s="571" t="str">
        <f t="shared" si="0"/>
        <v>0</v>
      </c>
      <c r="H110" s="681">
        <v>0</v>
      </c>
      <c r="I110" s="567" t="s">
        <v>27</v>
      </c>
      <c r="J110" s="574" t="s">
        <v>1639</v>
      </c>
      <c r="K110" s="567">
        <f t="shared" si="6"/>
        <v>0</v>
      </c>
      <c r="L110" s="984"/>
    </row>
    <row r="111" spans="1:12" ht="15.6" customHeight="1">
      <c r="A111" s="573">
        <v>180</v>
      </c>
      <c r="B111" s="573" t="s">
        <v>24</v>
      </c>
      <c r="C111" s="293" t="s">
        <v>1702</v>
      </c>
      <c r="D111" s="293" t="s">
        <v>1703</v>
      </c>
      <c r="E111" s="569" t="s">
        <v>26</v>
      </c>
      <c r="F111" s="570">
        <f t="shared" si="2"/>
        <v>0</v>
      </c>
      <c r="G111" s="571" t="str">
        <f t="shared" si="0"/>
        <v>0</v>
      </c>
      <c r="H111" s="681">
        <v>0</v>
      </c>
      <c r="I111" s="567" t="s">
        <v>27</v>
      </c>
      <c r="J111" s="574" t="s">
        <v>1639</v>
      </c>
      <c r="K111" s="567">
        <f t="shared" si="6"/>
        <v>0</v>
      </c>
      <c r="L111" s="984"/>
    </row>
    <row r="112" spans="1:12" ht="15.6" customHeight="1">
      <c r="A112" s="573">
        <v>181</v>
      </c>
      <c r="B112" s="573" t="s">
        <v>24</v>
      </c>
      <c r="C112" s="293" t="s">
        <v>1707</v>
      </c>
      <c r="D112" s="293" t="s">
        <v>1708</v>
      </c>
      <c r="E112" s="569" t="s">
        <v>26</v>
      </c>
      <c r="F112" s="570">
        <f t="shared" si="2"/>
        <v>1</v>
      </c>
      <c r="G112" s="571" t="str">
        <f t="shared" si="0"/>
        <v>1</v>
      </c>
      <c r="H112" s="681">
        <v>1</v>
      </c>
      <c r="I112" s="567" t="s">
        <v>27</v>
      </c>
      <c r="J112" s="574" t="s">
        <v>1641</v>
      </c>
      <c r="K112" s="567">
        <f t="shared" ref="K112:K131" si="7">H112</f>
        <v>1</v>
      </c>
      <c r="L112" s="984"/>
    </row>
    <row r="113" spans="1:12" ht="15.6" customHeight="1">
      <c r="A113" s="573">
        <v>182</v>
      </c>
      <c r="B113" s="573" t="s">
        <v>24</v>
      </c>
      <c r="C113" s="293" t="s">
        <v>1709</v>
      </c>
      <c r="D113" s="293" t="s">
        <v>4440</v>
      </c>
      <c r="E113" s="569" t="s">
        <v>26</v>
      </c>
      <c r="F113" s="570">
        <f t="shared" si="2"/>
        <v>0</v>
      </c>
      <c r="G113" s="571" t="str">
        <f t="shared" si="0"/>
        <v>0</v>
      </c>
      <c r="H113" s="681">
        <v>0</v>
      </c>
      <c r="I113" s="567" t="s">
        <v>27</v>
      </c>
      <c r="J113" s="574" t="s">
        <v>1641</v>
      </c>
      <c r="K113" s="567">
        <f t="shared" si="7"/>
        <v>0</v>
      </c>
      <c r="L113" s="984"/>
    </row>
    <row r="114" spans="1:12" ht="15.6" customHeight="1">
      <c r="A114" s="573">
        <v>183</v>
      </c>
      <c r="B114" s="573" t="s">
        <v>24</v>
      </c>
      <c r="C114" s="293" t="s">
        <v>1710</v>
      </c>
      <c r="D114" s="293" t="s">
        <v>1711</v>
      </c>
      <c r="E114" s="569" t="s">
        <v>26</v>
      </c>
      <c r="F114" s="570">
        <f t="shared" si="2"/>
        <v>31</v>
      </c>
      <c r="G114" s="571" t="str">
        <f t="shared" si="0"/>
        <v>1F</v>
      </c>
      <c r="H114" s="681">
        <v>31</v>
      </c>
      <c r="I114" s="567" t="s">
        <v>27</v>
      </c>
      <c r="J114" s="574" t="s">
        <v>1641</v>
      </c>
      <c r="K114" s="567">
        <f t="shared" si="7"/>
        <v>31</v>
      </c>
      <c r="L114" s="984"/>
    </row>
    <row r="115" spans="1:12" ht="15.6" customHeight="1">
      <c r="A115" s="573">
        <v>184</v>
      </c>
      <c r="B115" s="573" t="s">
        <v>24</v>
      </c>
      <c r="C115" s="293" t="s">
        <v>1712</v>
      </c>
      <c r="D115" s="293" t="s">
        <v>1713</v>
      </c>
      <c r="E115" s="569" t="s">
        <v>26</v>
      </c>
      <c r="F115" s="570">
        <f t="shared" si="2"/>
        <v>0</v>
      </c>
      <c r="G115" s="571" t="str">
        <f t="shared" si="0"/>
        <v>0</v>
      </c>
      <c r="H115" s="681">
        <v>0</v>
      </c>
      <c r="I115" s="567" t="s">
        <v>27</v>
      </c>
      <c r="J115" s="574" t="s">
        <v>1641</v>
      </c>
      <c r="K115" s="567">
        <f t="shared" si="7"/>
        <v>0</v>
      </c>
      <c r="L115" s="984"/>
    </row>
    <row r="116" spans="1:12" ht="15.6" customHeight="1">
      <c r="A116" s="573">
        <v>185</v>
      </c>
      <c r="B116" s="573" t="s">
        <v>24</v>
      </c>
      <c r="C116" s="293" t="s">
        <v>1714</v>
      </c>
      <c r="D116" s="293" t="s">
        <v>4441</v>
      </c>
      <c r="E116" s="569" t="s">
        <v>26</v>
      </c>
      <c r="F116" s="570">
        <f t="shared" si="2"/>
        <v>0</v>
      </c>
      <c r="G116" s="571" t="str">
        <f t="shared" si="0"/>
        <v>0</v>
      </c>
      <c r="H116" s="681">
        <v>0</v>
      </c>
      <c r="I116" s="567" t="s">
        <v>27</v>
      </c>
      <c r="J116" s="574" t="s">
        <v>1641</v>
      </c>
      <c r="K116" s="567">
        <f t="shared" si="7"/>
        <v>0</v>
      </c>
      <c r="L116" s="984"/>
    </row>
    <row r="117" spans="1:12" ht="15.6" customHeight="1">
      <c r="A117" s="573">
        <v>186</v>
      </c>
      <c r="B117" s="573" t="s">
        <v>24</v>
      </c>
      <c r="C117" s="293" t="s">
        <v>1715</v>
      </c>
      <c r="D117" s="293" t="s">
        <v>4442</v>
      </c>
      <c r="E117" s="569" t="s">
        <v>26</v>
      </c>
      <c r="F117" s="570">
        <f t="shared" si="2"/>
        <v>0</v>
      </c>
      <c r="G117" s="571" t="str">
        <f t="shared" si="0"/>
        <v>0</v>
      </c>
      <c r="H117" s="681">
        <v>0</v>
      </c>
      <c r="I117" s="567" t="s">
        <v>27</v>
      </c>
      <c r="J117" s="574" t="s">
        <v>1641</v>
      </c>
      <c r="K117" s="567">
        <f t="shared" si="7"/>
        <v>0</v>
      </c>
      <c r="L117" s="984"/>
    </row>
    <row r="118" spans="1:12" ht="15.6" customHeight="1">
      <c r="A118" s="573">
        <v>187</v>
      </c>
      <c r="B118" s="573" t="s">
        <v>24</v>
      </c>
      <c r="C118" s="293" t="s">
        <v>1716</v>
      </c>
      <c r="D118" s="293" t="s">
        <v>4443</v>
      </c>
      <c r="E118" s="569" t="s">
        <v>26</v>
      </c>
      <c r="F118" s="570">
        <f t="shared" si="2"/>
        <v>4</v>
      </c>
      <c r="G118" s="571" t="str">
        <f t="shared" si="0"/>
        <v>4</v>
      </c>
      <c r="H118" s="681">
        <v>4</v>
      </c>
      <c r="I118" s="567" t="s">
        <v>27</v>
      </c>
      <c r="J118" s="574" t="s">
        <v>1641</v>
      </c>
      <c r="K118" s="567">
        <f t="shared" si="7"/>
        <v>4</v>
      </c>
      <c r="L118" s="984"/>
    </row>
    <row r="119" spans="1:12" ht="15.6" customHeight="1">
      <c r="A119" s="573">
        <v>188</v>
      </c>
      <c r="B119" s="573" t="s">
        <v>24</v>
      </c>
      <c r="C119" s="293" t="s">
        <v>1717</v>
      </c>
      <c r="D119" s="293" t="s">
        <v>1718</v>
      </c>
      <c r="E119" s="569" t="s">
        <v>26</v>
      </c>
      <c r="F119" s="570">
        <f t="shared" si="2"/>
        <v>0</v>
      </c>
      <c r="G119" s="571" t="str">
        <f t="shared" si="0"/>
        <v>0</v>
      </c>
      <c r="H119" s="681">
        <v>0</v>
      </c>
      <c r="I119" s="567" t="s">
        <v>27</v>
      </c>
      <c r="J119" s="574" t="s">
        <v>1641</v>
      </c>
      <c r="K119" s="567">
        <f t="shared" si="7"/>
        <v>0</v>
      </c>
      <c r="L119" s="984"/>
    </row>
    <row r="120" spans="1:12" ht="15.6" customHeight="1">
      <c r="A120" s="573">
        <v>189</v>
      </c>
      <c r="B120" s="573" t="s">
        <v>24</v>
      </c>
      <c r="C120" s="293" t="s">
        <v>1719</v>
      </c>
      <c r="D120" s="293" t="s">
        <v>1720</v>
      </c>
      <c r="E120" s="569" t="s">
        <v>26</v>
      </c>
      <c r="F120" s="570">
        <f t="shared" si="2"/>
        <v>0</v>
      </c>
      <c r="G120" s="571" t="str">
        <f t="shared" si="0"/>
        <v>0</v>
      </c>
      <c r="H120" s="681">
        <v>0</v>
      </c>
      <c r="I120" s="567" t="s">
        <v>27</v>
      </c>
      <c r="J120" s="574" t="s">
        <v>1641</v>
      </c>
      <c r="K120" s="567">
        <f t="shared" si="7"/>
        <v>0</v>
      </c>
      <c r="L120" s="984"/>
    </row>
    <row r="121" spans="1:12" ht="15.6" customHeight="1">
      <c r="A121" s="573">
        <v>190</v>
      </c>
      <c r="B121" s="573" t="s">
        <v>24</v>
      </c>
      <c r="C121" s="293" t="s">
        <v>4419</v>
      </c>
      <c r="D121" s="293" t="s">
        <v>4420</v>
      </c>
      <c r="E121" s="569" t="s">
        <v>26</v>
      </c>
      <c r="F121" s="570">
        <f t="shared" si="2"/>
        <v>0</v>
      </c>
      <c r="G121" s="571" t="str">
        <f t="shared" si="0"/>
        <v>0</v>
      </c>
      <c r="H121" s="681">
        <v>0</v>
      </c>
      <c r="I121" s="567" t="s">
        <v>27</v>
      </c>
      <c r="J121" s="574" t="s">
        <v>1641</v>
      </c>
      <c r="K121" s="567">
        <f t="shared" si="7"/>
        <v>0</v>
      </c>
      <c r="L121" s="984"/>
    </row>
    <row r="122" spans="1:12" ht="15.6" customHeight="1">
      <c r="A122" s="573">
        <v>191</v>
      </c>
      <c r="B122" s="573" t="s">
        <v>24</v>
      </c>
      <c r="C122" s="293" t="s">
        <v>4419</v>
      </c>
      <c r="D122" s="293" t="s">
        <v>4420</v>
      </c>
      <c r="E122" s="569" t="s">
        <v>26</v>
      </c>
      <c r="F122" s="570">
        <f t="shared" si="2"/>
        <v>0</v>
      </c>
      <c r="G122" s="571" t="str">
        <f t="shared" si="0"/>
        <v>0</v>
      </c>
      <c r="H122" s="681">
        <v>0</v>
      </c>
      <c r="I122" s="567" t="s">
        <v>27</v>
      </c>
      <c r="J122" s="574" t="s">
        <v>1641</v>
      </c>
      <c r="K122" s="567">
        <f t="shared" si="7"/>
        <v>0</v>
      </c>
      <c r="L122" s="984"/>
    </row>
    <row r="123" spans="1:12" ht="15.6" customHeight="1">
      <c r="A123" s="573">
        <v>192</v>
      </c>
      <c r="B123" s="573" t="s">
        <v>24</v>
      </c>
      <c r="C123" s="293" t="s">
        <v>4419</v>
      </c>
      <c r="D123" s="293" t="s">
        <v>4420</v>
      </c>
      <c r="E123" s="569" t="s">
        <v>26</v>
      </c>
      <c r="F123" s="570">
        <f t="shared" si="2"/>
        <v>0</v>
      </c>
      <c r="G123" s="571" t="str">
        <f t="shared" si="0"/>
        <v>0</v>
      </c>
      <c r="H123" s="681">
        <v>0</v>
      </c>
      <c r="I123" s="567" t="s">
        <v>27</v>
      </c>
      <c r="J123" s="574" t="s">
        <v>1641</v>
      </c>
      <c r="K123" s="567">
        <f t="shared" si="7"/>
        <v>0</v>
      </c>
      <c r="L123" s="984"/>
    </row>
    <row r="124" spans="1:12" ht="15.6" customHeight="1">
      <c r="A124" s="573">
        <v>193</v>
      </c>
      <c r="B124" s="573" t="s">
        <v>24</v>
      </c>
      <c r="C124" s="293" t="s">
        <v>1721</v>
      </c>
      <c r="D124" s="293" t="s">
        <v>1722</v>
      </c>
      <c r="E124" s="569" t="s">
        <v>26</v>
      </c>
      <c r="F124" s="570">
        <f t="shared" si="2"/>
        <v>0</v>
      </c>
      <c r="G124" s="571" t="str">
        <f t="shared" si="0"/>
        <v>0</v>
      </c>
      <c r="H124" s="681">
        <v>0</v>
      </c>
      <c r="I124" s="567" t="s">
        <v>27</v>
      </c>
      <c r="J124" s="574" t="s">
        <v>1641</v>
      </c>
      <c r="K124" s="567">
        <f t="shared" si="7"/>
        <v>0</v>
      </c>
      <c r="L124" s="984"/>
    </row>
    <row r="125" spans="1:12" ht="15.6" customHeight="1">
      <c r="A125" s="573">
        <v>194</v>
      </c>
      <c r="B125" s="573" t="s">
        <v>24</v>
      </c>
      <c r="C125" s="293" t="s">
        <v>1723</v>
      </c>
      <c r="D125" s="293" t="s">
        <v>4444</v>
      </c>
      <c r="E125" s="569" t="s">
        <v>26</v>
      </c>
      <c r="F125" s="570">
        <f t="shared" si="2"/>
        <v>0</v>
      </c>
      <c r="G125" s="571" t="str">
        <f t="shared" si="0"/>
        <v>0</v>
      </c>
      <c r="H125" s="681">
        <v>0</v>
      </c>
      <c r="I125" s="567" t="s">
        <v>27</v>
      </c>
      <c r="J125" s="574" t="s">
        <v>1641</v>
      </c>
      <c r="K125" s="567">
        <f t="shared" si="7"/>
        <v>0</v>
      </c>
      <c r="L125" s="984"/>
    </row>
    <row r="126" spans="1:12" ht="15.6" customHeight="1">
      <c r="A126" s="573">
        <v>195</v>
      </c>
      <c r="B126" s="573" t="s">
        <v>24</v>
      </c>
      <c r="C126" s="293" t="s">
        <v>132</v>
      </c>
      <c r="D126" s="293" t="s">
        <v>1724</v>
      </c>
      <c r="E126" s="569" t="s">
        <v>26</v>
      </c>
      <c r="F126" s="570">
        <f t="shared" si="2"/>
        <v>0</v>
      </c>
      <c r="G126" s="571" t="str">
        <f t="shared" si="0"/>
        <v>0</v>
      </c>
      <c r="H126" s="681">
        <v>0</v>
      </c>
      <c r="I126" s="567" t="s">
        <v>27</v>
      </c>
      <c r="J126" s="574" t="s">
        <v>1641</v>
      </c>
      <c r="K126" s="567">
        <f t="shared" si="7"/>
        <v>0</v>
      </c>
      <c r="L126" s="984"/>
    </row>
    <row r="127" spans="1:12" ht="15.6" customHeight="1">
      <c r="A127" s="573">
        <v>196</v>
      </c>
      <c r="B127" s="573" t="s">
        <v>24</v>
      </c>
      <c r="C127" s="293" t="s">
        <v>1725</v>
      </c>
      <c r="D127" s="293" t="s">
        <v>1726</v>
      </c>
      <c r="E127" s="569" t="s">
        <v>26</v>
      </c>
      <c r="F127" s="570">
        <f t="shared" si="2"/>
        <v>0</v>
      </c>
      <c r="G127" s="571" t="str">
        <f t="shared" si="0"/>
        <v>0</v>
      </c>
      <c r="H127" s="681">
        <v>0</v>
      </c>
      <c r="I127" s="567" t="s">
        <v>27</v>
      </c>
      <c r="J127" s="574" t="s">
        <v>1641</v>
      </c>
      <c r="K127" s="567">
        <f t="shared" si="7"/>
        <v>0</v>
      </c>
      <c r="L127" s="984"/>
    </row>
    <row r="128" spans="1:12" ht="15.6" customHeight="1">
      <c r="A128" s="573">
        <v>197</v>
      </c>
      <c r="B128" s="573" t="s">
        <v>24</v>
      </c>
      <c r="C128" s="293" t="s">
        <v>1727</v>
      </c>
      <c r="D128" s="293" t="s">
        <v>1728</v>
      </c>
      <c r="E128" s="569" t="s">
        <v>26</v>
      </c>
      <c r="F128" s="570">
        <f t="shared" si="2"/>
        <v>0</v>
      </c>
      <c r="G128" s="571" t="str">
        <f t="shared" si="0"/>
        <v>0</v>
      </c>
      <c r="H128" s="681">
        <v>0</v>
      </c>
      <c r="I128" s="567" t="s">
        <v>27</v>
      </c>
      <c r="J128" s="574" t="s">
        <v>1641</v>
      </c>
      <c r="K128" s="567">
        <f t="shared" si="7"/>
        <v>0</v>
      </c>
      <c r="L128" s="984"/>
    </row>
    <row r="129" spans="1:12" ht="15.6" customHeight="1">
      <c r="A129" s="573">
        <v>198</v>
      </c>
      <c r="B129" s="573" t="s">
        <v>24</v>
      </c>
      <c r="C129" s="293" t="s">
        <v>1729</v>
      </c>
      <c r="D129" s="293" t="s">
        <v>4445</v>
      </c>
      <c r="E129" s="569" t="s">
        <v>26</v>
      </c>
      <c r="F129" s="570">
        <f t="shared" si="2"/>
        <v>0</v>
      </c>
      <c r="G129" s="571" t="str">
        <f t="shared" si="0"/>
        <v>0</v>
      </c>
      <c r="H129" s="681">
        <v>0</v>
      </c>
      <c r="I129" s="567" t="s">
        <v>27</v>
      </c>
      <c r="J129" s="574" t="s">
        <v>1641</v>
      </c>
      <c r="K129" s="567">
        <f t="shared" si="7"/>
        <v>0</v>
      </c>
      <c r="L129" s="984"/>
    </row>
    <row r="130" spans="1:12" ht="15.6" customHeight="1">
      <c r="A130" s="573">
        <v>199</v>
      </c>
      <c r="B130" s="573" t="s">
        <v>24</v>
      </c>
      <c r="C130" s="293" t="s">
        <v>1704</v>
      </c>
      <c r="D130" s="293" t="s">
        <v>4446</v>
      </c>
      <c r="E130" s="569" t="s">
        <v>26</v>
      </c>
      <c r="F130" s="570">
        <f t="shared" si="2"/>
        <v>0</v>
      </c>
      <c r="G130" s="571" t="str">
        <f t="shared" si="0"/>
        <v>0</v>
      </c>
      <c r="H130" s="681">
        <v>0</v>
      </c>
      <c r="I130" s="567" t="s">
        <v>27</v>
      </c>
      <c r="J130" s="574" t="s">
        <v>1641</v>
      </c>
      <c r="K130" s="567">
        <f t="shared" si="7"/>
        <v>0</v>
      </c>
      <c r="L130" s="984"/>
    </row>
    <row r="131" spans="1:12" ht="15.6" customHeight="1">
      <c r="A131" s="573">
        <v>200</v>
      </c>
      <c r="B131" s="573" t="s">
        <v>24</v>
      </c>
      <c r="C131" s="293" t="s">
        <v>1705</v>
      </c>
      <c r="D131" s="293" t="s">
        <v>1706</v>
      </c>
      <c r="E131" s="569" t="s">
        <v>26</v>
      </c>
      <c r="F131" s="570">
        <f t="shared" si="2"/>
        <v>0</v>
      </c>
      <c r="G131" s="571" t="str">
        <f t="shared" ref="G131:G186" si="8">DEC2HEX(H131)</f>
        <v>0</v>
      </c>
      <c r="H131" s="681">
        <v>0</v>
      </c>
      <c r="I131" s="567" t="s">
        <v>27</v>
      </c>
      <c r="J131" s="574" t="s">
        <v>1641</v>
      </c>
      <c r="K131" s="567">
        <f t="shared" si="7"/>
        <v>0</v>
      </c>
      <c r="L131" s="984"/>
    </row>
    <row r="132" spans="1:12" ht="15.6" customHeight="1">
      <c r="A132" s="573">
        <v>201</v>
      </c>
      <c r="B132" s="573" t="s">
        <v>24</v>
      </c>
      <c r="C132" s="293" t="s">
        <v>4447</v>
      </c>
      <c r="D132" s="293" t="s">
        <v>4448</v>
      </c>
      <c r="E132" s="569" t="s">
        <v>26</v>
      </c>
      <c r="F132" s="570">
        <f t="shared" si="2"/>
        <v>0</v>
      </c>
      <c r="G132" s="571" t="str">
        <f t="shared" si="8"/>
        <v>0</v>
      </c>
      <c r="H132" s="681">
        <v>0</v>
      </c>
      <c r="I132" s="567" t="s">
        <v>27</v>
      </c>
      <c r="J132" s="574" t="s">
        <v>1639</v>
      </c>
      <c r="K132" s="567">
        <f t="shared" si="6"/>
        <v>0</v>
      </c>
      <c r="L132" s="984"/>
    </row>
    <row r="133" spans="1:12" ht="15.6" customHeight="1">
      <c r="A133" s="573">
        <v>202</v>
      </c>
      <c r="B133" s="573" t="s">
        <v>24</v>
      </c>
      <c r="C133" s="293" t="s">
        <v>1695</v>
      </c>
      <c r="D133" s="293" t="s">
        <v>4449</v>
      </c>
      <c r="E133" s="569" t="s">
        <v>26</v>
      </c>
      <c r="F133" s="570">
        <f t="shared" si="2"/>
        <v>0</v>
      </c>
      <c r="G133" s="571" t="str">
        <f t="shared" si="8"/>
        <v>0</v>
      </c>
      <c r="H133" s="681">
        <v>0</v>
      </c>
      <c r="I133" s="567" t="s">
        <v>27</v>
      </c>
      <c r="J133" s="574" t="s">
        <v>1641</v>
      </c>
      <c r="K133" s="567">
        <f>H133</f>
        <v>0</v>
      </c>
      <c r="L133" s="984"/>
    </row>
    <row r="134" spans="1:12" ht="15.6" customHeight="1">
      <c r="A134" s="573">
        <v>203</v>
      </c>
      <c r="B134" s="573" t="s">
        <v>24</v>
      </c>
      <c r="C134" s="293" t="s">
        <v>1730</v>
      </c>
      <c r="D134" s="293" t="s">
        <v>4450</v>
      </c>
      <c r="E134" s="569" t="s">
        <v>26</v>
      </c>
      <c r="F134" s="570">
        <f t="shared" ref="F134:F186" si="9">H134</f>
        <v>0</v>
      </c>
      <c r="G134" s="571" t="str">
        <f t="shared" si="8"/>
        <v>0</v>
      </c>
      <c r="H134" s="681">
        <v>0</v>
      </c>
      <c r="I134" s="567" t="s">
        <v>27</v>
      </c>
      <c r="J134" s="574" t="s">
        <v>1641</v>
      </c>
      <c r="K134" s="567">
        <f>H134</f>
        <v>0</v>
      </c>
      <c r="L134" s="984"/>
    </row>
    <row r="135" spans="1:12" ht="15.6" customHeight="1">
      <c r="A135" s="573">
        <v>204</v>
      </c>
      <c r="B135" s="573" t="s">
        <v>24</v>
      </c>
      <c r="C135" s="293" t="s">
        <v>1731</v>
      </c>
      <c r="D135" s="293" t="s">
        <v>1732</v>
      </c>
      <c r="E135" s="569" t="s">
        <v>26</v>
      </c>
      <c r="F135" s="570">
        <f t="shared" si="9"/>
        <v>0</v>
      </c>
      <c r="G135" s="571" t="str">
        <f t="shared" si="8"/>
        <v>0</v>
      </c>
      <c r="H135" s="681">
        <v>0</v>
      </c>
      <c r="I135" s="567" t="s">
        <v>27</v>
      </c>
      <c r="J135" s="574" t="s">
        <v>1641</v>
      </c>
      <c r="K135" s="567">
        <f>H135</f>
        <v>0</v>
      </c>
      <c r="L135" s="984"/>
    </row>
    <row r="136" spans="1:12" ht="15.6" customHeight="1">
      <c r="A136" s="573">
        <v>205</v>
      </c>
      <c r="B136" s="573" t="s">
        <v>24</v>
      </c>
      <c r="C136" s="293" t="s">
        <v>4419</v>
      </c>
      <c r="D136" s="293" t="s">
        <v>4420</v>
      </c>
      <c r="E136" s="569" t="s">
        <v>26</v>
      </c>
      <c r="F136" s="570">
        <f t="shared" si="9"/>
        <v>0</v>
      </c>
      <c r="G136" s="571" t="str">
        <f t="shared" si="8"/>
        <v>0</v>
      </c>
      <c r="H136" s="681">
        <v>0</v>
      </c>
      <c r="I136" s="567" t="s">
        <v>27</v>
      </c>
      <c r="J136" s="574" t="s">
        <v>1641</v>
      </c>
      <c r="K136" s="567">
        <f>H136</f>
        <v>0</v>
      </c>
      <c r="L136" s="984"/>
    </row>
    <row r="137" spans="1:12" ht="15.6" customHeight="1">
      <c r="A137" s="573">
        <v>206</v>
      </c>
      <c r="B137" s="573" t="s">
        <v>24</v>
      </c>
      <c r="C137" s="293" t="s">
        <v>1733</v>
      </c>
      <c r="D137" s="293" t="s">
        <v>1734</v>
      </c>
      <c r="E137" s="569" t="s">
        <v>26</v>
      </c>
      <c r="F137" s="570">
        <f t="shared" si="9"/>
        <v>0</v>
      </c>
      <c r="G137" s="571" t="str">
        <f t="shared" si="8"/>
        <v>0</v>
      </c>
      <c r="H137" s="681">
        <v>0</v>
      </c>
      <c r="I137" s="567" t="s">
        <v>27</v>
      </c>
      <c r="J137" s="574" t="s">
        <v>1639</v>
      </c>
      <c r="K137" s="567">
        <f t="shared" si="6"/>
        <v>0</v>
      </c>
      <c r="L137" s="984"/>
    </row>
    <row r="138" spans="1:12" ht="15.6" customHeight="1">
      <c r="A138" s="573">
        <v>207</v>
      </c>
      <c r="B138" s="573" t="s">
        <v>24</v>
      </c>
      <c r="C138" s="293" t="s">
        <v>1735</v>
      </c>
      <c r="D138" s="293" t="s">
        <v>1736</v>
      </c>
      <c r="E138" s="569" t="s">
        <v>26</v>
      </c>
      <c r="F138" s="570">
        <f t="shared" si="9"/>
        <v>0</v>
      </c>
      <c r="G138" s="571" t="str">
        <f t="shared" si="8"/>
        <v>0</v>
      </c>
      <c r="H138" s="681">
        <v>0</v>
      </c>
      <c r="I138" s="567" t="s">
        <v>27</v>
      </c>
      <c r="J138" s="574" t="s">
        <v>1641</v>
      </c>
      <c r="K138" s="567">
        <f>H138</f>
        <v>0</v>
      </c>
      <c r="L138" s="984"/>
    </row>
    <row r="139" spans="1:12" ht="15.6" customHeight="1">
      <c r="A139" s="573">
        <v>208</v>
      </c>
      <c r="B139" s="573" t="s">
        <v>24</v>
      </c>
      <c r="C139" s="293" t="s">
        <v>1737</v>
      </c>
      <c r="D139" s="293" t="s">
        <v>4451</v>
      </c>
      <c r="E139" s="569" t="s">
        <v>26</v>
      </c>
      <c r="F139" s="570">
        <f t="shared" si="9"/>
        <v>0</v>
      </c>
      <c r="G139" s="571" t="str">
        <f t="shared" si="8"/>
        <v>0</v>
      </c>
      <c r="H139" s="681">
        <v>0</v>
      </c>
      <c r="I139" s="567" t="s">
        <v>27</v>
      </c>
      <c r="J139" s="574" t="s">
        <v>1641</v>
      </c>
      <c r="K139" s="567">
        <f>H139</f>
        <v>0</v>
      </c>
      <c r="L139" s="984"/>
    </row>
    <row r="140" spans="1:12" ht="15.6" customHeight="1">
      <c r="A140" s="573">
        <v>209</v>
      </c>
      <c r="B140" s="573" t="s">
        <v>24</v>
      </c>
      <c r="C140" s="293" t="s">
        <v>1738</v>
      </c>
      <c r="D140" s="293" t="s">
        <v>4452</v>
      </c>
      <c r="E140" s="569" t="s">
        <v>26</v>
      </c>
      <c r="F140" s="570">
        <f t="shared" si="9"/>
        <v>0</v>
      </c>
      <c r="G140" s="571" t="str">
        <f t="shared" si="8"/>
        <v>0</v>
      </c>
      <c r="H140" s="681">
        <v>0</v>
      </c>
      <c r="I140" s="567" t="s">
        <v>27</v>
      </c>
      <c r="J140" s="574" t="s">
        <v>1641</v>
      </c>
      <c r="K140" s="567">
        <f>H140</f>
        <v>0</v>
      </c>
      <c r="L140" s="984"/>
    </row>
    <row r="141" spans="1:12" ht="15.6" customHeight="1">
      <c r="A141" s="573">
        <v>210</v>
      </c>
      <c r="B141" s="573" t="s">
        <v>24</v>
      </c>
      <c r="C141" s="293" t="s">
        <v>1739</v>
      </c>
      <c r="D141" s="293" t="s">
        <v>4453</v>
      </c>
      <c r="E141" s="569" t="s">
        <v>26</v>
      </c>
      <c r="F141" s="570">
        <f t="shared" si="9"/>
        <v>0</v>
      </c>
      <c r="G141" s="571" t="str">
        <f t="shared" si="8"/>
        <v>0</v>
      </c>
      <c r="H141" s="681">
        <v>0</v>
      </c>
      <c r="I141" s="567" t="s">
        <v>27</v>
      </c>
      <c r="J141" s="574" t="s">
        <v>1641</v>
      </c>
      <c r="K141" s="567">
        <f>H141</f>
        <v>0</v>
      </c>
      <c r="L141" s="984"/>
    </row>
    <row r="142" spans="1:12" ht="15.6" customHeight="1">
      <c r="A142" s="573">
        <v>211</v>
      </c>
      <c r="B142" s="573" t="s">
        <v>24</v>
      </c>
      <c r="C142" s="293" t="s">
        <v>4419</v>
      </c>
      <c r="D142" s="293" t="s">
        <v>4420</v>
      </c>
      <c r="E142" s="569" t="s">
        <v>26</v>
      </c>
      <c r="F142" s="570">
        <f t="shared" si="9"/>
        <v>0</v>
      </c>
      <c r="G142" s="571" t="str">
        <f t="shared" si="8"/>
        <v>0</v>
      </c>
      <c r="H142" s="681">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9"/>
        <v>0</v>
      </c>
      <c r="G143" s="571" t="str">
        <f t="shared" si="8"/>
        <v>0</v>
      </c>
      <c r="H143" s="681">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9"/>
        <v>0</v>
      </c>
      <c r="G144" s="571" t="str">
        <f t="shared" si="8"/>
        <v>0</v>
      </c>
      <c r="H144" s="681">
        <v>0</v>
      </c>
      <c r="I144" s="567" t="s">
        <v>27</v>
      </c>
      <c r="J144" s="574" t="s">
        <v>1639</v>
      </c>
      <c r="K144" s="567">
        <f t="shared" si="6"/>
        <v>0</v>
      </c>
      <c r="L144" s="984"/>
    </row>
    <row r="145" spans="1:12" ht="15.6" customHeight="1">
      <c r="A145" s="573">
        <v>214</v>
      </c>
      <c r="B145" s="573" t="s">
        <v>24</v>
      </c>
      <c r="C145" s="293" t="s">
        <v>1740</v>
      </c>
      <c r="D145" s="293" t="s">
        <v>4454</v>
      </c>
      <c r="E145" s="569" t="s">
        <v>26</v>
      </c>
      <c r="F145" s="570">
        <f t="shared" si="9"/>
        <v>0</v>
      </c>
      <c r="G145" s="571" t="str">
        <f t="shared" si="8"/>
        <v>0</v>
      </c>
      <c r="H145" s="681">
        <v>0</v>
      </c>
      <c r="I145" s="567" t="s">
        <v>27</v>
      </c>
      <c r="J145" s="574" t="s">
        <v>1639</v>
      </c>
      <c r="K145" s="567">
        <f t="shared" si="6"/>
        <v>0</v>
      </c>
      <c r="L145" s="984"/>
    </row>
    <row r="146" spans="1:12" ht="15.6" customHeight="1">
      <c r="A146" s="573">
        <v>215</v>
      </c>
      <c r="B146" s="573" t="s">
        <v>24</v>
      </c>
      <c r="C146" s="293" t="s">
        <v>1741</v>
      </c>
      <c r="D146" s="293" t="s">
        <v>1742</v>
      </c>
      <c r="E146" s="569" t="s">
        <v>26</v>
      </c>
      <c r="F146" s="570">
        <f t="shared" si="9"/>
        <v>0</v>
      </c>
      <c r="G146" s="571" t="str">
        <f t="shared" si="8"/>
        <v>0</v>
      </c>
      <c r="H146" s="681">
        <v>0</v>
      </c>
      <c r="I146" s="567" t="s">
        <v>27</v>
      </c>
      <c r="J146" s="574" t="s">
        <v>1639</v>
      </c>
      <c r="K146" s="567">
        <f t="shared" si="6"/>
        <v>0</v>
      </c>
      <c r="L146" s="984"/>
    </row>
    <row r="147" spans="1:12" ht="15.6" customHeight="1">
      <c r="A147" s="573">
        <v>216</v>
      </c>
      <c r="B147" s="573" t="s">
        <v>24</v>
      </c>
      <c r="C147" s="293" t="s">
        <v>1743</v>
      </c>
      <c r="D147" s="293" t="s">
        <v>1744</v>
      </c>
      <c r="E147" s="569" t="s">
        <v>26</v>
      </c>
      <c r="F147" s="570">
        <f t="shared" si="9"/>
        <v>0</v>
      </c>
      <c r="G147" s="571" t="str">
        <f t="shared" si="8"/>
        <v>0</v>
      </c>
      <c r="H147" s="681">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9"/>
        <v>0</v>
      </c>
      <c r="G148" s="571" t="str">
        <f t="shared" si="8"/>
        <v>0</v>
      </c>
      <c r="H148" s="681">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9"/>
        <v>0</v>
      </c>
      <c r="G149" s="571" t="str">
        <f t="shared" si="8"/>
        <v>0</v>
      </c>
      <c r="H149" s="681">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9"/>
        <v>0</v>
      </c>
      <c r="G150" s="571" t="str">
        <f t="shared" si="8"/>
        <v>0</v>
      </c>
      <c r="H150" s="681">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9"/>
        <v>0</v>
      </c>
      <c r="G151" s="571" t="str">
        <f t="shared" si="8"/>
        <v>0</v>
      </c>
      <c r="H151" s="681">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9"/>
        <v>0</v>
      </c>
      <c r="G152" s="571" t="str">
        <f t="shared" si="8"/>
        <v>0</v>
      </c>
      <c r="H152" s="681">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9"/>
        <v>0</v>
      </c>
      <c r="G153" s="571" t="str">
        <f t="shared" si="8"/>
        <v>0</v>
      </c>
      <c r="H153" s="681">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9"/>
        <v>0</v>
      </c>
      <c r="G154" s="571" t="str">
        <f t="shared" si="8"/>
        <v>0</v>
      </c>
      <c r="H154" s="681">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9"/>
        <v>255</v>
      </c>
      <c r="G155" s="571" t="str">
        <f t="shared" si="8"/>
        <v>FF</v>
      </c>
      <c r="H155" s="681">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9"/>
        <v>255</v>
      </c>
      <c r="G156" s="571" t="str">
        <f t="shared" si="8"/>
        <v>FF</v>
      </c>
      <c r="H156" s="681">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9"/>
        <v>255</v>
      </c>
      <c r="G157" s="571" t="str">
        <f t="shared" si="8"/>
        <v>FF</v>
      </c>
      <c r="H157" s="681">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9"/>
        <v>255</v>
      </c>
      <c r="G158" s="571" t="str">
        <f t="shared" si="8"/>
        <v>FF</v>
      </c>
      <c r="H158" s="681">
        <v>255</v>
      </c>
      <c r="I158" s="567" t="s">
        <v>27</v>
      </c>
      <c r="J158" s="574" t="s">
        <v>1639</v>
      </c>
      <c r="K158" s="567">
        <f t="shared" si="6"/>
        <v>255</v>
      </c>
      <c r="L158" s="298"/>
    </row>
    <row r="159" spans="1:12">
      <c r="A159" s="573">
        <v>228</v>
      </c>
      <c r="B159" s="573" t="s">
        <v>24</v>
      </c>
      <c r="C159" s="293" t="s">
        <v>49</v>
      </c>
      <c r="D159" s="293" t="s">
        <v>49</v>
      </c>
      <c r="E159" s="569" t="s">
        <v>26</v>
      </c>
      <c r="F159" s="570">
        <f t="shared" si="9"/>
        <v>255</v>
      </c>
      <c r="G159" s="571" t="str">
        <f t="shared" si="8"/>
        <v>FF</v>
      </c>
      <c r="H159" s="681">
        <v>255</v>
      </c>
      <c r="I159" s="567" t="s">
        <v>27</v>
      </c>
      <c r="J159" s="574" t="s">
        <v>1639</v>
      </c>
      <c r="K159" s="567">
        <f t="shared" si="6"/>
        <v>255</v>
      </c>
      <c r="L159" s="298"/>
    </row>
    <row r="160" spans="1:12">
      <c r="A160" s="573">
        <v>229</v>
      </c>
      <c r="B160" s="573" t="s">
        <v>24</v>
      </c>
      <c r="C160" s="293" t="s">
        <v>49</v>
      </c>
      <c r="D160" s="293" t="s">
        <v>49</v>
      </c>
      <c r="E160" s="569" t="s">
        <v>26</v>
      </c>
      <c r="F160" s="570">
        <f t="shared" si="9"/>
        <v>255</v>
      </c>
      <c r="G160" s="571" t="str">
        <f t="shared" si="8"/>
        <v>FF</v>
      </c>
      <c r="H160" s="681">
        <v>255</v>
      </c>
      <c r="I160" s="567" t="s">
        <v>27</v>
      </c>
      <c r="J160" s="574" t="s">
        <v>1639</v>
      </c>
      <c r="K160" s="567">
        <f t="shared" si="6"/>
        <v>255</v>
      </c>
      <c r="L160" s="298"/>
    </row>
    <row r="161" spans="1:12">
      <c r="A161" s="573">
        <v>230</v>
      </c>
      <c r="B161" s="573" t="s">
        <v>24</v>
      </c>
      <c r="C161" s="293" t="s">
        <v>49</v>
      </c>
      <c r="D161" s="293" t="s">
        <v>49</v>
      </c>
      <c r="E161" s="569" t="s">
        <v>26</v>
      </c>
      <c r="F161" s="570">
        <f t="shared" si="9"/>
        <v>255</v>
      </c>
      <c r="G161" s="571" t="str">
        <f t="shared" si="8"/>
        <v>FF</v>
      </c>
      <c r="H161" s="681">
        <v>255</v>
      </c>
      <c r="I161" s="567" t="s">
        <v>27</v>
      </c>
      <c r="J161" s="574" t="s">
        <v>1639</v>
      </c>
      <c r="K161" s="567">
        <f t="shared" si="6"/>
        <v>255</v>
      </c>
      <c r="L161" s="298"/>
    </row>
    <row r="162" spans="1:12">
      <c r="A162" s="573">
        <v>231</v>
      </c>
      <c r="B162" s="573" t="s">
        <v>24</v>
      </c>
      <c r="C162" s="293" t="s">
        <v>49</v>
      </c>
      <c r="D162" s="293" t="s">
        <v>49</v>
      </c>
      <c r="E162" s="569" t="s">
        <v>26</v>
      </c>
      <c r="F162" s="570">
        <f t="shared" si="9"/>
        <v>255</v>
      </c>
      <c r="G162" s="571" t="str">
        <f t="shared" si="8"/>
        <v>FF</v>
      </c>
      <c r="H162" s="681">
        <v>255</v>
      </c>
      <c r="I162" s="567" t="s">
        <v>27</v>
      </c>
      <c r="J162" s="574" t="s">
        <v>1639</v>
      </c>
      <c r="K162" s="567">
        <f t="shared" si="6"/>
        <v>255</v>
      </c>
      <c r="L162" s="298"/>
    </row>
    <row r="163" spans="1:12">
      <c r="A163" s="573">
        <v>232</v>
      </c>
      <c r="B163" s="573" t="s">
        <v>24</v>
      </c>
      <c r="C163" s="293" t="s">
        <v>49</v>
      </c>
      <c r="D163" s="293" t="s">
        <v>49</v>
      </c>
      <c r="E163" s="569" t="s">
        <v>26</v>
      </c>
      <c r="F163" s="570">
        <f t="shared" si="9"/>
        <v>255</v>
      </c>
      <c r="G163" s="571" t="str">
        <f t="shared" si="8"/>
        <v>FF</v>
      </c>
      <c r="H163" s="681">
        <v>255</v>
      </c>
      <c r="I163" s="567" t="s">
        <v>27</v>
      </c>
      <c r="J163" s="574" t="s">
        <v>1639</v>
      </c>
      <c r="K163" s="567">
        <f t="shared" si="6"/>
        <v>255</v>
      </c>
      <c r="L163" s="298"/>
    </row>
    <row r="164" spans="1:12">
      <c r="A164" s="573">
        <v>233</v>
      </c>
      <c r="B164" s="573" t="s">
        <v>24</v>
      </c>
      <c r="C164" s="293" t="s">
        <v>49</v>
      </c>
      <c r="D164" s="293" t="s">
        <v>49</v>
      </c>
      <c r="E164" s="569" t="s">
        <v>26</v>
      </c>
      <c r="F164" s="570">
        <f t="shared" si="9"/>
        <v>255</v>
      </c>
      <c r="G164" s="571" t="str">
        <f t="shared" si="8"/>
        <v>FF</v>
      </c>
      <c r="H164" s="681">
        <v>255</v>
      </c>
      <c r="I164" s="567" t="s">
        <v>27</v>
      </c>
      <c r="J164" s="574" t="s">
        <v>1639</v>
      </c>
      <c r="K164" s="567">
        <f t="shared" si="6"/>
        <v>255</v>
      </c>
      <c r="L164" s="298"/>
    </row>
    <row r="165" spans="1:12">
      <c r="A165" s="573">
        <v>234</v>
      </c>
      <c r="B165" s="573" t="s">
        <v>24</v>
      </c>
      <c r="C165" s="293" t="s">
        <v>49</v>
      </c>
      <c r="D165" s="293" t="s">
        <v>49</v>
      </c>
      <c r="E165" s="569" t="s">
        <v>26</v>
      </c>
      <c r="F165" s="570">
        <f t="shared" si="9"/>
        <v>255</v>
      </c>
      <c r="G165" s="571" t="str">
        <f t="shared" si="8"/>
        <v>FF</v>
      </c>
      <c r="H165" s="681">
        <v>255</v>
      </c>
      <c r="I165" s="567" t="s">
        <v>27</v>
      </c>
      <c r="J165" s="574" t="s">
        <v>1639</v>
      </c>
      <c r="K165" s="567">
        <f t="shared" ref="K165:K186" si="10">H165</f>
        <v>255</v>
      </c>
      <c r="L165" s="298"/>
    </row>
    <row r="166" spans="1:12">
      <c r="A166" s="573">
        <v>235</v>
      </c>
      <c r="B166" s="573" t="s">
        <v>24</v>
      </c>
      <c r="C166" s="293" t="s">
        <v>49</v>
      </c>
      <c r="D166" s="293" t="s">
        <v>49</v>
      </c>
      <c r="E166" s="569" t="s">
        <v>26</v>
      </c>
      <c r="F166" s="570">
        <f t="shared" si="9"/>
        <v>255</v>
      </c>
      <c r="G166" s="571" t="str">
        <f t="shared" si="8"/>
        <v>FF</v>
      </c>
      <c r="H166" s="681">
        <v>255</v>
      </c>
      <c r="I166" s="567" t="s">
        <v>27</v>
      </c>
      <c r="J166" s="574" t="s">
        <v>1639</v>
      </c>
      <c r="K166" s="567">
        <f t="shared" si="10"/>
        <v>255</v>
      </c>
      <c r="L166" s="298"/>
    </row>
    <row r="167" spans="1:12">
      <c r="A167" s="573">
        <v>236</v>
      </c>
      <c r="B167" s="573" t="s">
        <v>24</v>
      </c>
      <c r="C167" s="293" t="s">
        <v>49</v>
      </c>
      <c r="D167" s="293" t="s">
        <v>49</v>
      </c>
      <c r="E167" s="569" t="s">
        <v>26</v>
      </c>
      <c r="F167" s="570">
        <f t="shared" si="9"/>
        <v>255</v>
      </c>
      <c r="G167" s="571" t="str">
        <f t="shared" si="8"/>
        <v>FF</v>
      </c>
      <c r="H167" s="681">
        <v>255</v>
      </c>
      <c r="I167" s="567" t="s">
        <v>27</v>
      </c>
      <c r="J167" s="574" t="s">
        <v>1639</v>
      </c>
      <c r="K167" s="567">
        <f t="shared" si="10"/>
        <v>255</v>
      </c>
      <c r="L167" s="298"/>
    </row>
    <row r="168" spans="1:12">
      <c r="A168" s="573">
        <v>237</v>
      </c>
      <c r="B168" s="573" t="s">
        <v>24</v>
      </c>
      <c r="C168" s="293" t="s">
        <v>49</v>
      </c>
      <c r="D168" s="293" t="s">
        <v>49</v>
      </c>
      <c r="E168" s="569" t="s">
        <v>26</v>
      </c>
      <c r="F168" s="570">
        <f t="shared" si="9"/>
        <v>255</v>
      </c>
      <c r="G168" s="571" t="str">
        <f t="shared" si="8"/>
        <v>FF</v>
      </c>
      <c r="H168" s="681">
        <v>255</v>
      </c>
      <c r="I168" s="567" t="s">
        <v>27</v>
      </c>
      <c r="J168" s="574" t="s">
        <v>1639</v>
      </c>
      <c r="K168" s="567">
        <f t="shared" si="10"/>
        <v>255</v>
      </c>
      <c r="L168" s="298"/>
    </row>
    <row r="169" spans="1:12">
      <c r="A169" s="573">
        <v>238</v>
      </c>
      <c r="B169" s="573" t="s">
        <v>24</v>
      </c>
      <c r="C169" s="293" t="s">
        <v>49</v>
      </c>
      <c r="D169" s="293" t="s">
        <v>49</v>
      </c>
      <c r="E169" s="569" t="s">
        <v>26</v>
      </c>
      <c r="F169" s="570">
        <f t="shared" si="9"/>
        <v>255</v>
      </c>
      <c r="G169" s="571" t="str">
        <f t="shared" si="8"/>
        <v>FF</v>
      </c>
      <c r="H169" s="681">
        <v>255</v>
      </c>
      <c r="I169" s="567" t="s">
        <v>27</v>
      </c>
      <c r="J169" s="574" t="s">
        <v>1639</v>
      </c>
      <c r="K169" s="567">
        <f t="shared" si="10"/>
        <v>255</v>
      </c>
      <c r="L169" s="298"/>
    </row>
    <row r="170" spans="1:12">
      <c r="A170" s="573">
        <v>239</v>
      </c>
      <c r="B170" s="573" t="s">
        <v>24</v>
      </c>
      <c r="C170" s="293" t="s">
        <v>49</v>
      </c>
      <c r="D170" s="293" t="s">
        <v>49</v>
      </c>
      <c r="E170" s="569" t="s">
        <v>26</v>
      </c>
      <c r="F170" s="570">
        <f t="shared" si="9"/>
        <v>255</v>
      </c>
      <c r="G170" s="571" t="str">
        <f t="shared" si="8"/>
        <v>FF</v>
      </c>
      <c r="H170" s="681">
        <v>255</v>
      </c>
      <c r="I170" s="567" t="s">
        <v>27</v>
      </c>
      <c r="J170" s="574" t="s">
        <v>1639</v>
      </c>
      <c r="K170" s="567">
        <f t="shared" si="10"/>
        <v>255</v>
      </c>
      <c r="L170" s="298"/>
    </row>
    <row r="171" spans="1:12">
      <c r="A171" s="573">
        <v>240</v>
      </c>
      <c r="B171" s="573" t="s">
        <v>24</v>
      </c>
      <c r="C171" s="293" t="s">
        <v>49</v>
      </c>
      <c r="D171" s="293" t="s">
        <v>49</v>
      </c>
      <c r="E171" s="569" t="s">
        <v>26</v>
      </c>
      <c r="F171" s="570">
        <f t="shared" si="9"/>
        <v>255</v>
      </c>
      <c r="G171" s="571" t="str">
        <f t="shared" si="8"/>
        <v>FF</v>
      </c>
      <c r="H171" s="681">
        <v>255</v>
      </c>
      <c r="I171" s="567" t="s">
        <v>27</v>
      </c>
      <c r="J171" s="574" t="s">
        <v>1639</v>
      </c>
      <c r="K171" s="567">
        <f t="shared" si="10"/>
        <v>255</v>
      </c>
      <c r="L171" s="298"/>
    </row>
    <row r="172" spans="1:12">
      <c r="A172" s="573">
        <v>241</v>
      </c>
      <c r="B172" s="573" t="s">
        <v>24</v>
      </c>
      <c r="C172" s="293" t="s">
        <v>49</v>
      </c>
      <c r="D172" s="293" t="s">
        <v>49</v>
      </c>
      <c r="E172" s="569" t="s">
        <v>26</v>
      </c>
      <c r="F172" s="570">
        <f t="shared" si="9"/>
        <v>255</v>
      </c>
      <c r="G172" s="571" t="str">
        <f t="shared" si="8"/>
        <v>FF</v>
      </c>
      <c r="H172" s="681">
        <v>255</v>
      </c>
      <c r="I172" s="567" t="s">
        <v>27</v>
      </c>
      <c r="J172" s="574" t="s">
        <v>1639</v>
      </c>
      <c r="K172" s="567">
        <f t="shared" si="10"/>
        <v>255</v>
      </c>
      <c r="L172" s="298"/>
    </row>
    <row r="173" spans="1:12">
      <c r="A173" s="573">
        <v>242</v>
      </c>
      <c r="B173" s="573" t="s">
        <v>24</v>
      </c>
      <c r="C173" s="293" t="s">
        <v>49</v>
      </c>
      <c r="D173" s="293" t="s">
        <v>49</v>
      </c>
      <c r="E173" s="569" t="s">
        <v>26</v>
      </c>
      <c r="F173" s="570">
        <f t="shared" si="9"/>
        <v>255</v>
      </c>
      <c r="G173" s="571" t="str">
        <f t="shared" si="8"/>
        <v>FF</v>
      </c>
      <c r="H173" s="681">
        <v>255</v>
      </c>
      <c r="I173" s="567" t="s">
        <v>27</v>
      </c>
      <c r="J173" s="574" t="s">
        <v>1639</v>
      </c>
      <c r="K173" s="567">
        <f t="shared" si="10"/>
        <v>255</v>
      </c>
      <c r="L173" s="298"/>
    </row>
    <row r="174" spans="1:12">
      <c r="A174" s="573">
        <v>243</v>
      </c>
      <c r="B174" s="573" t="s">
        <v>24</v>
      </c>
      <c r="C174" s="293" t="s">
        <v>49</v>
      </c>
      <c r="D174" s="293" t="s">
        <v>49</v>
      </c>
      <c r="E174" s="569" t="s">
        <v>26</v>
      </c>
      <c r="F174" s="570">
        <f t="shared" si="9"/>
        <v>255</v>
      </c>
      <c r="G174" s="571" t="str">
        <f t="shared" si="8"/>
        <v>FF</v>
      </c>
      <c r="H174" s="681">
        <v>255</v>
      </c>
      <c r="I174" s="567" t="s">
        <v>27</v>
      </c>
      <c r="J174" s="574" t="s">
        <v>1639</v>
      </c>
      <c r="K174" s="567">
        <f t="shared" si="10"/>
        <v>255</v>
      </c>
      <c r="L174" s="298"/>
    </row>
    <row r="175" spans="1:12">
      <c r="A175" s="573">
        <v>244</v>
      </c>
      <c r="B175" s="573" t="s">
        <v>24</v>
      </c>
      <c r="C175" s="293" t="s">
        <v>49</v>
      </c>
      <c r="D175" s="293" t="s">
        <v>49</v>
      </c>
      <c r="E175" s="569" t="s">
        <v>26</v>
      </c>
      <c r="F175" s="570">
        <f t="shared" si="9"/>
        <v>255</v>
      </c>
      <c r="G175" s="571" t="str">
        <f t="shared" si="8"/>
        <v>FF</v>
      </c>
      <c r="H175" s="681">
        <v>255</v>
      </c>
      <c r="I175" s="567" t="s">
        <v>27</v>
      </c>
      <c r="J175" s="574" t="s">
        <v>1639</v>
      </c>
      <c r="K175" s="567">
        <f t="shared" si="10"/>
        <v>255</v>
      </c>
      <c r="L175" s="298"/>
    </row>
    <row r="176" spans="1:12">
      <c r="A176" s="573">
        <v>245</v>
      </c>
      <c r="B176" s="573" t="s">
        <v>24</v>
      </c>
      <c r="C176" s="293" t="s">
        <v>49</v>
      </c>
      <c r="D176" s="293" t="s">
        <v>49</v>
      </c>
      <c r="E176" s="569" t="s">
        <v>26</v>
      </c>
      <c r="F176" s="570">
        <f t="shared" si="9"/>
        <v>255</v>
      </c>
      <c r="G176" s="571" t="str">
        <f t="shared" si="8"/>
        <v>FF</v>
      </c>
      <c r="H176" s="681">
        <v>255</v>
      </c>
      <c r="I176" s="567" t="s">
        <v>27</v>
      </c>
      <c r="J176" s="574" t="s">
        <v>1639</v>
      </c>
      <c r="K176" s="567">
        <f t="shared" si="10"/>
        <v>255</v>
      </c>
      <c r="L176" s="298"/>
    </row>
    <row r="177" spans="1:12">
      <c r="A177" s="573">
        <v>246</v>
      </c>
      <c r="B177" s="573" t="s">
        <v>24</v>
      </c>
      <c r="C177" s="293" t="s">
        <v>49</v>
      </c>
      <c r="D177" s="293" t="s">
        <v>49</v>
      </c>
      <c r="E177" s="569" t="s">
        <v>26</v>
      </c>
      <c r="F177" s="570">
        <f t="shared" si="9"/>
        <v>255</v>
      </c>
      <c r="G177" s="571" t="str">
        <f t="shared" si="8"/>
        <v>FF</v>
      </c>
      <c r="H177" s="681">
        <v>255</v>
      </c>
      <c r="I177" s="567" t="s">
        <v>27</v>
      </c>
      <c r="J177" s="574" t="s">
        <v>1639</v>
      </c>
      <c r="K177" s="567">
        <f t="shared" si="10"/>
        <v>255</v>
      </c>
      <c r="L177" s="298"/>
    </row>
    <row r="178" spans="1:12">
      <c r="A178" s="573">
        <v>247</v>
      </c>
      <c r="B178" s="573" t="s">
        <v>24</v>
      </c>
      <c r="C178" s="293" t="s">
        <v>49</v>
      </c>
      <c r="D178" s="293" t="s">
        <v>49</v>
      </c>
      <c r="E178" s="569" t="s">
        <v>26</v>
      </c>
      <c r="F178" s="570">
        <f t="shared" si="9"/>
        <v>255</v>
      </c>
      <c r="G178" s="571" t="str">
        <f t="shared" si="8"/>
        <v>FF</v>
      </c>
      <c r="H178" s="681">
        <v>255</v>
      </c>
      <c r="I178" s="567" t="s">
        <v>27</v>
      </c>
      <c r="J178" s="574" t="s">
        <v>1639</v>
      </c>
      <c r="K178" s="567">
        <f t="shared" si="10"/>
        <v>255</v>
      </c>
      <c r="L178" s="298"/>
    </row>
    <row r="179" spans="1:12">
      <c r="A179" s="573">
        <v>248</v>
      </c>
      <c r="B179" s="573" t="s">
        <v>24</v>
      </c>
      <c r="C179" s="293" t="s">
        <v>49</v>
      </c>
      <c r="D179" s="293" t="s">
        <v>49</v>
      </c>
      <c r="E179" s="569" t="s">
        <v>26</v>
      </c>
      <c r="F179" s="570">
        <f t="shared" si="9"/>
        <v>255</v>
      </c>
      <c r="G179" s="571" t="str">
        <f t="shared" si="8"/>
        <v>FF</v>
      </c>
      <c r="H179" s="681">
        <v>255</v>
      </c>
      <c r="I179" s="567" t="s">
        <v>27</v>
      </c>
      <c r="J179" s="574" t="s">
        <v>1639</v>
      </c>
      <c r="K179" s="567">
        <f t="shared" si="10"/>
        <v>255</v>
      </c>
      <c r="L179" s="298"/>
    </row>
    <row r="180" spans="1:12">
      <c r="A180" s="573">
        <v>249</v>
      </c>
      <c r="B180" s="573" t="s">
        <v>24</v>
      </c>
      <c r="C180" s="293" t="s">
        <v>49</v>
      </c>
      <c r="D180" s="293" t="s">
        <v>49</v>
      </c>
      <c r="E180" s="569" t="s">
        <v>26</v>
      </c>
      <c r="F180" s="570">
        <f t="shared" si="9"/>
        <v>255</v>
      </c>
      <c r="G180" s="571" t="str">
        <f t="shared" si="8"/>
        <v>FF</v>
      </c>
      <c r="H180" s="681">
        <v>255</v>
      </c>
      <c r="I180" s="567" t="s">
        <v>27</v>
      </c>
      <c r="J180" s="574" t="s">
        <v>1639</v>
      </c>
      <c r="K180" s="567">
        <f t="shared" si="10"/>
        <v>255</v>
      </c>
      <c r="L180" s="298"/>
    </row>
    <row r="181" spans="1:12">
      <c r="A181" s="573">
        <v>250</v>
      </c>
      <c r="B181" s="573" t="s">
        <v>24</v>
      </c>
      <c r="C181" s="293" t="s">
        <v>49</v>
      </c>
      <c r="D181" s="293" t="s">
        <v>49</v>
      </c>
      <c r="E181" s="569" t="s">
        <v>26</v>
      </c>
      <c r="F181" s="570">
        <f t="shared" si="9"/>
        <v>255</v>
      </c>
      <c r="G181" s="571" t="str">
        <f t="shared" si="8"/>
        <v>FF</v>
      </c>
      <c r="H181" s="681">
        <v>255</v>
      </c>
      <c r="I181" s="567" t="s">
        <v>27</v>
      </c>
      <c r="J181" s="574" t="s">
        <v>1639</v>
      </c>
      <c r="K181" s="567">
        <f t="shared" si="10"/>
        <v>255</v>
      </c>
      <c r="L181" s="298"/>
    </row>
    <row r="182" spans="1:12">
      <c r="A182" s="573">
        <v>251</v>
      </c>
      <c r="B182" s="573" t="s">
        <v>24</v>
      </c>
      <c r="C182" s="293" t="s">
        <v>49</v>
      </c>
      <c r="D182" s="293" t="s">
        <v>49</v>
      </c>
      <c r="E182" s="569" t="s">
        <v>26</v>
      </c>
      <c r="F182" s="570">
        <f t="shared" si="9"/>
        <v>255</v>
      </c>
      <c r="G182" s="571" t="str">
        <f t="shared" si="8"/>
        <v>FF</v>
      </c>
      <c r="H182" s="681">
        <v>255</v>
      </c>
      <c r="I182" s="567" t="s">
        <v>27</v>
      </c>
      <c r="J182" s="574" t="s">
        <v>1639</v>
      </c>
      <c r="K182" s="567">
        <f t="shared" si="10"/>
        <v>255</v>
      </c>
      <c r="L182" s="298"/>
    </row>
    <row r="183" spans="1:12">
      <c r="A183" s="573">
        <v>252</v>
      </c>
      <c r="B183" s="573" t="s">
        <v>24</v>
      </c>
      <c r="C183" s="293" t="s">
        <v>49</v>
      </c>
      <c r="D183" s="293" t="s">
        <v>49</v>
      </c>
      <c r="E183" s="569" t="s">
        <v>26</v>
      </c>
      <c r="F183" s="570">
        <f t="shared" si="9"/>
        <v>255</v>
      </c>
      <c r="G183" s="571" t="str">
        <f t="shared" si="8"/>
        <v>FF</v>
      </c>
      <c r="H183" s="681">
        <v>255</v>
      </c>
      <c r="I183" s="567" t="s">
        <v>27</v>
      </c>
      <c r="J183" s="574" t="s">
        <v>1639</v>
      </c>
      <c r="K183" s="567">
        <f t="shared" si="10"/>
        <v>255</v>
      </c>
      <c r="L183" s="298"/>
    </row>
    <row r="184" spans="1:12">
      <c r="A184" s="573">
        <v>253</v>
      </c>
      <c r="B184" s="573" t="s">
        <v>24</v>
      </c>
      <c r="C184" s="293" t="s">
        <v>49</v>
      </c>
      <c r="D184" s="293" t="s">
        <v>49</v>
      </c>
      <c r="E184" s="569" t="s">
        <v>26</v>
      </c>
      <c r="F184" s="570">
        <f t="shared" si="9"/>
        <v>255</v>
      </c>
      <c r="G184" s="571" t="str">
        <f t="shared" si="8"/>
        <v>FF</v>
      </c>
      <c r="H184" s="681">
        <v>255</v>
      </c>
      <c r="I184" s="567" t="s">
        <v>27</v>
      </c>
      <c r="J184" s="574" t="s">
        <v>1639</v>
      </c>
      <c r="K184" s="567">
        <f t="shared" si="10"/>
        <v>255</v>
      </c>
      <c r="L184" s="298"/>
    </row>
    <row r="185" spans="1:12">
      <c r="A185" s="573">
        <v>254</v>
      </c>
      <c r="B185" s="573" t="s">
        <v>24</v>
      </c>
      <c r="C185" s="293" t="s">
        <v>49</v>
      </c>
      <c r="D185" s="293" t="s">
        <v>49</v>
      </c>
      <c r="E185" s="569" t="s">
        <v>26</v>
      </c>
      <c r="F185" s="570">
        <f t="shared" si="9"/>
        <v>255</v>
      </c>
      <c r="G185" s="571" t="str">
        <f t="shared" si="8"/>
        <v>FF</v>
      </c>
      <c r="H185" s="681">
        <v>255</v>
      </c>
      <c r="I185" s="567" t="s">
        <v>27</v>
      </c>
      <c r="J185" s="574" t="s">
        <v>1639</v>
      </c>
      <c r="K185" s="567">
        <f t="shared" si="10"/>
        <v>255</v>
      </c>
      <c r="L185" s="298"/>
    </row>
    <row r="186" spans="1:12">
      <c r="A186" s="573">
        <v>255</v>
      </c>
      <c r="B186" s="573" t="s">
        <v>24</v>
      </c>
      <c r="C186" s="293" t="s">
        <v>1487</v>
      </c>
      <c r="D186" s="300" t="s">
        <v>1488</v>
      </c>
      <c r="E186" s="569" t="s">
        <v>26</v>
      </c>
      <c r="F186" s="570">
        <f t="shared" si="9"/>
        <v>204</v>
      </c>
      <c r="G186" s="571" t="str">
        <f t="shared" si="8"/>
        <v>CC</v>
      </c>
      <c r="H186" s="681">
        <v>204</v>
      </c>
      <c r="I186" s="567" t="s">
        <v>27</v>
      </c>
      <c r="J186" s="574" t="s">
        <v>1639</v>
      </c>
      <c r="K186" s="567">
        <f t="shared" si="10"/>
        <v>204</v>
      </c>
      <c r="L186" s="298"/>
    </row>
    <row r="187" spans="1:12">
      <c r="A187" s="566"/>
      <c r="B187" s="568"/>
      <c r="C187" s="566"/>
      <c r="D187" s="566"/>
      <c r="E187" s="568"/>
      <c r="F187" s="566"/>
      <c r="H187" s="680"/>
      <c r="I187" s="568"/>
      <c r="J187" s="568"/>
      <c r="K187" s="568"/>
      <c r="L187" s="566"/>
    </row>
    <row r="188" spans="1:12">
      <c r="A188" s="566"/>
      <c r="B188" s="568"/>
      <c r="C188" s="566"/>
      <c r="D188" s="566"/>
      <c r="E188" s="568"/>
      <c r="F188" s="566"/>
      <c r="H188" s="680"/>
      <c r="I188" s="568"/>
      <c r="J188" s="568"/>
      <c r="K188" s="568"/>
      <c r="L188" s="566"/>
    </row>
    <row r="189" spans="1:12">
      <c r="A189" s="566"/>
      <c r="B189" s="568"/>
      <c r="C189" s="566"/>
      <c r="D189" s="566"/>
      <c r="E189" s="568"/>
      <c r="F189" s="566"/>
      <c r="H189" s="680"/>
      <c r="I189" s="568"/>
      <c r="J189" s="568"/>
      <c r="K189" s="568"/>
      <c r="L189" s="566"/>
    </row>
    <row r="190" spans="1:12">
      <c r="A190" s="566"/>
      <c r="B190" s="568"/>
      <c r="C190" s="566"/>
      <c r="D190" s="566"/>
      <c r="E190" s="568"/>
      <c r="F190" s="566"/>
      <c r="H190" s="680"/>
      <c r="I190" s="568"/>
      <c r="J190" s="568"/>
      <c r="K190" s="568"/>
      <c r="L190" s="566"/>
    </row>
    <row r="191" spans="1:12">
      <c r="A191" s="566"/>
      <c r="B191" s="568"/>
      <c r="C191" s="566"/>
      <c r="D191" s="566"/>
      <c r="E191" s="568"/>
      <c r="F191" s="566"/>
      <c r="H191" s="680"/>
      <c r="I191" s="568"/>
      <c r="J191" s="568"/>
      <c r="K191" s="568"/>
      <c r="L191" s="566"/>
    </row>
    <row r="192" spans="1:12">
      <c r="A192" s="566"/>
      <c r="B192" s="568"/>
      <c r="C192" s="566"/>
      <c r="D192" s="566"/>
      <c r="E192" s="568"/>
      <c r="F192" s="566"/>
      <c r="H192" s="680"/>
      <c r="I192" s="568"/>
      <c r="J192" s="568"/>
      <c r="K192" s="568"/>
      <c r="L192" s="566"/>
    </row>
    <row r="193" spans="1:12">
      <c r="A193" s="566"/>
      <c r="B193" s="568"/>
      <c r="C193" s="566"/>
      <c r="D193" s="566"/>
      <c r="E193" s="568"/>
      <c r="F193" s="566"/>
      <c r="H193" s="680"/>
      <c r="I193" s="568"/>
      <c r="J193" s="568"/>
      <c r="K193" s="568"/>
      <c r="L193" s="566"/>
    </row>
    <row r="194" spans="1:12">
      <c r="A194" s="566"/>
      <c r="B194" s="568"/>
      <c r="C194" s="566"/>
      <c r="D194" s="566"/>
      <c r="E194" s="568"/>
      <c r="F194" s="566"/>
      <c r="H194" s="680"/>
      <c r="I194" s="568"/>
      <c r="J194" s="568"/>
      <c r="K194" s="568"/>
      <c r="L194" s="566"/>
    </row>
    <row r="195" spans="1:12">
      <c r="A195" s="566"/>
      <c r="B195" s="568"/>
      <c r="C195" s="566"/>
      <c r="D195" s="566"/>
      <c r="E195" s="568"/>
      <c r="F195" s="566"/>
      <c r="H195" s="680"/>
      <c r="I195" s="568"/>
      <c r="J195" s="568"/>
      <c r="K195" s="568"/>
      <c r="L195" s="566"/>
    </row>
    <row r="196" spans="1:12">
      <c r="A196" s="566"/>
      <c r="B196" s="568"/>
      <c r="C196" s="566"/>
      <c r="D196" s="566"/>
      <c r="E196" s="568"/>
      <c r="F196" s="566"/>
      <c r="H196" s="680"/>
      <c r="I196" s="568"/>
      <c r="J196" s="568"/>
      <c r="K196" s="568"/>
      <c r="L196" s="566"/>
    </row>
    <row r="197" spans="1:12">
      <c r="H197" s="680"/>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293D3-E04A-4DEF-9D05-71F476808F1C}">
  <dimension ref="A1:L197"/>
  <sheetViews>
    <sheetView zoomScale="55" zoomScaleNormal="55" workbookViewId="0">
      <selection activeCell="H2" sqref="H1:H1048576"/>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679"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1759</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4194304</v>
      </c>
      <c r="L3" s="983" t="s">
        <v>4457</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40</v>
      </c>
      <c r="H19" s="986">
        <v>64</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1</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49</v>
      </c>
      <c r="D35" s="293" t="s">
        <v>49</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681">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681">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681">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681">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681">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681">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681">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681">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681">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681">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681">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681">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681">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681">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681">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681">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681">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681">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681">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681">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681">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681">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681">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681">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681">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681">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681">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681">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681">
        <v>0</v>
      </c>
      <c r="I95" s="567" t="s">
        <v>27</v>
      </c>
      <c r="J95" s="574" t="s">
        <v>1639</v>
      </c>
      <c r="K95" s="567">
        <f t="shared" si="5"/>
        <v>0</v>
      </c>
      <c r="L95" s="984"/>
    </row>
    <row r="96" spans="1:12" ht="15.6" customHeight="1">
      <c r="A96" s="573">
        <v>165</v>
      </c>
      <c r="B96" s="573" t="s">
        <v>24</v>
      </c>
      <c r="C96" s="293" t="s">
        <v>1681</v>
      </c>
      <c r="D96" s="533" t="s">
        <v>4433</v>
      </c>
      <c r="E96" s="569" t="s">
        <v>26</v>
      </c>
      <c r="F96" s="570">
        <f t="shared" si="2"/>
        <v>0</v>
      </c>
      <c r="G96" s="571" t="str">
        <f t="shared" si="0"/>
        <v>0</v>
      </c>
      <c r="H96" s="681">
        <v>0</v>
      </c>
      <c r="I96" s="567" t="s">
        <v>27</v>
      </c>
      <c r="J96" s="574" t="s">
        <v>1641</v>
      </c>
      <c r="K96" s="567">
        <f t="shared" si="5"/>
        <v>0</v>
      </c>
      <c r="L96" s="984"/>
    </row>
    <row r="97" spans="1:12" ht="15.6" customHeight="1">
      <c r="A97" s="573">
        <v>166</v>
      </c>
      <c r="B97" s="573" t="s">
        <v>24</v>
      </c>
      <c r="C97" s="293" t="s">
        <v>1682</v>
      </c>
      <c r="D97" s="533" t="s">
        <v>4434</v>
      </c>
      <c r="E97" s="569" t="s">
        <v>26</v>
      </c>
      <c r="F97" s="570">
        <f t="shared" si="2"/>
        <v>0</v>
      </c>
      <c r="G97" s="571" t="str">
        <f t="shared" si="0"/>
        <v>0</v>
      </c>
      <c r="H97" s="681">
        <v>0</v>
      </c>
      <c r="I97" s="567" t="s">
        <v>27</v>
      </c>
      <c r="J97" s="574" t="s">
        <v>1641</v>
      </c>
      <c r="K97" s="567">
        <f t="shared" si="5"/>
        <v>0</v>
      </c>
      <c r="L97" s="984"/>
    </row>
    <row r="98" spans="1:12" ht="15.6" customHeight="1">
      <c r="A98" s="573">
        <v>167</v>
      </c>
      <c r="B98" s="573" t="s">
        <v>24</v>
      </c>
      <c r="C98" s="293" t="s">
        <v>1683</v>
      </c>
      <c r="D98" s="533" t="s">
        <v>1684</v>
      </c>
      <c r="E98" s="569" t="s">
        <v>26</v>
      </c>
      <c r="F98" s="570">
        <f t="shared" si="2"/>
        <v>0</v>
      </c>
      <c r="G98" s="571" t="str">
        <f t="shared" si="0"/>
        <v>0</v>
      </c>
      <c r="H98" s="681">
        <v>0</v>
      </c>
      <c r="I98" s="567" t="s">
        <v>27</v>
      </c>
      <c r="J98" s="574" t="s">
        <v>1641</v>
      </c>
      <c r="K98" s="567">
        <f t="shared" si="5"/>
        <v>0</v>
      </c>
      <c r="L98" s="984"/>
    </row>
    <row r="99" spans="1:12" ht="15.6" customHeight="1">
      <c r="A99" s="573">
        <v>168</v>
      </c>
      <c r="B99" s="573" t="s">
        <v>24</v>
      </c>
      <c r="C99" s="293" t="s">
        <v>1745</v>
      </c>
      <c r="D99" s="293" t="s">
        <v>1746</v>
      </c>
      <c r="E99" s="569" t="s">
        <v>26</v>
      </c>
      <c r="F99" s="570">
        <f t="shared" si="2"/>
        <v>0</v>
      </c>
      <c r="G99" s="571" t="str">
        <f t="shared" si="0"/>
        <v>0</v>
      </c>
      <c r="H99" s="681">
        <v>0</v>
      </c>
      <c r="I99" s="567" t="s">
        <v>27</v>
      </c>
      <c r="J99" s="574" t="s">
        <v>1639</v>
      </c>
      <c r="K99" s="567">
        <f t="shared" si="5"/>
        <v>0</v>
      </c>
      <c r="L99" s="984"/>
    </row>
    <row r="100" spans="1:12" ht="15.6" customHeight="1">
      <c r="A100" s="573">
        <v>169</v>
      </c>
      <c r="B100" s="573" t="s">
        <v>24</v>
      </c>
      <c r="C100" s="293" t="s">
        <v>1685</v>
      </c>
      <c r="D100" s="293" t="s">
        <v>4435</v>
      </c>
      <c r="E100" s="569" t="s">
        <v>26</v>
      </c>
      <c r="F100" s="570">
        <f t="shared" si="2"/>
        <v>0</v>
      </c>
      <c r="G100" s="571" t="str">
        <f t="shared" si="0"/>
        <v>0</v>
      </c>
      <c r="H100" s="681">
        <v>0</v>
      </c>
      <c r="I100" s="567" t="s">
        <v>27</v>
      </c>
      <c r="J100" s="574" t="s">
        <v>1639</v>
      </c>
      <c r="K100" s="567">
        <f t="shared" si="5"/>
        <v>0</v>
      </c>
      <c r="L100" s="984"/>
    </row>
    <row r="101" spans="1:12" ht="15.6" customHeight="1">
      <c r="A101" s="573">
        <v>170</v>
      </c>
      <c r="B101" s="573" t="s">
        <v>24</v>
      </c>
      <c r="C101" s="293" t="s">
        <v>1686</v>
      </c>
      <c r="D101" s="293" t="s">
        <v>1687</v>
      </c>
      <c r="E101" s="569" t="s">
        <v>26</v>
      </c>
      <c r="F101" s="570">
        <f t="shared" si="2"/>
        <v>0</v>
      </c>
      <c r="G101" s="571" t="str">
        <f t="shared" si="0"/>
        <v>0</v>
      </c>
      <c r="H101" s="681">
        <v>0</v>
      </c>
      <c r="I101" s="567" t="s">
        <v>27</v>
      </c>
      <c r="J101" s="574" t="s">
        <v>1639</v>
      </c>
      <c r="K101" s="567">
        <f t="shared" ref="K101:K164" si="6">H101</f>
        <v>0</v>
      </c>
      <c r="L101" s="984"/>
    </row>
    <row r="102" spans="1:12" ht="15.6" customHeight="1">
      <c r="A102" s="573">
        <v>171</v>
      </c>
      <c r="B102" s="573" t="s">
        <v>24</v>
      </c>
      <c r="C102" s="293" t="s">
        <v>1688</v>
      </c>
      <c r="D102" s="293" t="s">
        <v>4436</v>
      </c>
      <c r="E102" s="569" t="s">
        <v>26</v>
      </c>
      <c r="F102" s="570">
        <f t="shared" si="2"/>
        <v>0</v>
      </c>
      <c r="G102" s="571" t="str">
        <f t="shared" si="0"/>
        <v>0</v>
      </c>
      <c r="H102" s="681">
        <v>0</v>
      </c>
      <c r="I102" s="567" t="s">
        <v>27</v>
      </c>
      <c r="J102" s="574" t="s">
        <v>1641</v>
      </c>
      <c r="K102" s="567">
        <f>H102</f>
        <v>0</v>
      </c>
      <c r="L102" s="984"/>
    </row>
    <row r="103" spans="1:12" ht="15.6" customHeight="1">
      <c r="A103" s="573">
        <v>172</v>
      </c>
      <c r="B103" s="573" t="s">
        <v>24</v>
      </c>
      <c r="C103" s="293" t="s">
        <v>1689</v>
      </c>
      <c r="D103" s="293" t="s">
        <v>1690</v>
      </c>
      <c r="E103" s="569" t="s">
        <v>26</v>
      </c>
      <c r="F103" s="570">
        <f t="shared" si="2"/>
        <v>0</v>
      </c>
      <c r="G103" s="571" t="str">
        <f t="shared" si="0"/>
        <v>0</v>
      </c>
      <c r="H103" s="681">
        <v>0</v>
      </c>
      <c r="I103" s="567" t="s">
        <v>27</v>
      </c>
      <c r="J103" s="574" t="s">
        <v>1641</v>
      </c>
      <c r="K103" s="567">
        <f>H103</f>
        <v>0</v>
      </c>
      <c r="L103" s="984"/>
    </row>
    <row r="104" spans="1:12" ht="15.6" customHeight="1">
      <c r="A104" s="573">
        <v>173</v>
      </c>
      <c r="B104" s="573" t="s">
        <v>24</v>
      </c>
      <c r="C104" s="293" t="s">
        <v>1691</v>
      </c>
      <c r="D104" s="293" t="s">
        <v>1692</v>
      </c>
      <c r="E104" s="569" t="s">
        <v>26</v>
      </c>
      <c r="F104" s="570">
        <f t="shared" si="2"/>
        <v>0</v>
      </c>
      <c r="G104" s="571" t="str">
        <f t="shared" si="0"/>
        <v>0</v>
      </c>
      <c r="H104" s="681">
        <v>0</v>
      </c>
      <c r="I104" s="567" t="s">
        <v>27</v>
      </c>
      <c r="J104" s="574" t="s">
        <v>1641</v>
      </c>
      <c r="K104" s="567">
        <f>H104</f>
        <v>0</v>
      </c>
      <c r="L104" s="984"/>
    </row>
    <row r="105" spans="1:12" ht="15.6" customHeight="1">
      <c r="A105" s="573">
        <v>174</v>
      </c>
      <c r="B105" s="573" t="s">
        <v>24</v>
      </c>
      <c r="C105" s="293" t="s">
        <v>1693</v>
      </c>
      <c r="D105" s="293" t="s">
        <v>4437</v>
      </c>
      <c r="E105" s="569" t="s">
        <v>26</v>
      </c>
      <c r="F105" s="570">
        <f t="shared" si="2"/>
        <v>0</v>
      </c>
      <c r="G105" s="571" t="str">
        <f t="shared" si="0"/>
        <v>0</v>
      </c>
      <c r="H105" s="681">
        <v>0</v>
      </c>
      <c r="I105" s="567" t="s">
        <v>27</v>
      </c>
      <c r="J105" s="574" t="s">
        <v>1641</v>
      </c>
      <c r="K105" s="567">
        <f>H105</f>
        <v>0</v>
      </c>
      <c r="L105" s="984"/>
    </row>
    <row r="106" spans="1:12" ht="15.6" customHeight="1">
      <c r="A106" s="573">
        <v>175</v>
      </c>
      <c r="B106" s="573" t="s">
        <v>24</v>
      </c>
      <c r="C106" s="293" t="s">
        <v>1694</v>
      </c>
      <c r="D106" s="293" t="s">
        <v>4438</v>
      </c>
      <c r="E106" s="569" t="s">
        <v>26</v>
      </c>
      <c r="F106" s="570">
        <f t="shared" si="2"/>
        <v>0</v>
      </c>
      <c r="G106" s="571" t="str">
        <f t="shared" si="0"/>
        <v>0</v>
      </c>
      <c r="H106" s="681">
        <v>0</v>
      </c>
      <c r="I106" s="567" t="s">
        <v>27</v>
      </c>
      <c r="J106" s="574" t="s">
        <v>1639</v>
      </c>
      <c r="K106" s="567">
        <f t="shared" si="6"/>
        <v>0</v>
      </c>
      <c r="L106" s="984"/>
    </row>
    <row r="107" spans="1:12" ht="15.6" customHeight="1">
      <c r="A107" s="573">
        <v>176</v>
      </c>
      <c r="B107" s="573" t="s">
        <v>24</v>
      </c>
      <c r="C107" s="293" t="s">
        <v>1695</v>
      </c>
      <c r="D107" s="293" t="s">
        <v>4439</v>
      </c>
      <c r="E107" s="569" t="s">
        <v>26</v>
      </c>
      <c r="F107" s="570">
        <f t="shared" si="2"/>
        <v>0</v>
      </c>
      <c r="G107" s="571" t="str">
        <f t="shared" si="0"/>
        <v>0</v>
      </c>
      <c r="H107" s="681">
        <v>0</v>
      </c>
      <c r="I107" s="567" t="s">
        <v>27</v>
      </c>
      <c r="J107" s="574" t="s">
        <v>1639</v>
      </c>
      <c r="K107" s="567">
        <f t="shared" si="6"/>
        <v>0</v>
      </c>
      <c r="L107" s="984"/>
    </row>
    <row r="108" spans="1:12" ht="15.6" customHeight="1">
      <c r="A108" s="573">
        <v>177</v>
      </c>
      <c r="B108" s="573" t="s">
        <v>24</v>
      </c>
      <c r="C108" s="293" t="s">
        <v>1696</v>
      </c>
      <c r="D108" s="293" t="s">
        <v>1697</v>
      </c>
      <c r="E108" s="569" t="s">
        <v>26</v>
      </c>
      <c r="F108" s="570">
        <f t="shared" si="2"/>
        <v>0</v>
      </c>
      <c r="G108" s="571" t="str">
        <f t="shared" si="0"/>
        <v>0</v>
      </c>
      <c r="H108" s="681">
        <v>0</v>
      </c>
      <c r="I108" s="567" t="s">
        <v>27</v>
      </c>
      <c r="J108" s="574" t="s">
        <v>1639</v>
      </c>
      <c r="K108" s="567">
        <f t="shared" si="6"/>
        <v>0</v>
      </c>
      <c r="L108" s="984"/>
    </row>
    <row r="109" spans="1:12" ht="15.6" customHeight="1">
      <c r="A109" s="573">
        <v>178</v>
      </c>
      <c r="B109" s="573" t="s">
        <v>24</v>
      </c>
      <c r="C109" s="293" t="s">
        <v>1698</v>
      </c>
      <c r="D109" s="293" t="s">
        <v>1699</v>
      </c>
      <c r="E109" s="569" t="s">
        <v>26</v>
      </c>
      <c r="F109" s="570">
        <f t="shared" si="2"/>
        <v>0</v>
      </c>
      <c r="G109" s="571" t="str">
        <f t="shared" si="0"/>
        <v>0</v>
      </c>
      <c r="H109" s="681">
        <v>0</v>
      </c>
      <c r="I109" s="567" t="s">
        <v>27</v>
      </c>
      <c r="J109" s="574" t="s">
        <v>1639</v>
      </c>
      <c r="K109" s="567">
        <f t="shared" si="6"/>
        <v>0</v>
      </c>
      <c r="L109" s="984"/>
    </row>
    <row r="110" spans="1:12" ht="15.6" customHeight="1">
      <c r="A110" s="573">
        <v>179</v>
      </c>
      <c r="B110" s="573" t="s">
        <v>24</v>
      </c>
      <c r="C110" s="293" t="s">
        <v>1700</v>
      </c>
      <c r="D110" s="293" t="s">
        <v>1701</v>
      </c>
      <c r="E110" s="569" t="s">
        <v>26</v>
      </c>
      <c r="F110" s="570">
        <f t="shared" si="2"/>
        <v>0</v>
      </c>
      <c r="G110" s="571" t="str">
        <f t="shared" si="0"/>
        <v>0</v>
      </c>
      <c r="H110" s="681">
        <v>0</v>
      </c>
      <c r="I110" s="567" t="s">
        <v>27</v>
      </c>
      <c r="J110" s="574" t="s">
        <v>1639</v>
      </c>
      <c r="K110" s="567">
        <f t="shared" si="6"/>
        <v>0</v>
      </c>
      <c r="L110" s="984"/>
    </row>
    <row r="111" spans="1:12" ht="15.6" customHeight="1">
      <c r="A111" s="573">
        <v>180</v>
      </c>
      <c r="B111" s="573" t="s">
        <v>24</v>
      </c>
      <c r="C111" s="293" t="s">
        <v>1702</v>
      </c>
      <c r="D111" s="293" t="s">
        <v>1703</v>
      </c>
      <c r="E111" s="569" t="s">
        <v>26</v>
      </c>
      <c r="F111" s="570">
        <f t="shared" si="2"/>
        <v>0</v>
      </c>
      <c r="G111" s="571" t="str">
        <f t="shared" si="0"/>
        <v>0</v>
      </c>
      <c r="H111" s="681">
        <v>0</v>
      </c>
      <c r="I111" s="567" t="s">
        <v>27</v>
      </c>
      <c r="J111" s="574" t="s">
        <v>1639</v>
      </c>
      <c r="K111" s="567">
        <f t="shared" si="6"/>
        <v>0</v>
      </c>
      <c r="L111" s="984"/>
    </row>
    <row r="112" spans="1:12" ht="15.6" customHeight="1">
      <c r="A112" s="573">
        <v>181</v>
      </c>
      <c r="B112" s="573" t="s">
        <v>24</v>
      </c>
      <c r="C112" s="293" t="s">
        <v>1707</v>
      </c>
      <c r="D112" s="293" t="s">
        <v>1708</v>
      </c>
      <c r="E112" s="569" t="s">
        <v>26</v>
      </c>
      <c r="F112" s="570">
        <f t="shared" si="2"/>
        <v>1</v>
      </c>
      <c r="G112" s="571" t="str">
        <f t="shared" si="0"/>
        <v>1</v>
      </c>
      <c r="H112" s="681">
        <v>1</v>
      </c>
      <c r="I112" s="567" t="s">
        <v>27</v>
      </c>
      <c r="J112" s="574" t="s">
        <v>1641</v>
      </c>
      <c r="K112" s="567">
        <f t="shared" ref="K112:K131" si="7">H112</f>
        <v>1</v>
      </c>
      <c r="L112" s="984"/>
    </row>
    <row r="113" spans="1:12" ht="15.6" customHeight="1">
      <c r="A113" s="573">
        <v>182</v>
      </c>
      <c r="B113" s="573" t="s">
        <v>24</v>
      </c>
      <c r="C113" s="293" t="s">
        <v>1709</v>
      </c>
      <c r="D113" s="293" t="s">
        <v>4440</v>
      </c>
      <c r="E113" s="569" t="s">
        <v>26</v>
      </c>
      <c r="F113" s="570">
        <f t="shared" si="2"/>
        <v>0</v>
      </c>
      <c r="G113" s="571" t="str">
        <f t="shared" si="0"/>
        <v>0</v>
      </c>
      <c r="H113" s="681">
        <v>0</v>
      </c>
      <c r="I113" s="567" t="s">
        <v>27</v>
      </c>
      <c r="J113" s="574" t="s">
        <v>1641</v>
      </c>
      <c r="K113" s="567">
        <f t="shared" si="7"/>
        <v>0</v>
      </c>
      <c r="L113" s="984"/>
    </row>
    <row r="114" spans="1:12" ht="15.6" customHeight="1">
      <c r="A114" s="573">
        <v>183</v>
      </c>
      <c r="B114" s="573" t="s">
        <v>24</v>
      </c>
      <c r="C114" s="293" t="s">
        <v>1710</v>
      </c>
      <c r="D114" s="293" t="s">
        <v>1711</v>
      </c>
      <c r="E114" s="569" t="s">
        <v>26</v>
      </c>
      <c r="F114" s="570">
        <f t="shared" si="2"/>
        <v>31</v>
      </c>
      <c r="G114" s="571" t="str">
        <f t="shared" si="0"/>
        <v>1F</v>
      </c>
      <c r="H114" s="681">
        <v>31</v>
      </c>
      <c r="I114" s="567" t="s">
        <v>27</v>
      </c>
      <c r="J114" s="574" t="s">
        <v>1641</v>
      </c>
      <c r="K114" s="567">
        <f t="shared" si="7"/>
        <v>31</v>
      </c>
      <c r="L114" s="984"/>
    </row>
    <row r="115" spans="1:12" ht="15.6" customHeight="1">
      <c r="A115" s="573">
        <v>184</v>
      </c>
      <c r="B115" s="573" t="s">
        <v>24</v>
      </c>
      <c r="C115" s="293" t="s">
        <v>1712</v>
      </c>
      <c r="D115" s="293" t="s">
        <v>1713</v>
      </c>
      <c r="E115" s="569" t="s">
        <v>26</v>
      </c>
      <c r="F115" s="570">
        <f t="shared" si="2"/>
        <v>0</v>
      </c>
      <c r="G115" s="571" t="str">
        <f t="shared" si="0"/>
        <v>0</v>
      </c>
      <c r="H115" s="681">
        <v>0</v>
      </c>
      <c r="I115" s="567" t="s">
        <v>27</v>
      </c>
      <c r="J115" s="574" t="s">
        <v>1641</v>
      </c>
      <c r="K115" s="567">
        <f t="shared" si="7"/>
        <v>0</v>
      </c>
      <c r="L115" s="984"/>
    </row>
    <row r="116" spans="1:12" ht="15.6" customHeight="1">
      <c r="A116" s="573">
        <v>185</v>
      </c>
      <c r="B116" s="573" t="s">
        <v>24</v>
      </c>
      <c r="C116" s="293" t="s">
        <v>1714</v>
      </c>
      <c r="D116" s="293" t="s">
        <v>4441</v>
      </c>
      <c r="E116" s="569" t="s">
        <v>26</v>
      </c>
      <c r="F116" s="570">
        <f t="shared" si="2"/>
        <v>0</v>
      </c>
      <c r="G116" s="571" t="str">
        <f t="shared" si="0"/>
        <v>0</v>
      </c>
      <c r="H116" s="681">
        <v>0</v>
      </c>
      <c r="I116" s="567" t="s">
        <v>27</v>
      </c>
      <c r="J116" s="574" t="s">
        <v>1641</v>
      </c>
      <c r="K116" s="567">
        <f t="shared" si="7"/>
        <v>0</v>
      </c>
      <c r="L116" s="984"/>
    </row>
    <row r="117" spans="1:12" ht="15.6" customHeight="1">
      <c r="A117" s="573">
        <v>186</v>
      </c>
      <c r="B117" s="573" t="s">
        <v>24</v>
      </c>
      <c r="C117" s="293" t="s">
        <v>1715</v>
      </c>
      <c r="D117" s="293" t="s">
        <v>4442</v>
      </c>
      <c r="E117" s="569" t="s">
        <v>26</v>
      </c>
      <c r="F117" s="570">
        <f t="shared" si="2"/>
        <v>0</v>
      </c>
      <c r="G117" s="571" t="str">
        <f t="shared" si="0"/>
        <v>0</v>
      </c>
      <c r="H117" s="681">
        <v>0</v>
      </c>
      <c r="I117" s="567" t="s">
        <v>27</v>
      </c>
      <c r="J117" s="574" t="s">
        <v>1641</v>
      </c>
      <c r="K117" s="567">
        <f t="shared" si="7"/>
        <v>0</v>
      </c>
      <c r="L117" s="984"/>
    </row>
    <row r="118" spans="1:12" ht="15.6" customHeight="1">
      <c r="A118" s="573">
        <v>187</v>
      </c>
      <c r="B118" s="573" t="s">
        <v>24</v>
      </c>
      <c r="C118" s="293" t="s">
        <v>1716</v>
      </c>
      <c r="D118" s="293" t="s">
        <v>4443</v>
      </c>
      <c r="E118" s="569" t="s">
        <v>26</v>
      </c>
      <c r="F118" s="570">
        <f t="shared" si="2"/>
        <v>4</v>
      </c>
      <c r="G118" s="571" t="str">
        <f t="shared" si="0"/>
        <v>4</v>
      </c>
      <c r="H118" s="681">
        <v>4</v>
      </c>
      <c r="I118" s="567" t="s">
        <v>27</v>
      </c>
      <c r="J118" s="574" t="s">
        <v>1641</v>
      </c>
      <c r="K118" s="567">
        <f t="shared" si="7"/>
        <v>4</v>
      </c>
      <c r="L118" s="984"/>
    </row>
    <row r="119" spans="1:12" ht="15.6" customHeight="1">
      <c r="A119" s="573">
        <v>188</v>
      </c>
      <c r="B119" s="573" t="s">
        <v>24</v>
      </c>
      <c r="C119" s="293" t="s">
        <v>1717</v>
      </c>
      <c r="D119" s="293" t="s">
        <v>1718</v>
      </c>
      <c r="E119" s="569" t="s">
        <v>26</v>
      </c>
      <c r="F119" s="570">
        <f t="shared" si="2"/>
        <v>0</v>
      </c>
      <c r="G119" s="571" t="str">
        <f t="shared" si="0"/>
        <v>0</v>
      </c>
      <c r="H119" s="681">
        <v>0</v>
      </c>
      <c r="I119" s="567" t="s">
        <v>27</v>
      </c>
      <c r="J119" s="574" t="s">
        <v>1641</v>
      </c>
      <c r="K119" s="567">
        <f t="shared" si="7"/>
        <v>0</v>
      </c>
      <c r="L119" s="984"/>
    </row>
    <row r="120" spans="1:12" ht="15.6" customHeight="1">
      <c r="A120" s="573">
        <v>189</v>
      </c>
      <c r="B120" s="573" t="s">
        <v>24</v>
      </c>
      <c r="C120" s="293" t="s">
        <v>1719</v>
      </c>
      <c r="D120" s="293" t="s">
        <v>1720</v>
      </c>
      <c r="E120" s="569" t="s">
        <v>26</v>
      </c>
      <c r="F120" s="570">
        <f t="shared" si="2"/>
        <v>0</v>
      </c>
      <c r="G120" s="571" t="str">
        <f t="shared" si="0"/>
        <v>0</v>
      </c>
      <c r="H120" s="681">
        <v>0</v>
      </c>
      <c r="I120" s="567" t="s">
        <v>27</v>
      </c>
      <c r="J120" s="574" t="s">
        <v>1641</v>
      </c>
      <c r="K120" s="567">
        <f t="shared" si="7"/>
        <v>0</v>
      </c>
      <c r="L120" s="984"/>
    </row>
    <row r="121" spans="1:12" ht="15.6" customHeight="1">
      <c r="A121" s="573">
        <v>190</v>
      </c>
      <c r="B121" s="573" t="s">
        <v>24</v>
      </c>
      <c r="C121" s="293" t="s">
        <v>4419</v>
      </c>
      <c r="D121" s="293" t="s">
        <v>4420</v>
      </c>
      <c r="E121" s="569" t="s">
        <v>26</v>
      </c>
      <c r="F121" s="570">
        <f t="shared" si="2"/>
        <v>0</v>
      </c>
      <c r="G121" s="571" t="str">
        <f t="shared" si="0"/>
        <v>0</v>
      </c>
      <c r="H121" s="681">
        <v>0</v>
      </c>
      <c r="I121" s="567" t="s">
        <v>27</v>
      </c>
      <c r="J121" s="574" t="s">
        <v>1641</v>
      </c>
      <c r="K121" s="567">
        <f t="shared" si="7"/>
        <v>0</v>
      </c>
      <c r="L121" s="984"/>
    </row>
    <row r="122" spans="1:12" ht="15.6" customHeight="1">
      <c r="A122" s="573">
        <v>191</v>
      </c>
      <c r="B122" s="573" t="s">
        <v>24</v>
      </c>
      <c r="C122" s="293" t="s">
        <v>4419</v>
      </c>
      <c r="D122" s="293" t="s">
        <v>4420</v>
      </c>
      <c r="E122" s="569" t="s">
        <v>26</v>
      </c>
      <c r="F122" s="570">
        <f t="shared" si="2"/>
        <v>0</v>
      </c>
      <c r="G122" s="571" t="str">
        <f t="shared" si="0"/>
        <v>0</v>
      </c>
      <c r="H122" s="681">
        <v>0</v>
      </c>
      <c r="I122" s="567" t="s">
        <v>27</v>
      </c>
      <c r="J122" s="574" t="s">
        <v>1641</v>
      </c>
      <c r="K122" s="567">
        <f t="shared" si="7"/>
        <v>0</v>
      </c>
      <c r="L122" s="984"/>
    </row>
    <row r="123" spans="1:12" ht="15.6" customHeight="1">
      <c r="A123" s="573">
        <v>192</v>
      </c>
      <c r="B123" s="573" t="s">
        <v>24</v>
      </c>
      <c r="C123" s="293" t="s">
        <v>4419</v>
      </c>
      <c r="D123" s="293" t="s">
        <v>4420</v>
      </c>
      <c r="E123" s="569" t="s">
        <v>26</v>
      </c>
      <c r="F123" s="570">
        <f t="shared" si="2"/>
        <v>0</v>
      </c>
      <c r="G123" s="571" t="str">
        <f t="shared" si="0"/>
        <v>0</v>
      </c>
      <c r="H123" s="681">
        <v>0</v>
      </c>
      <c r="I123" s="567" t="s">
        <v>27</v>
      </c>
      <c r="J123" s="574" t="s">
        <v>1641</v>
      </c>
      <c r="K123" s="567">
        <f t="shared" si="7"/>
        <v>0</v>
      </c>
      <c r="L123" s="984"/>
    </row>
    <row r="124" spans="1:12" ht="15.6" customHeight="1">
      <c r="A124" s="573">
        <v>193</v>
      </c>
      <c r="B124" s="573" t="s">
        <v>24</v>
      </c>
      <c r="C124" s="293" t="s">
        <v>1721</v>
      </c>
      <c r="D124" s="293" t="s">
        <v>1722</v>
      </c>
      <c r="E124" s="569" t="s">
        <v>26</v>
      </c>
      <c r="F124" s="570">
        <f t="shared" si="2"/>
        <v>0</v>
      </c>
      <c r="G124" s="571" t="str">
        <f t="shared" si="0"/>
        <v>0</v>
      </c>
      <c r="H124" s="681">
        <v>0</v>
      </c>
      <c r="I124" s="567" t="s">
        <v>27</v>
      </c>
      <c r="J124" s="574" t="s">
        <v>1641</v>
      </c>
      <c r="K124" s="567">
        <f t="shared" si="7"/>
        <v>0</v>
      </c>
      <c r="L124" s="984"/>
    </row>
    <row r="125" spans="1:12" ht="15.6" customHeight="1">
      <c r="A125" s="573">
        <v>194</v>
      </c>
      <c r="B125" s="573" t="s">
        <v>24</v>
      </c>
      <c r="C125" s="293" t="s">
        <v>1723</v>
      </c>
      <c r="D125" s="293" t="s">
        <v>4444</v>
      </c>
      <c r="E125" s="569" t="s">
        <v>26</v>
      </c>
      <c r="F125" s="570">
        <f t="shared" si="2"/>
        <v>0</v>
      </c>
      <c r="G125" s="571" t="str">
        <f t="shared" si="0"/>
        <v>0</v>
      </c>
      <c r="H125" s="681">
        <v>0</v>
      </c>
      <c r="I125" s="567" t="s">
        <v>27</v>
      </c>
      <c r="J125" s="574" t="s">
        <v>1641</v>
      </c>
      <c r="K125" s="567">
        <f t="shared" si="7"/>
        <v>0</v>
      </c>
      <c r="L125" s="984"/>
    </row>
    <row r="126" spans="1:12" ht="15.6" customHeight="1">
      <c r="A126" s="573">
        <v>195</v>
      </c>
      <c r="B126" s="573" t="s">
        <v>24</v>
      </c>
      <c r="C126" s="293" t="s">
        <v>132</v>
      </c>
      <c r="D126" s="293" t="s">
        <v>1724</v>
      </c>
      <c r="E126" s="569" t="s">
        <v>26</v>
      </c>
      <c r="F126" s="570">
        <f t="shared" si="2"/>
        <v>0</v>
      </c>
      <c r="G126" s="571" t="str">
        <f t="shared" si="0"/>
        <v>0</v>
      </c>
      <c r="H126" s="681">
        <v>0</v>
      </c>
      <c r="I126" s="567" t="s">
        <v>27</v>
      </c>
      <c r="J126" s="574" t="s">
        <v>1641</v>
      </c>
      <c r="K126" s="567">
        <f t="shared" si="7"/>
        <v>0</v>
      </c>
      <c r="L126" s="984"/>
    </row>
    <row r="127" spans="1:12" ht="15.6" customHeight="1">
      <c r="A127" s="573">
        <v>196</v>
      </c>
      <c r="B127" s="573" t="s">
        <v>24</v>
      </c>
      <c r="C127" s="293" t="s">
        <v>1725</v>
      </c>
      <c r="D127" s="293" t="s">
        <v>1726</v>
      </c>
      <c r="E127" s="569" t="s">
        <v>26</v>
      </c>
      <c r="F127" s="570">
        <f t="shared" si="2"/>
        <v>0</v>
      </c>
      <c r="G127" s="571" t="str">
        <f t="shared" si="0"/>
        <v>0</v>
      </c>
      <c r="H127" s="681">
        <v>0</v>
      </c>
      <c r="I127" s="567" t="s">
        <v>27</v>
      </c>
      <c r="J127" s="574" t="s">
        <v>1641</v>
      </c>
      <c r="K127" s="567">
        <f t="shared" si="7"/>
        <v>0</v>
      </c>
      <c r="L127" s="984"/>
    </row>
    <row r="128" spans="1:12" ht="15.6" customHeight="1">
      <c r="A128" s="573">
        <v>197</v>
      </c>
      <c r="B128" s="573" t="s">
        <v>24</v>
      </c>
      <c r="C128" s="293" t="s">
        <v>1727</v>
      </c>
      <c r="D128" s="293" t="s">
        <v>1728</v>
      </c>
      <c r="E128" s="569" t="s">
        <v>26</v>
      </c>
      <c r="F128" s="570">
        <f t="shared" si="2"/>
        <v>0</v>
      </c>
      <c r="G128" s="571" t="str">
        <f t="shared" si="0"/>
        <v>0</v>
      </c>
      <c r="H128" s="681">
        <v>0</v>
      </c>
      <c r="I128" s="567" t="s">
        <v>27</v>
      </c>
      <c r="J128" s="574" t="s">
        <v>1641</v>
      </c>
      <c r="K128" s="567">
        <f t="shared" si="7"/>
        <v>0</v>
      </c>
      <c r="L128" s="984"/>
    </row>
    <row r="129" spans="1:12" ht="15.6" customHeight="1">
      <c r="A129" s="573">
        <v>198</v>
      </c>
      <c r="B129" s="573" t="s">
        <v>24</v>
      </c>
      <c r="C129" s="293" t="s">
        <v>1729</v>
      </c>
      <c r="D129" s="293" t="s">
        <v>4445</v>
      </c>
      <c r="E129" s="569" t="s">
        <v>26</v>
      </c>
      <c r="F129" s="570">
        <f t="shared" si="2"/>
        <v>0</v>
      </c>
      <c r="G129" s="571" t="str">
        <f t="shared" si="0"/>
        <v>0</v>
      </c>
      <c r="H129" s="681">
        <v>0</v>
      </c>
      <c r="I129" s="567" t="s">
        <v>27</v>
      </c>
      <c r="J129" s="574" t="s">
        <v>1641</v>
      </c>
      <c r="K129" s="567">
        <f t="shared" si="7"/>
        <v>0</v>
      </c>
      <c r="L129" s="984"/>
    </row>
    <row r="130" spans="1:12" ht="15.6" customHeight="1">
      <c r="A130" s="573">
        <v>199</v>
      </c>
      <c r="B130" s="573" t="s">
        <v>24</v>
      </c>
      <c r="C130" s="293" t="s">
        <v>1704</v>
      </c>
      <c r="D130" s="293" t="s">
        <v>4446</v>
      </c>
      <c r="E130" s="569" t="s">
        <v>26</v>
      </c>
      <c r="F130" s="570">
        <f t="shared" si="2"/>
        <v>0</v>
      </c>
      <c r="G130" s="571" t="str">
        <f t="shared" si="0"/>
        <v>0</v>
      </c>
      <c r="H130" s="681">
        <v>0</v>
      </c>
      <c r="I130" s="567" t="s">
        <v>27</v>
      </c>
      <c r="J130" s="574" t="s">
        <v>1641</v>
      </c>
      <c r="K130" s="567">
        <f t="shared" si="7"/>
        <v>0</v>
      </c>
      <c r="L130" s="984"/>
    </row>
    <row r="131" spans="1:12" ht="15.6" customHeight="1">
      <c r="A131" s="573">
        <v>200</v>
      </c>
      <c r="B131" s="573" t="s">
        <v>24</v>
      </c>
      <c r="C131" s="293" t="s">
        <v>1705</v>
      </c>
      <c r="D131" s="293" t="s">
        <v>1706</v>
      </c>
      <c r="E131" s="569" t="s">
        <v>26</v>
      </c>
      <c r="F131" s="570">
        <f t="shared" si="2"/>
        <v>0</v>
      </c>
      <c r="G131" s="571" t="str">
        <f t="shared" ref="G131:G186" si="8">DEC2HEX(H131)</f>
        <v>0</v>
      </c>
      <c r="H131" s="681">
        <v>0</v>
      </c>
      <c r="I131" s="567" t="s">
        <v>27</v>
      </c>
      <c r="J131" s="574" t="s">
        <v>1641</v>
      </c>
      <c r="K131" s="567">
        <f t="shared" si="7"/>
        <v>0</v>
      </c>
      <c r="L131" s="984"/>
    </row>
    <row r="132" spans="1:12" ht="15.6" customHeight="1">
      <c r="A132" s="573">
        <v>201</v>
      </c>
      <c r="B132" s="573" t="s">
        <v>24</v>
      </c>
      <c r="C132" s="293" t="s">
        <v>4447</v>
      </c>
      <c r="D132" s="293" t="s">
        <v>4448</v>
      </c>
      <c r="E132" s="569" t="s">
        <v>26</v>
      </c>
      <c r="F132" s="570">
        <f t="shared" si="2"/>
        <v>0</v>
      </c>
      <c r="G132" s="571" t="str">
        <f t="shared" si="8"/>
        <v>0</v>
      </c>
      <c r="H132" s="681">
        <v>0</v>
      </c>
      <c r="I132" s="567" t="s">
        <v>27</v>
      </c>
      <c r="J132" s="574" t="s">
        <v>1639</v>
      </c>
      <c r="K132" s="567">
        <f t="shared" si="6"/>
        <v>0</v>
      </c>
      <c r="L132" s="984"/>
    </row>
    <row r="133" spans="1:12" ht="15.6" customHeight="1">
      <c r="A133" s="573">
        <v>202</v>
      </c>
      <c r="B133" s="573" t="s">
        <v>24</v>
      </c>
      <c r="C133" s="293" t="s">
        <v>1695</v>
      </c>
      <c r="D133" s="293" t="s">
        <v>4449</v>
      </c>
      <c r="E133" s="569" t="s">
        <v>26</v>
      </c>
      <c r="F133" s="570">
        <f t="shared" si="2"/>
        <v>0</v>
      </c>
      <c r="G133" s="571" t="str">
        <f t="shared" si="8"/>
        <v>0</v>
      </c>
      <c r="H133" s="681">
        <v>0</v>
      </c>
      <c r="I133" s="567" t="s">
        <v>27</v>
      </c>
      <c r="J133" s="574" t="s">
        <v>1641</v>
      </c>
      <c r="K133" s="567">
        <f>H133</f>
        <v>0</v>
      </c>
      <c r="L133" s="984"/>
    </row>
    <row r="134" spans="1:12" ht="15.6" customHeight="1">
      <c r="A134" s="573">
        <v>203</v>
      </c>
      <c r="B134" s="573" t="s">
        <v>24</v>
      </c>
      <c r="C134" s="293" t="s">
        <v>1730</v>
      </c>
      <c r="D134" s="293" t="s">
        <v>4450</v>
      </c>
      <c r="E134" s="569" t="s">
        <v>26</v>
      </c>
      <c r="F134" s="570">
        <f t="shared" ref="F134:F186" si="9">H134</f>
        <v>0</v>
      </c>
      <c r="G134" s="571" t="str">
        <f t="shared" si="8"/>
        <v>0</v>
      </c>
      <c r="H134" s="681">
        <v>0</v>
      </c>
      <c r="I134" s="567" t="s">
        <v>27</v>
      </c>
      <c r="J134" s="574" t="s">
        <v>1641</v>
      </c>
      <c r="K134" s="567">
        <f>H134</f>
        <v>0</v>
      </c>
      <c r="L134" s="984"/>
    </row>
    <row r="135" spans="1:12" ht="15.6" customHeight="1">
      <c r="A135" s="573">
        <v>204</v>
      </c>
      <c r="B135" s="573" t="s">
        <v>24</v>
      </c>
      <c r="C135" s="293" t="s">
        <v>1731</v>
      </c>
      <c r="D135" s="293" t="s">
        <v>1732</v>
      </c>
      <c r="E135" s="569" t="s">
        <v>26</v>
      </c>
      <c r="F135" s="570">
        <f t="shared" si="9"/>
        <v>0</v>
      </c>
      <c r="G135" s="571" t="str">
        <f t="shared" si="8"/>
        <v>0</v>
      </c>
      <c r="H135" s="681">
        <v>0</v>
      </c>
      <c r="I135" s="567" t="s">
        <v>27</v>
      </c>
      <c r="J135" s="574" t="s">
        <v>1641</v>
      </c>
      <c r="K135" s="567">
        <f>H135</f>
        <v>0</v>
      </c>
      <c r="L135" s="984"/>
    </row>
    <row r="136" spans="1:12" ht="15.6" customHeight="1">
      <c r="A136" s="573">
        <v>205</v>
      </c>
      <c r="B136" s="573" t="s">
        <v>24</v>
      </c>
      <c r="C136" s="293" t="s">
        <v>4419</v>
      </c>
      <c r="D136" s="293" t="s">
        <v>4420</v>
      </c>
      <c r="E136" s="569" t="s">
        <v>26</v>
      </c>
      <c r="F136" s="570">
        <f t="shared" si="9"/>
        <v>0</v>
      </c>
      <c r="G136" s="571" t="str">
        <f t="shared" si="8"/>
        <v>0</v>
      </c>
      <c r="H136" s="681">
        <v>0</v>
      </c>
      <c r="I136" s="567" t="s">
        <v>27</v>
      </c>
      <c r="J136" s="574" t="s">
        <v>1641</v>
      </c>
      <c r="K136" s="567">
        <f>H136</f>
        <v>0</v>
      </c>
      <c r="L136" s="984"/>
    </row>
    <row r="137" spans="1:12" ht="15.6" customHeight="1">
      <c r="A137" s="573">
        <v>206</v>
      </c>
      <c r="B137" s="573" t="s">
        <v>24</v>
      </c>
      <c r="C137" s="293" t="s">
        <v>1733</v>
      </c>
      <c r="D137" s="293" t="s">
        <v>1734</v>
      </c>
      <c r="E137" s="569" t="s">
        <v>26</v>
      </c>
      <c r="F137" s="570">
        <f t="shared" si="9"/>
        <v>0</v>
      </c>
      <c r="G137" s="571" t="str">
        <f t="shared" si="8"/>
        <v>0</v>
      </c>
      <c r="H137" s="681">
        <v>0</v>
      </c>
      <c r="I137" s="567" t="s">
        <v>27</v>
      </c>
      <c r="J137" s="574" t="s">
        <v>1639</v>
      </c>
      <c r="K137" s="567">
        <f t="shared" si="6"/>
        <v>0</v>
      </c>
      <c r="L137" s="984"/>
    </row>
    <row r="138" spans="1:12" ht="15.6" customHeight="1">
      <c r="A138" s="573">
        <v>207</v>
      </c>
      <c r="B138" s="573" t="s">
        <v>24</v>
      </c>
      <c r="C138" s="293" t="s">
        <v>1735</v>
      </c>
      <c r="D138" s="293" t="s">
        <v>1736</v>
      </c>
      <c r="E138" s="569" t="s">
        <v>26</v>
      </c>
      <c r="F138" s="570">
        <f t="shared" si="9"/>
        <v>0</v>
      </c>
      <c r="G138" s="571" t="str">
        <f t="shared" si="8"/>
        <v>0</v>
      </c>
      <c r="H138" s="681">
        <v>0</v>
      </c>
      <c r="I138" s="567" t="s">
        <v>27</v>
      </c>
      <c r="J138" s="574" t="s">
        <v>1641</v>
      </c>
      <c r="K138" s="567">
        <f>H138</f>
        <v>0</v>
      </c>
      <c r="L138" s="984"/>
    </row>
    <row r="139" spans="1:12" ht="15.6" customHeight="1">
      <c r="A139" s="573">
        <v>208</v>
      </c>
      <c r="B139" s="573" t="s">
        <v>24</v>
      </c>
      <c r="C139" s="293" t="s">
        <v>1737</v>
      </c>
      <c r="D139" s="293" t="s">
        <v>4451</v>
      </c>
      <c r="E139" s="569" t="s">
        <v>26</v>
      </c>
      <c r="F139" s="570">
        <f t="shared" si="9"/>
        <v>0</v>
      </c>
      <c r="G139" s="571" t="str">
        <f t="shared" si="8"/>
        <v>0</v>
      </c>
      <c r="H139" s="681">
        <v>0</v>
      </c>
      <c r="I139" s="567" t="s">
        <v>27</v>
      </c>
      <c r="J139" s="574" t="s">
        <v>1641</v>
      </c>
      <c r="K139" s="567">
        <f>H139</f>
        <v>0</v>
      </c>
      <c r="L139" s="984"/>
    </row>
    <row r="140" spans="1:12" ht="15.6" customHeight="1">
      <c r="A140" s="573">
        <v>209</v>
      </c>
      <c r="B140" s="573" t="s">
        <v>24</v>
      </c>
      <c r="C140" s="293" t="s">
        <v>1738</v>
      </c>
      <c r="D140" s="293" t="s">
        <v>4452</v>
      </c>
      <c r="E140" s="569" t="s">
        <v>26</v>
      </c>
      <c r="F140" s="570">
        <f t="shared" si="9"/>
        <v>0</v>
      </c>
      <c r="G140" s="571" t="str">
        <f t="shared" si="8"/>
        <v>0</v>
      </c>
      <c r="H140" s="681">
        <v>0</v>
      </c>
      <c r="I140" s="567" t="s">
        <v>27</v>
      </c>
      <c r="J140" s="574" t="s">
        <v>1641</v>
      </c>
      <c r="K140" s="567">
        <f>H140</f>
        <v>0</v>
      </c>
      <c r="L140" s="984"/>
    </row>
    <row r="141" spans="1:12" ht="15.6" customHeight="1">
      <c r="A141" s="573">
        <v>210</v>
      </c>
      <c r="B141" s="573" t="s">
        <v>24</v>
      </c>
      <c r="C141" s="293" t="s">
        <v>1739</v>
      </c>
      <c r="D141" s="293" t="s">
        <v>4453</v>
      </c>
      <c r="E141" s="569" t="s">
        <v>26</v>
      </c>
      <c r="F141" s="570">
        <f t="shared" si="9"/>
        <v>0</v>
      </c>
      <c r="G141" s="571" t="str">
        <f t="shared" si="8"/>
        <v>0</v>
      </c>
      <c r="H141" s="681">
        <v>0</v>
      </c>
      <c r="I141" s="567" t="s">
        <v>27</v>
      </c>
      <c r="J141" s="574" t="s">
        <v>1641</v>
      </c>
      <c r="K141" s="567">
        <f>H141</f>
        <v>0</v>
      </c>
      <c r="L141" s="984"/>
    </row>
    <row r="142" spans="1:12" ht="15.6" customHeight="1">
      <c r="A142" s="573">
        <v>211</v>
      </c>
      <c r="B142" s="573" t="s">
        <v>24</v>
      </c>
      <c r="C142" s="293" t="s">
        <v>4419</v>
      </c>
      <c r="D142" s="293" t="s">
        <v>4420</v>
      </c>
      <c r="E142" s="569" t="s">
        <v>26</v>
      </c>
      <c r="F142" s="570">
        <f t="shared" si="9"/>
        <v>0</v>
      </c>
      <c r="G142" s="571" t="str">
        <f t="shared" si="8"/>
        <v>0</v>
      </c>
      <c r="H142" s="681">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9"/>
        <v>0</v>
      </c>
      <c r="G143" s="571" t="str">
        <f t="shared" si="8"/>
        <v>0</v>
      </c>
      <c r="H143" s="681">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9"/>
        <v>0</v>
      </c>
      <c r="G144" s="571" t="str">
        <f t="shared" si="8"/>
        <v>0</v>
      </c>
      <c r="H144" s="681">
        <v>0</v>
      </c>
      <c r="I144" s="567" t="s">
        <v>27</v>
      </c>
      <c r="J144" s="574" t="s">
        <v>1639</v>
      </c>
      <c r="K144" s="567">
        <f t="shared" si="6"/>
        <v>0</v>
      </c>
      <c r="L144" s="984"/>
    </row>
    <row r="145" spans="1:12" ht="15.6" customHeight="1">
      <c r="A145" s="573">
        <v>214</v>
      </c>
      <c r="B145" s="573" t="s">
        <v>24</v>
      </c>
      <c r="C145" s="293" t="s">
        <v>1740</v>
      </c>
      <c r="D145" s="293" t="s">
        <v>4454</v>
      </c>
      <c r="E145" s="569" t="s">
        <v>26</v>
      </c>
      <c r="F145" s="570">
        <f t="shared" si="9"/>
        <v>0</v>
      </c>
      <c r="G145" s="571" t="str">
        <f t="shared" si="8"/>
        <v>0</v>
      </c>
      <c r="H145" s="681">
        <v>0</v>
      </c>
      <c r="I145" s="567" t="s">
        <v>27</v>
      </c>
      <c r="J145" s="574" t="s">
        <v>1639</v>
      </c>
      <c r="K145" s="567">
        <f t="shared" si="6"/>
        <v>0</v>
      </c>
      <c r="L145" s="984"/>
    </row>
    <row r="146" spans="1:12" ht="15.6" customHeight="1">
      <c r="A146" s="573">
        <v>215</v>
      </c>
      <c r="B146" s="573" t="s">
        <v>24</v>
      </c>
      <c r="C146" s="293" t="s">
        <v>1741</v>
      </c>
      <c r="D146" s="293" t="s">
        <v>1742</v>
      </c>
      <c r="E146" s="569" t="s">
        <v>26</v>
      </c>
      <c r="F146" s="570">
        <f t="shared" si="9"/>
        <v>0</v>
      </c>
      <c r="G146" s="571" t="str">
        <f t="shared" si="8"/>
        <v>0</v>
      </c>
      <c r="H146" s="681">
        <v>0</v>
      </c>
      <c r="I146" s="567" t="s">
        <v>27</v>
      </c>
      <c r="J146" s="574" t="s">
        <v>1639</v>
      </c>
      <c r="K146" s="567">
        <f t="shared" si="6"/>
        <v>0</v>
      </c>
      <c r="L146" s="984"/>
    </row>
    <row r="147" spans="1:12" ht="15.6" customHeight="1">
      <c r="A147" s="573">
        <v>216</v>
      </c>
      <c r="B147" s="573" t="s">
        <v>24</v>
      </c>
      <c r="C147" s="293" t="s">
        <v>1743</v>
      </c>
      <c r="D147" s="293" t="s">
        <v>1744</v>
      </c>
      <c r="E147" s="569" t="s">
        <v>26</v>
      </c>
      <c r="F147" s="570">
        <f t="shared" si="9"/>
        <v>0</v>
      </c>
      <c r="G147" s="571" t="str">
        <f t="shared" si="8"/>
        <v>0</v>
      </c>
      <c r="H147" s="681">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9"/>
        <v>0</v>
      </c>
      <c r="G148" s="571" t="str">
        <f t="shared" si="8"/>
        <v>0</v>
      </c>
      <c r="H148" s="681">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9"/>
        <v>0</v>
      </c>
      <c r="G149" s="571" t="str">
        <f t="shared" si="8"/>
        <v>0</v>
      </c>
      <c r="H149" s="681">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9"/>
        <v>0</v>
      </c>
      <c r="G150" s="571" t="str">
        <f t="shared" si="8"/>
        <v>0</v>
      </c>
      <c r="H150" s="681">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9"/>
        <v>0</v>
      </c>
      <c r="G151" s="571" t="str">
        <f t="shared" si="8"/>
        <v>0</v>
      </c>
      <c r="H151" s="681">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9"/>
        <v>0</v>
      </c>
      <c r="G152" s="571" t="str">
        <f t="shared" si="8"/>
        <v>0</v>
      </c>
      <c r="H152" s="681">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9"/>
        <v>0</v>
      </c>
      <c r="G153" s="571" t="str">
        <f t="shared" si="8"/>
        <v>0</v>
      </c>
      <c r="H153" s="681">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9"/>
        <v>0</v>
      </c>
      <c r="G154" s="571" t="str">
        <f t="shared" si="8"/>
        <v>0</v>
      </c>
      <c r="H154" s="681">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9"/>
        <v>255</v>
      </c>
      <c r="G155" s="571" t="str">
        <f t="shared" si="8"/>
        <v>FF</v>
      </c>
      <c r="H155" s="681">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9"/>
        <v>255</v>
      </c>
      <c r="G156" s="571" t="str">
        <f t="shared" si="8"/>
        <v>FF</v>
      </c>
      <c r="H156" s="681">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9"/>
        <v>255</v>
      </c>
      <c r="G157" s="571" t="str">
        <f t="shared" si="8"/>
        <v>FF</v>
      </c>
      <c r="H157" s="681">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9"/>
        <v>255</v>
      </c>
      <c r="G158" s="571" t="str">
        <f t="shared" si="8"/>
        <v>FF</v>
      </c>
      <c r="H158" s="681">
        <v>255</v>
      </c>
      <c r="I158" s="567" t="s">
        <v>27</v>
      </c>
      <c r="J158" s="574" t="s">
        <v>1639</v>
      </c>
      <c r="K158" s="567">
        <f t="shared" si="6"/>
        <v>255</v>
      </c>
      <c r="L158" s="298"/>
    </row>
    <row r="159" spans="1:12">
      <c r="A159" s="573">
        <v>228</v>
      </c>
      <c r="B159" s="573" t="s">
        <v>24</v>
      </c>
      <c r="C159" s="293" t="s">
        <v>49</v>
      </c>
      <c r="D159" s="293" t="s">
        <v>49</v>
      </c>
      <c r="E159" s="569" t="s">
        <v>26</v>
      </c>
      <c r="F159" s="570">
        <f t="shared" si="9"/>
        <v>255</v>
      </c>
      <c r="G159" s="571" t="str">
        <f t="shared" si="8"/>
        <v>FF</v>
      </c>
      <c r="H159" s="681">
        <v>255</v>
      </c>
      <c r="I159" s="567" t="s">
        <v>27</v>
      </c>
      <c r="J159" s="574" t="s">
        <v>1639</v>
      </c>
      <c r="K159" s="567">
        <f t="shared" si="6"/>
        <v>255</v>
      </c>
      <c r="L159" s="298"/>
    </row>
    <row r="160" spans="1:12">
      <c r="A160" s="573">
        <v>229</v>
      </c>
      <c r="B160" s="573" t="s">
        <v>24</v>
      </c>
      <c r="C160" s="293" t="s">
        <v>49</v>
      </c>
      <c r="D160" s="293" t="s">
        <v>49</v>
      </c>
      <c r="E160" s="569" t="s">
        <v>26</v>
      </c>
      <c r="F160" s="570">
        <f t="shared" si="9"/>
        <v>255</v>
      </c>
      <c r="G160" s="571" t="str">
        <f t="shared" si="8"/>
        <v>FF</v>
      </c>
      <c r="H160" s="681">
        <v>255</v>
      </c>
      <c r="I160" s="567" t="s">
        <v>27</v>
      </c>
      <c r="J160" s="574" t="s">
        <v>1639</v>
      </c>
      <c r="K160" s="567">
        <f t="shared" si="6"/>
        <v>255</v>
      </c>
      <c r="L160" s="298"/>
    </row>
    <row r="161" spans="1:12">
      <c r="A161" s="573">
        <v>230</v>
      </c>
      <c r="B161" s="573" t="s">
        <v>24</v>
      </c>
      <c r="C161" s="293" t="s">
        <v>49</v>
      </c>
      <c r="D161" s="293" t="s">
        <v>49</v>
      </c>
      <c r="E161" s="569" t="s">
        <v>26</v>
      </c>
      <c r="F161" s="570">
        <f t="shared" si="9"/>
        <v>255</v>
      </c>
      <c r="G161" s="571" t="str">
        <f t="shared" si="8"/>
        <v>FF</v>
      </c>
      <c r="H161" s="681">
        <v>255</v>
      </c>
      <c r="I161" s="567" t="s">
        <v>27</v>
      </c>
      <c r="J161" s="574" t="s">
        <v>1639</v>
      </c>
      <c r="K161" s="567">
        <f t="shared" si="6"/>
        <v>255</v>
      </c>
      <c r="L161" s="298"/>
    </row>
    <row r="162" spans="1:12">
      <c r="A162" s="573">
        <v>231</v>
      </c>
      <c r="B162" s="573" t="s">
        <v>24</v>
      </c>
      <c r="C162" s="293" t="s">
        <v>49</v>
      </c>
      <c r="D162" s="293" t="s">
        <v>49</v>
      </c>
      <c r="E162" s="569" t="s">
        <v>26</v>
      </c>
      <c r="F162" s="570">
        <f t="shared" si="9"/>
        <v>255</v>
      </c>
      <c r="G162" s="571" t="str">
        <f t="shared" si="8"/>
        <v>FF</v>
      </c>
      <c r="H162" s="681">
        <v>255</v>
      </c>
      <c r="I162" s="567" t="s">
        <v>27</v>
      </c>
      <c r="J162" s="574" t="s">
        <v>1639</v>
      </c>
      <c r="K162" s="567">
        <f t="shared" si="6"/>
        <v>255</v>
      </c>
      <c r="L162" s="298"/>
    </row>
    <row r="163" spans="1:12">
      <c r="A163" s="573">
        <v>232</v>
      </c>
      <c r="B163" s="573" t="s">
        <v>24</v>
      </c>
      <c r="C163" s="293" t="s">
        <v>49</v>
      </c>
      <c r="D163" s="293" t="s">
        <v>49</v>
      </c>
      <c r="E163" s="569" t="s">
        <v>26</v>
      </c>
      <c r="F163" s="570">
        <f t="shared" si="9"/>
        <v>255</v>
      </c>
      <c r="G163" s="571" t="str">
        <f t="shared" si="8"/>
        <v>FF</v>
      </c>
      <c r="H163" s="681">
        <v>255</v>
      </c>
      <c r="I163" s="567" t="s">
        <v>27</v>
      </c>
      <c r="J163" s="574" t="s">
        <v>1639</v>
      </c>
      <c r="K163" s="567">
        <f t="shared" si="6"/>
        <v>255</v>
      </c>
      <c r="L163" s="298"/>
    </row>
    <row r="164" spans="1:12">
      <c r="A164" s="573">
        <v>233</v>
      </c>
      <c r="B164" s="573" t="s">
        <v>24</v>
      </c>
      <c r="C164" s="293" t="s">
        <v>49</v>
      </c>
      <c r="D164" s="293" t="s">
        <v>49</v>
      </c>
      <c r="E164" s="569" t="s">
        <v>26</v>
      </c>
      <c r="F164" s="570">
        <f t="shared" si="9"/>
        <v>255</v>
      </c>
      <c r="G164" s="571" t="str">
        <f t="shared" si="8"/>
        <v>FF</v>
      </c>
      <c r="H164" s="681">
        <v>255</v>
      </c>
      <c r="I164" s="567" t="s">
        <v>27</v>
      </c>
      <c r="J164" s="574" t="s">
        <v>1639</v>
      </c>
      <c r="K164" s="567">
        <f t="shared" si="6"/>
        <v>255</v>
      </c>
      <c r="L164" s="298"/>
    </row>
    <row r="165" spans="1:12">
      <c r="A165" s="573">
        <v>234</v>
      </c>
      <c r="B165" s="573" t="s">
        <v>24</v>
      </c>
      <c r="C165" s="293" t="s">
        <v>49</v>
      </c>
      <c r="D165" s="293" t="s">
        <v>49</v>
      </c>
      <c r="E165" s="569" t="s">
        <v>26</v>
      </c>
      <c r="F165" s="570">
        <f t="shared" si="9"/>
        <v>255</v>
      </c>
      <c r="G165" s="571" t="str">
        <f t="shared" si="8"/>
        <v>FF</v>
      </c>
      <c r="H165" s="681">
        <v>255</v>
      </c>
      <c r="I165" s="567" t="s">
        <v>27</v>
      </c>
      <c r="J165" s="574" t="s">
        <v>1639</v>
      </c>
      <c r="K165" s="567">
        <f t="shared" ref="K165:K186" si="10">H165</f>
        <v>255</v>
      </c>
      <c r="L165" s="298"/>
    </row>
    <row r="166" spans="1:12">
      <c r="A166" s="573">
        <v>235</v>
      </c>
      <c r="B166" s="573" t="s">
        <v>24</v>
      </c>
      <c r="C166" s="293" t="s">
        <v>49</v>
      </c>
      <c r="D166" s="293" t="s">
        <v>49</v>
      </c>
      <c r="E166" s="569" t="s">
        <v>26</v>
      </c>
      <c r="F166" s="570">
        <f t="shared" si="9"/>
        <v>255</v>
      </c>
      <c r="G166" s="571" t="str">
        <f t="shared" si="8"/>
        <v>FF</v>
      </c>
      <c r="H166" s="681">
        <v>255</v>
      </c>
      <c r="I166" s="567" t="s">
        <v>27</v>
      </c>
      <c r="J166" s="574" t="s">
        <v>1639</v>
      </c>
      <c r="K166" s="567">
        <f t="shared" si="10"/>
        <v>255</v>
      </c>
      <c r="L166" s="298"/>
    </row>
    <row r="167" spans="1:12">
      <c r="A167" s="573">
        <v>236</v>
      </c>
      <c r="B167" s="573" t="s">
        <v>24</v>
      </c>
      <c r="C167" s="293" t="s">
        <v>49</v>
      </c>
      <c r="D167" s="293" t="s">
        <v>49</v>
      </c>
      <c r="E167" s="569" t="s">
        <v>26</v>
      </c>
      <c r="F167" s="570">
        <f t="shared" si="9"/>
        <v>255</v>
      </c>
      <c r="G167" s="571" t="str">
        <f t="shared" si="8"/>
        <v>FF</v>
      </c>
      <c r="H167" s="681">
        <v>255</v>
      </c>
      <c r="I167" s="567" t="s">
        <v>27</v>
      </c>
      <c r="J167" s="574" t="s">
        <v>1639</v>
      </c>
      <c r="K167" s="567">
        <f t="shared" si="10"/>
        <v>255</v>
      </c>
      <c r="L167" s="298"/>
    </row>
    <row r="168" spans="1:12">
      <c r="A168" s="573">
        <v>237</v>
      </c>
      <c r="B168" s="573" t="s">
        <v>24</v>
      </c>
      <c r="C168" s="293" t="s">
        <v>49</v>
      </c>
      <c r="D168" s="293" t="s">
        <v>49</v>
      </c>
      <c r="E168" s="569" t="s">
        <v>26</v>
      </c>
      <c r="F168" s="570">
        <f t="shared" si="9"/>
        <v>255</v>
      </c>
      <c r="G168" s="571" t="str">
        <f t="shared" si="8"/>
        <v>FF</v>
      </c>
      <c r="H168" s="681">
        <v>255</v>
      </c>
      <c r="I168" s="567" t="s">
        <v>27</v>
      </c>
      <c r="J168" s="574" t="s">
        <v>1639</v>
      </c>
      <c r="K168" s="567">
        <f t="shared" si="10"/>
        <v>255</v>
      </c>
      <c r="L168" s="298"/>
    </row>
    <row r="169" spans="1:12">
      <c r="A169" s="573">
        <v>238</v>
      </c>
      <c r="B169" s="573" t="s">
        <v>24</v>
      </c>
      <c r="C169" s="293" t="s">
        <v>49</v>
      </c>
      <c r="D169" s="293" t="s">
        <v>49</v>
      </c>
      <c r="E169" s="569" t="s">
        <v>26</v>
      </c>
      <c r="F169" s="570">
        <f t="shared" si="9"/>
        <v>255</v>
      </c>
      <c r="G169" s="571" t="str">
        <f t="shared" si="8"/>
        <v>FF</v>
      </c>
      <c r="H169" s="681">
        <v>255</v>
      </c>
      <c r="I169" s="567" t="s">
        <v>27</v>
      </c>
      <c r="J169" s="574" t="s">
        <v>1639</v>
      </c>
      <c r="K169" s="567">
        <f t="shared" si="10"/>
        <v>255</v>
      </c>
      <c r="L169" s="298"/>
    </row>
    <row r="170" spans="1:12">
      <c r="A170" s="573">
        <v>239</v>
      </c>
      <c r="B170" s="573" t="s">
        <v>24</v>
      </c>
      <c r="C170" s="293" t="s">
        <v>49</v>
      </c>
      <c r="D170" s="293" t="s">
        <v>49</v>
      </c>
      <c r="E170" s="569" t="s">
        <v>26</v>
      </c>
      <c r="F170" s="570">
        <f t="shared" si="9"/>
        <v>255</v>
      </c>
      <c r="G170" s="571" t="str">
        <f t="shared" si="8"/>
        <v>FF</v>
      </c>
      <c r="H170" s="681">
        <v>255</v>
      </c>
      <c r="I170" s="567" t="s">
        <v>27</v>
      </c>
      <c r="J170" s="574" t="s">
        <v>1639</v>
      </c>
      <c r="K170" s="567">
        <f t="shared" si="10"/>
        <v>255</v>
      </c>
      <c r="L170" s="298"/>
    </row>
    <row r="171" spans="1:12">
      <c r="A171" s="573">
        <v>240</v>
      </c>
      <c r="B171" s="573" t="s">
        <v>24</v>
      </c>
      <c r="C171" s="293" t="s">
        <v>49</v>
      </c>
      <c r="D171" s="293" t="s">
        <v>49</v>
      </c>
      <c r="E171" s="569" t="s">
        <v>26</v>
      </c>
      <c r="F171" s="570">
        <f t="shared" si="9"/>
        <v>255</v>
      </c>
      <c r="G171" s="571" t="str">
        <f t="shared" si="8"/>
        <v>FF</v>
      </c>
      <c r="H171" s="681">
        <v>255</v>
      </c>
      <c r="I171" s="567" t="s">
        <v>27</v>
      </c>
      <c r="J171" s="574" t="s">
        <v>1639</v>
      </c>
      <c r="K171" s="567">
        <f t="shared" si="10"/>
        <v>255</v>
      </c>
      <c r="L171" s="298"/>
    </row>
    <row r="172" spans="1:12">
      <c r="A172" s="573">
        <v>241</v>
      </c>
      <c r="B172" s="573" t="s">
        <v>24</v>
      </c>
      <c r="C172" s="293" t="s">
        <v>49</v>
      </c>
      <c r="D172" s="293" t="s">
        <v>49</v>
      </c>
      <c r="E172" s="569" t="s">
        <v>26</v>
      </c>
      <c r="F172" s="570">
        <f t="shared" si="9"/>
        <v>255</v>
      </c>
      <c r="G172" s="571" t="str">
        <f t="shared" si="8"/>
        <v>FF</v>
      </c>
      <c r="H172" s="681">
        <v>255</v>
      </c>
      <c r="I172" s="567" t="s">
        <v>27</v>
      </c>
      <c r="J172" s="574" t="s">
        <v>1639</v>
      </c>
      <c r="K172" s="567">
        <f t="shared" si="10"/>
        <v>255</v>
      </c>
      <c r="L172" s="298"/>
    </row>
    <row r="173" spans="1:12">
      <c r="A173" s="573">
        <v>242</v>
      </c>
      <c r="B173" s="573" t="s">
        <v>24</v>
      </c>
      <c r="C173" s="293" t="s">
        <v>49</v>
      </c>
      <c r="D173" s="293" t="s">
        <v>49</v>
      </c>
      <c r="E173" s="569" t="s">
        <v>26</v>
      </c>
      <c r="F173" s="570">
        <f t="shared" si="9"/>
        <v>255</v>
      </c>
      <c r="G173" s="571" t="str">
        <f t="shared" si="8"/>
        <v>FF</v>
      </c>
      <c r="H173" s="681">
        <v>255</v>
      </c>
      <c r="I173" s="567" t="s">
        <v>27</v>
      </c>
      <c r="J173" s="574" t="s">
        <v>1639</v>
      </c>
      <c r="K173" s="567">
        <f t="shared" si="10"/>
        <v>255</v>
      </c>
      <c r="L173" s="298"/>
    </row>
    <row r="174" spans="1:12">
      <c r="A174" s="573">
        <v>243</v>
      </c>
      <c r="B174" s="573" t="s">
        <v>24</v>
      </c>
      <c r="C174" s="293" t="s">
        <v>49</v>
      </c>
      <c r="D174" s="293" t="s">
        <v>49</v>
      </c>
      <c r="E174" s="569" t="s">
        <v>26</v>
      </c>
      <c r="F174" s="570">
        <f t="shared" si="9"/>
        <v>255</v>
      </c>
      <c r="G174" s="571" t="str">
        <f t="shared" si="8"/>
        <v>FF</v>
      </c>
      <c r="H174" s="681">
        <v>255</v>
      </c>
      <c r="I174" s="567" t="s">
        <v>27</v>
      </c>
      <c r="J174" s="574" t="s">
        <v>1639</v>
      </c>
      <c r="K174" s="567">
        <f t="shared" si="10"/>
        <v>255</v>
      </c>
      <c r="L174" s="298"/>
    </row>
    <row r="175" spans="1:12">
      <c r="A175" s="573">
        <v>244</v>
      </c>
      <c r="B175" s="573" t="s">
        <v>24</v>
      </c>
      <c r="C175" s="293" t="s">
        <v>49</v>
      </c>
      <c r="D175" s="293" t="s">
        <v>49</v>
      </c>
      <c r="E175" s="569" t="s">
        <v>26</v>
      </c>
      <c r="F175" s="570">
        <f t="shared" si="9"/>
        <v>255</v>
      </c>
      <c r="G175" s="571" t="str">
        <f t="shared" si="8"/>
        <v>FF</v>
      </c>
      <c r="H175" s="681">
        <v>255</v>
      </c>
      <c r="I175" s="567" t="s">
        <v>27</v>
      </c>
      <c r="J175" s="574" t="s">
        <v>1639</v>
      </c>
      <c r="K175" s="567">
        <f t="shared" si="10"/>
        <v>255</v>
      </c>
      <c r="L175" s="298"/>
    </row>
    <row r="176" spans="1:12">
      <c r="A176" s="573">
        <v>245</v>
      </c>
      <c r="B176" s="573" t="s">
        <v>24</v>
      </c>
      <c r="C176" s="293" t="s">
        <v>49</v>
      </c>
      <c r="D176" s="293" t="s">
        <v>49</v>
      </c>
      <c r="E176" s="569" t="s">
        <v>26</v>
      </c>
      <c r="F176" s="570">
        <f t="shared" si="9"/>
        <v>255</v>
      </c>
      <c r="G176" s="571" t="str">
        <f t="shared" si="8"/>
        <v>FF</v>
      </c>
      <c r="H176" s="681">
        <v>255</v>
      </c>
      <c r="I176" s="567" t="s">
        <v>27</v>
      </c>
      <c r="J176" s="574" t="s">
        <v>1639</v>
      </c>
      <c r="K176" s="567">
        <f t="shared" si="10"/>
        <v>255</v>
      </c>
      <c r="L176" s="298"/>
    </row>
    <row r="177" spans="1:12">
      <c r="A177" s="573">
        <v>246</v>
      </c>
      <c r="B177" s="573" t="s">
        <v>24</v>
      </c>
      <c r="C177" s="293" t="s">
        <v>49</v>
      </c>
      <c r="D177" s="293" t="s">
        <v>49</v>
      </c>
      <c r="E177" s="569" t="s">
        <v>26</v>
      </c>
      <c r="F177" s="570">
        <f t="shared" si="9"/>
        <v>255</v>
      </c>
      <c r="G177" s="571" t="str">
        <f t="shared" si="8"/>
        <v>FF</v>
      </c>
      <c r="H177" s="681">
        <v>255</v>
      </c>
      <c r="I177" s="567" t="s">
        <v>27</v>
      </c>
      <c r="J177" s="574" t="s">
        <v>1639</v>
      </c>
      <c r="K177" s="567">
        <f t="shared" si="10"/>
        <v>255</v>
      </c>
      <c r="L177" s="298"/>
    </row>
    <row r="178" spans="1:12">
      <c r="A178" s="573">
        <v>247</v>
      </c>
      <c r="B178" s="573" t="s">
        <v>24</v>
      </c>
      <c r="C178" s="293" t="s">
        <v>49</v>
      </c>
      <c r="D178" s="293" t="s">
        <v>49</v>
      </c>
      <c r="E178" s="569" t="s">
        <v>26</v>
      </c>
      <c r="F178" s="570">
        <f t="shared" si="9"/>
        <v>255</v>
      </c>
      <c r="G178" s="571" t="str">
        <f t="shared" si="8"/>
        <v>FF</v>
      </c>
      <c r="H178" s="681">
        <v>255</v>
      </c>
      <c r="I178" s="567" t="s">
        <v>27</v>
      </c>
      <c r="J178" s="574" t="s">
        <v>1639</v>
      </c>
      <c r="K178" s="567">
        <f t="shared" si="10"/>
        <v>255</v>
      </c>
      <c r="L178" s="298"/>
    </row>
    <row r="179" spans="1:12">
      <c r="A179" s="573">
        <v>248</v>
      </c>
      <c r="B179" s="573" t="s">
        <v>24</v>
      </c>
      <c r="C179" s="293" t="s">
        <v>49</v>
      </c>
      <c r="D179" s="293" t="s">
        <v>49</v>
      </c>
      <c r="E179" s="569" t="s">
        <v>26</v>
      </c>
      <c r="F179" s="570">
        <f t="shared" si="9"/>
        <v>255</v>
      </c>
      <c r="G179" s="571" t="str">
        <f t="shared" si="8"/>
        <v>FF</v>
      </c>
      <c r="H179" s="681">
        <v>255</v>
      </c>
      <c r="I179" s="567" t="s">
        <v>27</v>
      </c>
      <c r="J179" s="574" t="s">
        <v>1639</v>
      </c>
      <c r="K179" s="567">
        <f t="shared" si="10"/>
        <v>255</v>
      </c>
      <c r="L179" s="298"/>
    </row>
    <row r="180" spans="1:12">
      <c r="A180" s="573">
        <v>249</v>
      </c>
      <c r="B180" s="573" t="s">
        <v>24</v>
      </c>
      <c r="C180" s="293" t="s">
        <v>49</v>
      </c>
      <c r="D180" s="293" t="s">
        <v>49</v>
      </c>
      <c r="E180" s="569" t="s">
        <v>26</v>
      </c>
      <c r="F180" s="570">
        <f t="shared" si="9"/>
        <v>255</v>
      </c>
      <c r="G180" s="571" t="str">
        <f t="shared" si="8"/>
        <v>FF</v>
      </c>
      <c r="H180" s="681">
        <v>255</v>
      </c>
      <c r="I180" s="567" t="s">
        <v>27</v>
      </c>
      <c r="J180" s="574" t="s">
        <v>1639</v>
      </c>
      <c r="K180" s="567">
        <f t="shared" si="10"/>
        <v>255</v>
      </c>
      <c r="L180" s="298"/>
    </row>
    <row r="181" spans="1:12">
      <c r="A181" s="573">
        <v>250</v>
      </c>
      <c r="B181" s="573" t="s">
        <v>24</v>
      </c>
      <c r="C181" s="293" t="s">
        <v>49</v>
      </c>
      <c r="D181" s="293" t="s">
        <v>49</v>
      </c>
      <c r="E181" s="569" t="s">
        <v>26</v>
      </c>
      <c r="F181" s="570">
        <f t="shared" si="9"/>
        <v>255</v>
      </c>
      <c r="G181" s="571" t="str">
        <f t="shared" si="8"/>
        <v>FF</v>
      </c>
      <c r="H181" s="681">
        <v>255</v>
      </c>
      <c r="I181" s="567" t="s">
        <v>27</v>
      </c>
      <c r="J181" s="574" t="s">
        <v>1639</v>
      </c>
      <c r="K181" s="567">
        <f t="shared" si="10"/>
        <v>255</v>
      </c>
      <c r="L181" s="298"/>
    </row>
    <row r="182" spans="1:12">
      <c r="A182" s="573">
        <v>251</v>
      </c>
      <c r="B182" s="573" t="s">
        <v>24</v>
      </c>
      <c r="C182" s="293" t="s">
        <v>49</v>
      </c>
      <c r="D182" s="293" t="s">
        <v>49</v>
      </c>
      <c r="E182" s="569" t="s">
        <v>26</v>
      </c>
      <c r="F182" s="570">
        <f t="shared" si="9"/>
        <v>255</v>
      </c>
      <c r="G182" s="571" t="str">
        <f t="shared" si="8"/>
        <v>FF</v>
      </c>
      <c r="H182" s="681">
        <v>255</v>
      </c>
      <c r="I182" s="567" t="s">
        <v>27</v>
      </c>
      <c r="J182" s="574" t="s">
        <v>1639</v>
      </c>
      <c r="K182" s="567">
        <f t="shared" si="10"/>
        <v>255</v>
      </c>
      <c r="L182" s="298"/>
    </row>
    <row r="183" spans="1:12">
      <c r="A183" s="573">
        <v>252</v>
      </c>
      <c r="B183" s="573" t="s">
        <v>24</v>
      </c>
      <c r="C183" s="293" t="s">
        <v>49</v>
      </c>
      <c r="D183" s="293" t="s">
        <v>49</v>
      </c>
      <c r="E183" s="569" t="s">
        <v>26</v>
      </c>
      <c r="F183" s="570">
        <f t="shared" si="9"/>
        <v>255</v>
      </c>
      <c r="G183" s="571" t="str">
        <f t="shared" si="8"/>
        <v>FF</v>
      </c>
      <c r="H183" s="681">
        <v>255</v>
      </c>
      <c r="I183" s="567" t="s">
        <v>27</v>
      </c>
      <c r="J183" s="574" t="s">
        <v>1639</v>
      </c>
      <c r="K183" s="567">
        <f t="shared" si="10"/>
        <v>255</v>
      </c>
      <c r="L183" s="298"/>
    </row>
    <row r="184" spans="1:12">
      <c r="A184" s="573">
        <v>253</v>
      </c>
      <c r="B184" s="573" t="s">
        <v>24</v>
      </c>
      <c r="C184" s="293" t="s">
        <v>49</v>
      </c>
      <c r="D184" s="293" t="s">
        <v>49</v>
      </c>
      <c r="E184" s="569" t="s">
        <v>26</v>
      </c>
      <c r="F184" s="570">
        <f t="shared" si="9"/>
        <v>255</v>
      </c>
      <c r="G184" s="571" t="str">
        <f t="shared" si="8"/>
        <v>FF</v>
      </c>
      <c r="H184" s="681">
        <v>255</v>
      </c>
      <c r="I184" s="567" t="s">
        <v>27</v>
      </c>
      <c r="J184" s="574" t="s">
        <v>1639</v>
      </c>
      <c r="K184" s="567">
        <f t="shared" si="10"/>
        <v>255</v>
      </c>
      <c r="L184" s="298"/>
    </row>
    <row r="185" spans="1:12">
      <c r="A185" s="573">
        <v>254</v>
      </c>
      <c r="B185" s="573" t="s">
        <v>24</v>
      </c>
      <c r="C185" s="293" t="s">
        <v>49</v>
      </c>
      <c r="D185" s="293" t="s">
        <v>49</v>
      </c>
      <c r="E185" s="569" t="s">
        <v>26</v>
      </c>
      <c r="F185" s="570">
        <f t="shared" si="9"/>
        <v>255</v>
      </c>
      <c r="G185" s="571" t="str">
        <f t="shared" si="8"/>
        <v>FF</v>
      </c>
      <c r="H185" s="681">
        <v>255</v>
      </c>
      <c r="I185" s="567" t="s">
        <v>27</v>
      </c>
      <c r="J185" s="574" t="s">
        <v>1639</v>
      </c>
      <c r="K185" s="567">
        <f t="shared" si="10"/>
        <v>255</v>
      </c>
      <c r="L185" s="298"/>
    </row>
    <row r="186" spans="1:12">
      <c r="A186" s="573">
        <v>255</v>
      </c>
      <c r="B186" s="573" t="s">
        <v>24</v>
      </c>
      <c r="C186" s="293" t="s">
        <v>1487</v>
      </c>
      <c r="D186" s="300" t="s">
        <v>1488</v>
      </c>
      <c r="E186" s="569" t="s">
        <v>26</v>
      </c>
      <c r="F186" s="570">
        <f t="shared" si="9"/>
        <v>204</v>
      </c>
      <c r="G186" s="571" t="str">
        <f t="shared" si="8"/>
        <v>CC</v>
      </c>
      <c r="H186" s="681">
        <v>204</v>
      </c>
      <c r="I186" s="567" t="s">
        <v>27</v>
      </c>
      <c r="J186" s="574" t="s">
        <v>1639</v>
      </c>
      <c r="K186" s="567">
        <f t="shared" si="10"/>
        <v>204</v>
      </c>
      <c r="L186" s="298"/>
    </row>
    <row r="187" spans="1:12">
      <c r="A187" s="566"/>
      <c r="B187" s="568"/>
      <c r="C187" s="566"/>
      <c r="D187" s="566"/>
      <c r="E187" s="568"/>
      <c r="F187" s="566"/>
      <c r="H187" s="680"/>
      <c r="I187" s="568"/>
      <c r="J187" s="568"/>
      <c r="K187" s="568"/>
      <c r="L187" s="566"/>
    </row>
    <row r="188" spans="1:12">
      <c r="A188" s="566"/>
      <c r="B188" s="568"/>
      <c r="C188" s="566"/>
      <c r="D188" s="566"/>
      <c r="E188" s="568"/>
      <c r="F188" s="566"/>
      <c r="H188" s="680"/>
      <c r="I188" s="568"/>
      <c r="J188" s="568"/>
      <c r="K188" s="568"/>
      <c r="L188" s="566"/>
    </row>
    <row r="189" spans="1:12">
      <c r="A189" s="566"/>
      <c r="B189" s="568"/>
      <c r="C189" s="566"/>
      <c r="D189" s="566"/>
      <c r="E189" s="568"/>
      <c r="F189" s="566"/>
      <c r="H189" s="680"/>
      <c r="I189" s="568"/>
      <c r="J189" s="568"/>
      <c r="K189" s="568"/>
      <c r="L189" s="566"/>
    </row>
    <row r="190" spans="1:12">
      <c r="A190" s="566"/>
      <c r="B190" s="568"/>
      <c r="C190" s="566"/>
      <c r="D190" s="566"/>
      <c r="E190" s="568"/>
      <c r="F190" s="566"/>
      <c r="H190" s="680"/>
      <c r="I190" s="568"/>
      <c r="J190" s="568"/>
      <c r="K190" s="568"/>
      <c r="L190" s="566"/>
    </row>
    <row r="191" spans="1:12">
      <c r="A191" s="566"/>
      <c r="B191" s="568"/>
      <c r="C191" s="566"/>
      <c r="D191" s="566"/>
      <c r="E191" s="568"/>
      <c r="F191" s="566"/>
      <c r="H191" s="680"/>
      <c r="I191" s="568"/>
      <c r="J191" s="568"/>
      <c r="K191" s="568"/>
      <c r="L191" s="566"/>
    </row>
    <row r="192" spans="1:12">
      <c r="A192" s="566"/>
      <c r="B192" s="568"/>
      <c r="C192" s="566"/>
      <c r="D192" s="566"/>
      <c r="E192" s="568"/>
      <c r="F192" s="566"/>
      <c r="H192" s="680"/>
      <c r="I192" s="568"/>
      <c r="J192" s="568"/>
      <c r="K192" s="568"/>
      <c r="L192" s="566"/>
    </row>
    <row r="193" spans="1:12">
      <c r="A193" s="566"/>
      <c r="B193" s="568"/>
      <c r="C193" s="566"/>
      <c r="D193" s="566"/>
      <c r="E193" s="568"/>
      <c r="F193" s="566"/>
      <c r="H193" s="680"/>
      <c r="I193" s="568"/>
      <c r="J193" s="568"/>
      <c r="K193" s="568"/>
      <c r="L193" s="566"/>
    </row>
    <row r="194" spans="1:12">
      <c r="A194" s="566"/>
      <c r="B194" s="568"/>
      <c r="C194" s="566"/>
      <c r="D194" s="566"/>
      <c r="E194" s="568"/>
      <c r="F194" s="566"/>
      <c r="H194" s="680"/>
      <c r="I194" s="568"/>
      <c r="J194" s="568"/>
      <c r="K194" s="568"/>
      <c r="L194" s="566"/>
    </row>
    <row r="195" spans="1:12">
      <c r="A195" s="566"/>
      <c r="B195" s="568"/>
      <c r="C195" s="566"/>
      <c r="D195" s="566"/>
      <c r="E195" s="568"/>
      <c r="F195" s="566"/>
      <c r="H195" s="680"/>
      <c r="I195" s="568"/>
      <c r="J195" s="568"/>
      <c r="K195" s="568"/>
      <c r="L195" s="566"/>
    </row>
    <row r="196" spans="1:12">
      <c r="A196" s="566"/>
      <c r="B196" s="568"/>
      <c r="C196" s="566"/>
      <c r="D196" s="566"/>
      <c r="E196" s="568"/>
      <c r="F196" s="566"/>
      <c r="H196" s="680"/>
      <c r="I196" s="568"/>
      <c r="J196" s="568"/>
      <c r="K196" s="568"/>
      <c r="L196" s="566"/>
    </row>
    <row r="197" spans="1:12">
      <c r="H197" s="680"/>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538D-2FA4-429C-88C4-D38A6FE4A8CE}">
  <dimension ref="A1:L197"/>
  <sheetViews>
    <sheetView zoomScaleNormal="100" workbookViewId="0">
      <selection activeCell="J87" sqref="J87"/>
    </sheetView>
  </sheetViews>
  <sheetFormatPr defaultColWidth="8.88671875" defaultRowHeight="14.4"/>
  <cols>
    <col min="1" max="1" width="15.44140625" style="263" customWidth="1"/>
    <col min="2" max="2" width="8.44140625" style="256" bestFit="1" customWidth="1"/>
    <col min="3" max="3" width="36.6640625" style="263" customWidth="1"/>
    <col min="4" max="4" width="121.44140625" style="263" customWidth="1"/>
    <col min="5" max="5" width="13.88671875" style="256" customWidth="1"/>
    <col min="6" max="6" width="12.6640625" style="256" customWidth="1"/>
    <col min="7" max="7" width="12.6640625" style="440" bestFit="1" customWidth="1"/>
    <col min="8" max="8" width="10" style="679" bestFit="1" customWidth="1"/>
    <col min="9" max="9" width="8.88671875" style="256" customWidth="1"/>
    <col min="10" max="11" width="17.109375" style="263" customWidth="1"/>
    <col min="12" max="12" width="42.33203125" style="263" customWidth="1"/>
    <col min="13" max="16384" width="8.88671875" style="288"/>
  </cols>
  <sheetData>
    <row r="1" spans="1:12" ht="16.95" customHeight="1">
      <c r="A1" s="756" t="s">
        <v>1760</v>
      </c>
      <c r="B1" s="757"/>
      <c r="C1" s="757"/>
      <c r="D1" s="757"/>
      <c r="E1" s="757"/>
      <c r="F1" s="757"/>
      <c r="G1" s="757"/>
      <c r="H1" s="757"/>
      <c r="I1" s="262"/>
      <c r="J1" s="284"/>
      <c r="K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963">
        <v>128</v>
      </c>
      <c r="B3" s="573">
        <v>0</v>
      </c>
      <c r="C3" s="293" t="s">
        <v>1634</v>
      </c>
      <c r="D3" s="533" t="s">
        <v>1610</v>
      </c>
      <c r="E3" s="569" t="s">
        <v>26</v>
      </c>
      <c r="F3" s="570">
        <f>_xlfn.BITAND(_xlfn.BITRSHIFT(H3,B3),1)</f>
        <v>0</v>
      </c>
      <c r="G3" s="947" t="str">
        <f>DEC2HEX(H3)</f>
        <v>0</v>
      </c>
      <c r="H3" s="986">
        <v>0</v>
      </c>
      <c r="I3" s="773" t="s">
        <v>27</v>
      </c>
      <c r="J3" s="957" t="s">
        <v>1611</v>
      </c>
      <c r="K3" s="773">
        <f>_xlfn.BITLSHIFT(H27,24) +_xlfn.BITLSHIFT(H19,16) +_xlfn.BITLSHIFT(H11,8) +H3</f>
        <v>4194304</v>
      </c>
      <c r="L3" s="983" t="s">
        <v>4455</v>
      </c>
    </row>
    <row r="4" spans="1:12" ht="15.6" customHeight="1">
      <c r="A4" s="754"/>
      <c r="B4" s="573">
        <v>1</v>
      </c>
      <c r="C4" s="293" t="s">
        <v>1503</v>
      </c>
      <c r="D4" s="533" t="s">
        <v>1610</v>
      </c>
      <c r="E4" s="569" t="s">
        <v>26</v>
      </c>
      <c r="F4" s="570">
        <f>_xlfn.BITAND(_xlfn.BITRSHIFT(H3,B4),1)</f>
        <v>0</v>
      </c>
      <c r="G4" s="970"/>
      <c r="H4" s="987"/>
      <c r="I4" s="754"/>
      <c r="J4" s="754"/>
      <c r="K4" s="754"/>
      <c r="L4" s="984"/>
    </row>
    <row r="5" spans="1:12" ht="15.6" customHeight="1">
      <c r="A5" s="754"/>
      <c r="B5" s="573">
        <v>2</v>
      </c>
      <c r="C5" s="293" t="s">
        <v>1633</v>
      </c>
      <c r="D5" s="533" t="s">
        <v>1610</v>
      </c>
      <c r="E5" s="569" t="s">
        <v>26</v>
      </c>
      <c r="F5" s="570">
        <f>_xlfn.BITAND(_xlfn.BITRSHIFT(H3,B5),1)</f>
        <v>0</v>
      </c>
      <c r="G5" s="970"/>
      <c r="H5" s="987"/>
      <c r="I5" s="754"/>
      <c r="J5" s="754"/>
      <c r="K5" s="754"/>
      <c r="L5" s="984"/>
    </row>
    <row r="6" spans="1:12" ht="15.6" customHeight="1">
      <c r="A6" s="754"/>
      <c r="B6" s="573">
        <v>3</v>
      </c>
      <c r="C6" s="293" t="s">
        <v>1629</v>
      </c>
      <c r="D6" s="533" t="s">
        <v>1610</v>
      </c>
      <c r="E6" s="569" t="s">
        <v>26</v>
      </c>
      <c r="F6" s="570">
        <f>_xlfn.BITAND(_xlfn.BITRSHIFT(H3,B6),1)</f>
        <v>0</v>
      </c>
      <c r="G6" s="970"/>
      <c r="H6" s="987"/>
      <c r="I6" s="754"/>
      <c r="J6" s="754"/>
      <c r="K6" s="754"/>
      <c r="L6" s="984"/>
    </row>
    <row r="7" spans="1:12" ht="15.6" customHeight="1">
      <c r="A7" s="754"/>
      <c r="B7" s="573">
        <v>4</v>
      </c>
      <c r="C7" s="293" t="s">
        <v>4416</v>
      </c>
      <c r="D7" s="533" t="s">
        <v>1610</v>
      </c>
      <c r="E7" s="569" t="s">
        <v>26</v>
      </c>
      <c r="F7" s="570">
        <f>_xlfn.BITAND(_xlfn.BITRSHIFT(H3,B7),1)</f>
        <v>0</v>
      </c>
      <c r="G7" s="970"/>
      <c r="H7" s="987"/>
      <c r="I7" s="754"/>
      <c r="J7" s="754"/>
      <c r="K7" s="754"/>
      <c r="L7" s="984"/>
    </row>
    <row r="8" spans="1:12" ht="15.6" customHeight="1">
      <c r="A8" s="754"/>
      <c r="B8" s="573">
        <v>5</v>
      </c>
      <c r="C8" s="293" t="s">
        <v>4417</v>
      </c>
      <c r="D8" s="533" t="s">
        <v>1610</v>
      </c>
      <c r="E8" s="569" t="s">
        <v>26</v>
      </c>
      <c r="F8" s="570">
        <f>_xlfn.BITAND(_xlfn.BITRSHIFT(H3,B8),1)</f>
        <v>0</v>
      </c>
      <c r="G8" s="970"/>
      <c r="H8" s="987"/>
      <c r="I8" s="754"/>
      <c r="J8" s="754"/>
      <c r="K8" s="754"/>
      <c r="L8" s="984"/>
    </row>
    <row r="9" spans="1:12" ht="15.6" customHeight="1">
      <c r="A9" s="754"/>
      <c r="B9" s="573">
        <v>6</v>
      </c>
      <c r="C9" s="293" t="s">
        <v>1630</v>
      </c>
      <c r="D9" s="533" t="s">
        <v>1610</v>
      </c>
      <c r="E9" s="569" t="s">
        <v>26</v>
      </c>
      <c r="F9" s="570">
        <f>_xlfn.BITAND(_xlfn.BITRSHIFT(H3,B9),1)</f>
        <v>0</v>
      </c>
      <c r="G9" s="970"/>
      <c r="H9" s="987"/>
      <c r="I9" s="754"/>
      <c r="J9" s="754"/>
      <c r="K9" s="754"/>
      <c r="L9" s="984"/>
    </row>
    <row r="10" spans="1:12" ht="15.6" customHeight="1">
      <c r="A10" s="751"/>
      <c r="B10" s="573">
        <v>7</v>
      </c>
      <c r="C10" s="293" t="s">
        <v>1632</v>
      </c>
      <c r="D10" s="533" t="s">
        <v>1610</v>
      </c>
      <c r="E10" s="569" t="s">
        <v>26</v>
      </c>
      <c r="F10" s="570">
        <f>_xlfn.BITAND(_xlfn.BITRSHIFT(H3,B10),1)</f>
        <v>0</v>
      </c>
      <c r="G10" s="971"/>
      <c r="H10" s="988"/>
      <c r="I10" s="751"/>
      <c r="J10" s="754"/>
      <c r="K10" s="754"/>
      <c r="L10" s="984"/>
    </row>
    <row r="11" spans="1:12" ht="15.6" customHeight="1">
      <c r="A11" s="963">
        <v>129</v>
      </c>
      <c r="B11" s="573">
        <v>0</v>
      </c>
      <c r="C11" s="293" t="s">
        <v>1631</v>
      </c>
      <c r="D11" s="533" t="s">
        <v>1610</v>
      </c>
      <c r="E11" s="569" t="s">
        <v>26</v>
      </c>
      <c r="F11" s="570">
        <f>_xlfn.BITAND(_xlfn.BITRSHIFT(H11,B11),1)</f>
        <v>0</v>
      </c>
      <c r="G11" s="947" t="str">
        <f>DEC2HEX(H11)</f>
        <v>0</v>
      </c>
      <c r="H11" s="986">
        <v>0</v>
      </c>
      <c r="I11" s="773" t="s">
        <v>27</v>
      </c>
      <c r="J11" s="754"/>
      <c r="K11" s="754"/>
      <c r="L11" s="984"/>
    </row>
    <row r="12" spans="1:12" ht="15.6" customHeight="1">
      <c r="A12" s="754"/>
      <c r="B12" s="573">
        <v>1</v>
      </c>
      <c r="C12" s="293" t="s">
        <v>1499</v>
      </c>
      <c r="D12" s="533" t="s">
        <v>1610</v>
      </c>
      <c r="E12" s="569" t="s">
        <v>26</v>
      </c>
      <c r="F12" s="570">
        <f>_xlfn.BITAND(_xlfn.BITRSHIFT(H11,B12),1)</f>
        <v>0</v>
      </c>
      <c r="G12" s="970"/>
      <c r="H12" s="987"/>
      <c r="I12" s="754"/>
      <c r="J12" s="754"/>
      <c r="K12" s="754"/>
      <c r="L12" s="984"/>
    </row>
    <row r="13" spans="1:12" ht="15.6" customHeight="1">
      <c r="A13" s="754"/>
      <c r="B13" s="573">
        <v>2</v>
      </c>
      <c r="C13" s="293" t="s">
        <v>1628</v>
      </c>
      <c r="D13" s="533" t="s">
        <v>1610</v>
      </c>
      <c r="E13" s="569" t="s">
        <v>26</v>
      </c>
      <c r="F13" s="570">
        <f>_xlfn.BITAND(_xlfn.BITRSHIFT(H11,B13),1)</f>
        <v>0</v>
      </c>
      <c r="G13" s="970"/>
      <c r="H13" s="987"/>
      <c r="I13" s="754"/>
      <c r="J13" s="754"/>
      <c r="K13" s="754"/>
      <c r="L13" s="984"/>
    </row>
    <row r="14" spans="1:12" ht="15.6" customHeight="1">
      <c r="A14" s="754"/>
      <c r="B14" s="573">
        <v>3</v>
      </c>
      <c r="C14" s="293" t="s">
        <v>1627</v>
      </c>
      <c r="D14" s="533" t="s">
        <v>1610</v>
      </c>
      <c r="E14" s="569" t="s">
        <v>26</v>
      </c>
      <c r="F14" s="570">
        <f>_xlfn.BITAND(_xlfn.BITRSHIFT(H11,B14),1)</f>
        <v>0</v>
      </c>
      <c r="G14" s="970"/>
      <c r="H14" s="987"/>
      <c r="I14" s="754"/>
      <c r="J14" s="754"/>
      <c r="K14" s="754"/>
      <c r="L14" s="984"/>
    </row>
    <row r="15" spans="1:12" ht="15.6" customHeight="1">
      <c r="A15" s="754"/>
      <c r="B15" s="573">
        <v>4</v>
      </c>
      <c r="C15" s="293" t="s">
        <v>1626</v>
      </c>
      <c r="D15" s="533" t="s">
        <v>1610</v>
      </c>
      <c r="E15" s="569" t="s">
        <v>26</v>
      </c>
      <c r="F15" s="570">
        <f>_xlfn.BITAND(_xlfn.BITRSHIFT(H11,B15),1)</f>
        <v>0</v>
      </c>
      <c r="G15" s="970"/>
      <c r="H15" s="987"/>
      <c r="I15" s="754"/>
      <c r="J15" s="754"/>
      <c r="K15" s="754"/>
      <c r="L15" s="984"/>
    </row>
    <row r="16" spans="1:12" ht="15.6" customHeight="1">
      <c r="A16" s="754"/>
      <c r="B16" s="573">
        <v>5</v>
      </c>
      <c r="C16" s="293" t="s">
        <v>1625</v>
      </c>
      <c r="D16" s="533" t="s">
        <v>1610</v>
      </c>
      <c r="E16" s="569" t="s">
        <v>26</v>
      </c>
      <c r="F16" s="570">
        <f>_xlfn.BITAND(_xlfn.BITRSHIFT(H11,B16),1)</f>
        <v>0</v>
      </c>
      <c r="G16" s="970"/>
      <c r="H16" s="987"/>
      <c r="I16" s="754"/>
      <c r="J16" s="754"/>
      <c r="K16" s="754"/>
      <c r="L16" s="984"/>
    </row>
    <row r="17" spans="1:12" ht="15.6" customHeight="1">
      <c r="A17" s="754"/>
      <c r="B17" s="573">
        <v>6</v>
      </c>
      <c r="C17" s="293" t="s">
        <v>1624</v>
      </c>
      <c r="D17" s="533" t="s">
        <v>1610</v>
      </c>
      <c r="E17" s="569" t="s">
        <v>26</v>
      </c>
      <c r="F17" s="570">
        <f>_xlfn.BITAND(_xlfn.BITRSHIFT(H11,B17),1)</f>
        <v>0</v>
      </c>
      <c r="G17" s="970"/>
      <c r="H17" s="987"/>
      <c r="I17" s="754"/>
      <c r="J17" s="754"/>
      <c r="K17" s="754"/>
      <c r="L17" s="984"/>
    </row>
    <row r="18" spans="1:12" ht="15.6" customHeight="1">
      <c r="A18" s="751"/>
      <c r="B18" s="573">
        <v>7</v>
      </c>
      <c r="C18" s="293" t="s">
        <v>1623</v>
      </c>
      <c r="D18" s="533" t="s">
        <v>1610</v>
      </c>
      <c r="E18" s="569" t="s">
        <v>26</v>
      </c>
      <c r="F18" s="570">
        <f>_xlfn.BITAND(_xlfn.BITRSHIFT(H11,B18),1)</f>
        <v>0</v>
      </c>
      <c r="G18" s="971"/>
      <c r="H18" s="988"/>
      <c r="I18" s="751"/>
      <c r="J18" s="754"/>
      <c r="K18" s="754"/>
      <c r="L18" s="984"/>
    </row>
    <row r="19" spans="1:12" ht="15.6" customHeight="1">
      <c r="A19" s="963">
        <v>130</v>
      </c>
      <c r="B19" s="573">
        <v>0</v>
      </c>
      <c r="C19" s="293" t="s">
        <v>1492</v>
      </c>
      <c r="D19" s="533" t="s">
        <v>1610</v>
      </c>
      <c r="E19" s="569" t="s">
        <v>26</v>
      </c>
      <c r="F19" s="570">
        <f>_xlfn.BITAND(_xlfn.BITRSHIFT(H19,B19),1)</f>
        <v>0</v>
      </c>
      <c r="G19" s="947" t="str">
        <f>DEC2HEX(H19)</f>
        <v>40</v>
      </c>
      <c r="H19" s="986">
        <v>64</v>
      </c>
      <c r="I19" s="773" t="s">
        <v>27</v>
      </c>
      <c r="J19" s="754"/>
      <c r="K19" s="754"/>
      <c r="L19" s="984"/>
    </row>
    <row r="20" spans="1:12" ht="15.6" customHeight="1">
      <c r="A20" s="754"/>
      <c r="B20" s="573">
        <v>1</v>
      </c>
      <c r="C20" s="293" t="s">
        <v>1622</v>
      </c>
      <c r="D20" s="533" t="s">
        <v>1610</v>
      </c>
      <c r="E20" s="569" t="s">
        <v>26</v>
      </c>
      <c r="F20" s="570">
        <f>_xlfn.BITAND(_xlfn.BITRSHIFT(H19,B20),1)</f>
        <v>0</v>
      </c>
      <c r="G20" s="970"/>
      <c r="H20" s="987"/>
      <c r="I20" s="754"/>
      <c r="J20" s="754"/>
      <c r="K20" s="754"/>
      <c r="L20" s="984"/>
    </row>
    <row r="21" spans="1:12" ht="15.6" customHeight="1">
      <c r="A21" s="754"/>
      <c r="B21" s="573">
        <v>2</v>
      </c>
      <c r="C21" s="293" t="s">
        <v>1621</v>
      </c>
      <c r="D21" s="533" t="s">
        <v>1610</v>
      </c>
      <c r="E21" s="569" t="s">
        <v>26</v>
      </c>
      <c r="F21" s="570">
        <f>_xlfn.BITAND(_xlfn.BITRSHIFT(H19,B21),1)</f>
        <v>0</v>
      </c>
      <c r="G21" s="970"/>
      <c r="H21" s="987"/>
      <c r="I21" s="754"/>
      <c r="J21" s="754"/>
      <c r="K21" s="754"/>
      <c r="L21" s="984"/>
    </row>
    <row r="22" spans="1:12" ht="15.6" customHeight="1">
      <c r="A22" s="754"/>
      <c r="B22" s="573">
        <v>3</v>
      </c>
      <c r="C22" s="293" t="s">
        <v>1620</v>
      </c>
      <c r="D22" s="533" t="s">
        <v>1610</v>
      </c>
      <c r="E22" s="569" t="s">
        <v>26</v>
      </c>
      <c r="F22" s="570">
        <f>_xlfn.BITAND(_xlfn.BITRSHIFT(H19,B22),1)</f>
        <v>0</v>
      </c>
      <c r="G22" s="970"/>
      <c r="H22" s="987"/>
      <c r="I22" s="754"/>
      <c r="J22" s="754"/>
      <c r="K22" s="754"/>
      <c r="L22" s="984"/>
    </row>
    <row r="23" spans="1:12" ht="15.6" customHeight="1">
      <c r="A23" s="754"/>
      <c r="B23" s="573">
        <v>4</v>
      </c>
      <c r="C23" s="293" t="s">
        <v>1619</v>
      </c>
      <c r="D23" s="533" t="s">
        <v>1610</v>
      </c>
      <c r="E23" s="569" t="s">
        <v>26</v>
      </c>
      <c r="F23" s="570">
        <f>_xlfn.BITAND(_xlfn.BITRSHIFT(H19,B23),1)</f>
        <v>0</v>
      </c>
      <c r="G23" s="970"/>
      <c r="H23" s="987"/>
      <c r="I23" s="754"/>
      <c r="J23" s="754"/>
      <c r="K23" s="754"/>
      <c r="L23" s="984"/>
    </row>
    <row r="24" spans="1:12" ht="15.6" customHeight="1">
      <c r="A24" s="754"/>
      <c r="B24" s="573">
        <v>5</v>
      </c>
      <c r="C24" s="293" t="s">
        <v>1618</v>
      </c>
      <c r="D24" s="533" t="s">
        <v>1610</v>
      </c>
      <c r="E24" s="569" t="s">
        <v>26</v>
      </c>
      <c r="F24" s="570">
        <f>_xlfn.BITAND(_xlfn.BITRSHIFT(H19,B24),1)</f>
        <v>0</v>
      </c>
      <c r="G24" s="970"/>
      <c r="H24" s="987"/>
      <c r="I24" s="754"/>
      <c r="J24" s="754"/>
      <c r="K24" s="754"/>
      <c r="L24" s="984"/>
    </row>
    <row r="25" spans="1:12" ht="15.6" customHeight="1">
      <c r="A25" s="754"/>
      <c r="B25" s="573">
        <v>6</v>
      </c>
      <c r="C25" s="293" t="s">
        <v>1615</v>
      </c>
      <c r="D25" s="533" t="s">
        <v>1610</v>
      </c>
      <c r="E25" s="569" t="s">
        <v>26</v>
      </c>
      <c r="F25" s="570">
        <f>_xlfn.BITAND(_xlfn.BITRSHIFT(H19,B25),1)</f>
        <v>1</v>
      </c>
      <c r="G25" s="970"/>
      <c r="H25" s="987"/>
      <c r="I25" s="754"/>
      <c r="J25" s="754"/>
      <c r="K25" s="754"/>
      <c r="L25" s="984"/>
    </row>
    <row r="26" spans="1:12" ht="15.6" customHeight="1">
      <c r="A26" s="751"/>
      <c r="B26" s="573">
        <v>7</v>
      </c>
      <c r="C26" s="293" t="s">
        <v>1614</v>
      </c>
      <c r="D26" s="533" t="s">
        <v>1610</v>
      </c>
      <c r="E26" s="569" t="s">
        <v>26</v>
      </c>
      <c r="F26" s="570">
        <f>_xlfn.BITAND(_xlfn.BITRSHIFT(H19,B26),1)</f>
        <v>0</v>
      </c>
      <c r="G26" s="971"/>
      <c r="H26" s="988"/>
      <c r="I26" s="751"/>
      <c r="J26" s="754"/>
      <c r="K26" s="754"/>
      <c r="L26" s="984"/>
    </row>
    <row r="27" spans="1:12" ht="15.6" customHeight="1">
      <c r="A27" s="963">
        <v>131</v>
      </c>
      <c r="B27" s="573">
        <v>0</v>
      </c>
      <c r="C27" s="293" t="s">
        <v>1617</v>
      </c>
      <c r="D27" s="533" t="s">
        <v>1610</v>
      </c>
      <c r="E27" s="569" t="s">
        <v>26</v>
      </c>
      <c r="F27" s="570">
        <f>_xlfn.BITAND(_xlfn.BITRSHIFT(H27,B27),1)</f>
        <v>0</v>
      </c>
      <c r="G27" s="947" t="str">
        <f>DEC2HEX(H27)</f>
        <v>0</v>
      </c>
      <c r="H27" s="986">
        <v>0</v>
      </c>
      <c r="I27" s="773" t="s">
        <v>27</v>
      </c>
      <c r="J27" s="754"/>
      <c r="K27" s="754"/>
      <c r="L27" s="984"/>
    </row>
    <row r="28" spans="1:12" ht="15.6" customHeight="1">
      <c r="A28" s="754"/>
      <c r="B28" s="573">
        <v>1</v>
      </c>
      <c r="C28" s="293" t="s">
        <v>1616</v>
      </c>
      <c r="D28" s="533" t="s">
        <v>1610</v>
      </c>
      <c r="E28" s="569" t="s">
        <v>26</v>
      </c>
      <c r="F28" s="570">
        <f>_xlfn.BITAND(_xlfn.BITRSHIFT(H27,B28),1)</f>
        <v>0</v>
      </c>
      <c r="G28" s="970"/>
      <c r="H28" s="987"/>
      <c r="I28" s="754"/>
      <c r="J28" s="754"/>
      <c r="K28" s="754"/>
      <c r="L28" s="984"/>
    </row>
    <row r="29" spans="1:12" ht="15.6" customHeight="1">
      <c r="A29" s="754"/>
      <c r="B29" s="573">
        <v>2</v>
      </c>
      <c r="C29" s="293" t="s">
        <v>4418</v>
      </c>
      <c r="D29" s="533" t="s">
        <v>1610</v>
      </c>
      <c r="E29" s="569" t="s">
        <v>26</v>
      </c>
      <c r="F29" s="570">
        <f>_xlfn.BITAND(_xlfn.BITRSHIFT(H27,B29),1)</f>
        <v>0</v>
      </c>
      <c r="G29" s="970"/>
      <c r="H29" s="987"/>
      <c r="I29" s="754"/>
      <c r="J29" s="754"/>
      <c r="K29" s="754"/>
      <c r="L29" s="984"/>
    </row>
    <row r="30" spans="1:12" ht="15.6" customHeight="1">
      <c r="A30" s="754"/>
      <c r="B30" s="573">
        <v>3</v>
      </c>
      <c r="C30" s="293" t="s">
        <v>1613</v>
      </c>
      <c r="D30" s="533" t="s">
        <v>1610</v>
      </c>
      <c r="E30" s="569" t="s">
        <v>26</v>
      </c>
      <c r="F30" s="570">
        <f>_xlfn.BITAND(_xlfn.BITRSHIFT(H27,B30),1)</f>
        <v>0</v>
      </c>
      <c r="G30" s="970"/>
      <c r="H30" s="987"/>
      <c r="I30" s="754"/>
      <c r="J30" s="754"/>
      <c r="K30" s="754"/>
      <c r="L30" s="984"/>
    </row>
    <row r="31" spans="1:12" ht="15.6" customHeight="1">
      <c r="A31" s="754"/>
      <c r="B31" s="573">
        <v>4</v>
      </c>
      <c r="C31" s="293" t="s">
        <v>1612</v>
      </c>
      <c r="D31" s="533" t="s">
        <v>1610</v>
      </c>
      <c r="E31" s="569" t="s">
        <v>26</v>
      </c>
      <c r="F31" s="570">
        <f>_xlfn.BITAND(_xlfn.BITRSHIFT(H27,B31),1)</f>
        <v>0</v>
      </c>
      <c r="G31" s="970"/>
      <c r="H31" s="987"/>
      <c r="I31" s="754"/>
      <c r="J31" s="754"/>
      <c r="K31" s="754"/>
      <c r="L31" s="984"/>
    </row>
    <row r="32" spans="1:12" ht="15.6" customHeight="1">
      <c r="A32" s="754"/>
      <c r="B32" s="573">
        <v>5</v>
      </c>
      <c r="C32" s="293" t="s">
        <v>1609</v>
      </c>
      <c r="D32" s="533" t="s">
        <v>1610</v>
      </c>
      <c r="E32" s="569" t="s">
        <v>26</v>
      </c>
      <c r="F32" s="570">
        <f>_xlfn.BITAND(_xlfn.BITRSHIFT(H27,B32),1)</f>
        <v>0</v>
      </c>
      <c r="G32" s="970"/>
      <c r="H32" s="987"/>
      <c r="I32" s="754"/>
      <c r="J32" s="754"/>
      <c r="K32" s="754"/>
      <c r="L32" s="984"/>
    </row>
    <row r="33" spans="1:12" ht="15.6" customHeight="1">
      <c r="A33" s="754"/>
      <c r="B33" s="573">
        <v>6</v>
      </c>
      <c r="C33" s="293" t="s">
        <v>1635</v>
      </c>
      <c r="D33" s="533" t="s">
        <v>1610</v>
      </c>
      <c r="E33" s="569" t="s">
        <v>26</v>
      </c>
      <c r="F33" s="570">
        <f>_xlfn.BITAND(_xlfn.BITRSHIFT(H27,B33),1)</f>
        <v>0</v>
      </c>
      <c r="G33" s="970"/>
      <c r="H33" s="987"/>
      <c r="I33" s="754"/>
      <c r="J33" s="754"/>
      <c r="K33" s="754"/>
      <c r="L33" s="984"/>
    </row>
    <row r="34" spans="1:12" ht="15.6" customHeight="1">
      <c r="A34" s="751"/>
      <c r="B34" s="573">
        <v>7</v>
      </c>
      <c r="C34" s="293" t="s">
        <v>1636</v>
      </c>
      <c r="D34" s="533" t="s">
        <v>1610</v>
      </c>
      <c r="E34" s="569" t="s">
        <v>26</v>
      </c>
      <c r="F34" s="570">
        <f>_xlfn.BITAND(_xlfn.BITRSHIFT(H27,B34),1)</f>
        <v>0</v>
      </c>
      <c r="G34" s="971"/>
      <c r="H34" s="988"/>
      <c r="I34" s="751"/>
      <c r="J34" s="751"/>
      <c r="K34" s="751"/>
      <c r="L34" s="984"/>
    </row>
    <row r="35" spans="1:12" ht="15.6" customHeight="1">
      <c r="A35" s="963">
        <v>132</v>
      </c>
      <c r="B35" s="573">
        <v>0</v>
      </c>
      <c r="C35" s="293" t="s">
        <v>49</v>
      </c>
      <c r="D35" s="293" t="s">
        <v>49</v>
      </c>
      <c r="E35" s="569" t="s">
        <v>26</v>
      </c>
      <c r="F35" s="570">
        <f>_xlfn.BITAND(_xlfn.BITRSHIFT(H35,B35),1)</f>
        <v>0</v>
      </c>
      <c r="G35" s="947" t="str">
        <f>DEC2HEX(H35)</f>
        <v>0</v>
      </c>
      <c r="H35" s="986">
        <v>0</v>
      </c>
      <c r="I35" s="773" t="s">
        <v>27</v>
      </c>
      <c r="J35" s="957" t="s">
        <v>1611</v>
      </c>
      <c r="K35" s="773">
        <f>_xlfn.BITLSHIFT(H59,24) +_xlfn.BITLSHIFT(H51,16) +_xlfn.BITLSHIFT(H43,8) +H35</f>
        <v>0</v>
      </c>
      <c r="L35" s="984"/>
    </row>
    <row r="36" spans="1:12" ht="15.6" customHeight="1">
      <c r="A36" s="754"/>
      <c r="B36" s="573">
        <v>1</v>
      </c>
      <c r="C36" s="293" t="s">
        <v>49</v>
      </c>
      <c r="D36" s="293" t="s">
        <v>49</v>
      </c>
      <c r="E36" s="569" t="s">
        <v>26</v>
      </c>
      <c r="F36" s="570">
        <f>_xlfn.BITAND(_xlfn.BITRSHIFT(H35,B36),1)</f>
        <v>0</v>
      </c>
      <c r="G36" s="970"/>
      <c r="H36" s="987"/>
      <c r="I36" s="754"/>
      <c r="J36" s="754"/>
      <c r="K36" s="754"/>
      <c r="L36" s="984"/>
    </row>
    <row r="37" spans="1:12" ht="15.6" customHeight="1">
      <c r="A37" s="754"/>
      <c r="B37" s="573">
        <v>2</v>
      </c>
      <c r="C37" s="293" t="s">
        <v>49</v>
      </c>
      <c r="D37" s="293" t="s">
        <v>49</v>
      </c>
      <c r="E37" s="569" t="s">
        <v>26</v>
      </c>
      <c r="F37" s="570">
        <f>_xlfn.BITAND(_xlfn.BITRSHIFT(H35,B37),1)</f>
        <v>0</v>
      </c>
      <c r="G37" s="970"/>
      <c r="H37" s="987"/>
      <c r="I37" s="754"/>
      <c r="J37" s="754"/>
      <c r="K37" s="754"/>
      <c r="L37" s="984"/>
    </row>
    <row r="38" spans="1:12" ht="75" customHeight="1">
      <c r="A38" s="754"/>
      <c r="B38" s="573">
        <v>3</v>
      </c>
      <c r="C38" s="293" t="s">
        <v>49</v>
      </c>
      <c r="D38" s="293" t="s">
        <v>49</v>
      </c>
      <c r="E38" s="569" t="s">
        <v>26</v>
      </c>
      <c r="F38" s="570">
        <f>_xlfn.BITAND(_xlfn.BITRSHIFT(H35,B38),1)</f>
        <v>0</v>
      </c>
      <c r="G38" s="970"/>
      <c r="H38" s="987"/>
      <c r="I38" s="754"/>
      <c r="J38" s="754"/>
      <c r="K38" s="754"/>
      <c r="L38" s="984"/>
    </row>
    <row r="39" spans="1:12" ht="15.6" customHeight="1">
      <c r="A39" s="754"/>
      <c r="B39" s="573">
        <v>4</v>
      </c>
      <c r="C39" s="293" t="s">
        <v>49</v>
      </c>
      <c r="D39" s="293" t="s">
        <v>49</v>
      </c>
      <c r="E39" s="569" t="s">
        <v>26</v>
      </c>
      <c r="F39" s="570">
        <f>_xlfn.BITAND(_xlfn.BITRSHIFT(H35,B39),1)</f>
        <v>0</v>
      </c>
      <c r="G39" s="970"/>
      <c r="H39" s="987"/>
      <c r="I39" s="754"/>
      <c r="J39" s="754"/>
      <c r="K39" s="754"/>
      <c r="L39" s="984"/>
    </row>
    <row r="40" spans="1:12" ht="15.6" customHeight="1">
      <c r="A40" s="754"/>
      <c r="B40" s="573">
        <v>5</v>
      </c>
      <c r="C40" s="293" t="s">
        <v>49</v>
      </c>
      <c r="D40" s="293" t="s">
        <v>49</v>
      </c>
      <c r="E40" s="569" t="s">
        <v>26</v>
      </c>
      <c r="F40" s="570">
        <f>_xlfn.BITAND(_xlfn.BITRSHIFT(H35,B40),1)</f>
        <v>0</v>
      </c>
      <c r="G40" s="970"/>
      <c r="H40" s="987"/>
      <c r="I40" s="754"/>
      <c r="J40" s="754"/>
      <c r="K40" s="754"/>
      <c r="L40" s="984"/>
    </row>
    <row r="41" spans="1:12" ht="15.6" customHeight="1">
      <c r="A41" s="754"/>
      <c r="B41" s="573">
        <v>6</v>
      </c>
      <c r="C41" s="293" t="s">
        <v>49</v>
      </c>
      <c r="D41" s="293" t="s">
        <v>49</v>
      </c>
      <c r="E41" s="569" t="s">
        <v>26</v>
      </c>
      <c r="F41" s="570">
        <f>_xlfn.BITAND(_xlfn.BITRSHIFT(H35,B41),1)</f>
        <v>0</v>
      </c>
      <c r="G41" s="970"/>
      <c r="H41" s="987"/>
      <c r="I41" s="754"/>
      <c r="J41" s="754"/>
      <c r="K41" s="754"/>
      <c r="L41" s="984"/>
    </row>
    <row r="42" spans="1:12" ht="15.6" customHeight="1">
      <c r="A42" s="751"/>
      <c r="B42" s="573">
        <v>7</v>
      </c>
      <c r="C42" s="293" t="s">
        <v>49</v>
      </c>
      <c r="D42" s="293" t="s">
        <v>49</v>
      </c>
      <c r="E42" s="569" t="s">
        <v>26</v>
      </c>
      <c r="F42" s="570">
        <f>_xlfn.BITAND(_xlfn.BITRSHIFT(H35,B42),1)</f>
        <v>0</v>
      </c>
      <c r="G42" s="971"/>
      <c r="H42" s="988"/>
      <c r="I42" s="751"/>
      <c r="J42" s="754"/>
      <c r="K42" s="754"/>
      <c r="L42" s="984"/>
    </row>
    <row r="43" spans="1:12" ht="15.6" customHeight="1">
      <c r="A43" s="963">
        <v>133</v>
      </c>
      <c r="B43" s="573">
        <v>0</v>
      </c>
      <c r="C43" s="293" t="s">
        <v>49</v>
      </c>
      <c r="D43" s="293" t="s">
        <v>49</v>
      </c>
      <c r="E43" s="569" t="s">
        <v>26</v>
      </c>
      <c r="F43" s="570">
        <f>_xlfn.BITAND(_xlfn.BITRSHIFT(H43,B43),1)</f>
        <v>0</v>
      </c>
      <c r="G43" s="947" t="str">
        <f>DEC2HEX(H43)</f>
        <v>0</v>
      </c>
      <c r="H43" s="986">
        <v>0</v>
      </c>
      <c r="I43" s="773" t="s">
        <v>27</v>
      </c>
      <c r="J43" s="754"/>
      <c r="K43" s="754"/>
      <c r="L43" s="984"/>
    </row>
    <row r="44" spans="1:12" ht="15.6" customHeight="1">
      <c r="A44" s="754"/>
      <c r="B44" s="573">
        <v>1</v>
      </c>
      <c r="C44" s="293" t="s">
        <v>49</v>
      </c>
      <c r="D44" s="293" t="s">
        <v>49</v>
      </c>
      <c r="E44" s="569" t="s">
        <v>26</v>
      </c>
      <c r="F44" s="570">
        <f>_xlfn.BITAND(_xlfn.BITRSHIFT(H43,B44),1)</f>
        <v>0</v>
      </c>
      <c r="G44" s="970"/>
      <c r="H44" s="987"/>
      <c r="I44" s="754"/>
      <c r="J44" s="754"/>
      <c r="K44" s="754"/>
      <c r="L44" s="984"/>
    </row>
    <row r="45" spans="1:12" ht="15.6" customHeight="1">
      <c r="A45" s="754"/>
      <c r="B45" s="573">
        <v>2</v>
      </c>
      <c r="C45" s="293" t="s">
        <v>49</v>
      </c>
      <c r="D45" s="293" t="s">
        <v>49</v>
      </c>
      <c r="E45" s="569" t="s">
        <v>26</v>
      </c>
      <c r="F45" s="570">
        <f>_xlfn.BITAND(_xlfn.BITRSHIFT(H43,B45),1)</f>
        <v>0</v>
      </c>
      <c r="G45" s="970"/>
      <c r="H45" s="987"/>
      <c r="I45" s="754"/>
      <c r="J45" s="754"/>
      <c r="K45" s="754"/>
      <c r="L45" s="984"/>
    </row>
    <row r="46" spans="1:12" ht="15.6" customHeight="1">
      <c r="A46" s="754"/>
      <c r="B46" s="573">
        <v>3</v>
      </c>
      <c r="C46" s="293" t="s">
        <v>49</v>
      </c>
      <c r="D46" s="293" t="s">
        <v>49</v>
      </c>
      <c r="E46" s="569" t="s">
        <v>26</v>
      </c>
      <c r="F46" s="570">
        <f>_xlfn.BITAND(_xlfn.BITRSHIFT(H43,B46),1)</f>
        <v>0</v>
      </c>
      <c r="G46" s="970"/>
      <c r="H46" s="987"/>
      <c r="I46" s="754"/>
      <c r="J46" s="754"/>
      <c r="K46" s="754"/>
      <c r="L46" s="984"/>
    </row>
    <row r="47" spans="1:12" ht="15.6" customHeight="1">
      <c r="A47" s="754"/>
      <c r="B47" s="573">
        <v>4</v>
      </c>
      <c r="C47" s="293" t="s">
        <v>49</v>
      </c>
      <c r="D47" s="293" t="s">
        <v>49</v>
      </c>
      <c r="E47" s="569" t="s">
        <v>26</v>
      </c>
      <c r="F47" s="570">
        <f>_xlfn.BITAND(_xlfn.BITRSHIFT(H43,B47),1)</f>
        <v>0</v>
      </c>
      <c r="G47" s="970"/>
      <c r="H47" s="987"/>
      <c r="I47" s="754"/>
      <c r="J47" s="754"/>
      <c r="K47" s="754"/>
      <c r="L47" s="984"/>
    </row>
    <row r="48" spans="1:12" ht="15.6" customHeight="1">
      <c r="A48" s="754"/>
      <c r="B48" s="573">
        <v>5</v>
      </c>
      <c r="C48" s="293" t="s">
        <v>49</v>
      </c>
      <c r="D48" s="293" t="s">
        <v>49</v>
      </c>
      <c r="E48" s="569" t="s">
        <v>26</v>
      </c>
      <c r="F48" s="570">
        <f>_xlfn.BITAND(_xlfn.BITRSHIFT(H43,B48),1)</f>
        <v>0</v>
      </c>
      <c r="G48" s="970"/>
      <c r="H48" s="987"/>
      <c r="I48" s="754"/>
      <c r="J48" s="754"/>
      <c r="K48" s="754"/>
      <c r="L48" s="984"/>
    </row>
    <row r="49" spans="1:12" ht="15.6" customHeight="1">
      <c r="A49" s="754"/>
      <c r="B49" s="573">
        <v>6</v>
      </c>
      <c r="C49" s="293" t="s">
        <v>49</v>
      </c>
      <c r="D49" s="293" t="s">
        <v>49</v>
      </c>
      <c r="E49" s="569" t="s">
        <v>26</v>
      </c>
      <c r="F49" s="570">
        <f>_xlfn.BITAND(_xlfn.BITRSHIFT(H43,B49),1)</f>
        <v>0</v>
      </c>
      <c r="G49" s="970"/>
      <c r="H49" s="987"/>
      <c r="I49" s="754"/>
      <c r="J49" s="754"/>
      <c r="K49" s="754"/>
      <c r="L49" s="984"/>
    </row>
    <row r="50" spans="1:12" ht="15.6" customHeight="1">
      <c r="A50" s="751"/>
      <c r="B50" s="573">
        <v>7</v>
      </c>
      <c r="C50" s="293" t="s">
        <v>49</v>
      </c>
      <c r="D50" s="293" t="s">
        <v>49</v>
      </c>
      <c r="E50" s="569" t="s">
        <v>26</v>
      </c>
      <c r="F50" s="570">
        <f>_xlfn.BITAND(_xlfn.BITRSHIFT(H43,B50),1)</f>
        <v>0</v>
      </c>
      <c r="G50" s="971"/>
      <c r="H50" s="988"/>
      <c r="I50" s="751"/>
      <c r="J50" s="754"/>
      <c r="K50" s="754"/>
      <c r="L50" s="984"/>
    </row>
    <row r="51" spans="1:12" ht="15.6" customHeight="1">
      <c r="A51" s="963">
        <v>134</v>
      </c>
      <c r="B51" s="573">
        <v>0</v>
      </c>
      <c r="C51" s="293" t="s">
        <v>49</v>
      </c>
      <c r="D51" s="293" t="s">
        <v>49</v>
      </c>
      <c r="E51" s="569" t="s">
        <v>26</v>
      </c>
      <c r="F51" s="570">
        <f>_xlfn.BITAND(_xlfn.BITRSHIFT(H51,B51),1)</f>
        <v>0</v>
      </c>
      <c r="G51" s="947" t="str">
        <f>DEC2HEX(H51)</f>
        <v>0</v>
      </c>
      <c r="H51" s="986">
        <v>0</v>
      </c>
      <c r="I51" s="773" t="s">
        <v>27</v>
      </c>
      <c r="J51" s="754"/>
      <c r="K51" s="754"/>
      <c r="L51" s="984"/>
    </row>
    <row r="52" spans="1:12" ht="15.6" customHeight="1">
      <c r="A52" s="754"/>
      <c r="B52" s="573">
        <v>1</v>
      </c>
      <c r="C52" s="293" t="s">
        <v>49</v>
      </c>
      <c r="D52" s="293" t="s">
        <v>49</v>
      </c>
      <c r="E52" s="569" t="s">
        <v>26</v>
      </c>
      <c r="F52" s="570">
        <f>_xlfn.BITAND(_xlfn.BITRSHIFT(H51,B52),1)</f>
        <v>0</v>
      </c>
      <c r="G52" s="970"/>
      <c r="H52" s="987"/>
      <c r="I52" s="754"/>
      <c r="J52" s="754"/>
      <c r="K52" s="754"/>
      <c r="L52" s="984"/>
    </row>
    <row r="53" spans="1:12" ht="15.6" customHeight="1">
      <c r="A53" s="754"/>
      <c r="B53" s="573">
        <v>2</v>
      </c>
      <c r="C53" s="293" t="s">
        <v>49</v>
      </c>
      <c r="D53" s="293" t="s">
        <v>49</v>
      </c>
      <c r="E53" s="569" t="s">
        <v>26</v>
      </c>
      <c r="F53" s="570">
        <f>_xlfn.BITAND(_xlfn.BITRSHIFT(H51,B53),1)</f>
        <v>0</v>
      </c>
      <c r="G53" s="970"/>
      <c r="H53" s="987"/>
      <c r="I53" s="754"/>
      <c r="J53" s="754"/>
      <c r="K53" s="754"/>
      <c r="L53" s="984"/>
    </row>
    <row r="54" spans="1:12" ht="15.6" customHeight="1">
      <c r="A54" s="754"/>
      <c r="B54" s="573">
        <v>3</v>
      </c>
      <c r="C54" s="293" t="s">
        <v>49</v>
      </c>
      <c r="D54" s="293" t="s">
        <v>49</v>
      </c>
      <c r="E54" s="569" t="s">
        <v>26</v>
      </c>
      <c r="F54" s="570">
        <f>_xlfn.BITAND(_xlfn.BITRSHIFT(H51,B54),1)</f>
        <v>0</v>
      </c>
      <c r="G54" s="970"/>
      <c r="H54" s="987"/>
      <c r="I54" s="754"/>
      <c r="J54" s="754"/>
      <c r="K54" s="754"/>
      <c r="L54" s="984"/>
    </row>
    <row r="55" spans="1:12" ht="15.6" customHeight="1">
      <c r="A55" s="754"/>
      <c r="B55" s="573">
        <v>4</v>
      </c>
      <c r="C55" s="293" t="s">
        <v>49</v>
      </c>
      <c r="D55" s="293" t="s">
        <v>49</v>
      </c>
      <c r="E55" s="569" t="s">
        <v>26</v>
      </c>
      <c r="F55" s="570">
        <f>_xlfn.BITAND(_xlfn.BITRSHIFT(H51,B55),1)</f>
        <v>0</v>
      </c>
      <c r="G55" s="970"/>
      <c r="H55" s="987"/>
      <c r="I55" s="754"/>
      <c r="J55" s="754"/>
      <c r="K55" s="754"/>
      <c r="L55" s="984"/>
    </row>
    <row r="56" spans="1:12" ht="15.6" customHeight="1">
      <c r="A56" s="754"/>
      <c r="B56" s="573">
        <v>5</v>
      </c>
      <c r="C56" s="293" t="s">
        <v>49</v>
      </c>
      <c r="D56" s="293" t="s">
        <v>49</v>
      </c>
      <c r="E56" s="569" t="s">
        <v>26</v>
      </c>
      <c r="F56" s="570">
        <f>_xlfn.BITAND(_xlfn.BITRSHIFT(H51,B56),1)</f>
        <v>0</v>
      </c>
      <c r="G56" s="970"/>
      <c r="H56" s="987"/>
      <c r="I56" s="754"/>
      <c r="J56" s="754"/>
      <c r="K56" s="754"/>
      <c r="L56" s="984"/>
    </row>
    <row r="57" spans="1:12" ht="15.6" customHeight="1">
      <c r="A57" s="754"/>
      <c r="B57" s="573">
        <v>6</v>
      </c>
      <c r="C57" s="293" t="s">
        <v>49</v>
      </c>
      <c r="D57" s="293" t="s">
        <v>49</v>
      </c>
      <c r="E57" s="569" t="s">
        <v>26</v>
      </c>
      <c r="F57" s="570">
        <f>_xlfn.BITAND(_xlfn.BITRSHIFT(H51,B57),1)</f>
        <v>0</v>
      </c>
      <c r="G57" s="970"/>
      <c r="H57" s="987"/>
      <c r="I57" s="754"/>
      <c r="J57" s="754"/>
      <c r="K57" s="754"/>
      <c r="L57" s="984"/>
    </row>
    <row r="58" spans="1:12" ht="15.6" customHeight="1">
      <c r="A58" s="751"/>
      <c r="B58" s="573">
        <v>7</v>
      </c>
      <c r="C58" s="293" t="s">
        <v>49</v>
      </c>
      <c r="D58" s="293" t="s">
        <v>49</v>
      </c>
      <c r="E58" s="569" t="s">
        <v>26</v>
      </c>
      <c r="F58" s="570">
        <f>_xlfn.BITAND(_xlfn.BITRSHIFT(H51,B58),1)</f>
        <v>0</v>
      </c>
      <c r="G58" s="971"/>
      <c r="H58" s="988"/>
      <c r="I58" s="751"/>
      <c r="J58" s="754"/>
      <c r="K58" s="754"/>
      <c r="L58" s="984"/>
    </row>
    <row r="59" spans="1:12" ht="15.6" customHeight="1">
      <c r="A59" s="963">
        <v>135</v>
      </c>
      <c r="B59" s="573">
        <v>0</v>
      </c>
      <c r="C59" s="293" t="s">
        <v>49</v>
      </c>
      <c r="D59" s="293" t="s">
        <v>49</v>
      </c>
      <c r="E59" s="569" t="s">
        <v>26</v>
      </c>
      <c r="F59" s="570">
        <f>_xlfn.BITAND(_xlfn.BITRSHIFT(H59,B59),1)</f>
        <v>0</v>
      </c>
      <c r="G59" s="947" t="str">
        <f>DEC2HEX(H59)</f>
        <v>0</v>
      </c>
      <c r="H59" s="986">
        <v>0</v>
      </c>
      <c r="I59" s="773" t="s">
        <v>27</v>
      </c>
      <c r="J59" s="754"/>
      <c r="K59" s="754"/>
      <c r="L59" s="984"/>
    </row>
    <row r="60" spans="1:12" ht="15.6" customHeight="1">
      <c r="A60" s="754"/>
      <c r="B60" s="573">
        <v>1</v>
      </c>
      <c r="C60" s="293" t="s">
        <v>49</v>
      </c>
      <c r="D60" s="293" t="s">
        <v>49</v>
      </c>
      <c r="E60" s="569" t="s">
        <v>26</v>
      </c>
      <c r="F60" s="570">
        <f>_xlfn.BITAND(_xlfn.BITRSHIFT(H59,B60),1)</f>
        <v>0</v>
      </c>
      <c r="G60" s="970"/>
      <c r="H60" s="987"/>
      <c r="I60" s="754"/>
      <c r="J60" s="754"/>
      <c r="K60" s="754"/>
      <c r="L60" s="984"/>
    </row>
    <row r="61" spans="1:12" ht="15.6" customHeight="1">
      <c r="A61" s="754"/>
      <c r="B61" s="573">
        <v>2</v>
      </c>
      <c r="C61" s="293" t="s">
        <v>49</v>
      </c>
      <c r="D61" s="293" t="s">
        <v>49</v>
      </c>
      <c r="E61" s="569" t="s">
        <v>26</v>
      </c>
      <c r="F61" s="570">
        <f>_xlfn.BITAND(_xlfn.BITRSHIFT(H59,B61),1)</f>
        <v>0</v>
      </c>
      <c r="G61" s="970"/>
      <c r="H61" s="987"/>
      <c r="I61" s="754"/>
      <c r="J61" s="754"/>
      <c r="K61" s="754"/>
      <c r="L61" s="984"/>
    </row>
    <row r="62" spans="1:12" ht="15.6" customHeight="1">
      <c r="A62" s="754"/>
      <c r="B62" s="573">
        <v>3</v>
      </c>
      <c r="C62" s="293" t="s">
        <v>49</v>
      </c>
      <c r="D62" s="293" t="s">
        <v>49</v>
      </c>
      <c r="E62" s="569" t="s">
        <v>26</v>
      </c>
      <c r="F62" s="570">
        <f>_xlfn.BITAND(_xlfn.BITRSHIFT(H59,B62),1)</f>
        <v>0</v>
      </c>
      <c r="G62" s="970"/>
      <c r="H62" s="987"/>
      <c r="I62" s="754"/>
      <c r="J62" s="754"/>
      <c r="K62" s="754"/>
      <c r="L62" s="984"/>
    </row>
    <row r="63" spans="1:12" ht="15.6" customHeight="1">
      <c r="A63" s="754"/>
      <c r="B63" s="573">
        <v>4</v>
      </c>
      <c r="C63" s="293" t="s">
        <v>49</v>
      </c>
      <c r="D63" s="293" t="s">
        <v>49</v>
      </c>
      <c r="E63" s="569" t="s">
        <v>26</v>
      </c>
      <c r="F63" s="570">
        <f>_xlfn.BITAND(_xlfn.BITRSHIFT(H59,B63),1)</f>
        <v>0</v>
      </c>
      <c r="G63" s="970"/>
      <c r="H63" s="987"/>
      <c r="I63" s="754"/>
      <c r="J63" s="754"/>
      <c r="K63" s="754"/>
      <c r="L63" s="984"/>
    </row>
    <row r="64" spans="1:12" ht="15.6" customHeight="1">
      <c r="A64" s="754"/>
      <c r="B64" s="573">
        <v>5</v>
      </c>
      <c r="C64" s="293" t="s">
        <v>49</v>
      </c>
      <c r="D64" s="293" t="s">
        <v>49</v>
      </c>
      <c r="E64" s="569" t="s">
        <v>26</v>
      </c>
      <c r="F64" s="570">
        <f>_xlfn.BITAND(_xlfn.BITRSHIFT(H59,B64),1)</f>
        <v>0</v>
      </c>
      <c r="G64" s="970"/>
      <c r="H64" s="987"/>
      <c r="I64" s="754"/>
      <c r="J64" s="754"/>
      <c r="K64" s="754"/>
      <c r="L64" s="984"/>
    </row>
    <row r="65" spans="1:12" ht="15.6" customHeight="1">
      <c r="A65" s="754"/>
      <c r="B65" s="573">
        <v>6</v>
      </c>
      <c r="C65" s="293" t="s">
        <v>49</v>
      </c>
      <c r="D65" s="293" t="s">
        <v>49</v>
      </c>
      <c r="E65" s="569" t="s">
        <v>26</v>
      </c>
      <c r="F65" s="570">
        <f>_xlfn.BITAND(_xlfn.BITRSHIFT(H59,B65),1)</f>
        <v>0</v>
      </c>
      <c r="G65" s="970"/>
      <c r="H65" s="987"/>
      <c r="I65" s="754"/>
      <c r="J65" s="754"/>
      <c r="K65" s="754"/>
      <c r="L65" s="984"/>
    </row>
    <row r="66" spans="1:12" ht="15.6" customHeight="1">
      <c r="A66" s="751"/>
      <c r="B66" s="573">
        <v>7</v>
      </c>
      <c r="C66" s="293" t="s">
        <v>49</v>
      </c>
      <c r="D66" s="293" t="s">
        <v>49</v>
      </c>
      <c r="E66" s="569" t="s">
        <v>26</v>
      </c>
      <c r="F66" s="570">
        <f>_xlfn.BITAND(_xlfn.BITRSHIFT(H59,B66),1)</f>
        <v>0</v>
      </c>
      <c r="G66" s="971"/>
      <c r="H66" s="988"/>
      <c r="I66" s="751"/>
      <c r="J66" s="751"/>
      <c r="K66" s="751"/>
      <c r="L66" s="984"/>
    </row>
    <row r="67" spans="1:12" ht="15.6" customHeight="1">
      <c r="A67" s="573">
        <v>136</v>
      </c>
      <c r="B67" s="573" t="s">
        <v>24</v>
      </c>
      <c r="C67" s="293" t="s">
        <v>1637</v>
      </c>
      <c r="D67" s="533" t="s">
        <v>1638</v>
      </c>
      <c r="E67" s="569" t="s">
        <v>26</v>
      </c>
      <c r="F67" s="570">
        <f>H67</f>
        <v>0</v>
      </c>
      <c r="G67" s="571" t="str">
        <f t="shared" ref="G67:G130" si="0">DEC2HEX(H67)</f>
        <v>0</v>
      </c>
      <c r="H67" s="681">
        <v>0</v>
      </c>
      <c r="I67" s="567" t="s">
        <v>27</v>
      </c>
      <c r="J67" s="574" t="s">
        <v>1639</v>
      </c>
      <c r="K67" s="567">
        <f>H67</f>
        <v>0</v>
      </c>
      <c r="L67" s="984"/>
    </row>
    <row r="68" spans="1:12" ht="15.6" customHeight="1">
      <c r="A68" s="573">
        <v>137</v>
      </c>
      <c r="B68" s="573" t="s">
        <v>24</v>
      </c>
      <c r="C68" s="293" t="s">
        <v>1556</v>
      </c>
      <c r="D68" s="533" t="s">
        <v>1640</v>
      </c>
      <c r="E68" s="569" t="s">
        <v>26</v>
      </c>
      <c r="F68" s="570">
        <f>H68</f>
        <v>0</v>
      </c>
      <c r="G68" s="571" t="str">
        <f t="shared" si="0"/>
        <v>0</v>
      </c>
      <c r="H68" s="681">
        <v>0</v>
      </c>
      <c r="I68" s="567" t="s">
        <v>27</v>
      </c>
      <c r="J68" s="574" t="s">
        <v>1641</v>
      </c>
      <c r="K68" s="567">
        <f>IF(H68&gt;127,H68-256,H68)</f>
        <v>0</v>
      </c>
      <c r="L68" s="984"/>
    </row>
    <row r="69" spans="1:12" ht="15.6" customHeight="1">
      <c r="A69" s="573">
        <v>138</v>
      </c>
      <c r="B69" s="573" t="s">
        <v>24</v>
      </c>
      <c r="C69" s="293" t="s">
        <v>1642</v>
      </c>
      <c r="D69" s="533" t="s">
        <v>1643</v>
      </c>
      <c r="E69" s="569" t="s">
        <v>26</v>
      </c>
      <c r="F69" s="570">
        <f>H68</f>
        <v>0</v>
      </c>
      <c r="G69" s="571" t="str">
        <f t="shared" si="0"/>
        <v>0</v>
      </c>
      <c r="H69" s="681">
        <v>0</v>
      </c>
      <c r="I69" s="567" t="s">
        <v>27</v>
      </c>
      <c r="J69" s="574" t="s">
        <v>1639</v>
      </c>
      <c r="K69" s="567">
        <f t="shared" ref="K69:K76" si="1">H69</f>
        <v>0</v>
      </c>
      <c r="L69" s="984"/>
    </row>
    <row r="70" spans="1:12" ht="15.6" customHeight="1">
      <c r="A70" s="573">
        <v>139</v>
      </c>
      <c r="B70" s="573" t="s">
        <v>24</v>
      </c>
      <c r="C70" s="293" t="s">
        <v>1644</v>
      </c>
      <c r="D70" s="533" t="s">
        <v>1645</v>
      </c>
      <c r="E70" s="569" t="s">
        <v>26</v>
      </c>
      <c r="F70" s="570">
        <f t="shared" ref="F70:F133" si="2">H70</f>
        <v>0</v>
      </c>
      <c r="G70" s="571" t="str">
        <f t="shared" si="0"/>
        <v>0</v>
      </c>
      <c r="H70" s="681">
        <v>0</v>
      </c>
      <c r="I70" s="567" t="s">
        <v>27</v>
      </c>
      <c r="J70" s="574" t="s">
        <v>1639</v>
      </c>
      <c r="K70" s="567">
        <f t="shared" si="1"/>
        <v>0</v>
      </c>
      <c r="L70" s="984"/>
    </row>
    <row r="71" spans="1:12" ht="15.6" customHeight="1">
      <c r="A71" s="573">
        <v>140</v>
      </c>
      <c r="B71" s="573" t="s">
        <v>24</v>
      </c>
      <c r="C71" s="293" t="s">
        <v>1646</v>
      </c>
      <c r="D71" s="533" t="s">
        <v>1647</v>
      </c>
      <c r="E71" s="569" t="s">
        <v>26</v>
      </c>
      <c r="F71" s="570">
        <f t="shared" si="2"/>
        <v>0</v>
      </c>
      <c r="G71" s="571" t="str">
        <f t="shared" si="0"/>
        <v>0</v>
      </c>
      <c r="H71" s="681">
        <v>0</v>
      </c>
      <c r="I71" s="567" t="s">
        <v>27</v>
      </c>
      <c r="J71" s="574" t="s">
        <v>1639</v>
      </c>
      <c r="K71" s="567">
        <f t="shared" si="1"/>
        <v>0</v>
      </c>
      <c r="L71" s="984"/>
    </row>
    <row r="72" spans="1:12" ht="15.6" customHeight="1">
      <c r="A72" s="573">
        <v>141</v>
      </c>
      <c r="B72" s="573" t="s">
        <v>24</v>
      </c>
      <c r="C72" s="293" t="s">
        <v>1648</v>
      </c>
      <c r="D72" s="533" t="s">
        <v>1649</v>
      </c>
      <c r="E72" s="569" t="s">
        <v>26</v>
      </c>
      <c r="F72" s="570">
        <f t="shared" si="2"/>
        <v>0</v>
      </c>
      <c r="G72" s="571" t="str">
        <f t="shared" si="0"/>
        <v>0</v>
      </c>
      <c r="H72" s="681">
        <v>0</v>
      </c>
      <c r="I72" s="567" t="s">
        <v>27</v>
      </c>
      <c r="J72" s="574" t="s">
        <v>1639</v>
      </c>
      <c r="K72" s="567">
        <f t="shared" si="1"/>
        <v>0</v>
      </c>
      <c r="L72" s="984"/>
    </row>
    <row r="73" spans="1:12" ht="15.6" customHeight="1">
      <c r="A73" s="573">
        <v>142</v>
      </c>
      <c r="B73" s="573" t="s">
        <v>24</v>
      </c>
      <c r="C73" s="293" t="s">
        <v>1650</v>
      </c>
      <c r="D73" s="533" t="s">
        <v>1651</v>
      </c>
      <c r="E73" s="569" t="s">
        <v>26</v>
      </c>
      <c r="F73" s="570">
        <f t="shared" si="2"/>
        <v>0</v>
      </c>
      <c r="G73" s="571" t="str">
        <f t="shared" si="0"/>
        <v>0</v>
      </c>
      <c r="H73" s="681">
        <v>0</v>
      </c>
      <c r="I73" s="567" t="s">
        <v>27</v>
      </c>
      <c r="J73" s="574" t="s">
        <v>1639</v>
      </c>
      <c r="K73" s="567">
        <f t="shared" si="1"/>
        <v>0</v>
      </c>
      <c r="L73" s="984"/>
    </row>
    <row r="74" spans="1:12" ht="15.6" customHeight="1">
      <c r="A74" s="573">
        <v>143</v>
      </c>
      <c r="B74" s="573" t="s">
        <v>24</v>
      </c>
      <c r="C74" s="293" t="s">
        <v>1652</v>
      </c>
      <c r="D74" s="533" t="s">
        <v>1653</v>
      </c>
      <c r="E74" s="569" t="s">
        <v>26</v>
      </c>
      <c r="F74" s="570">
        <f t="shared" si="2"/>
        <v>0</v>
      </c>
      <c r="G74" s="571" t="str">
        <f t="shared" si="0"/>
        <v>0</v>
      </c>
      <c r="H74" s="681">
        <v>0</v>
      </c>
      <c r="I74" s="567" t="s">
        <v>27</v>
      </c>
      <c r="J74" s="574" t="s">
        <v>1639</v>
      </c>
      <c r="K74" s="567">
        <f t="shared" si="1"/>
        <v>0</v>
      </c>
      <c r="L74" s="984"/>
    </row>
    <row r="75" spans="1:12" ht="15.6" customHeight="1">
      <c r="A75" s="573">
        <v>144</v>
      </c>
      <c r="B75" s="573" t="s">
        <v>24</v>
      </c>
      <c r="C75" s="293" t="s">
        <v>1654</v>
      </c>
      <c r="D75" s="533" t="s">
        <v>1655</v>
      </c>
      <c r="E75" s="569" t="s">
        <v>26</v>
      </c>
      <c r="F75" s="570">
        <f t="shared" si="2"/>
        <v>0</v>
      </c>
      <c r="G75" s="571" t="str">
        <f t="shared" si="0"/>
        <v>0</v>
      </c>
      <c r="H75" s="681">
        <v>0</v>
      </c>
      <c r="I75" s="567" t="s">
        <v>27</v>
      </c>
      <c r="J75" s="574" t="s">
        <v>1639</v>
      </c>
      <c r="K75" s="567">
        <f t="shared" si="1"/>
        <v>0</v>
      </c>
      <c r="L75" s="984"/>
    </row>
    <row r="76" spans="1:12" ht="15.6" customHeight="1">
      <c r="A76" s="573">
        <v>145</v>
      </c>
      <c r="B76" s="573" t="s">
        <v>24</v>
      </c>
      <c r="C76" s="293" t="s">
        <v>1656</v>
      </c>
      <c r="D76" s="533" t="s">
        <v>1657</v>
      </c>
      <c r="E76" s="569" t="s">
        <v>26</v>
      </c>
      <c r="F76" s="570">
        <f t="shared" si="2"/>
        <v>0</v>
      </c>
      <c r="G76" s="571" t="str">
        <f t="shared" si="0"/>
        <v>0</v>
      </c>
      <c r="H76" s="681">
        <v>0</v>
      </c>
      <c r="I76" s="567" t="s">
        <v>27</v>
      </c>
      <c r="J76" s="574" t="s">
        <v>1639</v>
      </c>
      <c r="K76" s="567">
        <f t="shared" si="1"/>
        <v>0</v>
      </c>
      <c r="L76" s="984"/>
    </row>
    <row r="77" spans="1:12" ht="15.6" customHeight="1">
      <c r="A77" s="573">
        <v>146</v>
      </c>
      <c r="B77" s="573" t="s">
        <v>24</v>
      </c>
      <c r="C77" s="293" t="s">
        <v>1515</v>
      </c>
      <c r="D77" s="533" t="s">
        <v>1658</v>
      </c>
      <c r="E77" s="569" t="s">
        <v>26</v>
      </c>
      <c r="F77" s="570">
        <f t="shared" si="2"/>
        <v>0</v>
      </c>
      <c r="G77" s="571" t="str">
        <f t="shared" si="0"/>
        <v>0</v>
      </c>
      <c r="H77" s="681">
        <v>0</v>
      </c>
      <c r="I77" s="567" t="s">
        <v>27</v>
      </c>
      <c r="J77" s="574" t="s">
        <v>1641</v>
      </c>
      <c r="K77" s="567">
        <f>H77</f>
        <v>0</v>
      </c>
      <c r="L77" s="984"/>
    </row>
    <row r="78" spans="1:12" ht="15.6" customHeight="1">
      <c r="A78" s="573">
        <v>147</v>
      </c>
      <c r="B78" s="573" t="s">
        <v>24</v>
      </c>
      <c r="C78" s="293" t="s">
        <v>1518</v>
      </c>
      <c r="D78" s="533" t="s">
        <v>1659</v>
      </c>
      <c r="E78" s="569" t="s">
        <v>26</v>
      </c>
      <c r="F78" s="570">
        <f t="shared" si="2"/>
        <v>0</v>
      </c>
      <c r="G78" s="571" t="str">
        <f t="shared" si="0"/>
        <v>0</v>
      </c>
      <c r="H78" s="681">
        <v>0</v>
      </c>
      <c r="I78" s="567" t="s">
        <v>27</v>
      </c>
      <c r="J78" s="574" t="s">
        <v>1641</v>
      </c>
      <c r="K78" s="567">
        <f>H78</f>
        <v>0</v>
      </c>
      <c r="L78" s="984"/>
    </row>
    <row r="79" spans="1:12" ht="15.6" customHeight="1">
      <c r="A79" s="573">
        <v>148</v>
      </c>
      <c r="B79" s="573" t="s">
        <v>24</v>
      </c>
      <c r="C79" s="293" t="s">
        <v>1521</v>
      </c>
      <c r="D79" s="533" t="s">
        <v>1660</v>
      </c>
      <c r="E79" s="569" t="s">
        <v>26</v>
      </c>
      <c r="F79" s="570">
        <f t="shared" si="2"/>
        <v>0</v>
      </c>
      <c r="G79" s="571" t="str">
        <f t="shared" si="0"/>
        <v>0</v>
      </c>
      <c r="H79" s="681">
        <v>0</v>
      </c>
      <c r="I79" s="567" t="s">
        <v>27</v>
      </c>
      <c r="J79" s="574" t="s">
        <v>1641</v>
      </c>
      <c r="K79" s="567">
        <f t="shared" ref="K79:K90" si="3">IF(H79&gt;127,H79-256,H79)</f>
        <v>0</v>
      </c>
      <c r="L79" s="984"/>
    </row>
    <row r="80" spans="1:12" ht="15.6" customHeight="1">
      <c r="A80" s="573">
        <v>149</v>
      </c>
      <c r="B80" s="573" t="s">
        <v>24</v>
      </c>
      <c r="C80" s="293" t="s">
        <v>1524</v>
      </c>
      <c r="D80" s="533" t="s">
        <v>1661</v>
      </c>
      <c r="E80" s="569" t="s">
        <v>26</v>
      </c>
      <c r="F80" s="570">
        <f t="shared" si="2"/>
        <v>0</v>
      </c>
      <c r="G80" s="571" t="str">
        <f t="shared" si="0"/>
        <v>0</v>
      </c>
      <c r="H80" s="681">
        <v>0</v>
      </c>
      <c r="I80" s="567" t="s">
        <v>27</v>
      </c>
      <c r="J80" s="574" t="s">
        <v>1641</v>
      </c>
      <c r="K80" s="567">
        <f t="shared" si="3"/>
        <v>0</v>
      </c>
      <c r="L80" s="984"/>
    </row>
    <row r="81" spans="1:12" ht="15.6" customHeight="1">
      <c r="A81" s="573">
        <v>150</v>
      </c>
      <c r="B81" s="573" t="s">
        <v>24</v>
      </c>
      <c r="C81" s="293" t="s">
        <v>1527</v>
      </c>
      <c r="D81" s="533" t="s">
        <v>1662</v>
      </c>
      <c r="E81" s="569" t="s">
        <v>26</v>
      </c>
      <c r="F81" s="570">
        <f t="shared" si="2"/>
        <v>0</v>
      </c>
      <c r="G81" s="571" t="str">
        <f t="shared" si="0"/>
        <v>0</v>
      </c>
      <c r="H81" s="681">
        <v>0</v>
      </c>
      <c r="I81" s="567" t="s">
        <v>27</v>
      </c>
      <c r="J81" s="574" t="s">
        <v>1641</v>
      </c>
      <c r="K81" s="567">
        <f t="shared" si="3"/>
        <v>0</v>
      </c>
      <c r="L81" s="984"/>
    </row>
    <row r="82" spans="1:12" ht="15.6" customHeight="1">
      <c r="A82" s="573">
        <v>151</v>
      </c>
      <c r="B82" s="573" t="s">
        <v>24</v>
      </c>
      <c r="C82" s="293" t="s">
        <v>1530</v>
      </c>
      <c r="D82" s="533" t="s">
        <v>1663</v>
      </c>
      <c r="E82" s="569" t="s">
        <v>26</v>
      </c>
      <c r="F82" s="570">
        <f t="shared" si="2"/>
        <v>0</v>
      </c>
      <c r="G82" s="571" t="str">
        <f t="shared" si="0"/>
        <v>0</v>
      </c>
      <c r="H82" s="681">
        <v>0</v>
      </c>
      <c r="I82" s="567" t="s">
        <v>27</v>
      </c>
      <c r="J82" s="574" t="s">
        <v>1641</v>
      </c>
      <c r="K82" s="567">
        <f t="shared" si="3"/>
        <v>0</v>
      </c>
      <c r="L82" s="984"/>
    </row>
    <row r="83" spans="1:12" ht="15.6" customHeight="1">
      <c r="A83" s="573">
        <v>152</v>
      </c>
      <c r="B83" s="573" t="s">
        <v>24</v>
      </c>
      <c r="C83" s="293" t="s">
        <v>1533</v>
      </c>
      <c r="D83" s="533" t="s">
        <v>1664</v>
      </c>
      <c r="E83" s="569" t="s">
        <v>26</v>
      </c>
      <c r="F83" s="570">
        <f t="shared" si="2"/>
        <v>0</v>
      </c>
      <c r="G83" s="571" t="str">
        <f t="shared" si="0"/>
        <v>0</v>
      </c>
      <c r="H83" s="681">
        <v>0</v>
      </c>
      <c r="I83" s="567" t="s">
        <v>27</v>
      </c>
      <c r="J83" s="574" t="s">
        <v>1641</v>
      </c>
      <c r="K83" s="567">
        <f t="shared" si="3"/>
        <v>0</v>
      </c>
      <c r="L83" s="984"/>
    </row>
    <row r="84" spans="1:12" ht="15.6" customHeight="1">
      <c r="A84" s="573">
        <v>153</v>
      </c>
      <c r="B84" s="573" t="s">
        <v>24</v>
      </c>
      <c r="C84" s="293" t="s">
        <v>1536</v>
      </c>
      <c r="D84" s="533" t="s">
        <v>1665</v>
      </c>
      <c r="E84" s="569" t="s">
        <v>26</v>
      </c>
      <c r="F84" s="570">
        <f t="shared" si="2"/>
        <v>0</v>
      </c>
      <c r="G84" s="571" t="str">
        <f t="shared" si="0"/>
        <v>0</v>
      </c>
      <c r="H84" s="681">
        <v>0</v>
      </c>
      <c r="I84" s="567" t="s">
        <v>27</v>
      </c>
      <c r="J84" s="574" t="s">
        <v>1641</v>
      </c>
      <c r="K84" s="567">
        <f t="shared" si="3"/>
        <v>0</v>
      </c>
      <c r="L84" s="984"/>
    </row>
    <row r="85" spans="1:12" ht="15.6" customHeight="1">
      <c r="A85" s="573">
        <v>154</v>
      </c>
      <c r="B85" s="573" t="s">
        <v>24</v>
      </c>
      <c r="C85" s="293" t="s">
        <v>1539</v>
      </c>
      <c r="D85" s="533" t="s">
        <v>1666</v>
      </c>
      <c r="E85" s="569" t="s">
        <v>26</v>
      </c>
      <c r="F85" s="570">
        <f t="shared" si="2"/>
        <v>0</v>
      </c>
      <c r="G85" s="571" t="str">
        <f t="shared" si="0"/>
        <v>0</v>
      </c>
      <c r="H85" s="681">
        <v>0</v>
      </c>
      <c r="I85" s="567" t="s">
        <v>27</v>
      </c>
      <c r="J85" s="574" t="s">
        <v>1641</v>
      </c>
      <c r="K85" s="567">
        <f t="shared" si="3"/>
        <v>0</v>
      </c>
      <c r="L85" s="984"/>
    </row>
    <row r="86" spans="1:12" ht="15.6" customHeight="1">
      <c r="A86" s="573">
        <v>155</v>
      </c>
      <c r="B86" s="573" t="s">
        <v>24</v>
      </c>
      <c r="C86" s="293" t="s">
        <v>1542</v>
      </c>
      <c r="D86" s="533" t="s">
        <v>1667</v>
      </c>
      <c r="E86" s="569" t="s">
        <v>26</v>
      </c>
      <c r="F86" s="570">
        <f t="shared" si="2"/>
        <v>0</v>
      </c>
      <c r="G86" s="571" t="str">
        <f t="shared" si="0"/>
        <v>0</v>
      </c>
      <c r="H86" s="681">
        <v>0</v>
      </c>
      <c r="I86" s="567" t="s">
        <v>27</v>
      </c>
      <c r="J86" s="574" t="s">
        <v>1641</v>
      </c>
      <c r="K86" s="567">
        <f t="shared" si="3"/>
        <v>0</v>
      </c>
      <c r="L86" s="984"/>
    </row>
    <row r="87" spans="1:12" ht="30" customHeight="1">
      <c r="A87" s="573">
        <v>156</v>
      </c>
      <c r="B87" s="573" t="s">
        <v>24</v>
      </c>
      <c r="C87" s="293" t="s">
        <v>1545</v>
      </c>
      <c r="D87" s="533" t="s">
        <v>1668</v>
      </c>
      <c r="E87" s="569" t="s">
        <v>26</v>
      </c>
      <c r="F87" s="570">
        <f t="shared" si="2"/>
        <v>0</v>
      </c>
      <c r="G87" s="571" t="str">
        <f t="shared" si="0"/>
        <v>0</v>
      </c>
      <c r="H87" s="681">
        <v>0</v>
      </c>
      <c r="I87" s="567" t="s">
        <v>27</v>
      </c>
      <c r="J87" s="574" t="s">
        <v>1641</v>
      </c>
      <c r="K87" s="567">
        <f t="shared" si="3"/>
        <v>0</v>
      </c>
      <c r="L87" s="984"/>
    </row>
    <row r="88" spans="1:12" ht="15.6" customHeight="1">
      <c r="A88" s="573">
        <v>157</v>
      </c>
      <c r="B88" s="573" t="s">
        <v>24</v>
      </c>
      <c r="C88" s="293" t="s">
        <v>1548</v>
      </c>
      <c r="D88" s="533" t="s">
        <v>1669</v>
      </c>
      <c r="E88" s="569" t="s">
        <v>26</v>
      </c>
      <c r="F88" s="570">
        <f t="shared" si="2"/>
        <v>0</v>
      </c>
      <c r="G88" s="571" t="str">
        <f t="shared" si="0"/>
        <v>0</v>
      </c>
      <c r="H88" s="681">
        <v>0</v>
      </c>
      <c r="I88" s="567" t="s">
        <v>27</v>
      </c>
      <c r="J88" s="574" t="s">
        <v>1641</v>
      </c>
      <c r="K88" s="567">
        <f t="shared" si="3"/>
        <v>0</v>
      </c>
      <c r="L88" s="984"/>
    </row>
    <row r="89" spans="1:12" ht="15.6" customHeight="1">
      <c r="A89" s="573">
        <v>158</v>
      </c>
      <c r="B89" s="573" t="s">
        <v>24</v>
      </c>
      <c r="C89" s="293" t="s">
        <v>1551</v>
      </c>
      <c r="D89" s="533" t="s">
        <v>1670</v>
      </c>
      <c r="E89" s="569" t="s">
        <v>26</v>
      </c>
      <c r="F89" s="570">
        <f t="shared" si="2"/>
        <v>0</v>
      </c>
      <c r="G89" s="571" t="str">
        <f t="shared" si="0"/>
        <v>0</v>
      </c>
      <c r="H89" s="681">
        <v>0</v>
      </c>
      <c r="I89" s="567" t="s">
        <v>27</v>
      </c>
      <c r="J89" s="574" t="s">
        <v>1641</v>
      </c>
      <c r="K89" s="567">
        <f t="shared" si="3"/>
        <v>0</v>
      </c>
      <c r="L89" s="984"/>
    </row>
    <row r="90" spans="1:12" ht="15.6" customHeight="1">
      <c r="A90" s="573">
        <v>159</v>
      </c>
      <c r="B90" s="573" t="s">
        <v>24</v>
      </c>
      <c r="C90" s="293" t="s">
        <v>1671</v>
      </c>
      <c r="D90" s="533" t="s">
        <v>1672</v>
      </c>
      <c r="E90" s="569" t="s">
        <v>26</v>
      </c>
      <c r="F90" s="570">
        <f t="shared" si="2"/>
        <v>0</v>
      </c>
      <c r="G90" s="571" t="str">
        <f t="shared" si="0"/>
        <v>0</v>
      </c>
      <c r="H90" s="681">
        <v>0</v>
      </c>
      <c r="I90" s="567" t="s">
        <v>27</v>
      </c>
      <c r="J90" s="574" t="s">
        <v>1641</v>
      </c>
      <c r="K90" s="567">
        <f t="shared" si="3"/>
        <v>0</v>
      </c>
      <c r="L90" s="984"/>
    </row>
    <row r="91" spans="1:12" ht="15.6" customHeight="1">
      <c r="A91" s="573">
        <v>160</v>
      </c>
      <c r="B91" s="573" t="s">
        <v>24</v>
      </c>
      <c r="C91" s="293" t="s">
        <v>1673</v>
      </c>
      <c r="D91" s="533" t="s">
        <v>1674</v>
      </c>
      <c r="E91" s="569" t="s">
        <v>26</v>
      </c>
      <c r="F91" s="570">
        <f t="shared" si="2"/>
        <v>0</v>
      </c>
      <c r="G91" s="571" t="str">
        <f t="shared" si="0"/>
        <v>0</v>
      </c>
      <c r="H91" s="681">
        <v>0</v>
      </c>
      <c r="I91" s="567" t="s">
        <v>27</v>
      </c>
      <c r="J91" s="574" t="s">
        <v>1639</v>
      </c>
      <c r="K91" s="567">
        <f t="shared" ref="K91:K92" si="4">H91</f>
        <v>0</v>
      </c>
      <c r="L91" s="984"/>
    </row>
    <row r="92" spans="1:12" ht="15.6" customHeight="1">
      <c r="A92" s="573">
        <v>161</v>
      </c>
      <c r="B92" s="573" t="s">
        <v>24</v>
      </c>
      <c r="C92" s="293" t="s">
        <v>1675</v>
      </c>
      <c r="D92" s="533" t="s">
        <v>1676</v>
      </c>
      <c r="E92" s="569" t="s">
        <v>26</v>
      </c>
      <c r="F92" s="570">
        <f t="shared" si="2"/>
        <v>0</v>
      </c>
      <c r="G92" s="571" t="str">
        <f t="shared" si="0"/>
        <v>0</v>
      </c>
      <c r="H92" s="681">
        <v>0</v>
      </c>
      <c r="I92" s="567" t="s">
        <v>27</v>
      </c>
      <c r="J92" s="574" t="s">
        <v>1639</v>
      </c>
      <c r="K92" s="567">
        <f t="shared" si="4"/>
        <v>0</v>
      </c>
      <c r="L92" s="984"/>
    </row>
    <row r="93" spans="1:12" ht="15.6" customHeight="1">
      <c r="A93" s="573">
        <v>162</v>
      </c>
      <c r="B93" s="573" t="s">
        <v>24</v>
      </c>
      <c r="C93" s="293" t="s">
        <v>1677</v>
      </c>
      <c r="D93" s="533" t="s">
        <v>1678</v>
      </c>
      <c r="E93" s="569" t="s">
        <v>26</v>
      </c>
      <c r="F93" s="570">
        <f t="shared" si="2"/>
        <v>0</v>
      </c>
      <c r="G93" s="571" t="str">
        <f t="shared" si="0"/>
        <v>0</v>
      </c>
      <c r="H93" s="681">
        <v>0</v>
      </c>
      <c r="I93" s="567" t="s">
        <v>27</v>
      </c>
      <c r="J93" s="574" t="s">
        <v>1639</v>
      </c>
      <c r="K93" s="567">
        <f t="shared" ref="K93:K100" si="5">H93</f>
        <v>0</v>
      </c>
      <c r="L93" s="984"/>
    </row>
    <row r="94" spans="1:12" ht="15.6" customHeight="1">
      <c r="A94" s="573">
        <v>163</v>
      </c>
      <c r="B94" s="573" t="s">
        <v>24</v>
      </c>
      <c r="C94" s="293" t="s">
        <v>1679</v>
      </c>
      <c r="D94" s="533" t="s">
        <v>1680</v>
      </c>
      <c r="E94" s="569" t="s">
        <v>26</v>
      </c>
      <c r="F94" s="570">
        <f t="shared" si="2"/>
        <v>0</v>
      </c>
      <c r="G94" s="571" t="str">
        <f t="shared" si="0"/>
        <v>0</v>
      </c>
      <c r="H94" s="681">
        <v>0</v>
      </c>
      <c r="I94" s="567" t="s">
        <v>27</v>
      </c>
      <c r="J94" s="574" t="s">
        <v>1639</v>
      </c>
      <c r="K94" s="567">
        <f t="shared" si="5"/>
        <v>0</v>
      </c>
      <c r="L94" s="984"/>
    </row>
    <row r="95" spans="1:12" ht="15.6" customHeight="1">
      <c r="A95" s="573">
        <v>164</v>
      </c>
      <c r="B95" s="573" t="s">
        <v>24</v>
      </c>
      <c r="C95" s="293" t="s">
        <v>4419</v>
      </c>
      <c r="D95" s="533" t="s">
        <v>4420</v>
      </c>
      <c r="E95" s="569" t="s">
        <v>26</v>
      </c>
      <c r="F95" s="570">
        <f t="shared" si="2"/>
        <v>0</v>
      </c>
      <c r="G95" s="571" t="str">
        <f t="shared" si="0"/>
        <v>0</v>
      </c>
      <c r="H95" s="681">
        <v>0</v>
      </c>
      <c r="I95" s="567" t="s">
        <v>27</v>
      </c>
      <c r="J95" s="574" t="s">
        <v>1639</v>
      </c>
      <c r="K95" s="567">
        <f t="shared" si="5"/>
        <v>0</v>
      </c>
      <c r="L95" s="984"/>
    </row>
    <row r="96" spans="1:12" ht="15.6" customHeight="1">
      <c r="A96" s="573">
        <v>165</v>
      </c>
      <c r="B96" s="573" t="s">
        <v>24</v>
      </c>
      <c r="C96" s="293" t="s">
        <v>1681</v>
      </c>
      <c r="D96" s="533" t="s">
        <v>4433</v>
      </c>
      <c r="E96" s="569" t="s">
        <v>26</v>
      </c>
      <c r="F96" s="570">
        <f t="shared" si="2"/>
        <v>0</v>
      </c>
      <c r="G96" s="571" t="str">
        <f t="shared" si="0"/>
        <v>0</v>
      </c>
      <c r="H96" s="681">
        <v>0</v>
      </c>
      <c r="I96" s="567" t="s">
        <v>27</v>
      </c>
      <c r="J96" s="574" t="s">
        <v>1641</v>
      </c>
      <c r="K96" s="567">
        <f t="shared" si="5"/>
        <v>0</v>
      </c>
      <c r="L96" s="984"/>
    </row>
    <row r="97" spans="1:12" ht="15.6" customHeight="1">
      <c r="A97" s="573">
        <v>166</v>
      </c>
      <c r="B97" s="573" t="s">
        <v>24</v>
      </c>
      <c r="C97" s="293" t="s">
        <v>1682</v>
      </c>
      <c r="D97" s="533" t="s">
        <v>4434</v>
      </c>
      <c r="E97" s="569" t="s">
        <v>26</v>
      </c>
      <c r="F97" s="570">
        <f t="shared" si="2"/>
        <v>0</v>
      </c>
      <c r="G97" s="571" t="str">
        <f t="shared" si="0"/>
        <v>0</v>
      </c>
      <c r="H97" s="681">
        <v>0</v>
      </c>
      <c r="I97" s="567" t="s">
        <v>27</v>
      </c>
      <c r="J97" s="574" t="s">
        <v>1641</v>
      </c>
      <c r="K97" s="567">
        <f t="shared" si="5"/>
        <v>0</v>
      </c>
      <c r="L97" s="984"/>
    </row>
    <row r="98" spans="1:12" ht="15.6" customHeight="1">
      <c r="A98" s="573">
        <v>167</v>
      </c>
      <c r="B98" s="573" t="s">
        <v>24</v>
      </c>
      <c r="C98" s="293" t="s">
        <v>1683</v>
      </c>
      <c r="D98" s="533" t="s">
        <v>1684</v>
      </c>
      <c r="E98" s="569" t="s">
        <v>26</v>
      </c>
      <c r="F98" s="570">
        <f t="shared" si="2"/>
        <v>0</v>
      </c>
      <c r="G98" s="571" t="str">
        <f t="shared" si="0"/>
        <v>0</v>
      </c>
      <c r="H98" s="681">
        <v>0</v>
      </c>
      <c r="I98" s="567" t="s">
        <v>27</v>
      </c>
      <c r="J98" s="574" t="s">
        <v>1641</v>
      </c>
      <c r="K98" s="567">
        <f t="shared" si="5"/>
        <v>0</v>
      </c>
      <c r="L98" s="984"/>
    </row>
    <row r="99" spans="1:12" ht="15.6" customHeight="1">
      <c r="A99" s="573">
        <v>168</v>
      </c>
      <c r="B99" s="573" t="s">
        <v>24</v>
      </c>
      <c r="C99" s="293" t="s">
        <v>1745</v>
      </c>
      <c r="D99" s="293" t="s">
        <v>1746</v>
      </c>
      <c r="E99" s="569" t="s">
        <v>26</v>
      </c>
      <c r="F99" s="570">
        <f t="shared" si="2"/>
        <v>0</v>
      </c>
      <c r="G99" s="571" t="str">
        <f t="shared" si="0"/>
        <v>0</v>
      </c>
      <c r="H99" s="681">
        <v>0</v>
      </c>
      <c r="I99" s="567" t="s">
        <v>27</v>
      </c>
      <c r="J99" s="574" t="s">
        <v>1639</v>
      </c>
      <c r="K99" s="567">
        <f t="shared" si="5"/>
        <v>0</v>
      </c>
      <c r="L99" s="984"/>
    </row>
    <row r="100" spans="1:12" ht="15.6" customHeight="1">
      <c r="A100" s="573">
        <v>169</v>
      </c>
      <c r="B100" s="573" t="s">
        <v>24</v>
      </c>
      <c r="C100" s="293" t="s">
        <v>1685</v>
      </c>
      <c r="D100" s="293" t="s">
        <v>4435</v>
      </c>
      <c r="E100" s="569" t="s">
        <v>26</v>
      </c>
      <c r="F100" s="570">
        <f t="shared" si="2"/>
        <v>0</v>
      </c>
      <c r="G100" s="571" t="str">
        <f t="shared" si="0"/>
        <v>0</v>
      </c>
      <c r="H100" s="681">
        <v>0</v>
      </c>
      <c r="I100" s="567" t="s">
        <v>27</v>
      </c>
      <c r="J100" s="574" t="s">
        <v>1639</v>
      </c>
      <c r="K100" s="567">
        <f t="shared" si="5"/>
        <v>0</v>
      </c>
      <c r="L100" s="984"/>
    </row>
    <row r="101" spans="1:12" ht="15.6" customHeight="1">
      <c r="A101" s="573">
        <v>170</v>
      </c>
      <c r="B101" s="573" t="s">
        <v>24</v>
      </c>
      <c r="C101" s="293" t="s">
        <v>1686</v>
      </c>
      <c r="D101" s="293" t="s">
        <v>1687</v>
      </c>
      <c r="E101" s="569" t="s">
        <v>26</v>
      </c>
      <c r="F101" s="570">
        <f t="shared" si="2"/>
        <v>0</v>
      </c>
      <c r="G101" s="571" t="str">
        <f t="shared" si="0"/>
        <v>0</v>
      </c>
      <c r="H101" s="681">
        <v>0</v>
      </c>
      <c r="I101" s="567" t="s">
        <v>27</v>
      </c>
      <c r="J101" s="574" t="s">
        <v>1639</v>
      </c>
      <c r="K101" s="567">
        <f t="shared" ref="K101:K164" si="6">H101</f>
        <v>0</v>
      </c>
      <c r="L101" s="984"/>
    </row>
    <row r="102" spans="1:12" ht="15.6" customHeight="1">
      <c r="A102" s="573">
        <v>171</v>
      </c>
      <c r="B102" s="573" t="s">
        <v>24</v>
      </c>
      <c r="C102" s="293" t="s">
        <v>1688</v>
      </c>
      <c r="D102" s="293" t="s">
        <v>4436</v>
      </c>
      <c r="E102" s="569" t="s">
        <v>26</v>
      </c>
      <c r="F102" s="570">
        <f t="shared" si="2"/>
        <v>0</v>
      </c>
      <c r="G102" s="571" t="str">
        <f t="shared" si="0"/>
        <v>0</v>
      </c>
      <c r="H102" s="681">
        <v>0</v>
      </c>
      <c r="I102" s="567" t="s">
        <v>27</v>
      </c>
      <c r="J102" s="574" t="s">
        <v>1641</v>
      </c>
      <c r="K102" s="567">
        <f>H102</f>
        <v>0</v>
      </c>
      <c r="L102" s="984"/>
    </row>
    <row r="103" spans="1:12" ht="15.6" customHeight="1">
      <c r="A103" s="573">
        <v>172</v>
      </c>
      <c r="B103" s="573" t="s">
        <v>24</v>
      </c>
      <c r="C103" s="293" t="s">
        <v>1689</v>
      </c>
      <c r="D103" s="293" t="s">
        <v>1690</v>
      </c>
      <c r="E103" s="569" t="s">
        <v>26</v>
      </c>
      <c r="F103" s="570">
        <f t="shared" si="2"/>
        <v>0</v>
      </c>
      <c r="G103" s="571" t="str">
        <f t="shared" si="0"/>
        <v>0</v>
      </c>
      <c r="H103" s="681">
        <v>0</v>
      </c>
      <c r="I103" s="567" t="s">
        <v>27</v>
      </c>
      <c r="J103" s="574" t="s">
        <v>1641</v>
      </c>
      <c r="K103" s="567">
        <f>H103</f>
        <v>0</v>
      </c>
      <c r="L103" s="984"/>
    </row>
    <row r="104" spans="1:12" ht="15.6" customHeight="1">
      <c r="A104" s="573">
        <v>173</v>
      </c>
      <c r="B104" s="573" t="s">
        <v>24</v>
      </c>
      <c r="C104" s="293" t="s">
        <v>1691</v>
      </c>
      <c r="D104" s="293" t="s">
        <v>1692</v>
      </c>
      <c r="E104" s="569" t="s">
        <v>26</v>
      </c>
      <c r="F104" s="570">
        <f t="shared" si="2"/>
        <v>0</v>
      </c>
      <c r="G104" s="571" t="str">
        <f t="shared" si="0"/>
        <v>0</v>
      </c>
      <c r="H104" s="681">
        <v>0</v>
      </c>
      <c r="I104" s="567" t="s">
        <v>27</v>
      </c>
      <c r="J104" s="574" t="s">
        <v>1641</v>
      </c>
      <c r="K104" s="567">
        <f>H104</f>
        <v>0</v>
      </c>
      <c r="L104" s="984"/>
    </row>
    <row r="105" spans="1:12" ht="15.6" customHeight="1">
      <c r="A105" s="573">
        <v>174</v>
      </c>
      <c r="B105" s="573" t="s">
        <v>24</v>
      </c>
      <c r="C105" s="293" t="s">
        <v>1693</v>
      </c>
      <c r="D105" s="293" t="s">
        <v>4437</v>
      </c>
      <c r="E105" s="569" t="s">
        <v>26</v>
      </c>
      <c r="F105" s="570">
        <f t="shared" si="2"/>
        <v>0</v>
      </c>
      <c r="G105" s="571" t="str">
        <f t="shared" si="0"/>
        <v>0</v>
      </c>
      <c r="H105" s="681">
        <v>0</v>
      </c>
      <c r="I105" s="567" t="s">
        <v>27</v>
      </c>
      <c r="J105" s="574" t="s">
        <v>1641</v>
      </c>
      <c r="K105" s="567">
        <f>H105</f>
        <v>0</v>
      </c>
      <c r="L105" s="984"/>
    </row>
    <row r="106" spans="1:12" ht="15.6" customHeight="1">
      <c r="A106" s="573">
        <v>175</v>
      </c>
      <c r="B106" s="573" t="s">
        <v>24</v>
      </c>
      <c r="C106" s="293" t="s">
        <v>1694</v>
      </c>
      <c r="D106" s="293" t="s">
        <v>4438</v>
      </c>
      <c r="E106" s="569" t="s">
        <v>26</v>
      </c>
      <c r="F106" s="570">
        <f t="shared" si="2"/>
        <v>0</v>
      </c>
      <c r="G106" s="571" t="str">
        <f t="shared" si="0"/>
        <v>0</v>
      </c>
      <c r="H106" s="681">
        <v>0</v>
      </c>
      <c r="I106" s="567" t="s">
        <v>27</v>
      </c>
      <c r="J106" s="574" t="s">
        <v>1639</v>
      </c>
      <c r="K106" s="567">
        <f t="shared" si="6"/>
        <v>0</v>
      </c>
      <c r="L106" s="984"/>
    </row>
    <row r="107" spans="1:12" ht="15.6" customHeight="1">
      <c r="A107" s="573">
        <v>176</v>
      </c>
      <c r="B107" s="573" t="s">
        <v>24</v>
      </c>
      <c r="C107" s="293" t="s">
        <v>1695</v>
      </c>
      <c r="D107" s="293" t="s">
        <v>4439</v>
      </c>
      <c r="E107" s="569" t="s">
        <v>26</v>
      </c>
      <c r="F107" s="570">
        <f t="shared" si="2"/>
        <v>0</v>
      </c>
      <c r="G107" s="571" t="str">
        <f t="shared" si="0"/>
        <v>0</v>
      </c>
      <c r="H107" s="681">
        <v>0</v>
      </c>
      <c r="I107" s="567" t="s">
        <v>27</v>
      </c>
      <c r="J107" s="574" t="s">
        <v>1639</v>
      </c>
      <c r="K107" s="567">
        <f t="shared" si="6"/>
        <v>0</v>
      </c>
      <c r="L107" s="984"/>
    </row>
    <row r="108" spans="1:12" ht="15.6" customHeight="1">
      <c r="A108" s="573">
        <v>177</v>
      </c>
      <c r="B108" s="573" t="s">
        <v>24</v>
      </c>
      <c r="C108" s="293" t="s">
        <v>1696</v>
      </c>
      <c r="D108" s="293" t="s">
        <v>1697</v>
      </c>
      <c r="E108" s="569" t="s">
        <v>26</v>
      </c>
      <c r="F108" s="570">
        <f t="shared" si="2"/>
        <v>0</v>
      </c>
      <c r="G108" s="571" t="str">
        <f t="shared" si="0"/>
        <v>0</v>
      </c>
      <c r="H108" s="681">
        <v>0</v>
      </c>
      <c r="I108" s="567" t="s">
        <v>27</v>
      </c>
      <c r="J108" s="574" t="s">
        <v>1639</v>
      </c>
      <c r="K108" s="567">
        <f t="shared" si="6"/>
        <v>0</v>
      </c>
      <c r="L108" s="984"/>
    </row>
    <row r="109" spans="1:12" ht="15.6" customHeight="1">
      <c r="A109" s="573">
        <v>178</v>
      </c>
      <c r="B109" s="573" t="s">
        <v>24</v>
      </c>
      <c r="C109" s="293" t="s">
        <v>1698</v>
      </c>
      <c r="D109" s="293" t="s">
        <v>1699</v>
      </c>
      <c r="E109" s="569" t="s">
        <v>26</v>
      </c>
      <c r="F109" s="570">
        <f t="shared" si="2"/>
        <v>0</v>
      </c>
      <c r="G109" s="571" t="str">
        <f t="shared" si="0"/>
        <v>0</v>
      </c>
      <c r="H109" s="681">
        <v>0</v>
      </c>
      <c r="I109" s="567" t="s">
        <v>27</v>
      </c>
      <c r="J109" s="574" t="s">
        <v>1639</v>
      </c>
      <c r="K109" s="567">
        <f t="shared" si="6"/>
        <v>0</v>
      </c>
      <c r="L109" s="984"/>
    </row>
    <row r="110" spans="1:12" ht="15.6" customHeight="1">
      <c r="A110" s="573">
        <v>179</v>
      </c>
      <c r="B110" s="573" t="s">
        <v>24</v>
      </c>
      <c r="C110" s="293" t="s">
        <v>1700</v>
      </c>
      <c r="D110" s="293" t="s">
        <v>1701</v>
      </c>
      <c r="E110" s="569" t="s">
        <v>26</v>
      </c>
      <c r="F110" s="570">
        <f t="shared" si="2"/>
        <v>0</v>
      </c>
      <c r="G110" s="571" t="str">
        <f t="shared" si="0"/>
        <v>0</v>
      </c>
      <c r="H110" s="681">
        <v>0</v>
      </c>
      <c r="I110" s="567" t="s">
        <v>27</v>
      </c>
      <c r="J110" s="574" t="s">
        <v>1639</v>
      </c>
      <c r="K110" s="567">
        <f t="shared" si="6"/>
        <v>0</v>
      </c>
      <c r="L110" s="984"/>
    </row>
    <row r="111" spans="1:12" ht="15.6" customHeight="1">
      <c r="A111" s="573">
        <v>180</v>
      </c>
      <c r="B111" s="573" t="s">
        <v>24</v>
      </c>
      <c r="C111" s="293" t="s">
        <v>1702</v>
      </c>
      <c r="D111" s="293" t="s">
        <v>1703</v>
      </c>
      <c r="E111" s="569" t="s">
        <v>26</v>
      </c>
      <c r="F111" s="570">
        <f t="shared" si="2"/>
        <v>0</v>
      </c>
      <c r="G111" s="571" t="str">
        <f t="shared" si="0"/>
        <v>0</v>
      </c>
      <c r="H111" s="681">
        <v>0</v>
      </c>
      <c r="I111" s="567" t="s">
        <v>27</v>
      </c>
      <c r="J111" s="574" t="s">
        <v>1639</v>
      </c>
      <c r="K111" s="567">
        <f t="shared" si="6"/>
        <v>0</v>
      </c>
      <c r="L111" s="984"/>
    </row>
    <row r="112" spans="1:12" ht="15.6" customHeight="1">
      <c r="A112" s="573">
        <v>181</v>
      </c>
      <c r="B112" s="573" t="s">
        <v>24</v>
      </c>
      <c r="C112" s="293" t="s">
        <v>1707</v>
      </c>
      <c r="D112" s="293" t="s">
        <v>1708</v>
      </c>
      <c r="E112" s="569" t="s">
        <v>26</v>
      </c>
      <c r="F112" s="570">
        <f t="shared" si="2"/>
        <v>1</v>
      </c>
      <c r="G112" s="571" t="str">
        <f t="shared" si="0"/>
        <v>1</v>
      </c>
      <c r="H112" s="681">
        <v>1</v>
      </c>
      <c r="I112" s="567" t="s">
        <v>27</v>
      </c>
      <c r="J112" s="574" t="s">
        <v>1641</v>
      </c>
      <c r="K112" s="567">
        <f t="shared" ref="K112:K131" si="7">H112</f>
        <v>1</v>
      </c>
      <c r="L112" s="984"/>
    </row>
    <row r="113" spans="1:12" ht="15.6" customHeight="1">
      <c r="A113" s="573">
        <v>182</v>
      </c>
      <c r="B113" s="573" t="s">
        <v>24</v>
      </c>
      <c r="C113" s="293" t="s">
        <v>1709</v>
      </c>
      <c r="D113" s="293" t="s">
        <v>4440</v>
      </c>
      <c r="E113" s="569" t="s">
        <v>26</v>
      </c>
      <c r="F113" s="570">
        <f t="shared" si="2"/>
        <v>0</v>
      </c>
      <c r="G113" s="571" t="str">
        <f t="shared" si="0"/>
        <v>0</v>
      </c>
      <c r="H113" s="681">
        <v>0</v>
      </c>
      <c r="I113" s="567" t="s">
        <v>27</v>
      </c>
      <c r="J113" s="574" t="s">
        <v>1641</v>
      </c>
      <c r="K113" s="567">
        <f t="shared" si="7"/>
        <v>0</v>
      </c>
      <c r="L113" s="984"/>
    </row>
    <row r="114" spans="1:12" ht="15.6" customHeight="1">
      <c r="A114" s="573">
        <v>183</v>
      </c>
      <c r="B114" s="573" t="s">
        <v>24</v>
      </c>
      <c r="C114" s="293" t="s">
        <v>1710</v>
      </c>
      <c r="D114" s="293" t="s">
        <v>1711</v>
      </c>
      <c r="E114" s="569" t="s">
        <v>26</v>
      </c>
      <c r="F114" s="570">
        <f t="shared" si="2"/>
        <v>31</v>
      </c>
      <c r="G114" s="571" t="str">
        <f t="shared" si="0"/>
        <v>1F</v>
      </c>
      <c r="H114" s="681">
        <v>31</v>
      </c>
      <c r="I114" s="567" t="s">
        <v>27</v>
      </c>
      <c r="J114" s="574" t="s">
        <v>1641</v>
      </c>
      <c r="K114" s="567">
        <f t="shared" si="7"/>
        <v>31</v>
      </c>
      <c r="L114" s="984"/>
    </row>
    <row r="115" spans="1:12" ht="15.6" customHeight="1">
      <c r="A115" s="573">
        <v>184</v>
      </c>
      <c r="B115" s="573" t="s">
        <v>24</v>
      </c>
      <c r="C115" s="293" t="s">
        <v>1712</v>
      </c>
      <c r="D115" s="293" t="s">
        <v>1713</v>
      </c>
      <c r="E115" s="569" t="s">
        <v>26</v>
      </c>
      <c r="F115" s="570">
        <f t="shared" si="2"/>
        <v>0</v>
      </c>
      <c r="G115" s="571" t="str">
        <f t="shared" si="0"/>
        <v>0</v>
      </c>
      <c r="H115" s="681">
        <v>0</v>
      </c>
      <c r="I115" s="567" t="s">
        <v>27</v>
      </c>
      <c r="J115" s="574" t="s">
        <v>1641</v>
      </c>
      <c r="K115" s="567">
        <f t="shared" si="7"/>
        <v>0</v>
      </c>
      <c r="L115" s="984"/>
    </row>
    <row r="116" spans="1:12" ht="15.6" customHeight="1">
      <c r="A116" s="573">
        <v>185</v>
      </c>
      <c r="B116" s="573" t="s">
        <v>24</v>
      </c>
      <c r="C116" s="293" t="s">
        <v>1714</v>
      </c>
      <c r="D116" s="293" t="s">
        <v>4441</v>
      </c>
      <c r="E116" s="569" t="s">
        <v>26</v>
      </c>
      <c r="F116" s="570">
        <f t="shared" si="2"/>
        <v>0</v>
      </c>
      <c r="G116" s="571" t="str">
        <f t="shared" si="0"/>
        <v>0</v>
      </c>
      <c r="H116" s="681">
        <v>0</v>
      </c>
      <c r="I116" s="567" t="s">
        <v>27</v>
      </c>
      <c r="J116" s="574" t="s">
        <v>1641</v>
      </c>
      <c r="K116" s="567">
        <f t="shared" si="7"/>
        <v>0</v>
      </c>
      <c r="L116" s="984"/>
    </row>
    <row r="117" spans="1:12" ht="15.6" customHeight="1">
      <c r="A117" s="573">
        <v>186</v>
      </c>
      <c r="B117" s="573" t="s">
        <v>24</v>
      </c>
      <c r="C117" s="293" t="s">
        <v>1715</v>
      </c>
      <c r="D117" s="293" t="s">
        <v>4442</v>
      </c>
      <c r="E117" s="569" t="s">
        <v>26</v>
      </c>
      <c r="F117" s="570">
        <f t="shared" si="2"/>
        <v>0</v>
      </c>
      <c r="G117" s="571" t="str">
        <f t="shared" si="0"/>
        <v>0</v>
      </c>
      <c r="H117" s="681">
        <v>0</v>
      </c>
      <c r="I117" s="567" t="s">
        <v>27</v>
      </c>
      <c r="J117" s="574" t="s">
        <v>1641</v>
      </c>
      <c r="K117" s="567">
        <f t="shared" si="7"/>
        <v>0</v>
      </c>
      <c r="L117" s="984"/>
    </row>
    <row r="118" spans="1:12" ht="15.6" customHeight="1">
      <c r="A118" s="573">
        <v>187</v>
      </c>
      <c r="B118" s="573" t="s">
        <v>24</v>
      </c>
      <c r="C118" s="293" t="s">
        <v>1716</v>
      </c>
      <c r="D118" s="293" t="s">
        <v>4443</v>
      </c>
      <c r="E118" s="569" t="s">
        <v>26</v>
      </c>
      <c r="F118" s="570">
        <f t="shared" si="2"/>
        <v>4</v>
      </c>
      <c r="G118" s="571" t="str">
        <f t="shared" si="0"/>
        <v>4</v>
      </c>
      <c r="H118" s="681">
        <v>4</v>
      </c>
      <c r="I118" s="567" t="s">
        <v>27</v>
      </c>
      <c r="J118" s="574" t="s">
        <v>1641</v>
      </c>
      <c r="K118" s="567">
        <f t="shared" si="7"/>
        <v>4</v>
      </c>
      <c r="L118" s="984"/>
    </row>
    <row r="119" spans="1:12" ht="15.6" customHeight="1">
      <c r="A119" s="573">
        <v>188</v>
      </c>
      <c r="B119" s="573" t="s">
        <v>24</v>
      </c>
      <c r="C119" s="293" t="s">
        <v>1717</v>
      </c>
      <c r="D119" s="293" t="s">
        <v>1718</v>
      </c>
      <c r="E119" s="569" t="s">
        <v>26</v>
      </c>
      <c r="F119" s="570">
        <f t="shared" si="2"/>
        <v>0</v>
      </c>
      <c r="G119" s="571" t="str">
        <f t="shared" si="0"/>
        <v>0</v>
      </c>
      <c r="H119" s="681">
        <v>0</v>
      </c>
      <c r="I119" s="567" t="s">
        <v>27</v>
      </c>
      <c r="J119" s="574" t="s">
        <v>1641</v>
      </c>
      <c r="K119" s="567">
        <f t="shared" si="7"/>
        <v>0</v>
      </c>
      <c r="L119" s="984"/>
    </row>
    <row r="120" spans="1:12" ht="15.6" customHeight="1">
      <c r="A120" s="573">
        <v>189</v>
      </c>
      <c r="B120" s="573" t="s">
        <v>24</v>
      </c>
      <c r="C120" s="293" t="s">
        <v>1719</v>
      </c>
      <c r="D120" s="293" t="s">
        <v>1720</v>
      </c>
      <c r="E120" s="569" t="s">
        <v>26</v>
      </c>
      <c r="F120" s="570">
        <f t="shared" si="2"/>
        <v>0</v>
      </c>
      <c r="G120" s="571" t="str">
        <f t="shared" si="0"/>
        <v>0</v>
      </c>
      <c r="H120" s="681">
        <v>0</v>
      </c>
      <c r="I120" s="567" t="s">
        <v>27</v>
      </c>
      <c r="J120" s="574" t="s">
        <v>1641</v>
      </c>
      <c r="K120" s="567">
        <f t="shared" si="7"/>
        <v>0</v>
      </c>
      <c r="L120" s="984"/>
    </row>
    <row r="121" spans="1:12" ht="15.6" customHeight="1">
      <c r="A121" s="573">
        <v>190</v>
      </c>
      <c r="B121" s="573" t="s">
        <v>24</v>
      </c>
      <c r="C121" s="293" t="s">
        <v>4419</v>
      </c>
      <c r="D121" s="293" t="s">
        <v>4420</v>
      </c>
      <c r="E121" s="569" t="s">
        <v>26</v>
      </c>
      <c r="F121" s="570">
        <f t="shared" si="2"/>
        <v>0</v>
      </c>
      <c r="G121" s="571" t="str">
        <f t="shared" si="0"/>
        <v>0</v>
      </c>
      <c r="H121" s="681">
        <v>0</v>
      </c>
      <c r="I121" s="567" t="s">
        <v>27</v>
      </c>
      <c r="J121" s="574" t="s">
        <v>1641</v>
      </c>
      <c r="K121" s="567">
        <f t="shared" si="7"/>
        <v>0</v>
      </c>
      <c r="L121" s="984"/>
    </row>
    <row r="122" spans="1:12" ht="15.6" customHeight="1">
      <c r="A122" s="573">
        <v>191</v>
      </c>
      <c r="B122" s="573" t="s">
        <v>24</v>
      </c>
      <c r="C122" s="293" t="s">
        <v>4419</v>
      </c>
      <c r="D122" s="293" t="s">
        <v>4420</v>
      </c>
      <c r="E122" s="569" t="s">
        <v>26</v>
      </c>
      <c r="F122" s="570">
        <f t="shared" si="2"/>
        <v>0</v>
      </c>
      <c r="G122" s="571" t="str">
        <f t="shared" si="0"/>
        <v>0</v>
      </c>
      <c r="H122" s="681">
        <v>0</v>
      </c>
      <c r="I122" s="567" t="s">
        <v>27</v>
      </c>
      <c r="J122" s="574" t="s">
        <v>1641</v>
      </c>
      <c r="K122" s="567">
        <f t="shared" si="7"/>
        <v>0</v>
      </c>
      <c r="L122" s="984"/>
    </row>
    <row r="123" spans="1:12" ht="15.6" customHeight="1">
      <c r="A123" s="573">
        <v>192</v>
      </c>
      <c r="B123" s="573" t="s">
        <v>24</v>
      </c>
      <c r="C123" s="293" t="s">
        <v>4419</v>
      </c>
      <c r="D123" s="293" t="s">
        <v>4420</v>
      </c>
      <c r="E123" s="569" t="s">
        <v>26</v>
      </c>
      <c r="F123" s="570">
        <f t="shared" si="2"/>
        <v>0</v>
      </c>
      <c r="G123" s="571" t="str">
        <f t="shared" si="0"/>
        <v>0</v>
      </c>
      <c r="H123" s="681">
        <v>0</v>
      </c>
      <c r="I123" s="567" t="s">
        <v>27</v>
      </c>
      <c r="J123" s="574" t="s">
        <v>1641</v>
      </c>
      <c r="K123" s="567">
        <f t="shared" si="7"/>
        <v>0</v>
      </c>
      <c r="L123" s="984"/>
    </row>
    <row r="124" spans="1:12" ht="15.6" customHeight="1">
      <c r="A124" s="573">
        <v>193</v>
      </c>
      <c r="B124" s="573" t="s">
        <v>24</v>
      </c>
      <c r="C124" s="293" t="s">
        <v>1721</v>
      </c>
      <c r="D124" s="293" t="s">
        <v>1722</v>
      </c>
      <c r="E124" s="569" t="s">
        <v>26</v>
      </c>
      <c r="F124" s="570">
        <f t="shared" si="2"/>
        <v>0</v>
      </c>
      <c r="G124" s="571" t="str">
        <f t="shared" si="0"/>
        <v>0</v>
      </c>
      <c r="H124" s="681">
        <v>0</v>
      </c>
      <c r="I124" s="567" t="s">
        <v>27</v>
      </c>
      <c r="J124" s="574" t="s">
        <v>1641</v>
      </c>
      <c r="K124" s="567">
        <f t="shared" si="7"/>
        <v>0</v>
      </c>
      <c r="L124" s="984"/>
    </row>
    <row r="125" spans="1:12" ht="15.6" customHeight="1">
      <c r="A125" s="573">
        <v>194</v>
      </c>
      <c r="B125" s="573" t="s">
        <v>24</v>
      </c>
      <c r="C125" s="293" t="s">
        <v>1723</v>
      </c>
      <c r="D125" s="293" t="s">
        <v>4444</v>
      </c>
      <c r="E125" s="569" t="s">
        <v>26</v>
      </c>
      <c r="F125" s="570">
        <f t="shared" si="2"/>
        <v>0</v>
      </c>
      <c r="G125" s="571" t="str">
        <f t="shared" si="0"/>
        <v>0</v>
      </c>
      <c r="H125" s="681">
        <v>0</v>
      </c>
      <c r="I125" s="567" t="s">
        <v>27</v>
      </c>
      <c r="J125" s="574" t="s">
        <v>1641</v>
      </c>
      <c r="K125" s="567">
        <f t="shared" si="7"/>
        <v>0</v>
      </c>
      <c r="L125" s="984"/>
    </row>
    <row r="126" spans="1:12" ht="15.6" customHeight="1">
      <c r="A126" s="573">
        <v>195</v>
      </c>
      <c r="B126" s="573" t="s">
        <v>24</v>
      </c>
      <c r="C126" s="293" t="s">
        <v>132</v>
      </c>
      <c r="D126" s="293" t="s">
        <v>1724</v>
      </c>
      <c r="E126" s="569" t="s">
        <v>26</v>
      </c>
      <c r="F126" s="570">
        <f t="shared" si="2"/>
        <v>0</v>
      </c>
      <c r="G126" s="571" t="str">
        <f t="shared" si="0"/>
        <v>0</v>
      </c>
      <c r="H126" s="681">
        <v>0</v>
      </c>
      <c r="I126" s="567" t="s">
        <v>27</v>
      </c>
      <c r="J126" s="574" t="s">
        <v>1641</v>
      </c>
      <c r="K126" s="567">
        <f t="shared" si="7"/>
        <v>0</v>
      </c>
      <c r="L126" s="984"/>
    </row>
    <row r="127" spans="1:12" ht="15.6" customHeight="1">
      <c r="A127" s="573">
        <v>196</v>
      </c>
      <c r="B127" s="573" t="s">
        <v>24</v>
      </c>
      <c r="C127" s="293" t="s">
        <v>1725</v>
      </c>
      <c r="D127" s="293" t="s">
        <v>1726</v>
      </c>
      <c r="E127" s="569" t="s">
        <v>26</v>
      </c>
      <c r="F127" s="570">
        <f t="shared" si="2"/>
        <v>0</v>
      </c>
      <c r="G127" s="571" t="str">
        <f t="shared" si="0"/>
        <v>0</v>
      </c>
      <c r="H127" s="681">
        <v>0</v>
      </c>
      <c r="I127" s="567" t="s">
        <v>27</v>
      </c>
      <c r="J127" s="574" t="s">
        <v>1641</v>
      </c>
      <c r="K127" s="567">
        <f t="shared" si="7"/>
        <v>0</v>
      </c>
      <c r="L127" s="984"/>
    </row>
    <row r="128" spans="1:12" ht="15.6" customHeight="1">
      <c r="A128" s="573">
        <v>197</v>
      </c>
      <c r="B128" s="573" t="s">
        <v>24</v>
      </c>
      <c r="C128" s="293" t="s">
        <v>1727</v>
      </c>
      <c r="D128" s="293" t="s">
        <v>1728</v>
      </c>
      <c r="E128" s="569" t="s">
        <v>26</v>
      </c>
      <c r="F128" s="570">
        <f t="shared" si="2"/>
        <v>0</v>
      </c>
      <c r="G128" s="571" t="str">
        <f t="shared" si="0"/>
        <v>0</v>
      </c>
      <c r="H128" s="681">
        <v>0</v>
      </c>
      <c r="I128" s="567" t="s">
        <v>27</v>
      </c>
      <c r="J128" s="574" t="s">
        <v>1641</v>
      </c>
      <c r="K128" s="567">
        <f t="shared" si="7"/>
        <v>0</v>
      </c>
      <c r="L128" s="984"/>
    </row>
    <row r="129" spans="1:12" ht="15.6" customHeight="1">
      <c r="A129" s="573">
        <v>198</v>
      </c>
      <c r="B129" s="573" t="s">
        <v>24</v>
      </c>
      <c r="C129" s="293" t="s">
        <v>1729</v>
      </c>
      <c r="D129" s="293" t="s">
        <v>4445</v>
      </c>
      <c r="E129" s="569" t="s">
        <v>26</v>
      </c>
      <c r="F129" s="570">
        <f t="shared" si="2"/>
        <v>0</v>
      </c>
      <c r="G129" s="571" t="str">
        <f t="shared" si="0"/>
        <v>0</v>
      </c>
      <c r="H129" s="681">
        <v>0</v>
      </c>
      <c r="I129" s="567" t="s">
        <v>27</v>
      </c>
      <c r="J129" s="574" t="s">
        <v>1641</v>
      </c>
      <c r="K129" s="567">
        <f t="shared" si="7"/>
        <v>0</v>
      </c>
      <c r="L129" s="984"/>
    </row>
    <row r="130" spans="1:12" ht="15.6" customHeight="1">
      <c r="A130" s="573">
        <v>199</v>
      </c>
      <c r="B130" s="573" t="s">
        <v>24</v>
      </c>
      <c r="C130" s="293" t="s">
        <v>1704</v>
      </c>
      <c r="D130" s="293" t="s">
        <v>4446</v>
      </c>
      <c r="E130" s="569" t="s">
        <v>26</v>
      </c>
      <c r="F130" s="570">
        <f t="shared" si="2"/>
        <v>0</v>
      </c>
      <c r="G130" s="571" t="str">
        <f t="shared" si="0"/>
        <v>0</v>
      </c>
      <c r="H130" s="681">
        <v>0</v>
      </c>
      <c r="I130" s="567" t="s">
        <v>27</v>
      </c>
      <c r="J130" s="574" t="s">
        <v>1641</v>
      </c>
      <c r="K130" s="567">
        <f t="shared" si="7"/>
        <v>0</v>
      </c>
      <c r="L130" s="984"/>
    </row>
    <row r="131" spans="1:12" ht="15.6" customHeight="1">
      <c r="A131" s="573">
        <v>200</v>
      </c>
      <c r="B131" s="573" t="s">
        <v>24</v>
      </c>
      <c r="C131" s="293" t="s">
        <v>1705</v>
      </c>
      <c r="D131" s="293" t="s">
        <v>1706</v>
      </c>
      <c r="E131" s="569" t="s">
        <v>26</v>
      </c>
      <c r="F131" s="570">
        <f t="shared" si="2"/>
        <v>0</v>
      </c>
      <c r="G131" s="571" t="str">
        <f t="shared" ref="G131:G186" si="8">DEC2HEX(H131)</f>
        <v>0</v>
      </c>
      <c r="H131" s="681">
        <v>0</v>
      </c>
      <c r="I131" s="567" t="s">
        <v>27</v>
      </c>
      <c r="J131" s="574" t="s">
        <v>1641</v>
      </c>
      <c r="K131" s="567">
        <f t="shared" si="7"/>
        <v>0</v>
      </c>
      <c r="L131" s="984"/>
    </row>
    <row r="132" spans="1:12" ht="15.6" customHeight="1">
      <c r="A132" s="573">
        <v>201</v>
      </c>
      <c r="B132" s="573" t="s">
        <v>24</v>
      </c>
      <c r="C132" s="293" t="s">
        <v>4447</v>
      </c>
      <c r="D132" s="293" t="s">
        <v>4448</v>
      </c>
      <c r="E132" s="569" t="s">
        <v>26</v>
      </c>
      <c r="F132" s="570">
        <f t="shared" si="2"/>
        <v>0</v>
      </c>
      <c r="G132" s="571" t="str">
        <f t="shared" si="8"/>
        <v>0</v>
      </c>
      <c r="H132" s="681">
        <v>0</v>
      </c>
      <c r="I132" s="567" t="s">
        <v>27</v>
      </c>
      <c r="J132" s="574" t="s">
        <v>1639</v>
      </c>
      <c r="K132" s="567">
        <f t="shared" si="6"/>
        <v>0</v>
      </c>
      <c r="L132" s="984"/>
    </row>
    <row r="133" spans="1:12" ht="15.6" customHeight="1">
      <c r="A133" s="573">
        <v>202</v>
      </c>
      <c r="B133" s="573" t="s">
        <v>24</v>
      </c>
      <c r="C133" s="293" t="s">
        <v>1695</v>
      </c>
      <c r="D133" s="293" t="s">
        <v>4449</v>
      </c>
      <c r="E133" s="569" t="s">
        <v>26</v>
      </c>
      <c r="F133" s="570">
        <f t="shared" si="2"/>
        <v>0</v>
      </c>
      <c r="G133" s="571" t="str">
        <f t="shared" si="8"/>
        <v>0</v>
      </c>
      <c r="H133" s="681">
        <v>0</v>
      </c>
      <c r="I133" s="567" t="s">
        <v>27</v>
      </c>
      <c r="J133" s="574" t="s">
        <v>1641</v>
      </c>
      <c r="K133" s="567">
        <f>H133</f>
        <v>0</v>
      </c>
      <c r="L133" s="984"/>
    </row>
    <row r="134" spans="1:12" ht="15.6" customHeight="1">
      <c r="A134" s="573">
        <v>203</v>
      </c>
      <c r="B134" s="573" t="s">
        <v>24</v>
      </c>
      <c r="C134" s="293" t="s">
        <v>1730</v>
      </c>
      <c r="D134" s="293" t="s">
        <v>4450</v>
      </c>
      <c r="E134" s="569" t="s">
        <v>26</v>
      </c>
      <c r="F134" s="570">
        <f t="shared" ref="F134:F186" si="9">H134</f>
        <v>0</v>
      </c>
      <c r="G134" s="571" t="str">
        <f t="shared" si="8"/>
        <v>0</v>
      </c>
      <c r="H134" s="681">
        <v>0</v>
      </c>
      <c r="I134" s="567" t="s">
        <v>27</v>
      </c>
      <c r="J134" s="574" t="s">
        <v>1641</v>
      </c>
      <c r="K134" s="567">
        <f>H134</f>
        <v>0</v>
      </c>
      <c r="L134" s="984"/>
    </row>
    <row r="135" spans="1:12" ht="15.6" customHeight="1">
      <c r="A135" s="573">
        <v>204</v>
      </c>
      <c r="B135" s="573" t="s">
        <v>24</v>
      </c>
      <c r="C135" s="293" t="s">
        <v>1731</v>
      </c>
      <c r="D135" s="293" t="s">
        <v>1732</v>
      </c>
      <c r="E135" s="569" t="s">
        <v>26</v>
      </c>
      <c r="F135" s="570">
        <f t="shared" si="9"/>
        <v>0</v>
      </c>
      <c r="G135" s="571" t="str">
        <f t="shared" si="8"/>
        <v>0</v>
      </c>
      <c r="H135" s="681">
        <v>0</v>
      </c>
      <c r="I135" s="567" t="s">
        <v>27</v>
      </c>
      <c r="J135" s="574" t="s">
        <v>1641</v>
      </c>
      <c r="K135" s="567">
        <f>H135</f>
        <v>0</v>
      </c>
      <c r="L135" s="984"/>
    </row>
    <row r="136" spans="1:12" ht="15.6" customHeight="1">
      <c r="A136" s="573">
        <v>205</v>
      </c>
      <c r="B136" s="573" t="s">
        <v>24</v>
      </c>
      <c r="C136" s="293" t="s">
        <v>4419</v>
      </c>
      <c r="D136" s="293" t="s">
        <v>4420</v>
      </c>
      <c r="E136" s="569" t="s">
        <v>26</v>
      </c>
      <c r="F136" s="570">
        <f t="shared" si="9"/>
        <v>0</v>
      </c>
      <c r="G136" s="571" t="str">
        <f t="shared" si="8"/>
        <v>0</v>
      </c>
      <c r="H136" s="681">
        <v>0</v>
      </c>
      <c r="I136" s="567" t="s">
        <v>27</v>
      </c>
      <c r="J136" s="574" t="s">
        <v>1641</v>
      </c>
      <c r="K136" s="567">
        <f>H136</f>
        <v>0</v>
      </c>
      <c r="L136" s="984"/>
    </row>
    <row r="137" spans="1:12" ht="15.6" customHeight="1">
      <c r="A137" s="573">
        <v>206</v>
      </c>
      <c r="B137" s="573" t="s">
        <v>24</v>
      </c>
      <c r="C137" s="293" t="s">
        <v>1733</v>
      </c>
      <c r="D137" s="293" t="s">
        <v>1734</v>
      </c>
      <c r="E137" s="569" t="s">
        <v>26</v>
      </c>
      <c r="F137" s="570">
        <f t="shared" si="9"/>
        <v>0</v>
      </c>
      <c r="G137" s="571" t="str">
        <f t="shared" si="8"/>
        <v>0</v>
      </c>
      <c r="H137" s="681">
        <v>0</v>
      </c>
      <c r="I137" s="567" t="s">
        <v>27</v>
      </c>
      <c r="J137" s="574" t="s">
        <v>1639</v>
      </c>
      <c r="K137" s="567">
        <f t="shared" si="6"/>
        <v>0</v>
      </c>
      <c r="L137" s="984"/>
    </row>
    <row r="138" spans="1:12" ht="15.6" customHeight="1">
      <c r="A138" s="573">
        <v>207</v>
      </c>
      <c r="B138" s="573" t="s">
        <v>24</v>
      </c>
      <c r="C138" s="293" t="s">
        <v>1735</v>
      </c>
      <c r="D138" s="293" t="s">
        <v>1736</v>
      </c>
      <c r="E138" s="569" t="s">
        <v>26</v>
      </c>
      <c r="F138" s="570">
        <f t="shared" si="9"/>
        <v>0</v>
      </c>
      <c r="G138" s="571" t="str">
        <f t="shared" si="8"/>
        <v>0</v>
      </c>
      <c r="H138" s="681">
        <v>0</v>
      </c>
      <c r="I138" s="567" t="s">
        <v>27</v>
      </c>
      <c r="J138" s="574" t="s">
        <v>1641</v>
      </c>
      <c r="K138" s="567">
        <f>H138</f>
        <v>0</v>
      </c>
      <c r="L138" s="984"/>
    </row>
    <row r="139" spans="1:12" ht="15.6" customHeight="1">
      <c r="A139" s="573">
        <v>208</v>
      </c>
      <c r="B139" s="573" t="s">
        <v>24</v>
      </c>
      <c r="C139" s="293" t="s">
        <v>1737</v>
      </c>
      <c r="D139" s="293" t="s">
        <v>4451</v>
      </c>
      <c r="E139" s="569" t="s">
        <v>26</v>
      </c>
      <c r="F139" s="570">
        <f t="shared" si="9"/>
        <v>0</v>
      </c>
      <c r="G139" s="571" t="str">
        <f t="shared" si="8"/>
        <v>0</v>
      </c>
      <c r="H139" s="681">
        <v>0</v>
      </c>
      <c r="I139" s="567" t="s">
        <v>27</v>
      </c>
      <c r="J139" s="574" t="s">
        <v>1641</v>
      </c>
      <c r="K139" s="567">
        <f>H139</f>
        <v>0</v>
      </c>
      <c r="L139" s="984"/>
    </row>
    <row r="140" spans="1:12" ht="15.6" customHeight="1">
      <c r="A140" s="573">
        <v>209</v>
      </c>
      <c r="B140" s="573" t="s">
        <v>24</v>
      </c>
      <c r="C140" s="293" t="s">
        <v>1738</v>
      </c>
      <c r="D140" s="293" t="s">
        <v>4452</v>
      </c>
      <c r="E140" s="569" t="s">
        <v>26</v>
      </c>
      <c r="F140" s="570">
        <f t="shared" si="9"/>
        <v>0</v>
      </c>
      <c r="G140" s="571" t="str">
        <f t="shared" si="8"/>
        <v>0</v>
      </c>
      <c r="H140" s="681">
        <v>0</v>
      </c>
      <c r="I140" s="567" t="s">
        <v>27</v>
      </c>
      <c r="J140" s="574" t="s">
        <v>1641</v>
      </c>
      <c r="K140" s="567">
        <f>H140</f>
        <v>0</v>
      </c>
      <c r="L140" s="984"/>
    </row>
    <row r="141" spans="1:12" ht="15.6" customHeight="1">
      <c r="A141" s="573">
        <v>210</v>
      </c>
      <c r="B141" s="573" t="s">
        <v>24</v>
      </c>
      <c r="C141" s="293" t="s">
        <v>1739</v>
      </c>
      <c r="D141" s="293" t="s">
        <v>4453</v>
      </c>
      <c r="E141" s="569" t="s">
        <v>26</v>
      </c>
      <c r="F141" s="570">
        <f t="shared" si="9"/>
        <v>0</v>
      </c>
      <c r="G141" s="571" t="str">
        <f t="shared" si="8"/>
        <v>0</v>
      </c>
      <c r="H141" s="681">
        <v>0</v>
      </c>
      <c r="I141" s="567" t="s">
        <v>27</v>
      </c>
      <c r="J141" s="574" t="s">
        <v>1641</v>
      </c>
      <c r="K141" s="567">
        <f>H141</f>
        <v>0</v>
      </c>
      <c r="L141" s="984"/>
    </row>
    <row r="142" spans="1:12" ht="15.6" customHeight="1">
      <c r="A142" s="573">
        <v>211</v>
      </c>
      <c r="B142" s="573" t="s">
        <v>24</v>
      </c>
      <c r="C142" s="293" t="s">
        <v>4419</v>
      </c>
      <c r="D142" s="293" t="s">
        <v>4420</v>
      </c>
      <c r="E142" s="569" t="s">
        <v>26</v>
      </c>
      <c r="F142" s="570">
        <f t="shared" si="9"/>
        <v>0</v>
      </c>
      <c r="G142" s="571" t="str">
        <f t="shared" si="8"/>
        <v>0</v>
      </c>
      <c r="H142" s="681">
        <v>0</v>
      </c>
      <c r="I142" s="567" t="s">
        <v>27</v>
      </c>
      <c r="J142" s="574" t="s">
        <v>1639</v>
      </c>
      <c r="K142" s="567">
        <f t="shared" si="6"/>
        <v>0</v>
      </c>
      <c r="L142" s="984"/>
    </row>
    <row r="143" spans="1:12" ht="15.6" customHeight="1">
      <c r="A143" s="573">
        <v>212</v>
      </c>
      <c r="B143" s="573" t="s">
        <v>24</v>
      </c>
      <c r="C143" s="293" t="s">
        <v>4419</v>
      </c>
      <c r="D143" s="293" t="s">
        <v>4420</v>
      </c>
      <c r="E143" s="569" t="s">
        <v>26</v>
      </c>
      <c r="F143" s="570">
        <f t="shared" si="9"/>
        <v>0</v>
      </c>
      <c r="G143" s="571" t="str">
        <f t="shared" si="8"/>
        <v>0</v>
      </c>
      <c r="H143" s="681">
        <v>0</v>
      </c>
      <c r="I143" s="567" t="s">
        <v>27</v>
      </c>
      <c r="J143" s="574" t="s">
        <v>1639</v>
      </c>
      <c r="K143" s="567">
        <f t="shared" si="6"/>
        <v>0</v>
      </c>
      <c r="L143" s="984"/>
    </row>
    <row r="144" spans="1:12" ht="15.6" customHeight="1">
      <c r="A144" s="573">
        <v>213</v>
      </c>
      <c r="B144" s="573" t="s">
        <v>24</v>
      </c>
      <c r="C144" s="293" t="s">
        <v>4419</v>
      </c>
      <c r="D144" s="293" t="s">
        <v>4420</v>
      </c>
      <c r="E144" s="569" t="s">
        <v>26</v>
      </c>
      <c r="F144" s="570">
        <f t="shared" si="9"/>
        <v>0</v>
      </c>
      <c r="G144" s="571" t="str">
        <f t="shared" si="8"/>
        <v>0</v>
      </c>
      <c r="H144" s="681">
        <v>0</v>
      </c>
      <c r="I144" s="567" t="s">
        <v>27</v>
      </c>
      <c r="J144" s="574" t="s">
        <v>1639</v>
      </c>
      <c r="K144" s="567">
        <f t="shared" si="6"/>
        <v>0</v>
      </c>
      <c r="L144" s="984"/>
    </row>
    <row r="145" spans="1:12" ht="15.6" customHeight="1">
      <c r="A145" s="573">
        <v>214</v>
      </c>
      <c r="B145" s="573" t="s">
        <v>24</v>
      </c>
      <c r="C145" s="293" t="s">
        <v>1740</v>
      </c>
      <c r="D145" s="293" t="s">
        <v>4454</v>
      </c>
      <c r="E145" s="569" t="s">
        <v>26</v>
      </c>
      <c r="F145" s="570">
        <f t="shared" si="9"/>
        <v>0</v>
      </c>
      <c r="G145" s="571" t="str">
        <f t="shared" si="8"/>
        <v>0</v>
      </c>
      <c r="H145" s="681">
        <v>0</v>
      </c>
      <c r="I145" s="567" t="s">
        <v>27</v>
      </c>
      <c r="J145" s="574" t="s">
        <v>1639</v>
      </c>
      <c r="K145" s="567">
        <f t="shared" si="6"/>
        <v>0</v>
      </c>
      <c r="L145" s="984"/>
    </row>
    <row r="146" spans="1:12" ht="15.6" customHeight="1">
      <c r="A146" s="573">
        <v>215</v>
      </c>
      <c r="B146" s="573" t="s">
        <v>24</v>
      </c>
      <c r="C146" s="293" t="s">
        <v>1741</v>
      </c>
      <c r="D146" s="293" t="s">
        <v>1742</v>
      </c>
      <c r="E146" s="569" t="s">
        <v>26</v>
      </c>
      <c r="F146" s="570">
        <f t="shared" si="9"/>
        <v>0</v>
      </c>
      <c r="G146" s="571" t="str">
        <f t="shared" si="8"/>
        <v>0</v>
      </c>
      <c r="H146" s="681">
        <v>0</v>
      </c>
      <c r="I146" s="567" t="s">
        <v>27</v>
      </c>
      <c r="J146" s="574" t="s">
        <v>1639</v>
      </c>
      <c r="K146" s="567">
        <f t="shared" si="6"/>
        <v>0</v>
      </c>
      <c r="L146" s="984"/>
    </row>
    <row r="147" spans="1:12" ht="15.6" customHeight="1">
      <c r="A147" s="573">
        <v>216</v>
      </c>
      <c r="B147" s="573" t="s">
        <v>24</v>
      </c>
      <c r="C147" s="293" t="s">
        <v>1743</v>
      </c>
      <c r="D147" s="293" t="s">
        <v>1744</v>
      </c>
      <c r="E147" s="569" t="s">
        <v>26</v>
      </c>
      <c r="F147" s="570">
        <f t="shared" si="9"/>
        <v>0</v>
      </c>
      <c r="G147" s="571" t="str">
        <f t="shared" si="8"/>
        <v>0</v>
      </c>
      <c r="H147" s="681">
        <v>0</v>
      </c>
      <c r="I147" s="567" t="s">
        <v>27</v>
      </c>
      <c r="J147" s="574" t="s">
        <v>1639</v>
      </c>
      <c r="K147" s="567">
        <f t="shared" si="6"/>
        <v>0</v>
      </c>
      <c r="L147" s="984"/>
    </row>
    <row r="148" spans="1:12" ht="15.6" customHeight="1">
      <c r="A148" s="573">
        <v>217</v>
      </c>
      <c r="B148" s="573" t="s">
        <v>24</v>
      </c>
      <c r="C148" s="293" t="s">
        <v>4419</v>
      </c>
      <c r="D148" s="293" t="s">
        <v>4420</v>
      </c>
      <c r="E148" s="569" t="s">
        <v>26</v>
      </c>
      <c r="F148" s="570">
        <f t="shared" si="9"/>
        <v>0</v>
      </c>
      <c r="G148" s="571" t="str">
        <f t="shared" si="8"/>
        <v>0</v>
      </c>
      <c r="H148" s="681">
        <v>0</v>
      </c>
      <c r="I148" s="567" t="s">
        <v>27</v>
      </c>
      <c r="J148" s="574" t="s">
        <v>1639</v>
      </c>
      <c r="K148" s="567">
        <f t="shared" si="6"/>
        <v>0</v>
      </c>
      <c r="L148" s="984"/>
    </row>
    <row r="149" spans="1:12" ht="15.6" customHeight="1">
      <c r="A149" s="573">
        <v>218</v>
      </c>
      <c r="B149" s="573" t="s">
        <v>24</v>
      </c>
      <c r="C149" s="293" t="s">
        <v>4419</v>
      </c>
      <c r="D149" s="293" t="s">
        <v>4420</v>
      </c>
      <c r="E149" s="569" t="s">
        <v>26</v>
      </c>
      <c r="F149" s="570">
        <f t="shared" si="9"/>
        <v>0</v>
      </c>
      <c r="G149" s="571" t="str">
        <f t="shared" si="8"/>
        <v>0</v>
      </c>
      <c r="H149" s="681">
        <v>0</v>
      </c>
      <c r="I149" s="567" t="s">
        <v>27</v>
      </c>
      <c r="J149" s="574" t="s">
        <v>1639</v>
      </c>
      <c r="K149" s="567">
        <f t="shared" si="6"/>
        <v>0</v>
      </c>
      <c r="L149" s="984"/>
    </row>
    <row r="150" spans="1:12" ht="15.6" customHeight="1">
      <c r="A150" s="573">
        <v>219</v>
      </c>
      <c r="B150" s="573" t="s">
        <v>24</v>
      </c>
      <c r="C150" s="293" t="s">
        <v>4419</v>
      </c>
      <c r="D150" s="293" t="s">
        <v>4420</v>
      </c>
      <c r="E150" s="569" t="s">
        <v>26</v>
      </c>
      <c r="F150" s="570">
        <f t="shared" si="9"/>
        <v>0</v>
      </c>
      <c r="G150" s="571" t="str">
        <f t="shared" si="8"/>
        <v>0</v>
      </c>
      <c r="H150" s="681">
        <v>0</v>
      </c>
      <c r="I150" s="567" t="s">
        <v>27</v>
      </c>
      <c r="J150" s="574" t="s">
        <v>1639</v>
      </c>
      <c r="K150" s="567">
        <f t="shared" si="6"/>
        <v>0</v>
      </c>
      <c r="L150" s="984"/>
    </row>
    <row r="151" spans="1:12" ht="15.6" customHeight="1">
      <c r="A151" s="573">
        <v>220</v>
      </c>
      <c r="B151" s="573" t="s">
        <v>24</v>
      </c>
      <c r="C151" s="293" t="s">
        <v>4419</v>
      </c>
      <c r="D151" s="293" t="s">
        <v>4420</v>
      </c>
      <c r="E151" s="569" t="s">
        <v>26</v>
      </c>
      <c r="F151" s="570">
        <f t="shared" si="9"/>
        <v>0</v>
      </c>
      <c r="G151" s="571" t="str">
        <f t="shared" si="8"/>
        <v>0</v>
      </c>
      <c r="H151" s="681">
        <v>0</v>
      </c>
      <c r="I151" s="567" t="s">
        <v>27</v>
      </c>
      <c r="J151" s="574" t="s">
        <v>1639</v>
      </c>
      <c r="K151" s="567">
        <f t="shared" si="6"/>
        <v>0</v>
      </c>
      <c r="L151" s="984"/>
    </row>
    <row r="152" spans="1:12" ht="15.6" customHeight="1">
      <c r="A152" s="573">
        <v>221</v>
      </c>
      <c r="B152" s="573" t="s">
        <v>24</v>
      </c>
      <c r="C152" s="293" t="s">
        <v>4419</v>
      </c>
      <c r="D152" s="293" t="s">
        <v>4420</v>
      </c>
      <c r="E152" s="569" t="s">
        <v>26</v>
      </c>
      <c r="F152" s="570">
        <f t="shared" si="9"/>
        <v>0</v>
      </c>
      <c r="G152" s="571" t="str">
        <f t="shared" si="8"/>
        <v>0</v>
      </c>
      <c r="H152" s="681">
        <v>0</v>
      </c>
      <c r="I152" s="567" t="s">
        <v>27</v>
      </c>
      <c r="J152" s="574" t="s">
        <v>1639</v>
      </c>
      <c r="K152" s="567">
        <f t="shared" si="6"/>
        <v>0</v>
      </c>
      <c r="L152" s="984"/>
    </row>
    <row r="153" spans="1:12" ht="15.6" customHeight="1">
      <c r="A153" s="573">
        <v>222</v>
      </c>
      <c r="B153" s="573" t="s">
        <v>24</v>
      </c>
      <c r="C153" s="293" t="s">
        <v>4419</v>
      </c>
      <c r="D153" s="293" t="s">
        <v>4420</v>
      </c>
      <c r="E153" s="569" t="s">
        <v>26</v>
      </c>
      <c r="F153" s="570">
        <f t="shared" si="9"/>
        <v>0</v>
      </c>
      <c r="G153" s="571" t="str">
        <f t="shared" si="8"/>
        <v>0</v>
      </c>
      <c r="H153" s="681">
        <v>0</v>
      </c>
      <c r="I153" s="567" t="s">
        <v>27</v>
      </c>
      <c r="J153" s="574" t="s">
        <v>1639</v>
      </c>
      <c r="K153" s="567">
        <f t="shared" si="6"/>
        <v>0</v>
      </c>
      <c r="L153" s="984"/>
    </row>
    <row r="154" spans="1:12" ht="15.6" customHeight="1">
      <c r="A154" s="573">
        <v>223</v>
      </c>
      <c r="B154" s="573" t="s">
        <v>24</v>
      </c>
      <c r="C154" s="293" t="s">
        <v>4419</v>
      </c>
      <c r="D154" s="293" t="s">
        <v>4420</v>
      </c>
      <c r="E154" s="569" t="s">
        <v>26</v>
      </c>
      <c r="F154" s="570">
        <f t="shared" si="9"/>
        <v>0</v>
      </c>
      <c r="G154" s="571" t="str">
        <f t="shared" si="8"/>
        <v>0</v>
      </c>
      <c r="H154" s="681">
        <v>0</v>
      </c>
      <c r="I154" s="567" t="s">
        <v>27</v>
      </c>
      <c r="J154" s="574" t="s">
        <v>1639</v>
      </c>
      <c r="K154" s="567">
        <f t="shared" si="6"/>
        <v>0</v>
      </c>
      <c r="L154" s="985"/>
    </row>
    <row r="155" spans="1:12" ht="15.6" customHeight="1">
      <c r="A155" s="573">
        <v>224</v>
      </c>
      <c r="B155" s="573" t="s">
        <v>24</v>
      </c>
      <c r="C155" s="293" t="s">
        <v>49</v>
      </c>
      <c r="D155" s="293" t="s">
        <v>49</v>
      </c>
      <c r="E155" s="569" t="s">
        <v>26</v>
      </c>
      <c r="F155" s="570">
        <f t="shared" si="9"/>
        <v>255</v>
      </c>
      <c r="G155" s="571" t="str">
        <f t="shared" si="8"/>
        <v>FF</v>
      </c>
      <c r="H155" s="681">
        <v>255</v>
      </c>
      <c r="I155" s="567" t="s">
        <v>27</v>
      </c>
      <c r="J155" s="574" t="s">
        <v>1639</v>
      </c>
      <c r="K155" s="567">
        <f t="shared" si="6"/>
        <v>255</v>
      </c>
      <c r="L155" s="298"/>
    </row>
    <row r="156" spans="1:12" ht="15.6" customHeight="1">
      <c r="A156" s="573">
        <v>225</v>
      </c>
      <c r="B156" s="573" t="s">
        <v>24</v>
      </c>
      <c r="C156" s="293" t="s">
        <v>49</v>
      </c>
      <c r="D156" s="293" t="s">
        <v>49</v>
      </c>
      <c r="E156" s="569" t="s">
        <v>26</v>
      </c>
      <c r="F156" s="570">
        <f t="shared" si="9"/>
        <v>255</v>
      </c>
      <c r="G156" s="571" t="str">
        <f t="shared" si="8"/>
        <v>FF</v>
      </c>
      <c r="H156" s="681">
        <v>255</v>
      </c>
      <c r="I156" s="567" t="s">
        <v>27</v>
      </c>
      <c r="J156" s="574" t="s">
        <v>1639</v>
      </c>
      <c r="K156" s="567">
        <f t="shared" si="6"/>
        <v>255</v>
      </c>
      <c r="L156" s="298"/>
    </row>
    <row r="157" spans="1:12" ht="15.6" customHeight="1">
      <c r="A157" s="573">
        <v>226</v>
      </c>
      <c r="B157" s="573" t="s">
        <v>24</v>
      </c>
      <c r="C157" s="293" t="s">
        <v>49</v>
      </c>
      <c r="D157" s="293" t="s">
        <v>49</v>
      </c>
      <c r="E157" s="569" t="s">
        <v>26</v>
      </c>
      <c r="F157" s="570">
        <f t="shared" si="9"/>
        <v>255</v>
      </c>
      <c r="G157" s="571" t="str">
        <f t="shared" si="8"/>
        <v>FF</v>
      </c>
      <c r="H157" s="681">
        <v>255</v>
      </c>
      <c r="I157" s="567" t="s">
        <v>27</v>
      </c>
      <c r="J157" s="574" t="s">
        <v>1639</v>
      </c>
      <c r="K157" s="567">
        <f t="shared" si="6"/>
        <v>255</v>
      </c>
      <c r="L157" s="298"/>
    </row>
    <row r="158" spans="1:12" ht="15.6" customHeight="1">
      <c r="A158" s="573">
        <v>227</v>
      </c>
      <c r="B158" s="573" t="s">
        <v>24</v>
      </c>
      <c r="C158" s="293" t="s">
        <v>49</v>
      </c>
      <c r="D158" s="293" t="s">
        <v>49</v>
      </c>
      <c r="E158" s="569" t="s">
        <v>26</v>
      </c>
      <c r="F158" s="570">
        <f t="shared" si="9"/>
        <v>255</v>
      </c>
      <c r="G158" s="571" t="str">
        <f t="shared" si="8"/>
        <v>FF</v>
      </c>
      <c r="H158" s="681">
        <v>255</v>
      </c>
      <c r="I158" s="567" t="s">
        <v>27</v>
      </c>
      <c r="J158" s="574" t="s">
        <v>1639</v>
      </c>
      <c r="K158" s="567">
        <f t="shared" si="6"/>
        <v>255</v>
      </c>
      <c r="L158" s="298"/>
    </row>
    <row r="159" spans="1:12">
      <c r="A159" s="573">
        <v>228</v>
      </c>
      <c r="B159" s="573" t="s">
        <v>24</v>
      </c>
      <c r="C159" s="293" t="s">
        <v>49</v>
      </c>
      <c r="D159" s="293" t="s">
        <v>49</v>
      </c>
      <c r="E159" s="569" t="s">
        <v>26</v>
      </c>
      <c r="F159" s="570">
        <f t="shared" si="9"/>
        <v>255</v>
      </c>
      <c r="G159" s="571" t="str">
        <f t="shared" si="8"/>
        <v>FF</v>
      </c>
      <c r="H159" s="681">
        <v>255</v>
      </c>
      <c r="I159" s="567" t="s">
        <v>27</v>
      </c>
      <c r="J159" s="574" t="s">
        <v>1639</v>
      </c>
      <c r="K159" s="567">
        <f t="shared" si="6"/>
        <v>255</v>
      </c>
      <c r="L159" s="298"/>
    </row>
    <row r="160" spans="1:12">
      <c r="A160" s="573">
        <v>229</v>
      </c>
      <c r="B160" s="573" t="s">
        <v>24</v>
      </c>
      <c r="C160" s="293" t="s">
        <v>49</v>
      </c>
      <c r="D160" s="293" t="s">
        <v>49</v>
      </c>
      <c r="E160" s="569" t="s">
        <v>26</v>
      </c>
      <c r="F160" s="570">
        <f t="shared" si="9"/>
        <v>255</v>
      </c>
      <c r="G160" s="571" t="str">
        <f t="shared" si="8"/>
        <v>FF</v>
      </c>
      <c r="H160" s="681">
        <v>255</v>
      </c>
      <c r="I160" s="567" t="s">
        <v>27</v>
      </c>
      <c r="J160" s="574" t="s">
        <v>1639</v>
      </c>
      <c r="K160" s="567">
        <f t="shared" si="6"/>
        <v>255</v>
      </c>
      <c r="L160" s="298"/>
    </row>
    <row r="161" spans="1:12">
      <c r="A161" s="573">
        <v>230</v>
      </c>
      <c r="B161" s="573" t="s">
        <v>24</v>
      </c>
      <c r="C161" s="293" t="s">
        <v>49</v>
      </c>
      <c r="D161" s="293" t="s">
        <v>49</v>
      </c>
      <c r="E161" s="569" t="s">
        <v>26</v>
      </c>
      <c r="F161" s="570">
        <f t="shared" si="9"/>
        <v>255</v>
      </c>
      <c r="G161" s="571" t="str">
        <f t="shared" si="8"/>
        <v>FF</v>
      </c>
      <c r="H161" s="681">
        <v>255</v>
      </c>
      <c r="I161" s="567" t="s">
        <v>27</v>
      </c>
      <c r="J161" s="574" t="s">
        <v>1639</v>
      </c>
      <c r="K161" s="567">
        <f t="shared" si="6"/>
        <v>255</v>
      </c>
      <c r="L161" s="298"/>
    </row>
    <row r="162" spans="1:12">
      <c r="A162" s="573">
        <v>231</v>
      </c>
      <c r="B162" s="573" t="s">
        <v>24</v>
      </c>
      <c r="C162" s="293" t="s">
        <v>49</v>
      </c>
      <c r="D162" s="293" t="s">
        <v>49</v>
      </c>
      <c r="E162" s="569" t="s">
        <v>26</v>
      </c>
      <c r="F162" s="570">
        <f t="shared" si="9"/>
        <v>255</v>
      </c>
      <c r="G162" s="571" t="str">
        <f t="shared" si="8"/>
        <v>FF</v>
      </c>
      <c r="H162" s="681">
        <v>255</v>
      </c>
      <c r="I162" s="567" t="s">
        <v>27</v>
      </c>
      <c r="J162" s="574" t="s">
        <v>1639</v>
      </c>
      <c r="K162" s="567">
        <f t="shared" si="6"/>
        <v>255</v>
      </c>
      <c r="L162" s="298"/>
    </row>
    <row r="163" spans="1:12">
      <c r="A163" s="573">
        <v>232</v>
      </c>
      <c r="B163" s="573" t="s">
        <v>24</v>
      </c>
      <c r="C163" s="293" t="s">
        <v>49</v>
      </c>
      <c r="D163" s="293" t="s">
        <v>49</v>
      </c>
      <c r="E163" s="569" t="s">
        <v>26</v>
      </c>
      <c r="F163" s="570">
        <f t="shared" si="9"/>
        <v>255</v>
      </c>
      <c r="G163" s="571" t="str">
        <f t="shared" si="8"/>
        <v>FF</v>
      </c>
      <c r="H163" s="681">
        <v>255</v>
      </c>
      <c r="I163" s="567" t="s">
        <v>27</v>
      </c>
      <c r="J163" s="574" t="s">
        <v>1639</v>
      </c>
      <c r="K163" s="567">
        <f t="shared" si="6"/>
        <v>255</v>
      </c>
      <c r="L163" s="298"/>
    </row>
    <row r="164" spans="1:12">
      <c r="A164" s="573">
        <v>233</v>
      </c>
      <c r="B164" s="573" t="s">
        <v>24</v>
      </c>
      <c r="C164" s="293" t="s">
        <v>49</v>
      </c>
      <c r="D164" s="293" t="s">
        <v>49</v>
      </c>
      <c r="E164" s="569" t="s">
        <v>26</v>
      </c>
      <c r="F164" s="570">
        <f t="shared" si="9"/>
        <v>255</v>
      </c>
      <c r="G164" s="571" t="str">
        <f t="shared" si="8"/>
        <v>FF</v>
      </c>
      <c r="H164" s="681">
        <v>255</v>
      </c>
      <c r="I164" s="567" t="s">
        <v>27</v>
      </c>
      <c r="J164" s="574" t="s">
        <v>1639</v>
      </c>
      <c r="K164" s="567">
        <f t="shared" si="6"/>
        <v>255</v>
      </c>
      <c r="L164" s="298"/>
    </row>
    <row r="165" spans="1:12">
      <c r="A165" s="573">
        <v>234</v>
      </c>
      <c r="B165" s="573" t="s">
        <v>24</v>
      </c>
      <c r="C165" s="293" t="s">
        <v>49</v>
      </c>
      <c r="D165" s="293" t="s">
        <v>49</v>
      </c>
      <c r="E165" s="569" t="s">
        <v>26</v>
      </c>
      <c r="F165" s="570">
        <f t="shared" si="9"/>
        <v>255</v>
      </c>
      <c r="G165" s="571" t="str">
        <f t="shared" si="8"/>
        <v>FF</v>
      </c>
      <c r="H165" s="681">
        <v>255</v>
      </c>
      <c r="I165" s="567" t="s">
        <v>27</v>
      </c>
      <c r="J165" s="574" t="s">
        <v>1639</v>
      </c>
      <c r="K165" s="567">
        <f t="shared" ref="K165:K186" si="10">H165</f>
        <v>255</v>
      </c>
      <c r="L165" s="298"/>
    </row>
    <row r="166" spans="1:12">
      <c r="A166" s="573">
        <v>235</v>
      </c>
      <c r="B166" s="573" t="s">
        <v>24</v>
      </c>
      <c r="C166" s="293" t="s">
        <v>49</v>
      </c>
      <c r="D166" s="293" t="s">
        <v>49</v>
      </c>
      <c r="E166" s="569" t="s">
        <v>26</v>
      </c>
      <c r="F166" s="570">
        <f t="shared" si="9"/>
        <v>255</v>
      </c>
      <c r="G166" s="571" t="str">
        <f t="shared" si="8"/>
        <v>FF</v>
      </c>
      <c r="H166" s="681">
        <v>255</v>
      </c>
      <c r="I166" s="567" t="s">
        <v>27</v>
      </c>
      <c r="J166" s="574" t="s">
        <v>1639</v>
      </c>
      <c r="K166" s="567">
        <f t="shared" si="10"/>
        <v>255</v>
      </c>
      <c r="L166" s="298"/>
    </row>
    <row r="167" spans="1:12">
      <c r="A167" s="573">
        <v>236</v>
      </c>
      <c r="B167" s="573" t="s">
        <v>24</v>
      </c>
      <c r="C167" s="293" t="s">
        <v>49</v>
      </c>
      <c r="D167" s="293" t="s">
        <v>49</v>
      </c>
      <c r="E167" s="569" t="s">
        <v>26</v>
      </c>
      <c r="F167" s="570">
        <f t="shared" si="9"/>
        <v>255</v>
      </c>
      <c r="G167" s="571" t="str">
        <f t="shared" si="8"/>
        <v>FF</v>
      </c>
      <c r="H167" s="681">
        <v>255</v>
      </c>
      <c r="I167" s="567" t="s">
        <v>27</v>
      </c>
      <c r="J167" s="574" t="s">
        <v>1639</v>
      </c>
      <c r="K167" s="567">
        <f t="shared" si="10"/>
        <v>255</v>
      </c>
      <c r="L167" s="298"/>
    </row>
    <row r="168" spans="1:12">
      <c r="A168" s="573">
        <v>237</v>
      </c>
      <c r="B168" s="573" t="s">
        <v>24</v>
      </c>
      <c r="C168" s="293" t="s">
        <v>49</v>
      </c>
      <c r="D168" s="293" t="s">
        <v>49</v>
      </c>
      <c r="E168" s="569" t="s">
        <v>26</v>
      </c>
      <c r="F168" s="570">
        <f t="shared" si="9"/>
        <v>255</v>
      </c>
      <c r="G168" s="571" t="str">
        <f t="shared" si="8"/>
        <v>FF</v>
      </c>
      <c r="H168" s="681">
        <v>255</v>
      </c>
      <c r="I168" s="567" t="s">
        <v>27</v>
      </c>
      <c r="J168" s="574" t="s">
        <v>1639</v>
      </c>
      <c r="K168" s="567">
        <f t="shared" si="10"/>
        <v>255</v>
      </c>
      <c r="L168" s="298"/>
    </row>
    <row r="169" spans="1:12">
      <c r="A169" s="573">
        <v>238</v>
      </c>
      <c r="B169" s="573" t="s">
        <v>24</v>
      </c>
      <c r="C169" s="293" t="s">
        <v>49</v>
      </c>
      <c r="D169" s="293" t="s">
        <v>49</v>
      </c>
      <c r="E169" s="569" t="s">
        <v>26</v>
      </c>
      <c r="F169" s="570">
        <f t="shared" si="9"/>
        <v>255</v>
      </c>
      <c r="G169" s="571" t="str">
        <f t="shared" si="8"/>
        <v>FF</v>
      </c>
      <c r="H169" s="681">
        <v>255</v>
      </c>
      <c r="I169" s="567" t="s">
        <v>27</v>
      </c>
      <c r="J169" s="574" t="s">
        <v>1639</v>
      </c>
      <c r="K169" s="567">
        <f t="shared" si="10"/>
        <v>255</v>
      </c>
      <c r="L169" s="298"/>
    </row>
    <row r="170" spans="1:12">
      <c r="A170" s="573">
        <v>239</v>
      </c>
      <c r="B170" s="573" t="s">
        <v>24</v>
      </c>
      <c r="C170" s="293" t="s">
        <v>49</v>
      </c>
      <c r="D170" s="293" t="s">
        <v>49</v>
      </c>
      <c r="E170" s="569" t="s">
        <v>26</v>
      </c>
      <c r="F170" s="570">
        <f t="shared" si="9"/>
        <v>255</v>
      </c>
      <c r="G170" s="571" t="str">
        <f t="shared" si="8"/>
        <v>FF</v>
      </c>
      <c r="H170" s="681">
        <v>255</v>
      </c>
      <c r="I170" s="567" t="s">
        <v>27</v>
      </c>
      <c r="J170" s="574" t="s">
        <v>1639</v>
      </c>
      <c r="K170" s="567">
        <f t="shared" si="10"/>
        <v>255</v>
      </c>
      <c r="L170" s="298"/>
    </row>
    <row r="171" spans="1:12">
      <c r="A171" s="573">
        <v>240</v>
      </c>
      <c r="B171" s="573" t="s">
        <v>24</v>
      </c>
      <c r="C171" s="293" t="s">
        <v>49</v>
      </c>
      <c r="D171" s="293" t="s">
        <v>49</v>
      </c>
      <c r="E171" s="569" t="s">
        <v>26</v>
      </c>
      <c r="F171" s="570">
        <f t="shared" si="9"/>
        <v>255</v>
      </c>
      <c r="G171" s="571" t="str">
        <f t="shared" si="8"/>
        <v>FF</v>
      </c>
      <c r="H171" s="681">
        <v>255</v>
      </c>
      <c r="I171" s="567" t="s">
        <v>27</v>
      </c>
      <c r="J171" s="574" t="s">
        <v>1639</v>
      </c>
      <c r="K171" s="567">
        <f t="shared" si="10"/>
        <v>255</v>
      </c>
      <c r="L171" s="298"/>
    </row>
    <row r="172" spans="1:12">
      <c r="A172" s="573">
        <v>241</v>
      </c>
      <c r="B172" s="573" t="s">
        <v>24</v>
      </c>
      <c r="C172" s="293" t="s">
        <v>49</v>
      </c>
      <c r="D172" s="293" t="s">
        <v>49</v>
      </c>
      <c r="E172" s="569" t="s">
        <v>26</v>
      </c>
      <c r="F172" s="570">
        <f t="shared" si="9"/>
        <v>255</v>
      </c>
      <c r="G172" s="571" t="str">
        <f t="shared" si="8"/>
        <v>FF</v>
      </c>
      <c r="H172" s="681">
        <v>255</v>
      </c>
      <c r="I172" s="567" t="s">
        <v>27</v>
      </c>
      <c r="J172" s="574" t="s">
        <v>1639</v>
      </c>
      <c r="K172" s="567">
        <f t="shared" si="10"/>
        <v>255</v>
      </c>
      <c r="L172" s="298"/>
    </row>
    <row r="173" spans="1:12">
      <c r="A173" s="573">
        <v>242</v>
      </c>
      <c r="B173" s="573" t="s">
        <v>24</v>
      </c>
      <c r="C173" s="293" t="s">
        <v>49</v>
      </c>
      <c r="D173" s="293" t="s">
        <v>49</v>
      </c>
      <c r="E173" s="569" t="s">
        <v>26</v>
      </c>
      <c r="F173" s="570">
        <f t="shared" si="9"/>
        <v>255</v>
      </c>
      <c r="G173" s="571" t="str">
        <f t="shared" si="8"/>
        <v>FF</v>
      </c>
      <c r="H173" s="681">
        <v>255</v>
      </c>
      <c r="I173" s="567" t="s">
        <v>27</v>
      </c>
      <c r="J173" s="574" t="s">
        <v>1639</v>
      </c>
      <c r="K173" s="567">
        <f t="shared" si="10"/>
        <v>255</v>
      </c>
      <c r="L173" s="298"/>
    </row>
    <row r="174" spans="1:12">
      <c r="A174" s="573">
        <v>243</v>
      </c>
      <c r="B174" s="573" t="s">
        <v>24</v>
      </c>
      <c r="C174" s="293" t="s">
        <v>49</v>
      </c>
      <c r="D174" s="293" t="s">
        <v>49</v>
      </c>
      <c r="E174" s="569" t="s">
        <v>26</v>
      </c>
      <c r="F174" s="570">
        <f t="shared" si="9"/>
        <v>255</v>
      </c>
      <c r="G174" s="571" t="str">
        <f t="shared" si="8"/>
        <v>FF</v>
      </c>
      <c r="H174" s="681">
        <v>255</v>
      </c>
      <c r="I174" s="567" t="s">
        <v>27</v>
      </c>
      <c r="J174" s="574" t="s">
        <v>1639</v>
      </c>
      <c r="K174" s="567">
        <f t="shared" si="10"/>
        <v>255</v>
      </c>
      <c r="L174" s="298"/>
    </row>
    <row r="175" spans="1:12">
      <c r="A175" s="573">
        <v>244</v>
      </c>
      <c r="B175" s="573" t="s">
        <v>24</v>
      </c>
      <c r="C175" s="293" t="s">
        <v>49</v>
      </c>
      <c r="D175" s="293" t="s">
        <v>49</v>
      </c>
      <c r="E175" s="569" t="s">
        <v>26</v>
      </c>
      <c r="F175" s="570">
        <f t="shared" si="9"/>
        <v>255</v>
      </c>
      <c r="G175" s="571" t="str">
        <f t="shared" si="8"/>
        <v>FF</v>
      </c>
      <c r="H175" s="681">
        <v>255</v>
      </c>
      <c r="I175" s="567" t="s">
        <v>27</v>
      </c>
      <c r="J175" s="574" t="s">
        <v>1639</v>
      </c>
      <c r="K175" s="567">
        <f t="shared" si="10"/>
        <v>255</v>
      </c>
      <c r="L175" s="298"/>
    </row>
    <row r="176" spans="1:12">
      <c r="A176" s="573">
        <v>245</v>
      </c>
      <c r="B176" s="573" t="s">
        <v>24</v>
      </c>
      <c r="C176" s="293" t="s">
        <v>49</v>
      </c>
      <c r="D176" s="293" t="s">
        <v>49</v>
      </c>
      <c r="E176" s="569" t="s">
        <v>26</v>
      </c>
      <c r="F176" s="570">
        <f t="shared" si="9"/>
        <v>255</v>
      </c>
      <c r="G176" s="571" t="str">
        <f t="shared" si="8"/>
        <v>FF</v>
      </c>
      <c r="H176" s="681">
        <v>255</v>
      </c>
      <c r="I176" s="567" t="s">
        <v>27</v>
      </c>
      <c r="J176" s="574" t="s">
        <v>1639</v>
      </c>
      <c r="K176" s="567">
        <f t="shared" si="10"/>
        <v>255</v>
      </c>
      <c r="L176" s="298"/>
    </row>
    <row r="177" spans="1:12">
      <c r="A177" s="573">
        <v>246</v>
      </c>
      <c r="B177" s="573" t="s">
        <v>24</v>
      </c>
      <c r="C177" s="293" t="s">
        <v>49</v>
      </c>
      <c r="D177" s="293" t="s">
        <v>49</v>
      </c>
      <c r="E177" s="569" t="s">
        <v>26</v>
      </c>
      <c r="F177" s="570">
        <f t="shared" si="9"/>
        <v>255</v>
      </c>
      <c r="G177" s="571" t="str">
        <f t="shared" si="8"/>
        <v>FF</v>
      </c>
      <c r="H177" s="681">
        <v>255</v>
      </c>
      <c r="I177" s="567" t="s">
        <v>27</v>
      </c>
      <c r="J177" s="574" t="s">
        <v>1639</v>
      </c>
      <c r="K177" s="567">
        <f t="shared" si="10"/>
        <v>255</v>
      </c>
      <c r="L177" s="298"/>
    </row>
    <row r="178" spans="1:12">
      <c r="A178" s="573">
        <v>247</v>
      </c>
      <c r="B178" s="573" t="s">
        <v>24</v>
      </c>
      <c r="C178" s="293" t="s">
        <v>49</v>
      </c>
      <c r="D178" s="293" t="s">
        <v>49</v>
      </c>
      <c r="E178" s="569" t="s">
        <v>26</v>
      </c>
      <c r="F178" s="570">
        <f t="shared" si="9"/>
        <v>255</v>
      </c>
      <c r="G178" s="571" t="str">
        <f t="shared" si="8"/>
        <v>FF</v>
      </c>
      <c r="H178" s="681">
        <v>255</v>
      </c>
      <c r="I178" s="567" t="s">
        <v>27</v>
      </c>
      <c r="J178" s="574" t="s">
        <v>1639</v>
      </c>
      <c r="K178" s="567">
        <f t="shared" si="10"/>
        <v>255</v>
      </c>
      <c r="L178" s="298"/>
    </row>
    <row r="179" spans="1:12">
      <c r="A179" s="573">
        <v>248</v>
      </c>
      <c r="B179" s="573" t="s">
        <v>24</v>
      </c>
      <c r="C179" s="293" t="s">
        <v>49</v>
      </c>
      <c r="D179" s="293" t="s">
        <v>49</v>
      </c>
      <c r="E179" s="569" t="s">
        <v>26</v>
      </c>
      <c r="F179" s="570">
        <f t="shared" si="9"/>
        <v>255</v>
      </c>
      <c r="G179" s="571" t="str">
        <f t="shared" si="8"/>
        <v>FF</v>
      </c>
      <c r="H179" s="681">
        <v>255</v>
      </c>
      <c r="I179" s="567" t="s">
        <v>27</v>
      </c>
      <c r="J179" s="574" t="s">
        <v>1639</v>
      </c>
      <c r="K179" s="567">
        <f t="shared" si="10"/>
        <v>255</v>
      </c>
      <c r="L179" s="298"/>
    </row>
    <row r="180" spans="1:12">
      <c r="A180" s="573">
        <v>249</v>
      </c>
      <c r="B180" s="573" t="s">
        <v>24</v>
      </c>
      <c r="C180" s="293" t="s">
        <v>49</v>
      </c>
      <c r="D180" s="293" t="s">
        <v>49</v>
      </c>
      <c r="E180" s="569" t="s">
        <v>26</v>
      </c>
      <c r="F180" s="570">
        <f t="shared" si="9"/>
        <v>255</v>
      </c>
      <c r="G180" s="571" t="str">
        <f t="shared" si="8"/>
        <v>FF</v>
      </c>
      <c r="H180" s="681">
        <v>255</v>
      </c>
      <c r="I180" s="567" t="s">
        <v>27</v>
      </c>
      <c r="J180" s="574" t="s">
        <v>1639</v>
      </c>
      <c r="K180" s="567">
        <f t="shared" si="10"/>
        <v>255</v>
      </c>
      <c r="L180" s="298"/>
    </row>
    <row r="181" spans="1:12">
      <c r="A181" s="573">
        <v>250</v>
      </c>
      <c r="B181" s="573" t="s">
        <v>24</v>
      </c>
      <c r="C181" s="293" t="s">
        <v>49</v>
      </c>
      <c r="D181" s="293" t="s">
        <v>49</v>
      </c>
      <c r="E181" s="569" t="s">
        <v>26</v>
      </c>
      <c r="F181" s="570">
        <f t="shared" si="9"/>
        <v>255</v>
      </c>
      <c r="G181" s="571" t="str">
        <f t="shared" si="8"/>
        <v>FF</v>
      </c>
      <c r="H181" s="681">
        <v>255</v>
      </c>
      <c r="I181" s="567" t="s">
        <v>27</v>
      </c>
      <c r="J181" s="574" t="s">
        <v>1639</v>
      </c>
      <c r="K181" s="567">
        <f t="shared" si="10"/>
        <v>255</v>
      </c>
      <c r="L181" s="298"/>
    </row>
    <row r="182" spans="1:12">
      <c r="A182" s="573">
        <v>251</v>
      </c>
      <c r="B182" s="573" t="s">
        <v>24</v>
      </c>
      <c r="C182" s="293" t="s">
        <v>49</v>
      </c>
      <c r="D182" s="293" t="s">
        <v>49</v>
      </c>
      <c r="E182" s="569" t="s">
        <v>26</v>
      </c>
      <c r="F182" s="570">
        <f t="shared" si="9"/>
        <v>255</v>
      </c>
      <c r="G182" s="571" t="str">
        <f t="shared" si="8"/>
        <v>FF</v>
      </c>
      <c r="H182" s="681">
        <v>255</v>
      </c>
      <c r="I182" s="567" t="s">
        <v>27</v>
      </c>
      <c r="J182" s="574" t="s">
        <v>1639</v>
      </c>
      <c r="K182" s="567">
        <f t="shared" si="10"/>
        <v>255</v>
      </c>
      <c r="L182" s="298"/>
    </row>
    <row r="183" spans="1:12">
      <c r="A183" s="573">
        <v>252</v>
      </c>
      <c r="B183" s="573" t="s">
        <v>24</v>
      </c>
      <c r="C183" s="293" t="s">
        <v>49</v>
      </c>
      <c r="D183" s="293" t="s">
        <v>49</v>
      </c>
      <c r="E183" s="569" t="s">
        <v>26</v>
      </c>
      <c r="F183" s="570">
        <f t="shared" si="9"/>
        <v>255</v>
      </c>
      <c r="G183" s="571" t="str">
        <f t="shared" si="8"/>
        <v>FF</v>
      </c>
      <c r="H183" s="681">
        <v>255</v>
      </c>
      <c r="I183" s="567" t="s">
        <v>27</v>
      </c>
      <c r="J183" s="574" t="s">
        <v>1639</v>
      </c>
      <c r="K183" s="567">
        <f t="shared" si="10"/>
        <v>255</v>
      </c>
      <c r="L183" s="298"/>
    </row>
    <row r="184" spans="1:12">
      <c r="A184" s="573">
        <v>253</v>
      </c>
      <c r="B184" s="573" t="s">
        <v>24</v>
      </c>
      <c r="C184" s="293" t="s">
        <v>49</v>
      </c>
      <c r="D184" s="293" t="s">
        <v>49</v>
      </c>
      <c r="E184" s="569" t="s">
        <v>26</v>
      </c>
      <c r="F184" s="570">
        <f t="shared" si="9"/>
        <v>255</v>
      </c>
      <c r="G184" s="571" t="str">
        <f t="shared" si="8"/>
        <v>FF</v>
      </c>
      <c r="H184" s="681">
        <v>255</v>
      </c>
      <c r="I184" s="567" t="s">
        <v>27</v>
      </c>
      <c r="J184" s="574" t="s">
        <v>1639</v>
      </c>
      <c r="K184" s="567">
        <f t="shared" si="10"/>
        <v>255</v>
      </c>
      <c r="L184" s="298"/>
    </row>
    <row r="185" spans="1:12">
      <c r="A185" s="573">
        <v>254</v>
      </c>
      <c r="B185" s="573" t="s">
        <v>24</v>
      </c>
      <c r="C185" s="293" t="s">
        <v>49</v>
      </c>
      <c r="D185" s="293" t="s">
        <v>49</v>
      </c>
      <c r="E185" s="569" t="s">
        <v>26</v>
      </c>
      <c r="F185" s="570">
        <f t="shared" si="9"/>
        <v>255</v>
      </c>
      <c r="G185" s="571" t="str">
        <f t="shared" si="8"/>
        <v>FF</v>
      </c>
      <c r="H185" s="681">
        <v>255</v>
      </c>
      <c r="I185" s="567" t="s">
        <v>27</v>
      </c>
      <c r="J185" s="574" t="s">
        <v>1639</v>
      </c>
      <c r="K185" s="567">
        <f t="shared" si="10"/>
        <v>255</v>
      </c>
      <c r="L185" s="298"/>
    </row>
    <row r="186" spans="1:12">
      <c r="A186" s="573">
        <v>255</v>
      </c>
      <c r="B186" s="573" t="s">
        <v>24</v>
      </c>
      <c r="C186" s="293" t="s">
        <v>1487</v>
      </c>
      <c r="D186" s="300" t="s">
        <v>1488</v>
      </c>
      <c r="E186" s="569" t="s">
        <v>26</v>
      </c>
      <c r="F186" s="570">
        <f t="shared" si="9"/>
        <v>204</v>
      </c>
      <c r="G186" s="571" t="str">
        <f t="shared" si="8"/>
        <v>CC</v>
      </c>
      <c r="H186" s="681">
        <v>204</v>
      </c>
      <c r="I186" s="567" t="s">
        <v>27</v>
      </c>
      <c r="J186" s="574" t="s">
        <v>1639</v>
      </c>
      <c r="K186" s="567">
        <f t="shared" si="10"/>
        <v>204</v>
      </c>
      <c r="L186" s="298"/>
    </row>
    <row r="187" spans="1:12">
      <c r="A187" s="566"/>
      <c r="B187" s="568"/>
      <c r="C187" s="566"/>
      <c r="D187" s="566"/>
      <c r="E187" s="568"/>
      <c r="F187" s="566"/>
      <c r="H187" s="680"/>
      <c r="I187" s="568"/>
      <c r="J187" s="568"/>
      <c r="K187" s="568"/>
      <c r="L187" s="566"/>
    </row>
    <row r="188" spans="1:12">
      <c r="A188" s="566"/>
      <c r="B188" s="568"/>
      <c r="C188" s="566"/>
      <c r="D188" s="566"/>
      <c r="E188" s="568"/>
      <c r="F188" s="566"/>
      <c r="H188" s="680"/>
      <c r="I188" s="568"/>
      <c r="J188" s="568"/>
      <c r="K188" s="568"/>
      <c r="L188" s="566"/>
    </row>
    <row r="189" spans="1:12">
      <c r="A189" s="566"/>
      <c r="B189" s="568"/>
      <c r="C189" s="566"/>
      <c r="D189" s="566"/>
      <c r="E189" s="568"/>
      <c r="F189" s="566"/>
      <c r="H189" s="680"/>
      <c r="I189" s="568"/>
      <c r="J189" s="568"/>
      <c r="K189" s="568"/>
      <c r="L189" s="566"/>
    </row>
    <row r="190" spans="1:12">
      <c r="A190" s="566"/>
      <c r="B190" s="568"/>
      <c r="C190" s="566"/>
      <c r="D190" s="566"/>
      <c r="E190" s="568"/>
      <c r="F190" s="566"/>
      <c r="H190" s="680"/>
      <c r="I190" s="568"/>
      <c r="J190" s="568"/>
      <c r="K190" s="568"/>
      <c r="L190" s="566"/>
    </row>
    <row r="191" spans="1:12">
      <c r="A191" s="566"/>
      <c r="B191" s="568"/>
      <c r="C191" s="566"/>
      <c r="D191" s="566"/>
      <c r="E191" s="568"/>
      <c r="F191" s="566"/>
      <c r="H191" s="680"/>
      <c r="I191" s="568"/>
      <c r="J191" s="568"/>
      <c r="K191" s="568"/>
      <c r="L191" s="566"/>
    </row>
    <row r="192" spans="1:12">
      <c r="A192" s="566"/>
      <c r="B192" s="568"/>
      <c r="C192" s="566"/>
      <c r="D192" s="566"/>
      <c r="E192" s="568"/>
      <c r="F192" s="566"/>
      <c r="H192" s="680"/>
      <c r="I192" s="568"/>
      <c r="J192" s="568"/>
      <c r="K192" s="568"/>
      <c r="L192" s="566"/>
    </row>
    <row r="193" spans="1:12">
      <c r="A193" s="566"/>
      <c r="B193" s="568"/>
      <c r="C193" s="566"/>
      <c r="D193" s="566"/>
      <c r="E193" s="568"/>
      <c r="F193" s="566"/>
      <c r="H193" s="680"/>
      <c r="I193" s="568"/>
      <c r="J193" s="568"/>
      <c r="K193" s="568"/>
      <c r="L193" s="566"/>
    </row>
    <row r="194" spans="1:12">
      <c r="A194" s="566"/>
      <c r="B194" s="568"/>
      <c r="C194" s="566"/>
      <c r="D194" s="566"/>
      <c r="E194" s="568"/>
      <c r="F194" s="566"/>
      <c r="H194" s="680"/>
      <c r="I194" s="568"/>
      <c r="J194" s="568"/>
      <c r="K194" s="568"/>
      <c r="L194" s="566"/>
    </row>
    <row r="195" spans="1:12">
      <c r="A195" s="566"/>
      <c r="B195" s="568"/>
      <c r="C195" s="566"/>
      <c r="D195" s="566"/>
      <c r="E195" s="568"/>
      <c r="F195" s="566"/>
      <c r="H195" s="680"/>
      <c r="I195" s="568"/>
      <c r="J195" s="568"/>
      <c r="K195" s="568"/>
      <c r="L195" s="566"/>
    </row>
    <row r="196" spans="1:12">
      <c r="A196" s="566"/>
      <c r="B196" s="568"/>
      <c r="C196" s="566"/>
      <c r="D196" s="566"/>
      <c r="E196" s="568"/>
      <c r="F196" s="566"/>
      <c r="H196" s="680"/>
      <c r="I196" s="568"/>
      <c r="J196" s="568"/>
      <c r="K196" s="568"/>
      <c r="L196" s="566"/>
    </row>
    <row r="197" spans="1:12">
      <c r="H197" s="680"/>
    </row>
  </sheetData>
  <mergeCells count="38">
    <mergeCell ref="L3:L154"/>
    <mergeCell ref="K3:K34"/>
    <mergeCell ref="A11:A18"/>
    <mergeCell ref="G11:G18"/>
    <mergeCell ref="H11:H18"/>
    <mergeCell ref="I11:I18"/>
    <mergeCell ref="A19:A26"/>
    <mergeCell ref="G19:G26"/>
    <mergeCell ref="H19:H26"/>
    <mergeCell ref="I19:I26"/>
    <mergeCell ref="J3:J34"/>
    <mergeCell ref="A27:A34"/>
    <mergeCell ref="G27:G34"/>
    <mergeCell ref="H27:H34"/>
    <mergeCell ref="I27:I34"/>
    <mergeCell ref="I35:I42"/>
    <mergeCell ref="J35:J66"/>
    <mergeCell ref="A1:H1"/>
    <mergeCell ref="A3:A10"/>
    <mergeCell ref="G3:G10"/>
    <mergeCell ref="H3:H10"/>
    <mergeCell ref="I3:I10"/>
    <mergeCell ref="K35:K66"/>
    <mergeCell ref="A43:A50"/>
    <mergeCell ref="G43:G50"/>
    <mergeCell ref="H43:H50"/>
    <mergeCell ref="I43:I50"/>
    <mergeCell ref="A51:A58"/>
    <mergeCell ref="G51:G58"/>
    <mergeCell ref="H51:H58"/>
    <mergeCell ref="I51:I58"/>
    <mergeCell ref="A59:A66"/>
    <mergeCell ref="G59:G66"/>
    <mergeCell ref="H59:H66"/>
    <mergeCell ref="I59:I66"/>
    <mergeCell ref="A35:A42"/>
    <mergeCell ref="G35:G42"/>
    <mergeCell ref="H35:H42"/>
  </mergeCells>
  <phoneticPr fontId="5" type="noConversion"/>
  <pageMargins left="0.7" right="0.7" top="0.75" bottom="0.75" header="0.3" footer="0.3"/>
  <pageSetup paperSize="9" orientation="portrait" horizontalDpi="360" verticalDpi="36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8C0E3-37CD-41ED-AA4C-F0EFDFE1D113}">
  <sheetPr>
    <tabColor theme="6" tint="0.79998168889431442"/>
  </sheetPr>
  <dimension ref="A1:L130"/>
  <sheetViews>
    <sheetView zoomScaleNormal="100" workbookViewId="0">
      <selection activeCell="C126" sqref="C126"/>
    </sheetView>
  </sheetViews>
  <sheetFormatPr defaultColWidth="8.88671875" defaultRowHeight="14.4"/>
  <cols>
    <col min="1" max="1" width="15.44140625" style="668" customWidth="1"/>
    <col min="2" max="2" width="5.88671875" style="668" bestFit="1" customWidth="1"/>
    <col min="3" max="3" width="36.6640625" style="668" customWidth="1"/>
    <col min="4" max="4" width="121.44140625" style="668" customWidth="1"/>
    <col min="5" max="5" width="8.88671875" style="670" customWidth="1"/>
    <col min="6" max="6" width="12.6640625" style="668" bestFit="1" customWidth="1"/>
    <col min="7" max="7" width="10" style="440" bestFit="1" customWidth="1"/>
    <col min="8" max="8" width="8.88671875" style="670" customWidth="1"/>
    <col min="9" max="10" width="17.109375" style="668" customWidth="1"/>
    <col min="11" max="11" width="21" style="668" customWidth="1"/>
    <col min="12" max="12" width="33.109375" style="668" customWidth="1"/>
    <col min="13" max="16384" width="8.88671875" style="421"/>
  </cols>
  <sheetData>
    <row r="1" spans="1:12" ht="16.95" customHeight="1">
      <c r="A1" s="962" t="s">
        <v>4853</v>
      </c>
      <c r="B1" s="742"/>
      <c r="C1" s="742"/>
      <c r="D1" s="742"/>
      <c r="E1" s="812"/>
      <c r="F1" s="742"/>
      <c r="G1" s="742"/>
      <c r="H1" s="676"/>
      <c r="I1" s="284"/>
      <c r="J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677">
        <v>128</v>
      </c>
      <c r="B3" s="675" t="s">
        <v>24</v>
      </c>
      <c r="C3" s="293" t="s">
        <v>49</v>
      </c>
      <c r="D3" s="293" t="s">
        <v>49</v>
      </c>
      <c r="E3" s="671" t="s">
        <v>26</v>
      </c>
      <c r="F3" s="672">
        <f t="shared" ref="F3:F42" si="0">H3</f>
        <v>255</v>
      </c>
      <c r="G3" s="673" t="str">
        <f t="shared" ref="G3:G42" si="1">DEC2HEX(H3)</f>
        <v>FF</v>
      </c>
      <c r="H3" s="674">
        <v>255</v>
      </c>
      <c r="I3" s="669" t="s">
        <v>27</v>
      </c>
      <c r="J3" s="298" t="s">
        <v>200</v>
      </c>
      <c r="K3" s="298"/>
      <c r="L3" s="298"/>
    </row>
    <row r="4" spans="1:12" ht="15.6" customHeight="1">
      <c r="A4" s="677">
        <v>129</v>
      </c>
      <c r="B4" s="675" t="s">
        <v>24</v>
      </c>
      <c r="C4" s="293" t="s">
        <v>49</v>
      </c>
      <c r="D4" s="293" t="s">
        <v>49</v>
      </c>
      <c r="E4" s="671" t="s">
        <v>26</v>
      </c>
      <c r="F4" s="672">
        <f t="shared" si="0"/>
        <v>255</v>
      </c>
      <c r="G4" s="673" t="str">
        <f t="shared" si="1"/>
        <v>FF</v>
      </c>
      <c r="H4" s="674">
        <v>255</v>
      </c>
      <c r="I4" s="669" t="s">
        <v>27</v>
      </c>
      <c r="J4" s="298" t="s">
        <v>200</v>
      </c>
      <c r="K4" s="298"/>
      <c r="L4" s="298"/>
    </row>
    <row r="5" spans="1:12" ht="15.6" customHeight="1">
      <c r="A5" s="677">
        <v>130</v>
      </c>
      <c r="B5" s="675" t="s">
        <v>24</v>
      </c>
      <c r="C5" s="293" t="s">
        <v>49</v>
      </c>
      <c r="D5" s="293" t="s">
        <v>49</v>
      </c>
      <c r="E5" s="671" t="s">
        <v>26</v>
      </c>
      <c r="F5" s="672">
        <f t="shared" si="0"/>
        <v>255</v>
      </c>
      <c r="G5" s="673" t="str">
        <f t="shared" si="1"/>
        <v>FF</v>
      </c>
      <c r="H5" s="674">
        <v>255</v>
      </c>
      <c r="I5" s="669" t="s">
        <v>27</v>
      </c>
      <c r="J5" s="298" t="s">
        <v>200</v>
      </c>
      <c r="K5" s="298"/>
      <c r="L5" s="298"/>
    </row>
    <row r="6" spans="1:12" ht="15.6" customHeight="1">
      <c r="A6" s="677">
        <v>131</v>
      </c>
      <c r="B6" s="675" t="s">
        <v>24</v>
      </c>
      <c r="C6" s="293" t="s">
        <v>49</v>
      </c>
      <c r="D6" s="293" t="s">
        <v>49</v>
      </c>
      <c r="E6" s="671" t="s">
        <v>26</v>
      </c>
      <c r="F6" s="672">
        <f t="shared" si="0"/>
        <v>255</v>
      </c>
      <c r="G6" s="673" t="str">
        <f t="shared" si="1"/>
        <v>FF</v>
      </c>
      <c r="H6" s="674">
        <v>255</v>
      </c>
      <c r="I6" s="669" t="s">
        <v>27</v>
      </c>
      <c r="J6" s="298" t="s">
        <v>200</v>
      </c>
      <c r="K6" s="298"/>
      <c r="L6" s="298"/>
    </row>
    <row r="7" spans="1:12" ht="15.6" customHeight="1">
      <c r="A7" s="677">
        <v>132</v>
      </c>
      <c r="B7" s="675" t="s">
        <v>24</v>
      </c>
      <c r="C7" s="293" t="s">
        <v>49</v>
      </c>
      <c r="D7" s="293" t="s">
        <v>49</v>
      </c>
      <c r="E7" s="671" t="s">
        <v>26</v>
      </c>
      <c r="F7" s="672">
        <f t="shared" si="0"/>
        <v>255</v>
      </c>
      <c r="G7" s="673" t="str">
        <f t="shared" si="1"/>
        <v>FF</v>
      </c>
      <c r="H7" s="674">
        <v>255</v>
      </c>
      <c r="I7" s="669" t="s">
        <v>27</v>
      </c>
      <c r="J7" s="298" t="s">
        <v>200</v>
      </c>
      <c r="K7" s="298"/>
      <c r="L7" s="298"/>
    </row>
    <row r="8" spans="1:12" ht="15.6" customHeight="1">
      <c r="A8" s="677">
        <v>133</v>
      </c>
      <c r="B8" s="675" t="s">
        <v>24</v>
      </c>
      <c r="C8" s="293" t="s">
        <v>49</v>
      </c>
      <c r="D8" s="293" t="s">
        <v>49</v>
      </c>
      <c r="E8" s="671" t="s">
        <v>26</v>
      </c>
      <c r="F8" s="672">
        <f t="shared" si="0"/>
        <v>255</v>
      </c>
      <c r="G8" s="673" t="str">
        <f t="shared" si="1"/>
        <v>FF</v>
      </c>
      <c r="H8" s="674">
        <v>255</v>
      </c>
      <c r="I8" s="669" t="s">
        <v>27</v>
      </c>
      <c r="J8" s="298" t="s">
        <v>200</v>
      </c>
      <c r="K8" s="298"/>
      <c r="L8" s="298"/>
    </row>
    <row r="9" spans="1:12" ht="15.6" customHeight="1">
      <c r="A9" s="677">
        <v>134</v>
      </c>
      <c r="B9" s="675" t="s">
        <v>24</v>
      </c>
      <c r="C9" s="293" t="s">
        <v>49</v>
      </c>
      <c r="D9" s="293" t="s">
        <v>49</v>
      </c>
      <c r="E9" s="671" t="s">
        <v>26</v>
      </c>
      <c r="F9" s="672">
        <f t="shared" si="0"/>
        <v>255</v>
      </c>
      <c r="G9" s="673" t="str">
        <f t="shared" si="1"/>
        <v>FF</v>
      </c>
      <c r="H9" s="674">
        <v>255</v>
      </c>
      <c r="I9" s="669" t="s">
        <v>27</v>
      </c>
      <c r="J9" s="298" t="s">
        <v>200</v>
      </c>
      <c r="K9" s="298"/>
      <c r="L9" s="298"/>
    </row>
    <row r="10" spans="1:12" ht="15.6" customHeight="1">
      <c r="A10" s="677">
        <v>135</v>
      </c>
      <c r="B10" s="675" t="s">
        <v>24</v>
      </c>
      <c r="C10" s="293" t="s">
        <v>49</v>
      </c>
      <c r="D10" s="293" t="s">
        <v>49</v>
      </c>
      <c r="E10" s="671" t="s">
        <v>26</v>
      </c>
      <c r="F10" s="672">
        <f t="shared" si="0"/>
        <v>255</v>
      </c>
      <c r="G10" s="673" t="str">
        <f t="shared" si="1"/>
        <v>FF</v>
      </c>
      <c r="H10" s="674">
        <v>255</v>
      </c>
      <c r="I10" s="669" t="s">
        <v>27</v>
      </c>
      <c r="J10" s="298" t="s">
        <v>200</v>
      </c>
      <c r="K10" s="298"/>
      <c r="L10" s="298"/>
    </row>
    <row r="11" spans="1:12" ht="15.6" customHeight="1">
      <c r="A11" s="677">
        <v>136</v>
      </c>
      <c r="B11" s="675" t="s">
        <v>24</v>
      </c>
      <c r="C11" s="293" t="s">
        <v>49</v>
      </c>
      <c r="D11" s="293" t="s">
        <v>49</v>
      </c>
      <c r="E11" s="671" t="s">
        <v>26</v>
      </c>
      <c r="F11" s="672">
        <f t="shared" si="0"/>
        <v>255</v>
      </c>
      <c r="G11" s="673" t="str">
        <f t="shared" si="1"/>
        <v>FF</v>
      </c>
      <c r="H11" s="674">
        <v>255</v>
      </c>
      <c r="I11" s="669" t="s">
        <v>27</v>
      </c>
      <c r="J11" s="298" t="s">
        <v>200</v>
      </c>
      <c r="K11" s="298"/>
      <c r="L11" s="298"/>
    </row>
    <row r="12" spans="1:12" ht="15.6" customHeight="1">
      <c r="A12" s="677">
        <v>137</v>
      </c>
      <c r="B12" s="675" t="s">
        <v>24</v>
      </c>
      <c r="C12" s="293" t="s">
        <v>49</v>
      </c>
      <c r="D12" s="293" t="s">
        <v>49</v>
      </c>
      <c r="E12" s="671" t="s">
        <v>26</v>
      </c>
      <c r="F12" s="672">
        <f t="shared" si="0"/>
        <v>255</v>
      </c>
      <c r="G12" s="673" t="str">
        <f t="shared" si="1"/>
        <v>FF</v>
      </c>
      <c r="H12" s="674">
        <v>255</v>
      </c>
      <c r="I12" s="669" t="s">
        <v>27</v>
      </c>
      <c r="J12" s="298" t="s">
        <v>200</v>
      </c>
      <c r="K12" s="298"/>
      <c r="L12" s="298"/>
    </row>
    <row r="13" spans="1:12" ht="15.6" customHeight="1">
      <c r="A13" s="677">
        <v>138</v>
      </c>
      <c r="B13" s="675" t="s">
        <v>24</v>
      </c>
      <c r="C13" s="293" t="s">
        <v>49</v>
      </c>
      <c r="D13" s="293" t="s">
        <v>49</v>
      </c>
      <c r="E13" s="671" t="s">
        <v>26</v>
      </c>
      <c r="F13" s="672">
        <f t="shared" si="0"/>
        <v>255</v>
      </c>
      <c r="G13" s="673" t="str">
        <f t="shared" si="1"/>
        <v>FF</v>
      </c>
      <c r="H13" s="674">
        <v>255</v>
      </c>
      <c r="I13" s="669" t="s">
        <v>27</v>
      </c>
      <c r="J13" s="298" t="s">
        <v>200</v>
      </c>
      <c r="K13" s="298"/>
      <c r="L13" s="298"/>
    </row>
    <row r="14" spans="1:12" ht="15.6" customHeight="1">
      <c r="A14" s="677">
        <v>139</v>
      </c>
      <c r="B14" s="675" t="s">
        <v>24</v>
      </c>
      <c r="C14" s="293" t="s">
        <v>49</v>
      </c>
      <c r="D14" s="293" t="s">
        <v>49</v>
      </c>
      <c r="E14" s="671" t="s">
        <v>26</v>
      </c>
      <c r="F14" s="672">
        <f t="shared" si="0"/>
        <v>255</v>
      </c>
      <c r="G14" s="673" t="str">
        <f t="shared" si="1"/>
        <v>FF</v>
      </c>
      <c r="H14" s="674">
        <v>255</v>
      </c>
      <c r="I14" s="669" t="s">
        <v>27</v>
      </c>
      <c r="J14" s="298" t="s">
        <v>200</v>
      </c>
      <c r="K14" s="298"/>
      <c r="L14" s="298"/>
    </row>
    <row r="15" spans="1:12" ht="15.6" customHeight="1">
      <c r="A15" s="677">
        <v>140</v>
      </c>
      <c r="B15" s="675" t="s">
        <v>24</v>
      </c>
      <c r="C15" s="293" t="s">
        <v>49</v>
      </c>
      <c r="D15" s="293" t="s">
        <v>49</v>
      </c>
      <c r="E15" s="671" t="s">
        <v>26</v>
      </c>
      <c r="F15" s="672">
        <f t="shared" si="0"/>
        <v>255</v>
      </c>
      <c r="G15" s="673" t="str">
        <f t="shared" si="1"/>
        <v>FF</v>
      </c>
      <c r="H15" s="674">
        <v>255</v>
      </c>
      <c r="I15" s="669" t="s">
        <v>27</v>
      </c>
      <c r="J15" s="298" t="s">
        <v>200</v>
      </c>
      <c r="K15" s="298"/>
      <c r="L15" s="298"/>
    </row>
    <row r="16" spans="1:12" ht="15.6" customHeight="1">
      <c r="A16" s="677">
        <v>141</v>
      </c>
      <c r="B16" s="675" t="s">
        <v>24</v>
      </c>
      <c r="C16" s="293" t="s">
        <v>49</v>
      </c>
      <c r="D16" s="293" t="s">
        <v>49</v>
      </c>
      <c r="E16" s="671" t="s">
        <v>26</v>
      </c>
      <c r="F16" s="672">
        <f t="shared" si="0"/>
        <v>255</v>
      </c>
      <c r="G16" s="673" t="str">
        <f t="shared" si="1"/>
        <v>FF</v>
      </c>
      <c r="H16" s="674">
        <v>255</v>
      </c>
      <c r="I16" s="669" t="s">
        <v>27</v>
      </c>
      <c r="J16" s="298" t="s">
        <v>200</v>
      </c>
      <c r="K16" s="298"/>
      <c r="L16" s="298"/>
    </row>
    <row r="17" spans="1:12" ht="15.6" customHeight="1">
      <c r="A17" s="677">
        <v>142</v>
      </c>
      <c r="B17" s="675" t="s">
        <v>24</v>
      </c>
      <c r="C17" s="293" t="s">
        <v>49</v>
      </c>
      <c r="D17" s="293" t="s">
        <v>49</v>
      </c>
      <c r="E17" s="671" t="s">
        <v>26</v>
      </c>
      <c r="F17" s="672">
        <f t="shared" si="0"/>
        <v>255</v>
      </c>
      <c r="G17" s="673" t="str">
        <f t="shared" si="1"/>
        <v>FF</v>
      </c>
      <c r="H17" s="674">
        <v>255</v>
      </c>
      <c r="I17" s="669" t="s">
        <v>27</v>
      </c>
      <c r="J17" s="298" t="s">
        <v>200</v>
      </c>
      <c r="K17" s="298"/>
      <c r="L17" s="298"/>
    </row>
    <row r="18" spans="1:12" ht="15.6" customHeight="1">
      <c r="A18" s="677">
        <v>143</v>
      </c>
      <c r="B18" s="675" t="s">
        <v>24</v>
      </c>
      <c r="C18" s="293" t="s">
        <v>49</v>
      </c>
      <c r="D18" s="293" t="s">
        <v>49</v>
      </c>
      <c r="E18" s="671" t="s">
        <v>26</v>
      </c>
      <c r="F18" s="672">
        <f t="shared" si="0"/>
        <v>255</v>
      </c>
      <c r="G18" s="673" t="str">
        <f t="shared" si="1"/>
        <v>FF</v>
      </c>
      <c r="H18" s="674">
        <v>255</v>
      </c>
      <c r="I18" s="669" t="s">
        <v>27</v>
      </c>
      <c r="J18" s="298" t="s">
        <v>200</v>
      </c>
      <c r="K18" s="298"/>
      <c r="L18" s="298"/>
    </row>
    <row r="19" spans="1:12" ht="15.6" customHeight="1">
      <c r="A19" s="677">
        <v>144</v>
      </c>
      <c r="B19" s="675" t="s">
        <v>24</v>
      </c>
      <c r="C19" s="293" t="s">
        <v>49</v>
      </c>
      <c r="D19" s="293" t="s">
        <v>49</v>
      </c>
      <c r="E19" s="671" t="s">
        <v>26</v>
      </c>
      <c r="F19" s="672">
        <f t="shared" si="0"/>
        <v>255</v>
      </c>
      <c r="G19" s="673" t="str">
        <f t="shared" si="1"/>
        <v>FF</v>
      </c>
      <c r="H19" s="674">
        <v>255</v>
      </c>
      <c r="I19" s="669" t="s">
        <v>27</v>
      </c>
      <c r="J19" s="298" t="s">
        <v>200</v>
      </c>
      <c r="K19" s="298"/>
      <c r="L19" s="298"/>
    </row>
    <row r="20" spans="1:12" ht="15.6" customHeight="1">
      <c r="A20" s="677">
        <v>145</v>
      </c>
      <c r="B20" s="675" t="s">
        <v>24</v>
      </c>
      <c r="C20" s="293" t="s">
        <v>49</v>
      </c>
      <c r="D20" s="293" t="s">
        <v>49</v>
      </c>
      <c r="E20" s="671" t="s">
        <v>26</v>
      </c>
      <c r="F20" s="672">
        <f t="shared" si="0"/>
        <v>255</v>
      </c>
      <c r="G20" s="673" t="str">
        <f t="shared" si="1"/>
        <v>FF</v>
      </c>
      <c r="H20" s="674">
        <v>255</v>
      </c>
      <c r="I20" s="669" t="s">
        <v>27</v>
      </c>
      <c r="J20" s="298" t="s">
        <v>200</v>
      </c>
      <c r="K20" s="298"/>
      <c r="L20" s="298"/>
    </row>
    <row r="21" spans="1:12" ht="15.6" customHeight="1">
      <c r="A21" s="677">
        <v>146</v>
      </c>
      <c r="B21" s="675" t="s">
        <v>24</v>
      </c>
      <c r="C21" s="293" t="s">
        <v>49</v>
      </c>
      <c r="D21" s="293" t="s">
        <v>49</v>
      </c>
      <c r="E21" s="671" t="s">
        <v>26</v>
      </c>
      <c r="F21" s="672">
        <f t="shared" si="0"/>
        <v>255</v>
      </c>
      <c r="G21" s="673" t="str">
        <f t="shared" si="1"/>
        <v>FF</v>
      </c>
      <c r="H21" s="674">
        <v>255</v>
      </c>
      <c r="I21" s="669" t="s">
        <v>27</v>
      </c>
      <c r="J21" s="298" t="s">
        <v>200</v>
      </c>
      <c r="K21" s="298"/>
      <c r="L21" s="298"/>
    </row>
    <row r="22" spans="1:12" ht="15.6" customHeight="1">
      <c r="A22" s="677">
        <v>147</v>
      </c>
      <c r="B22" s="675" t="s">
        <v>24</v>
      </c>
      <c r="C22" s="293" t="s">
        <v>49</v>
      </c>
      <c r="D22" s="293" t="s">
        <v>49</v>
      </c>
      <c r="E22" s="671" t="s">
        <v>26</v>
      </c>
      <c r="F22" s="672">
        <f t="shared" si="0"/>
        <v>255</v>
      </c>
      <c r="G22" s="673" t="str">
        <f t="shared" si="1"/>
        <v>FF</v>
      </c>
      <c r="H22" s="674">
        <v>255</v>
      </c>
      <c r="I22" s="669" t="s">
        <v>27</v>
      </c>
      <c r="J22" s="298" t="s">
        <v>200</v>
      </c>
      <c r="K22" s="298"/>
      <c r="L22" s="298"/>
    </row>
    <row r="23" spans="1:12" ht="15.6" customHeight="1">
      <c r="A23" s="677">
        <v>148</v>
      </c>
      <c r="B23" s="675" t="s">
        <v>24</v>
      </c>
      <c r="C23" s="293" t="s">
        <v>49</v>
      </c>
      <c r="D23" s="293" t="s">
        <v>49</v>
      </c>
      <c r="E23" s="671" t="s">
        <v>26</v>
      </c>
      <c r="F23" s="672">
        <f t="shared" si="0"/>
        <v>255</v>
      </c>
      <c r="G23" s="673" t="str">
        <f t="shared" si="1"/>
        <v>FF</v>
      </c>
      <c r="H23" s="674">
        <v>255</v>
      </c>
      <c r="I23" s="669" t="s">
        <v>27</v>
      </c>
      <c r="J23" s="298" t="s">
        <v>200</v>
      </c>
      <c r="K23" s="298"/>
      <c r="L23" s="298"/>
    </row>
    <row r="24" spans="1:12" ht="15.6" customHeight="1">
      <c r="A24" s="677">
        <v>149</v>
      </c>
      <c r="B24" s="675" t="s">
        <v>24</v>
      </c>
      <c r="C24" s="293" t="s">
        <v>49</v>
      </c>
      <c r="D24" s="293" t="s">
        <v>49</v>
      </c>
      <c r="E24" s="671" t="s">
        <v>26</v>
      </c>
      <c r="F24" s="672">
        <f t="shared" si="0"/>
        <v>255</v>
      </c>
      <c r="G24" s="673" t="str">
        <f t="shared" si="1"/>
        <v>FF</v>
      </c>
      <c r="H24" s="674">
        <v>255</v>
      </c>
      <c r="I24" s="669" t="s">
        <v>27</v>
      </c>
      <c r="J24" s="298" t="s">
        <v>200</v>
      </c>
      <c r="K24" s="298"/>
      <c r="L24" s="298"/>
    </row>
    <row r="25" spans="1:12" ht="15.6" customHeight="1">
      <c r="A25" s="677">
        <v>150</v>
      </c>
      <c r="B25" s="675" t="s">
        <v>24</v>
      </c>
      <c r="C25" s="293" t="s">
        <v>49</v>
      </c>
      <c r="D25" s="293" t="s">
        <v>49</v>
      </c>
      <c r="E25" s="671" t="s">
        <v>26</v>
      </c>
      <c r="F25" s="672">
        <f t="shared" si="0"/>
        <v>255</v>
      </c>
      <c r="G25" s="673" t="str">
        <f t="shared" si="1"/>
        <v>FF</v>
      </c>
      <c r="H25" s="674">
        <v>255</v>
      </c>
      <c r="I25" s="669" t="s">
        <v>27</v>
      </c>
      <c r="J25" s="298" t="s">
        <v>200</v>
      </c>
      <c r="K25" s="298"/>
      <c r="L25" s="298"/>
    </row>
    <row r="26" spans="1:12" ht="15.6" customHeight="1">
      <c r="A26" s="677">
        <v>151</v>
      </c>
      <c r="B26" s="675" t="s">
        <v>24</v>
      </c>
      <c r="C26" s="293" t="s">
        <v>49</v>
      </c>
      <c r="D26" s="293" t="s">
        <v>49</v>
      </c>
      <c r="E26" s="671" t="s">
        <v>26</v>
      </c>
      <c r="F26" s="672">
        <f t="shared" si="0"/>
        <v>255</v>
      </c>
      <c r="G26" s="673" t="str">
        <f t="shared" si="1"/>
        <v>FF</v>
      </c>
      <c r="H26" s="674">
        <v>255</v>
      </c>
      <c r="I26" s="669" t="s">
        <v>27</v>
      </c>
      <c r="J26" s="298" t="s">
        <v>200</v>
      </c>
      <c r="K26" s="298"/>
      <c r="L26" s="298"/>
    </row>
    <row r="27" spans="1:12" ht="15.6" customHeight="1">
      <c r="A27" s="677">
        <v>152</v>
      </c>
      <c r="B27" s="675" t="s">
        <v>24</v>
      </c>
      <c r="C27" s="293" t="s">
        <v>49</v>
      </c>
      <c r="D27" s="293" t="s">
        <v>49</v>
      </c>
      <c r="E27" s="671" t="s">
        <v>26</v>
      </c>
      <c r="F27" s="672">
        <f t="shared" si="0"/>
        <v>255</v>
      </c>
      <c r="G27" s="673" t="str">
        <f t="shared" si="1"/>
        <v>FF</v>
      </c>
      <c r="H27" s="674">
        <v>255</v>
      </c>
      <c r="I27" s="669" t="s">
        <v>27</v>
      </c>
      <c r="J27" s="298" t="s">
        <v>200</v>
      </c>
      <c r="K27" s="298"/>
      <c r="L27" s="298"/>
    </row>
    <row r="28" spans="1:12" ht="15.6" customHeight="1">
      <c r="A28" s="677">
        <v>153</v>
      </c>
      <c r="B28" s="675" t="s">
        <v>24</v>
      </c>
      <c r="C28" s="293" t="s">
        <v>49</v>
      </c>
      <c r="D28" s="293" t="s">
        <v>49</v>
      </c>
      <c r="E28" s="671" t="s">
        <v>26</v>
      </c>
      <c r="F28" s="672">
        <f t="shared" si="0"/>
        <v>255</v>
      </c>
      <c r="G28" s="673" t="str">
        <f t="shared" si="1"/>
        <v>FF</v>
      </c>
      <c r="H28" s="674">
        <v>255</v>
      </c>
      <c r="I28" s="669" t="s">
        <v>27</v>
      </c>
      <c r="J28" s="298" t="s">
        <v>200</v>
      </c>
      <c r="K28" s="298"/>
      <c r="L28" s="298"/>
    </row>
    <row r="29" spans="1:12" ht="15.6" customHeight="1">
      <c r="A29" s="677">
        <v>154</v>
      </c>
      <c r="B29" s="675" t="s">
        <v>24</v>
      </c>
      <c r="C29" s="293" t="s">
        <v>49</v>
      </c>
      <c r="D29" s="293" t="s">
        <v>49</v>
      </c>
      <c r="E29" s="671" t="s">
        <v>26</v>
      </c>
      <c r="F29" s="672">
        <f t="shared" si="0"/>
        <v>255</v>
      </c>
      <c r="G29" s="673" t="str">
        <f t="shared" si="1"/>
        <v>FF</v>
      </c>
      <c r="H29" s="674">
        <v>255</v>
      </c>
      <c r="I29" s="669" t="s">
        <v>27</v>
      </c>
      <c r="J29" s="298" t="s">
        <v>200</v>
      </c>
      <c r="K29" s="298"/>
      <c r="L29" s="298"/>
    </row>
    <row r="30" spans="1:12" ht="15.6" customHeight="1">
      <c r="A30" s="677">
        <v>155</v>
      </c>
      <c r="B30" s="675" t="s">
        <v>24</v>
      </c>
      <c r="C30" s="293" t="s">
        <v>49</v>
      </c>
      <c r="D30" s="293" t="s">
        <v>49</v>
      </c>
      <c r="E30" s="671" t="s">
        <v>26</v>
      </c>
      <c r="F30" s="672">
        <f t="shared" si="0"/>
        <v>255</v>
      </c>
      <c r="G30" s="673" t="str">
        <f t="shared" si="1"/>
        <v>FF</v>
      </c>
      <c r="H30" s="674">
        <v>255</v>
      </c>
      <c r="I30" s="669" t="s">
        <v>27</v>
      </c>
      <c r="J30" s="298" t="s">
        <v>200</v>
      </c>
      <c r="K30" s="298"/>
      <c r="L30" s="298"/>
    </row>
    <row r="31" spans="1:12" ht="15.6" customHeight="1">
      <c r="A31" s="677">
        <v>156</v>
      </c>
      <c r="B31" s="675" t="s">
        <v>24</v>
      </c>
      <c r="C31" s="293" t="s">
        <v>49</v>
      </c>
      <c r="D31" s="293" t="s">
        <v>49</v>
      </c>
      <c r="E31" s="671" t="s">
        <v>26</v>
      </c>
      <c r="F31" s="672">
        <f t="shared" si="0"/>
        <v>255</v>
      </c>
      <c r="G31" s="673" t="str">
        <f t="shared" si="1"/>
        <v>FF</v>
      </c>
      <c r="H31" s="674">
        <v>255</v>
      </c>
      <c r="I31" s="669" t="s">
        <v>27</v>
      </c>
      <c r="J31" s="298" t="s">
        <v>200</v>
      </c>
      <c r="K31" s="298"/>
      <c r="L31" s="298"/>
    </row>
    <row r="32" spans="1:12" ht="15.6" customHeight="1">
      <c r="A32" s="677">
        <v>157</v>
      </c>
      <c r="B32" s="675" t="s">
        <v>24</v>
      </c>
      <c r="C32" s="293" t="s">
        <v>49</v>
      </c>
      <c r="D32" s="293" t="s">
        <v>49</v>
      </c>
      <c r="E32" s="671" t="s">
        <v>26</v>
      </c>
      <c r="F32" s="672">
        <f t="shared" si="0"/>
        <v>255</v>
      </c>
      <c r="G32" s="673" t="str">
        <f t="shared" si="1"/>
        <v>FF</v>
      </c>
      <c r="H32" s="674">
        <v>255</v>
      </c>
      <c r="I32" s="669" t="s">
        <v>27</v>
      </c>
      <c r="J32" s="298" t="s">
        <v>200</v>
      </c>
      <c r="K32" s="298"/>
      <c r="L32" s="298"/>
    </row>
    <row r="33" spans="1:12" ht="15.6" customHeight="1">
      <c r="A33" s="677">
        <v>158</v>
      </c>
      <c r="B33" s="675" t="s">
        <v>24</v>
      </c>
      <c r="C33" s="293" t="s">
        <v>49</v>
      </c>
      <c r="D33" s="293" t="s">
        <v>49</v>
      </c>
      <c r="E33" s="671" t="s">
        <v>26</v>
      </c>
      <c r="F33" s="672">
        <f t="shared" si="0"/>
        <v>255</v>
      </c>
      <c r="G33" s="673" t="str">
        <f t="shared" si="1"/>
        <v>FF</v>
      </c>
      <c r="H33" s="674">
        <v>255</v>
      </c>
      <c r="I33" s="669" t="s">
        <v>27</v>
      </c>
      <c r="J33" s="298" t="s">
        <v>200</v>
      </c>
      <c r="K33" s="298"/>
      <c r="L33" s="298"/>
    </row>
    <row r="34" spans="1:12" ht="15.6" customHeight="1">
      <c r="A34" s="677">
        <v>159</v>
      </c>
      <c r="B34" s="675" t="s">
        <v>24</v>
      </c>
      <c r="C34" s="293" t="s">
        <v>49</v>
      </c>
      <c r="D34" s="293" t="s">
        <v>49</v>
      </c>
      <c r="E34" s="671" t="s">
        <v>26</v>
      </c>
      <c r="F34" s="672">
        <f t="shared" si="0"/>
        <v>255</v>
      </c>
      <c r="G34" s="673" t="str">
        <f t="shared" si="1"/>
        <v>FF</v>
      </c>
      <c r="H34" s="674">
        <v>255</v>
      </c>
      <c r="I34" s="669" t="s">
        <v>27</v>
      </c>
      <c r="J34" s="298" t="s">
        <v>200</v>
      </c>
      <c r="K34" s="298"/>
      <c r="L34" s="298"/>
    </row>
    <row r="35" spans="1:12" ht="15.6" customHeight="1">
      <c r="A35" s="677">
        <v>160</v>
      </c>
      <c r="B35" s="675" t="s">
        <v>24</v>
      </c>
      <c r="C35" s="293" t="s">
        <v>49</v>
      </c>
      <c r="D35" s="293" t="s">
        <v>49</v>
      </c>
      <c r="E35" s="671" t="s">
        <v>26</v>
      </c>
      <c r="F35" s="672">
        <f t="shared" si="0"/>
        <v>255</v>
      </c>
      <c r="G35" s="673" t="str">
        <f t="shared" si="1"/>
        <v>FF</v>
      </c>
      <c r="H35" s="674">
        <v>255</v>
      </c>
      <c r="I35" s="669" t="s">
        <v>27</v>
      </c>
      <c r="J35" s="298" t="s">
        <v>200</v>
      </c>
      <c r="K35" s="298"/>
      <c r="L35" s="298"/>
    </row>
    <row r="36" spans="1:12" ht="15.6" customHeight="1">
      <c r="A36" s="677">
        <v>161</v>
      </c>
      <c r="B36" s="675" t="s">
        <v>24</v>
      </c>
      <c r="C36" s="293" t="s">
        <v>49</v>
      </c>
      <c r="D36" s="293" t="s">
        <v>49</v>
      </c>
      <c r="E36" s="671" t="s">
        <v>26</v>
      </c>
      <c r="F36" s="672">
        <f t="shared" si="0"/>
        <v>255</v>
      </c>
      <c r="G36" s="673" t="str">
        <f t="shared" si="1"/>
        <v>FF</v>
      </c>
      <c r="H36" s="674">
        <v>255</v>
      </c>
      <c r="I36" s="669" t="s">
        <v>27</v>
      </c>
      <c r="J36" s="298" t="s">
        <v>200</v>
      </c>
      <c r="K36" s="298"/>
      <c r="L36" s="298"/>
    </row>
    <row r="37" spans="1:12" ht="15.6" customHeight="1">
      <c r="A37" s="677">
        <v>162</v>
      </c>
      <c r="B37" s="675" t="s">
        <v>24</v>
      </c>
      <c r="C37" s="293" t="s">
        <v>49</v>
      </c>
      <c r="D37" s="293" t="s">
        <v>49</v>
      </c>
      <c r="E37" s="671" t="s">
        <v>26</v>
      </c>
      <c r="F37" s="672">
        <f t="shared" si="0"/>
        <v>255</v>
      </c>
      <c r="G37" s="673" t="str">
        <f t="shared" si="1"/>
        <v>FF</v>
      </c>
      <c r="H37" s="674">
        <v>255</v>
      </c>
      <c r="I37" s="669" t="s">
        <v>27</v>
      </c>
      <c r="J37" s="298" t="s">
        <v>200</v>
      </c>
      <c r="K37" s="298"/>
      <c r="L37" s="298"/>
    </row>
    <row r="38" spans="1:12" ht="15.6" customHeight="1">
      <c r="A38" s="677">
        <v>163</v>
      </c>
      <c r="B38" s="675" t="s">
        <v>24</v>
      </c>
      <c r="C38" s="293" t="s">
        <v>49</v>
      </c>
      <c r="D38" s="293" t="s">
        <v>49</v>
      </c>
      <c r="E38" s="671" t="s">
        <v>26</v>
      </c>
      <c r="F38" s="672">
        <f t="shared" si="0"/>
        <v>255</v>
      </c>
      <c r="G38" s="673" t="str">
        <f t="shared" si="1"/>
        <v>FF</v>
      </c>
      <c r="H38" s="674">
        <v>255</v>
      </c>
      <c r="I38" s="669" t="s">
        <v>27</v>
      </c>
      <c r="J38" s="298" t="s">
        <v>200</v>
      </c>
      <c r="K38" s="298"/>
      <c r="L38" s="298"/>
    </row>
    <row r="39" spans="1:12" ht="15.6" customHeight="1">
      <c r="A39" s="677">
        <v>164</v>
      </c>
      <c r="B39" s="675" t="s">
        <v>24</v>
      </c>
      <c r="C39" s="293" t="s">
        <v>49</v>
      </c>
      <c r="D39" s="293" t="s">
        <v>49</v>
      </c>
      <c r="E39" s="671" t="s">
        <v>26</v>
      </c>
      <c r="F39" s="672">
        <f t="shared" si="0"/>
        <v>255</v>
      </c>
      <c r="G39" s="673" t="str">
        <f t="shared" si="1"/>
        <v>FF</v>
      </c>
      <c r="H39" s="674">
        <v>255</v>
      </c>
      <c r="I39" s="669" t="s">
        <v>27</v>
      </c>
      <c r="J39" s="298" t="s">
        <v>200</v>
      </c>
      <c r="K39" s="298"/>
      <c r="L39" s="298"/>
    </row>
    <row r="40" spans="1:12" ht="15.6" customHeight="1">
      <c r="A40" s="677">
        <v>165</v>
      </c>
      <c r="B40" s="675" t="s">
        <v>24</v>
      </c>
      <c r="C40" s="293" t="s">
        <v>49</v>
      </c>
      <c r="D40" s="293" t="s">
        <v>49</v>
      </c>
      <c r="E40" s="671" t="s">
        <v>26</v>
      </c>
      <c r="F40" s="672">
        <f t="shared" si="0"/>
        <v>255</v>
      </c>
      <c r="G40" s="673" t="str">
        <f t="shared" si="1"/>
        <v>FF</v>
      </c>
      <c r="H40" s="674">
        <v>255</v>
      </c>
      <c r="I40" s="669" t="s">
        <v>27</v>
      </c>
      <c r="J40" s="298" t="s">
        <v>200</v>
      </c>
      <c r="K40" s="298"/>
      <c r="L40" s="298"/>
    </row>
    <row r="41" spans="1:12" ht="15.6" customHeight="1">
      <c r="A41" s="677">
        <v>166</v>
      </c>
      <c r="B41" s="675" t="s">
        <v>24</v>
      </c>
      <c r="C41" s="293" t="s">
        <v>49</v>
      </c>
      <c r="D41" s="293" t="s">
        <v>49</v>
      </c>
      <c r="E41" s="671" t="s">
        <v>26</v>
      </c>
      <c r="F41" s="672">
        <f t="shared" si="0"/>
        <v>255</v>
      </c>
      <c r="G41" s="673" t="str">
        <f t="shared" si="1"/>
        <v>FF</v>
      </c>
      <c r="H41" s="674">
        <v>255</v>
      </c>
      <c r="I41" s="669" t="s">
        <v>27</v>
      </c>
      <c r="J41" s="298" t="s">
        <v>200</v>
      </c>
      <c r="K41" s="298"/>
      <c r="L41" s="298"/>
    </row>
    <row r="42" spans="1:12" ht="15.6" customHeight="1">
      <c r="A42" s="677">
        <v>167</v>
      </c>
      <c r="B42" s="675" t="s">
        <v>24</v>
      </c>
      <c r="C42" s="293" t="s">
        <v>49</v>
      </c>
      <c r="D42" s="293" t="s">
        <v>49</v>
      </c>
      <c r="E42" s="671" t="s">
        <v>26</v>
      </c>
      <c r="F42" s="672">
        <f t="shared" si="0"/>
        <v>255</v>
      </c>
      <c r="G42" s="673" t="str">
        <f t="shared" si="1"/>
        <v>FF</v>
      </c>
      <c r="H42" s="674">
        <v>255</v>
      </c>
      <c r="I42" s="669" t="s">
        <v>27</v>
      </c>
      <c r="J42" s="298" t="s">
        <v>200</v>
      </c>
      <c r="K42" s="298"/>
      <c r="L42" s="298"/>
    </row>
    <row r="43" spans="1:12" ht="15.6" customHeight="1">
      <c r="A43" s="677">
        <v>168</v>
      </c>
      <c r="B43" s="675" t="s">
        <v>24</v>
      </c>
      <c r="C43" s="293" t="s">
        <v>49</v>
      </c>
      <c r="D43" s="293" t="s">
        <v>49</v>
      </c>
      <c r="E43" s="671" t="s">
        <v>26</v>
      </c>
      <c r="F43" s="672">
        <f t="shared" ref="F43:F82" si="2">H43</f>
        <v>255</v>
      </c>
      <c r="G43" s="673" t="str">
        <f t="shared" ref="G43:G82" si="3">DEC2HEX(H43)</f>
        <v>FF</v>
      </c>
      <c r="H43" s="674">
        <v>255</v>
      </c>
      <c r="I43" s="669" t="s">
        <v>27</v>
      </c>
      <c r="J43" s="298" t="s">
        <v>200</v>
      </c>
      <c r="K43" s="298"/>
      <c r="L43" s="298"/>
    </row>
    <row r="44" spans="1:12" ht="15.6" customHeight="1">
      <c r="A44" s="677">
        <v>169</v>
      </c>
      <c r="B44" s="675" t="s">
        <v>24</v>
      </c>
      <c r="C44" s="293" t="s">
        <v>49</v>
      </c>
      <c r="D44" s="293" t="s">
        <v>49</v>
      </c>
      <c r="E44" s="671" t="s">
        <v>26</v>
      </c>
      <c r="F44" s="672">
        <f t="shared" si="2"/>
        <v>255</v>
      </c>
      <c r="G44" s="673" t="str">
        <f t="shared" si="3"/>
        <v>FF</v>
      </c>
      <c r="H44" s="674">
        <v>255</v>
      </c>
      <c r="I44" s="669" t="s">
        <v>27</v>
      </c>
      <c r="J44" s="298" t="s">
        <v>200</v>
      </c>
      <c r="K44" s="298"/>
      <c r="L44" s="298"/>
    </row>
    <row r="45" spans="1:12" ht="15.6" customHeight="1">
      <c r="A45" s="677">
        <v>170</v>
      </c>
      <c r="B45" s="675" t="s">
        <v>24</v>
      </c>
      <c r="C45" s="293" t="s">
        <v>49</v>
      </c>
      <c r="D45" s="293" t="s">
        <v>49</v>
      </c>
      <c r="E45" s="671" t="s">
        <v>26</v>
      </c>
      <c r="F45" s="672">
        <f t="shared" si="2"/>
        <v>255</v>
      </c>
      <c r="G45" s="673" t="str">
        <f t="shared" si="3"/>
        <v>FF</v>
      </c>
      <c r="H45" s="674">
        <v>255</v>
      </c>
      <c r="I45" s="669" t="s">
        <v>27</v>
      </c>
      <c r="J45" s="298" t="s">
        <v>200</v>
      </c>
      <c r="K45" s="298"/>
      <c r="L45" s="298"/>
    </row>
    <row r="46" spans="1:12" ht="15.6" customHeight="1">
      <c r="A46" s="677">
        <v>171</v>
      </c>
      <c r="B46" s="675" t="s">
        <v>24</v>
      </c>
      <c r="C46" s="293" t="s">
        <v>49</v>
      </c>
      <c r="D46" s="293" t="s">
        <v>49</v>
      </c>
      <c r="E46" s="671" t="s">
        <v>26</v>
      </c>
      <c r="F46" s="672">
        <f t="shared" si="2"/>
        <v>255</v>
      </c>
      <c r="G46" s="673" t="str">
        <f t="shared" si="3"/>
        <v>FF</v>
      </c>
      <c r="H46" s="674">
        <v>255</v>
      </c>
      <c r="I46" s="669" t="s">
        <v>27</v>
      </c>
      <c r="J46" s="298" t="s">
        <v>200</v>
      </c>
      <c r="K46" s="298"/>
      <c r="L46" s="298"/>
    </row>
    <row r="47" spans="1:12" ht="15.6" customHeight="1">
      <c r="A47" s="677">
        <v>172</v>
      </c>
      <c r="B47" s="675" t="s">
        <v>24</v>
      </c>
      <c r="C47" s="293" t="s">
        <v>49</v>
      </c>
      <c r="D47" s="293" t="s">
        <v>49</v>
      </c>
      <c r="E47" s="671" t="s">
        <v>26</v>
      </c>
      <c r="F47" s="672">
        <f t="shared" si="2"/>
        <v>255</v>
      </c>
      <c r="G47" s="673" t="str">
        <f t="shared" si="3"/>
        <v>FF</v>
      </c>
      <c r="H47" s="674">
        <v>255</v>
      </c>
      <c r="I47" s="669" t="s">
        <v>27</v>
      </c>
      <c r="J47" s="298" t="s">
        <v>200</v>
      </c>
      <c r="K47" s="298"/>
      <c r="L47" s="298"/>
    </row>
    <row r="48" spans="1:12" ht="15.6" customHeight="1">
      <c r="A48" s="677">
        <v>173</v>
      </c>
      <c r="B48" s="675" t="s">
        <v>24</v>
      </c>
      <c r="C48" s="293" t="s">
        <v>49</v>
      </c>
      <c r="D48" s="293" t="s">
        <v>49</v>
      </c>
      <c r="E48" s="671" t="s">
        <v>26</v>
      </c>
      <c r="F48" s="672">
        <f t="shared" si="2"/>
        <v>255</v>
      </c>
      <c r="G48" s="673" t="str">
        <f t="shared" si="3"/>
        <v>FF</v>
      </c>
      <c r="H48" s="674">
        <v>255</v>
      </c>
      <c r="I48" s="669" t="s">
        <v>27</v>
      </c>
      <c r="J48" s="298" t="s">
        <v>200</v>
      </c>
      <c r="K48" s="298"/>
      <c r="L48" s="298"/>
    </row>
    <row r="49" spans="1:12" ht="15.6" customHeight="1">
      <c r="A49" s="677">
        <v>174</v>
      </c>
      <c r="B49" s="675" t="s">
        <v>24</v>
      </c>
      <c r="C49" s="293" t="s">
        <v>49</v>
      </c>
      <c r="D49" s="293" t="s">
        <v>49</v>
      </c>
      <c r="E49" s="671" t="s">
        <v>26</v>
      </c>
      <c r="F49" s="672">
        <f t="shared" si="2"/>
        <v>255</v>
      </c>
      <c r="G49" s="673" t="str">
        <f t="shared" si="3"/>
        <v>FF</v>
      </c>
      <c r="H49" s="674">
        <v>255</v>
      </c>
      <c r="I49" s="669" t="s">
        <v>27</v>
      </c>
      <c r="J49" s="298" t="s">
        <v>200</v>
      </c>
      <c r="K49" s="298"/>
      <c r="L49" s="298"/>
    </row>
    <row r="50" spans="1:12" ht="15.6" customHeight="1">
      <c r="A50" s="677">
        <v>175</v>
      </c>
      <c r="B50" s="675" t="s">
        <v>24</v>
      </c>
      <c r="C50" s="293" t="s">
        <v>49</v>
      </c>
      <c r="D50" s="293" t="s">
        <v>49</v>
      </c>
      <c r="E50" s="671" t="s">
        <v>26</v>
      </c>
      <c r="F50" s="672">
        <f t="shared" si="2"/>
        <v>255</v>
      </c>
      <c r="G50" s="673" t="str">
        <f t="shared" si="3"/>
        <v>FF</v>
      </c>
      <c r="H50" s="674">
        <v>255</v>
      </c>
      <c r="I50" s="669" t="s">
        <v>27</v>
      </c>
      <c r="J50" s="298" t="s">
        <v>200</v>
      </c>
      <c r="K50" s="298"/>
      <c r="L50" s="298"/>
    </row>
    <row r="51" spans="1:12" ht="15.6" customHeight="1">
      <c r="A51" s="677">
        <v>176</v>
      </c>
      <c r="B51" s="675" t="s">
        <v>24</v>
      </c>
      <c r="C51" s="293" t="s">
        <v>49</v>
      </c>
      <c r="D51" s="293" t="s">
        <v>49</v>
      </c>
      <c r="E51" s="671" t="s">
        <v>26</v>
      </c>
      <c r="F51" s="672">
        <f t="shared" si="2"/>
        <v>255</v>
      </c>
      <c r="G51" s="673" t="str">
        <f t="shared" si="3"/>
        <v>FF</v>
      </c>
      <c r="H51" s="674">
        <v>255</v>
      </c>
      <c r="I51" s="669" t="s">
        <v>27</v>
      </c>
      <c r="J51" s="298" t="s">
        <v>200</v>
      </c>
      <c r="K51" s="298"/>
      <c r="L51" s="298"/>
    </row>
    <row r="52" spans="1:12" ht="15.6" customHeight="1">
      <c r="A52" s="677">
        <v>177</v>
      </c>
      <c r="B52" s="675" t="s">
        <v>24</v>
      </c>
      <c r="C52" s="293" t="s">
        <v>49</v>
      </c>
      <c r="D52" s="293" t="s">
        <v>49</v>
      </c>
      <c r="E52" s="671" t="s">
        <v>26</v>
      </c>
      <c r="F52" s="672">
        <f t="shared" si="2"/>
        <v>255</v>
      </c>
      <c r="G52" s="673" t="str">
        <f t="shared" si="3"/>
        <v>FF</v>
      </c>
      <c r="H52" s="674">
        <v>255</v>
      </c>
      <c r="I52" s="669" t="s">
        <v>27</v>
      </c>
      <c r="J52" s="298" t="s">
        <v>200</v>
      </c>
      <c r="K52" s="298"/>
      <c r="L52" s="298"/>
    </row>
    <row r="53" spans="1:12" ht="15.6" customHeight="1">
      <c r="A53" s="677">
        <v>178</v>
      </c>
      <c r="B53" s="675" t="s">
        <v>24</v>
      </c>
      <c r="C53" s="293" t="s">
        <v>49</v>
      </c>
      <c r="D53" s="293" t="s">
        <v>49</v>
      </c>
      <c r="E53" s="671" t="s">
        <v>26</v>
      </c>
      <c r="F53" s="672">
        <f t="shared" si="2"/>
        <v>255</v>
      </c>
      <c r="G53" s="673" t="str">
        <f t="shared" si="3"/>
        <v>FF</v>
      </c>
      <c r="H53" s="674">
        <v>255</v>
      </c>
      <c r="I53" s="669" t="s">
        <v>27</v>
      </c>
      <c r="J53" s="298" t="s">
        <v>200</v>
      </c>
      <c r="K53" s="298"/>
      <c r="L53" s="298"/>
    </row>
    <row r="54" spans="1:12" ht="15.6" customHeight="1">
      <c r="A54" s="677">
        <v>179</v>
      </c>
      <c r="B54" s="675" t="s">
        <v>24</v>
      </c>
      <c r="C54" s="293" t="s">
        <v>49</v>
      </c>
      <c r="D54" s="293" t="s">
        <v>49</v>
      </c>
      <c r="E54" s="671" t="s">
        <v>26</v>
      </c>
      <c r="F54" s="672">
        <f t="shared" si="2"/>
        <v>255</v>
      </c>
      <c r="G54" s="673" t="str">
        <f t="shared" si="3"/>
        <v>FF</v>
      </c>
      <c r="H54" s="674">
        <v>255</v>
      </c>
      <c r="I54" s="669" t="s">
        <v>27</v>
      </c>
      <c r="J54" s="298" t="s">
        <v>200</v>
      </c>
      <c r="K54" s="298"/>
      <c r="L54" s="298"/>
    </row>
    <row r="55" spans="1:12" ht="15.6" customHeight="1">
      <c r="A55" s="677">
        <v>180</v>
      </c>
      <c r="B55" s="675" t="s">
        <v>24</v>
      </c>
      <c r="C55" s="293" t="s">
        <v>49</v>
      </c>
      <c r="D55" s="293" t="s">
        <v>49</v>
      </c>
      <c r="E55" s="671" t="s">
        <v>26</v>
      </c>
      <c r="F55" s="672">
        <f t="shared" si="2"/>
        <v>255</v>
      </c>
      <c r="G55" s="673" t="str">
        <f t="shared" si="3"/>
        <v>FF</v>
      </c>
      <c r="H55" s="674">
        <v>255</v>
      </c>
      <c r="I55" s="669" t="s">
        <v>27</v>
      </c>
      <c r="J55" s="298" t="s">
        <v>200</v>
      </c>
      <c r="K55" s="298"/>
      <c r="L55" s="298"/>
    </row>
    <row r="56" spans="1:12" ht="15.6" customHeight="1">
      <c r="A56" s="677">
        <v>181</v>
      </c>
      <c r="B56" s="675" t="s">
        <v>24</v>
      </c>
      <c r="C56" s="293" t="s">
        <v>49</v>
      </c>
      <c r="D56" s="293" t="s">
        <v>49</v>
      </c>
      <c r="E56" s="671" t="s">
        <v>26</v>
      </c>
      <c r="F56" s="672">
        <f t="shared" si="2"/>
        <v>255</v>
      </c>
      <c r="G56" s="673" t="str">
        <f t="shared" si="3"/>
        <v>FF</v>
      </c>
      <c r="H56" s="674">
        <v>255</v>
      </c>
      <c r="I56" s="669" t="s">
        <v>27</v>
      </c>
      <c r="J56" s="298" t="s">
        <v>200</v>
      </c>
      <c r="K56" s="298"/>
      <c r="L56" s="298"/>
    </row>
    <row r="57" spans="1:12" ht="15.6" customHeight="1">
      <c r="A57" s="677">
        <v>182</v>
      </c>
      <c r="B57" s="675" t="s">
        <v>24</v>
      </c>
      <c r="C57" s="293" t="s">
        <v>49</v>
      </c>
      <c r="D57" s="293" t="s">
        <v>49</v>
      </c>
      <c r="E57" s="671" t="s">
        <v>26</v>
      </c>
      <c r="F57" s="672">
        <f t="shared" si="2"/>
        <v>255</v>
      </c>
      <c r="G57" s="673" t="str">
        <f t="shared" si="3"/>
        <v>FF</v>
      </c>
      <c r="H57" s="674">
        <v>255</v>
      </c>
      <c r="I57" s="669" t="s">
        <v>27</v>
      </c>
      <c r="J57" s="298" t="s">
        <v>200</v>
      </c>
      <c r="K57" s="298"/>
      <c r="L57" s="298"/>
    </row>
    <row r="58" spans="1:12" ht="15.6" customHeight="1">
      <c r="A58" s="677">
        <v>183</v>
      </c>
      <c r="B58" s="675" t="s">
        <v>24</v>
      </c>
      <c r="C58" s="293" t="s">
        <v>49</v>
      </c>
      <c r="D58" s="293" t="s">
        <v>49</v>
      </c>
      <c r="E58" s="671" t="s">
        <v>26</v>
      </c>
      <c r="F58" s="672">
        <f t="shared" si="2"/>
        <v>255</v>
      </c>
      <c r="G58" s="673" t="str">
        <f t="shared" si="3"/>
        <v>FF</v>
      </c>
      <c r="H58" s="674">
        <v>255</v>
      </c>
      <c r="I58" s="669" t="s">
        <v>27</v>
      </c>
      <c r="J58" s="298" t="s">
        <v>200</v>
      </c>
      <c r="K58" s="298"/>
      <c r="L58" s="298"/>
    </row>
    <row r="59" spans="1:12" ht="15.6" customHeight="1">
      <c r="A59" s="677">
        <v>184</v>
      </c>
      <c r="B59" s="675" t="s">
        <v>24</v>
      </c>
      <c r="C59" s="293" t="s">
        <v>49</v>
      </c>
      <c r="D59" s="293" t="s">
        <v>49</v>
      </c>
      <c r="E59" s="671" t="s">
        <v>26</v>
      </c>
      <c r="F59" s="672">
        <f t="shared" si="2"/>
        <v>255</v>
      </c>
      <c r="G59" s="673" t="str">
        <f t="shared" si="3"/>
        <v>FF</v>
      </c>
      <c r="H59" s="674">
        <v>255</v>
      </c>
      <c r="I59" s="669" t="s">
        <v>27</v>
      </c>
      <c r="J59" s="298" t="s">
        <v>200</v>
      </c>
      <c r="K59" s="298"/>
      <c r="L59" s="298"/>
    </row>
    <row r="60" spans="1:12" ht="15.6" customHeight="1">
      <c r="A60" s="677">
        <v>185</v>
      </c>
      <c r="B60" s="675" t="s">
        <v>24</v>
      </c>
      <c r="C60" s="293" t="s">
        <v>49</v>
      </c>
      <c r="D60" s="293" t="s">
        <v>49</v>
      </c>
      <c r="E60" s="671" t="s">
        <v>26</v>
      </c>
      <c r="F60" s="672">
        <f t="shared" si="2"/>
        <v>255</v>
      </c>
      <c r="G60" s="673" t="str">
        <f t="shared" si="3"/>
        <v>FF</v>
      </c>
      <c r="H60" s="674">
        <v>255</v>
      </c>
      <c r="I60" s="669" t="s">
        <v>27</v>
      </c>
      <c r="J60" s="298" t="s">
        <v>200</v>
      </c>
      <c r="K60" s="298"/>
      <c r="L60" s="298"/>
    </row>
    <row r="61" spans="1:12" ht="15.6" customHeight="1">
      <c r="A61" s="677">
        <v>186</v>
      </c>
      <c r="B61" s="675" t="s">
        <v>24</v>
      </c>
      <c r="C61" s="293" t="s">
        <v>49</v>
      </c>
      <c r="D61" s="293" t="s">
        <v>49</v>
      </c>
      <c r="E61" s="671" t="s">
        <v>26</v>
      </c>
      <c r="F61" s="672">
        <f t="shared" si="2"/>
        <v>255</v>
      </c>
      <c r="G61" s="673" t="str">
        <f t="shared" si="3"/>
        <v>FF</v>
      </c>
      <c r="H61" s="674">
        <v>255</v>
      </c>
      <c r="I61" s="669" t="s">
        <v>27</v>
      </c>
      <c r="J61" s="298" t="s">
        <v>200</v>
      </c>
      <c r="K61" s="298"/>
      <c r="L61" s="298"/>
    </row>
    <row r="62" spans="1:12" ht="15.6" customHeight="1">
      <c r="A62" s="677">
        <v>187</v>
      </c>
      <c r="B62" s="675" t="s">
        <v>24</v>
      </c>
      <c r="C62" s="293" t="s">
        <v>49</v>
      </c>
      <c r="D62" s="293" t="s">
        <v>49</v>
      </c>
      <c r="E62" s="671" t="s">
        <v>26</v>
      </c>
      <c r="F62" s="672">
        <f t="shared" si="2"/>
        <v>255</v>
      </c>
      <c r="G62" s="673" t="str">
        <f t="shared" si="3"/>
        <v>FF</v>
      </c>
      <c r="H62" s="674">
        <v>255</v>
      </c>
      <c r="I62" s="669" t="s">
        <v>27</v>
      </c>
      <c r="J62" s="298" t="s">
        <v>200</v>
      </c>
      <c r="K62" s="298"/>
      <c r="L62" s="298"/>
    </row>
    <row r="63" spans="1:12" ht="15.6" customHeight="1">
      <c r="A63" s="677">
        <v>188</v>
      </c>
      <c r="B63" s="675" t="s">
        <v>24</v>
      </c>
      <c r="C63" s="293" t="s">
        <v>49</v>
      </c>
      <c r="D63" s="293" t="s">
        <v>49</v>
      </c>
      <c r="E63" s="671" t="s">
        <v>26</v>
      </c>
      <c r="F63" s="672">
        <f t="shared" si="2"/>
        <v>255</v>
      </c>
      <c r="G63" s="673" t="str">
        <f t="shared" si="3"/>
        <v>FF</v>
      </c>
      <c r="H63" s="674">
        <v>255</v>
      </c>
      <c r="I63" s="669" t="s">
        <v>27</v>
      </c>
      <c r="J63" s="298" t="s">
        <v>200</v>
      </c>
      <c r="K63" s="298"/>
      <c r="L63" s="298"/>
    </row>
    <row r="64" spans="1:12" ht="15.6" customHeight="1">
      <c r="A64" s="677">
        <v>189</v>
      </c>
      <c r="B64" s="675" t="s">
        <v>24</v>
      </c>
      <c r="C64" s="293" t="s">
        <v>49</v>
      </c>
      <c r="D64" s="293" t="s">
        <v>49</v>
      </c>
      <c r="E64" s="671" t="s">
        <v>26</v>
      </c>
      <c r="F64" s="672">
        <f t="shared" si="2"/>
        <v>255</v>
      </c>
      <c r="G64" s="673" t="str">
        <f t="shared" si="3"/>
        <v>FF</v>
      </c>
      <c r="H64" s="674">
        <v>255</v>
      </c>
      <c r="I64" s="669" t="s">
        <v>27</v>
      </c>
      <c r="J64" s="298" t="s">
        <v>200</v>
      </c>
      <c r="K64" s="298"/>
      <c r="L64" s="298"/>
    </row>
    <row r="65" spans="1:12" ht="15.6" customHeight="1">
      <c r="A65" s="677">
        <v>190</v>
      </c>
      <c r="B65" s="675" t="s">
        <v>24</v>
      </c>
      <c r="C65" s="293" t="s">
        <v>49</v>
      </c>
      <c r="D65" s="293" t="s">
        <v>49</v>
      </c>
      <c r="E65" s="671" t="s">
        <v>26</v>
      </c>
      <c r="F65" s="672">
        <f t="shared" si="2"/>
        <v>255</v>
      </c>
      <c r="G65" s="673" t="str">
        <f t="shared" si="3"/>
        <v>FF</v>
      </c>
      <c r="H65" s="674">
        <v>255</v>
      </c>
      <c r="I65" s="669" t="s">
        <v>27</v>
      </c>
      <c r="J65" s="298" t="s">
        <v>200</v>
      </c>
      <c r="K65" s="298"/>
      <c r="L65" s="298"/>
    </row>
    <row r="66" spans="1:12" ht="15.6" customHeight="1">
      <c r="A66" s="677">
        <v>191</v>
      </c>
      <c r="B66" s="675" t="s">
        <v>24</v>
      </c>
      <c r="C66" s="293" t="s">
        <v>49</v>
      </c>
      <c r="D66" s="293" t="s">
        <v>49</v>
      </c>
      <c r="E66" s="671" t="s">
        <v>26</v>
      </c>
      <c r="F66" s="672">
        <f t="shared" si="2"/>
        <v>255</v>
      </c>
      <c r="G66" s="673" t="str">
        <f t="shared" si="3"/>
        <v>FF</v>
      </c>
      <c r="H66" s="674">
        <v>255</v>
      </c>
      <c r="I66" s="669" t="s">
        <v>27</v>
      </c>
      <c r="J66" s="298" t="s">
        <v>200</v>
      </c>
      <c r="K66" s="298"/>
      <c r="L66" s="298"/>
    </row>
    <row r="67" spans="1:12" ht="15.6" customHeight="1">
      <c r="A67" s="677">
        <v>192</v>
      </c>
      <c r="B67" s="675" t="s">
        <v>24</v>
      </c>
      <c r="C67" s="293" t="s">
        <v>49</v>
      </c>
      <c r="D67" s="293" t="s">
        <v>49</v>
      </c>
      <c r="E67" s="671" t="s">
        <v>26</v>
      </c>
      <c r="F67" s="672">
        <f t="shared" si="2"/>
        <v>255</v>
      </c>
      <c r="G67" s="673" t="str">
        <f t="shared" si="3"/>
        <v>FF</v>
      </c>
      <c r="H67" s="674">
        <v>255</v>
      </c>
      <c r="I67" s="669" t="s">
        <v>27</v>
      </c>
      <c r="J67" s="298" t="s">
        <v>200</v>
      </c>
      <c r="K67" s="298"/>
      <c r="L67" s="298"/>
    </row>
    <row r="68" spans="1:12" ht="15.6" customHeight="1">
      <c r="A68" s="677">
        <v>193</v>
      </c>
      <c r="B68" s="675" t="s">
        <v>24</v>
      </c>
      <c r="C68" s="293" t="s">
        <v>49</v>
      </c>
      <c r="D68" s="293" t="s">
        <v>49</v>
      </c>
      <c r="E68" s="671" t="s">
        <v>26</v>
      </c>
      <c r="F68" s="672">
        <f t="shared" si="2"/>
        <v>255</v>
      </c>
      <c r="G68" s="673" t="str">
        <f t="shared" si="3"/>
        <v>FF</v>
      </c>
      <c r="H68" s="674">
        <v>255</v>
      </c>
      <c r="I68" s="669" t="s">
        <v>27</v>
      </c>
      <c r="J68" s="298" t="s">
        <v>200</v>
      </c>
      <c r="K68" s="298"/>
      <c r="L68" s="298"/>
    </row>
    <row r="69" spans="1:12" ht="15.6" customHeight="1">
      <c r="A69" s="677">
        <v>194</v>
      </c>
      <c r="B69" s="675" t="s">
        <v>24</v>
      </c>
      <c r="C69" s="293" t="s">
        <v>49</v>
      </c>
      <c r="D69" s="293" t="s">
        <v>49</v>
      </c>
      <c r="E69" s="671" t="s">
        <v>26</v>
      </c>
      <c r="F69" s="672">
        <f t="shared" si="2"/>
        <v>255</v>
      </c>
      <c r="G69" s="673" t="str">
        <f t="shared" si="3"/>
        <v>FF</v>
      </c>
      <c r="H69" s="674">
        <v>255</v>
      </c>
      <c r="I69" s="669" t="s">
        <v>27</v>
      </c>
      <c r="J69" s="298" t="s">
        <v>200</v>
      </c>
      <c r="K69" s="298"/>
      <c r="L69" s="298"/>
    </row>
    <row r="70" spans="1:12" ht="15.6" customHeight="1">
      <c r="A70" s="677">
        <v>195</v>
      </c>
      <c r="B70" s="675" t="s">
        <v>24</v>
      </c>
      <c r="C70" s="293" t="s">
        <v>49</v>
      </c>
      <c r="D70" s="293" t="s">
        <v>49</v>
      </c>
      <c r="E70" s="671" t="s">
        <v>26</v>
      </c>
      <c r="F70" s="672">
        <f t="shared" si="2"/>
        <v>255</v>
      </c>
      <c r="G70" s="673" t="str">
        <f t="shared" si="3"/>
        <v>FF</v>
      </c>
      <c r="H70" s="674">
        <v>255</v>
      </c>
      <c r="I70" s="669" t="s">
        <v>27</v>
      </c>
      <c r="J70" s="298" t="s">
        <v>200</v>
      </c>
      <c r="K70" s="298"/>
      <c r="L70" s="298"/>
    </row>
    <row r="71" spans="1:12" ht="15.6" customHeight="1">
      <c r="A71" s="677">
        <v>196</v>
      </c>
      <c r="B71" s="675" t="s">
        <v>24</v>
      </c>
      <c r="C71" s="293" t="s">
        <v>49</v>
      </c>
      <c r="D71" s="293" t="s">
        <v>49</v>
      </c>
      <c r="E71" s="671" t="s">
        <v>26</v>
      </c>
      <c r="F71" s="672">
        <f t="shared" si="2"/>
        <v>255</v>
      </c>
      <c r="G71" s="673" t="str">
        <f t="shared" si="3"/>
        <v>FF</v>
      </c>
      <c r="H71" s="674">
        <v>255</v>
      </c>
      <c r="I71" s="669" t="s">
        <v>27</v>
      </c>
      <c r="J71" s="298" t="s">
        <v>200</v>
      </c>
      <c r="K71" s="298"/>
      <c r="L71" s="298"/>
    </row>
    <row r="72" spans="1:12" ht="15.6" customHeight="1">
      <c r="A72" s="677">
        <v>197</v>
      </c>
      <c r="B72" s="675" t="s">
        <v>24</v>
      </c>
      <c r="C72" s="293" t="s">
        <v>49</v>
      </c>
      <c r="D72" s="293" t="s">
        <v>49</v>
      </c>
      <c r="E72" s="671" t="s">
        <v>26</v>
      </c>
      <c r="F72" s="672">
        <f t="shared" si="2"/>
        <v>255</v>
      </c>
      <c r="G72" s="673" t="str">
        <f t="shared" si="3"/>
        <v>FF</v>
      </c>
      <c r="H72" s="674">
        <v>255</v>
      </c>
      <c r="I72" s="669" t="s">
        <v>27</v>
      </c>
      <c r="J72" s="298" t="s">
        <v>200</v>
      </c>
      <c r="K72" s="298"/>
      <c r="L72" s="298"/>
    </row>
    <row r="73" spans="1:12" ht="15.6" customHeight="1">
      <c r="A73" s="677">
        <v>198</v>
      </c>
      <c r="B73" s="675" t="s">
        <v>24</v>
      </c>
      <c r="C73" s="293" t="s">
        <v>49</v>
      </c>
      <c r="D73" s="293" t="s">
        <v>49</v>
      </c>
      <c r="E73" s="671" t="s">
        <v>26</v>
      </c>
      <c r="F73" s="672">
        <f t="shared" si="2"/>
        <v>255</v>
      </c>
      <c r="G73" s="673" t="str">
        <f t="shared" si="3"/>
        <v>FF</v>
      </c>
      <c r="H73" s="674">
        <v>255</v>
      </c>
      <c r="I73" s="669" t="s">
        <v>27</v>
      </c>
      <c r="J73" s="298" t="s">
        <v>200</v>
      </c>
      <c r="K73" s="298"/>
      <c r="L73" s="298"/>
    </row>
    <row r="74" spans="1:12" ht="15.6" customHeight="1">
      <c r="A74" s="677">
        <v>199</v>
      </c>
      <c r="B74" s="675" t="s">
        <v>24</v>
      </c>
      <c r="C74" s="293" t="s">
        <v>49</v>
      </c>
      <c r="D74" s="293" t="s">
        <v>49</v>
      </c>
      <c r="E74" s="671" t="s">
        <v>26</v>
      </c>
      <c r="F74" s="672">
        <f t="shared" si="2"/>
        <v>255</v>
      </c>
      <c r="G74" s="673" t="str">
        <f t="shared" si="3"/>
        <v>FF</v>
      </c>
      <c r="H74" s="674">
        <v>255</v>
      </c>
      <c r="I74" s="669" t="s">
        <v>27</v>
      </c>
      <c r="J74" s="298" t="s">
        <v>200</v>
      </c>
      <c r="K74" s="298"/>
      <c r="L74" s="298"/>
    </row>
    <row r="75" spans="1:12" ht="15.6" customHeight="1">
      <c r="A75" s="677">
        <v>200</v>
      </c>
      <c r="B75" s="675" t="s">
        <v>24</v>
      </c>
      <c r="C75" s="293" t="s">
        <v>49</v>
      </c>
      <c r="D75" s="293" t="s">
        <v>49</v>
      </c>
      <c r="E75" s="671" t="s">
        <v>26</v>
      </c>
      <c r="F75" s="672">
        <f t="shared" si="2"/>
        <v>255</v>
      </c>
      <c r="G75" s="673" t="str">
        <f t="shared" si="3"/>
        <v>FF</v>
      </c>
      <c r="H75" s="674">
        <v>255</v>
      </c>
      <c r="I75" s="669" t="s">
        <v>27</v>
      </c>
      <c r="J75" s="298" t="s">
        <v>200</v>
      </c>
      <c r="K75" s="298"/>
      <c r="L75" s="298"/>
    </row>
    <row r="76" spans="1:12" ht="15.6" customHeight="1">
      <c r="A76" s="677">
        <v>201</v>
      </c>
      <c r="B76" s="675" t="s">
        <v>24</v>
      </c>
      <c r="C76" s="293" t="s">
        <v>49</v>
      </c>
      <c r="D76" s="293" t="s">
        <v>49</v>
      </c>
      <c r="E76" s="671" t="s">
        <v>26</v>
      </c>
      <c r="F76" s="672">
        <f t="shared" si="2"/>
        <v>255</v>
      </c>
      <c r="G76" s="673" t="str">
        <f t="shared" si="3"/>
        <v>FF</v>
      </c>
      <c r="H76" s="674">
        <v>255</v>
      </c>
      <c r="I76" s="669" t="s">
        <v>27</v>
      </c>
      <c r="J76" s="298" t="s">
        <v>200</v>
      </c>
      <c r="K76" s="298"/>
      <c r="L76" s="298"/>
    </row>
    <row r="77" spans="1:12" ht="15.6" customHeight="1">
      <c r="A77" s="677">
        <v>202</v>
      </c>
      <c r="B77" s="675" t="s">
        <v>24</v>
      </c>
      <c r="C77" s="293" t="s">
        <v>49</v>
      </c>
      <c r="D77" s="293" t="s">
        <v>49</v>
      </c>
      <c r="E77" s="671" t="s">
        <v>26</v>
      </c>
      <c r="F77" s="672">
        <f t="shared" si="2"/>
        <v>255</v>
      </c>
      <c r="G77" s="673" t="str">
        <f t="shared" si="3"/>
        <v>FF</v>
      </c>
      <c r="H77" s="674">
        <v>255</v>
      </c>
      <c r="I77" s="669" t="s">
        <v>27</v>
      </c>
      <c r="J77" s="298" t="s">
        <v>200</v>
      </c>
      <c r="K77" s="298"/>
      <c r="L77" s="298"/>
    </row>
    <row r="78" spans="1:12" ht="15.6" customHeight="1">
      <c r="A78" s="677">
        <v>203</v>
      </c>
      <c r="B78" s="675" t="s">
        <v>24</v>
      </c>
      <c r="C78" s="293" t="s">
        <v>49</v>
      </c>
      <c r="D78" s="293" t="s">
        <v>49</v>
      </c>
      <c r="E78" s="671" t="s">
        <v>26</v>
      </c>
      <c r="F78" s="672">
        <f t="shared" si="2"/>
        <v>255</v>
      </c>
      <c r="G78" s="673" t="str">
        <f t="shared" si="3"/>
        <v>FF</v>
      </c>
      <c r="H78" s="674">
        <v>255</v>
      </c>
      <c r="I78" s="669" t="s">
        <v>27</v>
      </c>
      <c r="J78" s="298" t="s">
        <v>200</v>
      </c>
      <c r="K78" s="298"/>
      <c r="L78" s="298"/>
    </row>
    <row r="79" spans="1:12" ht="15.6" customHeight="1">
      <c r="A79" s="677">
        <v>204</v>
      </c>
      <c r="B79" s="675" t="s">
        <v>24</v>
      </c>
      <c r="C79" s="293" t="s">
        <v>49</v>
      </c>
      <c r="D79" s="293" t="s">
        <v>49</v>
      </c>
      <c r="E79" s="671" t="s">
        <v>26</v>
      </c>
      <c r="F79" s="672">
        <f t="shared" si="2"/>
        <v>255</v>
      </c>
      <c r="G79" s="673" t="str">
        <f t="shared" si="3"/>
        <v>FF</v>
      </c>
      <c r="H79" s="674">
        <v>255</v>
      </c>
      <c r="I79" s="669" t="s">
        <v>27</v>
      </c>
      <c r="J79" s="298" t="s">
        <v>200</v>
      </c>
      <c r="K79" s="298"/>
      <c r="L79" s="298"/>
    </row>
    <row r="80" spans="1:12" ht="15.6" customHeight="1">
      <c r="A80" s="677">
        <v>205</v>
      </c>
      <c r="B80" s="675" t="s">
        <v>24</v>
      </c>
      <c r="C80" s="293" t="s">
        <v>49</v>
      </c>
      <c r="D80" s="293" t="s">
        <v>49</v>
      </c>
      <c r="E80" s="671" t="s">
        <v>26</v>
      </c>
      <c r="F80" s="672">
        <f t="shared" si="2"/>
        <v>255</v>
      </c>
      <c r="G80" s="673" t="str">
        <f t="shared" si="3"/>
        <v>FF</v>
      </c>
      <c r="H80" s="674">
        <v>255</v>
      </c>
      <c r="I80" s="669" t="s">
        <v>27</v>
      </c>
      <c r="J80" s="298" t="s">
        <v>200</v>
      </c>
      <c r="K80" s="298"/>
      <c r="L80" s="298"/>
    </row>
    <row r="81" spans="1:12" ht="15.6" customHeight="1">
      <c r="A81" s="677">
        <v>206</v>
      </c>
      <c r="B81" s="675" t="s">
        <v>24</v>
      </c>
      <c r="C81" s="293" t="s">
        <v>49</v>
      </c>
      <c r="D81" s="293" t="s">
        <v>49</v>
      </c>
      <c r="E81" s="671" t="s">
        <v>26</v>
      </c>
      <c r="F81" s="672">
        <f t="shared" si="2"/>
        <v>255</v>
      </c>
      <c r="G81" s="673" t="str">
        <f t="shared" si="3"/>
        <v>FF</v>
      </c>
      <c r="H81" s="674">
        <v>255</v>
      </c>
      <c r="I81" s="669" t="s">
        <v>27</v>
      </c>
      <c r="J81" s="298" t="s">
        <v>200</v>
      </c>
      <c r="K81" s="298"/>
      <c r="L81" s="298"/>
    </row>
    <row r="82" spans="1:12" ht="15.6" customHeight="1">
      <c r="A82" s="677">
        <v>207</v>
      </c>
      <c r="B82" s="675" t="s">
        <v>24</v>
      </c>
      <c r="C82" s="293" t="s">
        <v>49</v>
      </c>
      <c r="D82" s="293" t="s">
        <v>49</v>
      </c>
      <c r="E82" s="671" t="s">
        <v>26</v>
      </c>
      <c r="F82" s="672">
        <f t="shared" si="2"/>
        <v>255</v>
      </c>
      <c r="G82" s="673" t="str">
        <f t="shared" si="3"/>
        <v>FF</v>
      </c>
      <c r="H82" s="674">
        <v>255</v>
      </c>
      <c r="I82" s="669" t="s">
        <v>27</v>
      </c>
      <c r="J82" s="298" t="s">
        <v>200</v>
      </c>
      <c r="K82" s="298"/>
      <c r="L82" s="298"/>
    </row>
    <row r="83" spans="1:12" ht="15.6" customHeight="1">
      <c r="A83" s="677">
        <v>208</v>
      </c>
      <c r="B83" s="675" t="s">
        <v>24</v>
      </c>
      <c r="C83" s="293" t="s">
        <v>49</v>
      </c>
      <c r="D83" s="293" t="s">
        <v>49</v>
      </c>
      <c r="E83" s="671" t="s">
        <v>26</v>
      </c>
      <c r="F83" s="672">
        <f t="shared" ref="F83:F122" si="4">H83</f>
        <v>255</v>
      </c>
      <c r="G83" s="673" t="str">
        <f t="shared" ref="G83:G122" si="5">DEC2HEX(H83)</f>
        <v>FF</v>
      </c>
      <c r="H83" s="674">
        <v>255</v>
      </c>
      <c r="I83" s="669" t="s">
        <v>27</v>
      </c>
      <c r="J83" s="298" t="s">
        <v>200</v>
      </c>
      <c r="K83" s="298"/>
      <c r="L83" s="298"/>
    </row>
    <row r="84" spans="1:12" ht="15.6" customHeight="1">
      <c r="A84" s="677">
        <v>209</v>
      </c>
      <c r="B84" s="675" t="s">
        <v>24</v>
      </c>
      <c r="C84" s="293" t="s">
        <v>49</v>
      </c>
      <c r="D84" s="293" t="s">
        <v>49</v>
      </c>
      <c r="E84" s="671" t="s">
        <v>26</v>
      </c>
      <c r="F84" s="672">
        <f t="shared" si="4"/>
        <v>255</v>
      </c>
      <c r="G84" s="673" t="str">
        <f t="shared" si="5"/>
        <v>FF</v>
      </c>
      <c r="H84" s="674">
        <v>255</v>
      </c>
      <c r="I84" s="669" t="s">
        <v>27</v>
      </c>
      <c r="J84" s="298" t="s">
        <v>200</v>
      </c>
      <c r="K84" s="298"/>
      <c r="L84" s="298"/>
    </row>
    <row r="85" spans="1:12" ht="15.6" customHeight="1">
      <c r="A85" s="677">
        <v>210</v>
      </c>
      <c r="B85" s="675" t="s">
        <v>24</v>
      </c>
      <c r="C85" s="293" t="s">
        <v>49</v>
      </c>
      <c r="D85" s="293" t="s">
        <v>49</v>
      </c>
      <c r="E85" s="671" t="s">
        <v>26</v>
      </c>
      <c r="F85" s="672">
        <f t="shared" si="4"/>
        <v>255</v>
      </c>
      <c r="G85" s="673" t="str">
        <f t="shared" si="5"/>
        <v>FF</v>
      </c>
      <c r="H85" s="674">
        <v>255</v>
      </c>
      <c r="I85" s="669" t="s">
        <v>27</v>
      </c>
      <c r="J85" s="298" t="s">
        <v>200</v>
      </c>
      <c r="K85" s="298"/>
      <c r="L85" s="298"/>
    </row>
    <row r="86" spans="1:12" ht="15.6" customHeight="1">
      <c r="A86" s="677">
        <v>211</v>
      </c>
      <c r="B86" s="675" t="s">
        <v>24</v>
      </c>
      <c r="C86" s="293" t="s">
        <v>49</v>
      </c>
      <c r="D86" s="293" t="s">
        <v>49</v>
      </c>
      <c r="E86" s="671" t="s">
        <v>26</v>
      </c>
      <c r="F86" s="672">
        <f t="shared" si="4"/>
        <v>255</v>
      </c>
      <c r="G86" s="673" t="str">
        <f t="shared" si="5"/>
        <v>FF</v>
      </c>
      <c r="H86" s="674">
        <v>255</v>
      </c>
      <c r="I86" s="669" t="s">
        <v>27</v>
      </c>
      <c r="J86" s="298" t="s">
        <v>200</v>
      </c>
      <c r="K86" s="298"/>
      <c r="L86" s="298"/>
    </row>
    <row r="87" spans="1:12" ht="15.6" customHeight="1">
      <c r="A87" s="677">
        <v>212</v>
      </c>
      <c r="B87" s="675" t="s">
        <v>24</v>
      </c>
      <c r="C87" s="293" t="s">
        <v>49</v>
      </c>
      <c r="D87" s="293" t="s">
        <v>49</v>
      </c>
      <c r="E87" s="671" t="s">
        <v>26</v>
      </c>
      <c r="F87" s="672">
        <f t="shared" si="4"/>
        <v>255</v>
      </c>
      <c r="G87" s="673" t="str">
        <f t="shared" si="5"/>
        <v>FF</v>
      </c>
      <c r="H87" s="674">
        <v>255</v>
      </c>
      <c r="I87" s="669" t="s">
        <v>27</v>
      </c>
      <c r="J87" s="298" t="s">
        <v>200</v>
      </c>
      <c r="K87" s="298"/>
      <c r="L87" s="298"/>
    </row>
    <row r="88" spans="1:12" ht="15.6" customHeight="1">
      <c r="A88" s="677">
        <v>213</v>
      </c>
      <c r="B88" s="675" t="s">
        <v>24</v>
      </c>
      <c r="C88" s="293" t="s">
        <v>49</v>
      </c>
      <c r="D88" s="293" t="s">
        <v>49</v>
      </c>
      <c r="E88" s="671" t="s">
        <v>26</v>
      </c>
      <c r="F88" s="672">
        <f t="shared" si="4"/>
        <v>255</v>
      </c>
      <c r="G88" s="673" t="str">
        <f t="shared" si="5"/>
        <v>FF</v>
      </c>
      <c r="H88" s="674">
        <v>255</v>
      </c>
      <c r="I88" s="669" t="s">
        <v>27</v>
      </c>
      <c r="J88" s="298" t="s">
        <v>200</v>
      </c>
      <c r="K88" s="298"/>
      <c r="L88" s="298"/>
    </row>
    <row r="89" spans="1:12" ht="15.6" customHeight="1">
      <c r="A89" s="677">
        <v>214</v>
      </c>
      <c r="B89" s="675" t="s">
        <v>24</v>
      </c>
      <c r="C89" s="293" t="s">
        <v>49</v>
      </c>
      <c r="D89" s="293" t="s">
        <v>49</v>
      </c>
      <c r="E89" s="671" t="s">
        <v>26</v>
      </c>
      <c r="F89" s="672">
        <f t="shared" si="4"/>
        <v>255</v>
      </c>
      <c r="G89" s="673" t="str">
        <f t="shared" si="5"/>
        <v>FF</v>
      </c>
      <c r="H89" s="674">
        <v>255</v>
      </c>
      <c r="I89" s="669" t="s">
        <v>27</v>
      </c>
      <c r="J89" s="298" t="s">
        <v>200</v>
      </c>
      <c r="K89" s="298"/>
      <c r="L89" s="298"/>
    </row>
    <row r="90" spans="1:12" ht="15.6" customHeight="1">
      <c r="A90" s="677">
        <v>215</v>
      </c>
      <c r="B90" s="675" t="s">
        <v>24</v>
      </c>
      <c r="C90" s="293" t="s">
        <v>49</v>
      </c>
      <c r="D90" s="293" t="s">
        <v>49</v>
      </c>
      <c r="E90" s="671" t="s">
        <v>26</v>
      </c>
      <c r="F90" s="672">
        <f t="shared" si="4"/>
        <v>255</v>
      </c>
      <c r="G90" s="673" t="str">
        <f t="shared" si="5"/>
        <v>FF</v>
      </c>
      <c r="H90" s="674">
        <v>255</v>
      </c>
      <c r="I90" s="669" t="s">
        <v>27</v>
      </c>
      <c r="J90" s="298" t="s">
        <v>200</v>
      </c>
      <c r="K90" s="298"/>
      <c r="L90" s="298"/>
    </row>
    <row r="91" spans="1:12" ht="15.6" customHeight="1">
      <c r="A91" s="677">
        <v>216</v>
      </c>
      <c r="B91" s="675" t="s">
        <v>24</v>
      </c>
      <c r="C91" s="293" t="s">
        <v>49</v>
      </c>
      <c r="D91" s="293" t="s">
        <v>49</v>
      </c>
      <c r="E91" s="671" t="s">
        <v>26</v>
      </c>
      <c r="F91" s="672">
        <f t="shared" si="4"/>
        <v>255</v>
      </c>
      <c r="G91" s="673" t="str">
        <f t="shared" si="5"/>
        <v>FF</v>
      </c>
      <c r="H91" s="674">
        <v>255</v>
      </c>
      <c r="I91" s="669" t="s">
        <v>27</v>
      </c>
      <c r="J91" s="298" t="s">
        <v>200</v>
      </c>
      <c r="K91" s="298"/>
      <c r="L91" s="298"/>
    </row>
    <row r="92" spans="1:12" ht="15.6" customHeight="1">
      <c r="A92" s="677">
        <v>217</v>
      </c>
      <c r="B92" s="675" t="s">
        <v>24</v>
      </c>
      <c r="C92" s="293" t="s">
        <v>49</v>
      </c>
      <c r="D92" s="293" t="s">
        <v>49</v>
      </c>
      <c r="E92" s="671" t="s">
        <v>26</v>
      </c>
      <c r="F92" s="672">
        <f t="shared" si="4"/>
        <v>255</v>
      </c>
      <c r="G92" s="673" t="str">
        <f t="shared" si="5"/>
        <v>FF</v>
      </c>
      <c r="H92" s="674">
        <v>255</v>
      </c>
      <c r="I92" s="669" t="s">
        <v>27</v>
      </c>
      <c r="J92" s="298" t="s">
        <v>200</v>
      </c>
      <c r="K92" s="298"/>
      <c r="L92" s="298"/>
    </row>
    <row r="93" spans="1:12" ht="15.6" customHeight="1">
      <c r="A93" s="677">
        <v>218</v>
      </c>
      <c r="B93" s="675" t="s">
        <v>24</v>
      </c>
      <c r="C93" s="293" t="s">
        <v>49</v>
      </c>
      <c r="D93" s="293" t="s">
        <v>49</v>
      </c>
      <c r="E93" s="671" t="s">
        <v>26</v>
      </c>
      <c r="F93" s="672">
        <f t="shared" si="4"/>
        <v>255</v>
      </c>
      <c r="G93" s="673" t="str">
        <f t="shared" si="5"/>
        <v>FF</v>
      </c>
      <c r="H93" s="674">
        <v>255</v>
      </c>
      <c r="I93" s="669" t="s">
        <v>27</v>
      </c>
      <c r="J93" s="298" t="s">
        <v>200</v>
      </c>
      <c r="K93" s="298"/>
      <c r="L93" s="298"/>
    </row>
    <row r="94" spans="1:12" ht="15.6" customHeight="1">
      <c r="A94" s="677">
        <v>219</v>
      </c>
      <c r="B94" s="675" t="s">
        <v>24</v>
      </c>
      <c r="C94" s="293" t="s">
        <v>49</v>
      </c>
      <c r="D94" s="293" t="s">
        <v>49</v>
      </c>
      <c r="E94" s="671" t="s">
        <v>26</v>
      </c>
      <c r="F94" s="672">
        <f t="shared" si="4"/>
        <v>255</v>
      </c>
      <c r="G94" s="673" t="str">
        <f t="shared" si="5"/>
        <v>FF</v>
      </c>
      <c r="H94" s="674">
        <v>255</v>
      </c>
      <c r="I94" s="669" t="s">
        <v>27</v>
      </c>
      <c r="J94" s="298" t="s">
        <v>200</v>
      </c>
      <c r="K94" s="298"/>
      <c r="L94" s="298"/>
    </row>
    <row r="95" spans="1:12" ht="15.6" customHeight="1">
      <c r="A95" s="677">
        <v>220</v>
      </c>
      <c r="B95" s="675" t="s">
        <v>24</v>
      </c>
      <c r="C95" s="293" t="s">
        <v>49</v>
      </c>
      <c r="D95" s="293" t="s">
        <v>49</v>
      </c>
      <c r="E95" s="671" t="s">
        <v>26</v>
      </c>
      <c r="F95" s="672">
        <f t="shared" si="4"/>
        <v>255</v>
      </c>
      <c r="G95" s="673" t="str">
        <f t="shared" si="5"/>
        <v>FF</v>
      </c>
      <c r="H95" s="674">
        <v>255</v>
      </c>
      <c r="I95" s="669" t="s">
        <v>27</v>
      </c>
      <c r="J95" s="298" t="s">
        <v>200</v>
      </c>
      <c r="K95" s="298"/>
      <c r="L95" s="298"/>
    </row>
    <row r="96" spans="1:12" ht="15.6" customHeight="1">
      <c r="A96" s="677">
        <v>221</v>
      </c>
      <c r="B96" s="675" t="s">
        <v>24</v>
      </c>
      <c r="C96" s="293" t="s">
        <v>49</v>
      </c>
      <c r="D96" s="293" t="s">
        <v>49</v>
      </c>
      <c r="E96" s="671" t="s">
        <v>26</v>
      </c>
      <c r="F96" s="672">
        <f t="shared" si="4"/>
        <v>255</v>
      </c>
      <c r="G96" s="673" t="str">
        <f t="shared" si="5"/>
        <v>FF</v>
      </c>
      <c r="H96" s="674">
        <v>255</v>
      </c>
      <c r="I96" s="669" t="s">
        <v>27</v>
      </c>
      <c r="J96" s="298" t="s">
        <v>200</v>
      </c>
      <c r="K96" s="298"/>
      <c r="L96" s="298"/>
    </row>
    <row r="97" spans="1:12" ht="15.6" customHeight="1">
      <c r="A97" s="677">
        <v>222</v>
      </c>
      <c r="B97" s="675" t="s">
        <v>24</v>
      </c>
      <c r="C97" s="293" t="s">
        <v>49</v>
      </c>
      <c r="D97" s="293" t="s">
        <v>49</v>
      </c>
      <c r="E97" s="671" t="s">
        <v>26</v>
      </c>
      <c r="F97" s="672">
        <f t="shared" si="4"/>
        <v>255</v>
      </c>
      <c r="G97" s="673" t="str">
        <f t="shared" si="5"/>
        <v>FF</v>
      </c>
      <c r="H97" s="674">
        <v>255</v>
      </c>
      <c r="I97" s="669" t="s">
        <v>27</v>
      </c>
      <c r="J97" s="298" t="s">
        <v>200</v>
      </c>
      <c r="K97" s="298"/>
      <c r="L97" s="298"/>
    </row>
    <row r="98" spans="1:12" ht="15.6" customHeight="1">
      <c r="A98" s="677">
        <v>223</v>
      </c>
      <c r="B98" s="675" t="s">
        <v>24</v>
      </c>
      <c r="C98" s="293" t="s">
        <v>49</v>
      </c>
      <c r="D98" s="293" t="s">
        <v>49</v>
      </c>
      <c r="E98" s="671" t="s">
        <v>26</v>
      </c>
      <c r="F98" s="672">
        <f t="shared" si="4"/>
        <v>255</v>
      </c>
      <c r="G98" s="673" t="str">
        <f t="shared" si="5"/>
        <v>FF</v>
      </c>
      <c r="H98" s="674">
        <v>255</v>
      </c>
      <c r="I98" s="669" t="s">
        <v>27</v>
      </c>
      <c r="J98" s="298" t="s">
        <v>200</v>
      </c>
      <c r="K98" s="298"/>
      <c r="L98" s="298"/>
    </row>
    <row r="99" spans="1:12" ht="15.6" customHeight="1">
      <c r="A99" s="677">
        <v>224</v>
      </c>
      <c r="B99" s="675" t="s">
        <v>24</v>
      </c>
      <c r="C99" s="293" t="s">
        <v>49</v>
      </c>
      <c r="D99" s="293" t="s">
        <v>49</v>
      </c>
      <c r="E99" s="671" t="s">
        <v>26</v>
      </c>
      <c r="F99" s="672">
        <f t="shared" si="4"/>
        <v>255</v>
      </c>
      <c r="G99" s="673" t="str">
        <f t="shared" si="5"/>
        <v>FF</v>
      </c>
      <c r="H99" s="674">
        <v>255</v>
      </c>
      <c r="I99" s="669" t="s">
        <v>27</v>
      </c>
      <c r="J99" s="298" t="s">
        <v>200</v>
      </c>
      <c r="K99" s="298"/>
      <c r="L99" s="298"/>
    </row>
    <row r="100" spans="1:12" ht="15.6" customHeight="1">
      <c r="A100" s="677">
        <v>225</v>
      </c>
      <c r="B100" s="675" t="s">
        <v>24</v>
      </c>
      <c r="C100" s="293" t="s">
        <v>49</v>
      </c>
      <c r="D100" s="293" t="s">
        <v>49</v>
      </c>
      <c r="E100" s="671" t="s">
        <v>26</v>
      </c>
      <c r="F100" s="672">
        <f t="shared" si="4"/>
        <v>255</v>
      </c>
      <c r="G100" s="673" t="str">
        <f t="shared" si="5"/>
        <v>FF</v>
      </c>
      <c r="H100" s="674">
        <v>255</v>
      </c>
      <c r="I100" s="669" t="s">
        <v>27</v>
      </c>
      <c r="J100" s="298" t="s">
        <v>200</v>
      </c>
      <c r="K100" s="298"/>
      <c r="L100" s="298"/>
    </row>
    <row r="101" spans="1:12" ht="15.6" customHeight="1">
      <c r="A101" s="677">
        <v>226</v>
      </c>
      <c r="B101" s="675" t="s">
        <v>24</v>
      </c>
      <c r="C101" s="293" t="s">
        <v>49</v>
      </c>
      <c r="D101" s="293" t="s">
        <v>49</v>
      </c>
      <c r="E101" s="671" t="s">
        <v>26</v>
      </c>
      <c r="F101" s="672">
        <f t="shared" si="4"/>
        <v>255</v>
      </c>
      <c r="G101" s="673" t="str">
        <f t="shared" si="5"/>
        <v>FF</v>
      </c>
      <c r="H101" s="674">
        <v>255</v>
      </c>
      <c r="I101" s="669" t="s">
        <v>27</v>
      </c>
      <c r="J101" s="298" t="s">
        <v>200</v>
      </c>
      <c r="K101" s="298"/>
      <c r="L101" s="298"/>
    </row>
    <row r="102" spans="1:12" ht="15.6" customHeight="1">
      <c r="A102" s="677">
        <v>227</v>
      </c>
      <c r="B102" s="675" t="s">
        <v>24</v>
      </c>
      <c r="C102" s="293" t="s">
        <v>49</v>
      </c>
      <c r="D102" s="293" t="s">
        <v>49</v>
      </c>
      <c r="E102" s="671" t="s">
        <v>26</v>
      </c>
      <c r="F102" s="672">
        <f t="shared" si="4"/>
        <v>255</v>
      </c>
      <c r="G102" s="673" t="str">
        <f t="shared" si="5"/>
        <v>FF</v>
      </c>
      <c r="H102" s="674">
        <v>255</v>
      </c>
      <c r="I102" s="669" t="s">
        <v>27</v>
      </c>
      <c r="J102" s="298" t="s">
        <v>200</v>
      </c>
      <c r="K102" s="298"/>
      <c r="L102" s="298"/>
    </row>
    <row r="103" spans="1:12" ht="15.6" customHeight="1">
      <c r="A103" s="677">
        <v>228</v>
      </c>
      <c r="B103" s="675" t="s">
        <v>24</v>
      </c>
      <c r="C103" s="293" t="s">
        <v>49</v>
      </c>
      <c r="D103" s="293" t="s">
        <v>49</v>
      </c>
      <c r="E103" s="671" t="s">
        <v>26</v>
      </c>
      <c r="F103" s="672">
        <f t="shared" si="4"/>
        <v>255</v>
      </c>
      <c r="G103" s="673" t="str">
        <f t="shared" si="5"/>
        <v>FF</v>
      </c>
      <c r="H103" s="674">
        <v>255</v>
      </c>
      <c r="I103" s="669" t="s">
        <v>27</v>
      </c>
      <c r="J103" s="298" t="s">
        <v>200</v>
      </c>
      <c r="K103" s="298"/>
      <c r="L103" s="298"/>
    </row>
    <row r="104" spans="1:12" ht="15.6" customHeight="1">
      <c r="A104" s="677">
        <v>229</v>
      </c>
      <c r="B104" s="675" t="s">
        <v>24</v>
      </c>
      <c r="C104" s="293" t="s">
        <v>49</v>
      </c>
      <c r="D104" s="293" t="s">
        <v>49</v>
      </c>
      <c r="E104" s="671" t="s">
        <v>26</v>
      </c>
      <c r="F104" s="672">
        <f t="shared" si="4"/>
        <v>255</v>
      </c>
      <c r="G104" s="673" t="str">
        <f t="shared" si="5"/>
        <v>FF</v>
      </c>
      <c r="H104" s="674">
        <v>255</v>
      </c>
      <c r="I104" s="669" t="s">
        <v>27</v>
      </c>
      <c r="J104" s="298" t="s">
        <v>200</v>
      </c>
      <c r="K104" s="298"/>
      <c r="L104" s="298"/>
    </row>
    <row r="105" spans="1:12" ht="15.6" customHeight="1">
      <c r="A105" s="677">
        <v>230</v>
      </c>
      <c r="B105" s="675" t="s">
        <v>24</v>
      </c>
      <c r="C105" s="293" t="s">
        <v>49</v>
      </c>
      <c r="D105" s="293" t="s">
        <v>49</v>
      </c>
      <c r="E105" s="671" t="s">
        <v>26</v>
      </c>
      <c r="F105" s="672">
        <f t="shared" si="4"/>
        <v>255</v>
      </c>
      <c r="G105" s="673" t="str">
        <f t="shared" si="5"/>
        <v>FF</v>
      </c>
      <c r="H105" s="674">
        <v>255</v>
      </c>
      <c r="I105" s="669" t="s">
        <v>27</v>
      </c>
      <c r="J105" s="298" t="s">
        <v>200</v>
      </c>
      <c r="K105" s="298"/>
      <c r="L105" s="298"/>
    </row>
    <row r="106" spans="1:12" ht="15.6" customHeight="1">
      <c r="A106" s="677">
        <v>231</v>
      </c>
      <c r="B106" s="675" t="s">
        <v>24</v>
      </c>
      <c r="C106" s="293" t="s">
        <v>49</v>
      </c>
      <c r="D106" s="293" t="s">
        <v>49</v>
      </c>
      <c r="E106" s="671" t="s">
        <v>26</v>
      </c>
      <c r="F106" s="672">
        <f t="shared" si="4"/>
        <v>255</v>
      </c>
      <c r="G106" s="673" t="str">
        <f t="shared" si="5"/>
        <v>FF</v>
      </c>
      <c r="H106" s="674">
        <v>255</v>
      </c>
      <c r="I106" s="669" t="s">
        <v>27</v>
      </c>
      <c r="J106" s="298" t="s">
        <v>200</v>
      </c>
      <c r="K106" s="298"/>
      <c r="L106" s="298"/>
    </row>
    <row r="107" spans="1:12" ht="15.6" customHeight="1">
      <c r="A107" s="677">
        <v>232</v>
      </c>
      <c r="B107" s="675" t="s">
        <v>24</v>
      </c>
      <c r="C107" s="293" t="s">
        <v>49</v>
      </c>
      <c r="D107" s="293" t="s">
        <v>49</v>
      </c>
      <c r="E107" s="671" t="s">
        <v>26</v>
      </c>
      <c r="F107" s="672">
        <f t="shared" si="4"/>
        <v>255</v>
      </c>
      <c r="G107" s="673" t="str">
        <f t="shared" si="5"/>
        <v>FF</v>
      </c>
      <c r="H107" s="674">
        <v>255</v>
      </c>
      <c r="I107" s="669" t="s">
        <v>27</v>
      </c>
      <c r="J107" s="298" t="s">
        <v>200</v>
      </c>
      <c r="K107" s="298"/>
      <c r="L107" s="298"/>
    </row>
    <row r="108" spans="1:12" ht="15.6" customHeight="1">
      <c r="A108" s="677">
        <v>233</v>
      </c>
      <c r="B108" s="675" t="s">
        <v>24</v>
      </c>
      <c r="C108" s="293" t="s">
        <v>49</v>
      </c>
      <c r="D108" s="293" t="s">
        <v>49</v>
      </c>
      <c r="E108" s="671" t="s">
        <v>26</v>
      </c>
      <c r="F108" s="672">
        <f t="shared" si="4"/>
        <v>255</v>
      </c>
      <c r="G108" s="673" t="str">
        <f t="shared" si="5"/>
        <v>FF</v>
      </c>
      <c r="H108" s="674">
        <v>255</v>
      </c>
      <c r="I108" s="669" t="s">
        <v>27</v>
      </c>
      <c r="J108" s="298" t="s">
        <v>200</v>
      </c>
      <c r="K108" s="298"/>
      <c r="L108" s="298"/>
    </row>
    <row r="109" spans="1:12" ht="15.6" customHeight="1">
      <c r="A109" s="677">
        <v>234</v>
      </c>
      <c r="B109" s="675" t="s">
        <v>24</v>
      </c>
      <c r="C109" s="293" t="s">
        <v>49</v>
      </c>
      <c r="D109" s="293" t="s">
        <v>49</v>
      </c>
      <c r="E109" s="671" t="s">
        <v>26</v>
      </c>
      <c r="F109" s="672">
        <f t="shared" si="4"/>
        <v>255</v>
      </c>
      <c r="G109" s="673" t="str">
        <f t="shared" si="5"/>
        <v>FF</v>
      </c>
      <c r="H109" s="674">
        <v>255</v>
      </c>
      <c r="I109" s="669" t="s">
        <v>27</v>
      </c>
      <c r="J109" s="298" t="s">
        <v>200</v>
      </c>
      <c r="K109" s="298"/>
      <c r="L109" s="298"/>
    </row>
    <row r="110" spans="1:12" ht="15.6" customHeight="1">
      <c r="A110" s="677">
        <v>235</v>
      </c>
      <c r="B110" s="675" t="s">
        <v>24</v>
      </c>
      <c r="C110" s="293" t="s">
        <v>49</v>
      </c>
      <c r="D110" s="293" t="s">
        <v>49</v>
      </c>
      <c r="E110" s="671" t="s">
        <v>26</v>
      </c>
      <c r="F110" s="672">
        <f t="shared" si="4"/>
        <v>255</v>
      </c>
      <c r="G110" s="673" t="str">
        <f t="shared" si="5"/>
        <v>FF</v>
      </c>
      <c r="H110" s="674">
        <v>255</v>
      </c>
      <c r="I110" s="669" t="s">
        <v>27</v>
      </c>
      <c r="J110" s="298" t="s">
        <v>200</v>
      </c>
      <c r="K110" s="298"/>
      <c r="L110" s="298"/>
    </row>
    <row r="111" spans="1:12" ht="15.6" customHeight="1">
      <c r="A111" s="677">
        <v>236</v>
      </c>
      <c r="B111" s="675" t="s">
        <v>24</v>
      </c>
      <c r="C111" s="293" t="s">
        <v>49</v>
      </c>
      <c r="D111" s="293" t="s">
        <v>49</v>
      </c>
      <c r="E111" s="671" t="s">
        <v>26</v>
      </c>
      <c r="F111" s="672">
        <f t="shared" si="4"/>
        <v>255</v>
      </c>
      <c r="G111" s="673" t="str">
        <f t="shared" si="5"/>
        <v>FF</v>
      </c>
      <c r="H111" s="674">
        <v>255</v>
      </c>
      <c r="I111" s="669" t="s">
        <v>27</v>
      </c>
      <c r="J111" s="298" t="s">
        <v>200</v>
      </c>
      <c r="K111" s="298"/>
      <c r="L111" s="298"/>
    </row>
    <row r="112" spans="1:12" ht="15.6" customHeight="1">
      <c r="A112" s="677">
        <v>237</v>
      </c>
      <c r="B112" s="675" t="s">
        <v>24</v>
      </c>
      <c r="C112" s="293" t="s">
        <v>49</v>
      </c>
      <c r="D112" s="293" t="s">
        <v>49</v>
      </c>
      <c r="E112" s="671" t="s">
        <v>26</v>
      </c>
      <c r="F112" s="672">
        <f t="shared" si="4"/>
        <v>255</v>
      </c>
      <c r="G112" s="673" t="str">
        <f t="shared" si="5"/>
        <v>FF</v>
      </c>
      <c r="H112" s="674">
        <v>255</v>
      </c>
      <c r="I112" s="669" t="s">
        <v>27</v>
      </c>
      <c r="J112" s="298" t="s">
        <v>200</v>
      </c>
      <c r="K112" s="298"/>
      <c r="L112" s="298"/>
    </row>
    <row r="113" spans="1:12" ht="15.6" customHeight="1">
      <c r="A113" s="677">
        <v>238</v>
      </c>
      <c r="B113" s="675" t="s">
        <v>24</v>
      </c>
      <c r="C113" s="293" t="s">
        <v>49</v>
      </c>
      <c r="D113" s="293" t="s">
        <v>49</v>
      </c>
      <c r="E113" s="671" t="s">
        <v>26</v>
      </c>
      <c r="F113" s="672">
        <f t="shared" si="4"/>
        <v>255</v>
      </c>
      <c r="G113" s="673" t="str">
        <f t="shared" si="5"/>
        <v>FF</v>
      </c>
      <c r="H113" s="674">
        <v>255</v>
      </c>
      <c r="I113" s="669" t="s">
        <v>27</v>
      </c>
      <c r="J113" s="298" t="s">
        <v>200</v>
      </c>
      <c r="K113" s="298"/>
      <c r="L113" s="298"/>
    </row>
    <row r="114" spans="1:12" ht="15.6" customHeight="1">
      <c r="A114" s="677">
        <v>239</v>
      </c>
      <c r="B114" s="675" t="s">
        <v>24</v>
      </c>
      <c r="C114" s="293" t="s">
        <v>49</v>
      </c>
      <c r="D114" s="293" t="s">
        <v>49</v>
      </c>
      <c r="E114" s="671" t="s">
        <v>26</v>
      </c>
      <c r="F114" s="672">
        <f t="shared" si="4"/>
        <v>255</v>
      </c>
      <c r="G114" s="673" t="str">
        <f t="shared" si="5"/>
        <v>FF</v>
      </c>
      <c r="H114" s="674">
        <v>255</v>
      </c>
      <c r="I114" s="669" t="s">
        <v>27</v>
      </c>
      <c r="J114" s="298" t="s">
        <v>200</v>
      </c>
      <c r="K114" s="298"/>
      <c r="L114" s="298"/>
    </row>
    <row r="115" spans="1:12" ht="15.6" customHeight="1">
      <c r="A115" s="677">
        <v>240</v>
      </c>
      <c r="B115" s="675" t="s">
        <v>24</v>
      </c>
      <c r="C115" s="293" t="s">
        <v>49</v>
      </c>
      <c r="D115" s="293" t="s">
        <v>49</v>
      </c>
      <c r="E115" s="671" t="s">
        <v>26</v>
      </c>
      <c r="F115" s="672">
        <f t="shared" si="4"/>
        <v>255</v>
      </c>
      <c r="G115" s="673" t="str">
        <f t="shared" si="5"/>
        <v>FF</v>
      </c>
      <c r="H115" s="674">
        <v>255</v>
      </c>
      <c r="I115" s="669" t="s">
        <v>27</v>
      </c>
      <c r="J115" s="298" t="s">
        <v>200</v>
      </c>
      <c r="K115" s="298"/>
      <c r="L115" s="298"/>
    </row>
    <row r="116" spans="1:12" ht="15.6" customHeight="1">
      <c r="A116" s="677">
        <v>241</v>
      </c>
      <c r="B116" s="675" t="s">
        <v>24</v>
      </c>
      <c r="C116" s="293" t="s">
        <v>49</v>
      </c>
      <c r="D116" s="293" t="s">
        <v>49</v>
      </c>
      <c r="E116" s="671" t="s">
        <v>26</v>
      </c>
      <c r="F116" s="672">
        <f t="shared" si="4"/>
        <v>255</v>
      </c>
      <c r="G116" s="673" t="str">
        <f t="shared" si="5"/>
        <v>FF</v>
      </c>
      <c r="H116" s="674">
        <v>255</v>
      </c>
      <c r="I116" s="669" t="s">
        <v>27</v>
      </c>
      <c r="J116" s="298" t="s">
        <v>200</v>
      </c>
      <c r="K116" s="298"/>
      <c r="L116" s="298"/>
    </row>
    <row r="117" spans="1:12" ht="15.6" customHeight="1">
      <c r="A117" s="677">
        <v>242</v>
      </c>
      <c r="B117" s="675" t="s">
        <v>24</v>
      </c>
      <c r="C117" s="293" t="s">
        <v>49</v>
      </c>
      <c r="D117" s="293" t="s">
        <v>49</v>
      </c>
      <c r="E117" s="671" t="s">
        <v>26</v>
      </c>
      <c r="F117" s="672">
        <f t="shared" si="4"/>
        <v>255</v>
      </c>
      <c r="G117" s="673" t="str">
        <f t="shared" si="5"/>
        <v>FF</v>
      </c>
      <c r="H117" s="674">
        <v>255</v>
      </c>
      <c r="I117" s="669" t="s">
        <v>27</v>
      </c>
      <c r="J117" s="298" t="s">
        <v>200</v>
      </c>
      <c r="K117" s="298"/>
      <c r="L117" s="298"/>
    </row>
    <row r="118" spans="1:12" ht="15.6" customHeight="1">
      <c r="A118" s="677">
        <v>243</v>
      </c>
      <c r="B118" s="675" t="s">
        <v>24</v>
      </c>
      <c r="C118" s="293" t="s">
        <v>49</v>
      </c>
      <c r="D118" s="293" t="s">
        <v>49</v>
      </c>
      <c r="E118" s="671" t="s">
        <v>26</v>
      </c>
      <c r="F118" s="672">
        <f t="shared" si="4"/>
        <v>255</v>
      </c>
      <c r="G118" s="673" t="str">
        <f t="shared" si="5"/>
        <v>FF</v>
      </c>
      <c r="H118" s="674">
        <v>255</v>
      </c>
      <c r="I118" s="669" t="s">
        <v>27</v>
      </c>
      <c r="J118" s="298" t="s">
        <v>200</v>
      </c>
      <c r="K118" s="298"/>
      <c r="L118" s="298"/>
    </row>
    <row r="119" spans="1:12" ht="15.6" customHeight="1">
      <c r="A119" s="677">
        <v>244</v>
      </c>
      <c r="B119" s="675" t="s">
        <v>24</v>
      </c>
      <c r="C119" s="293" t="s">
        <v>49</v>
      </c>
      <c r="D119" s="293" t="s">
        <v>49</v>
      </c>
      <c r="E119" s="671" t="s">
        <v>26</v>
      </c>
      <c r="F119" s="672">
        <f t="shared" si="4"/>
        <v>255</v>
      </c>
      <c r="G119" s="673" t="str">
        <f t="shared" si="5"/>
        <v>FF</v>
      </c>
      <c r="H119" s="674">
        <v>255</v>
      </c>
      <c r="I119" s="669" t="s">
        <v>27</v>
      </c>
      <c r="J119" s="298" t="s">
        <v>200</v>
      </c>
      <c r="K119" s="298"/>
      <c r="L119" s="298"/>
    </row>
    <row r="120" spans="1:12" ht="15.6" customHeight="1">
      <c r="A120" s="677">
        <v>245</v>
      </c>
      <c r="B120" s="675" t="s">
        <v>24</v>
      </c>
      <c r="C120" s="293" t="s">
        <v>49</v>
      </c>
      <c r="D120" s="293" t="s">
        <v>49</v>
      </c>
      <c r="E120" s="671" t="s">
        <v>26</v>
      </c>
      <c r="F120" s="672">
        <f t="shared" si="4"/>
        <v>255</v>
      </c>
      <c r="G120" s="673" t="str">
        <f t="shared" si="5"/>
        <v>FF</v>
      </c>
      <c r="H120" s="674">
        <v>255</v>
      </c>
      <c r="I120" s="669" t="s">
        <v>27</v>
      </c>
      <c r="J120" s="298" t="s">
        <v>200</v>
      </c>
      <c r="K120" s="298"/>
      <c r="L120" s="298"/>
    </row>
    <row r="121" spans="1:12" ht="15.6" customHeight="1">
      <c r="A121" s="677">
        <v>246</v>
      </c>
      <c r="B121" s="675" t="s">
        <v>24</v>
      </c>
      <c r="C121" s="293" t="s">
        <v>49</v>
      </c>
      <c r="D121" s="293" t="s">
        <v>49</v>
      </c>
      <c r="E121" s="671" t="s">
        <v>26</v>
      </c>
      <c r="F121" s="672">
        <f t="shared" si="4"/>
        <v>255</v>
      </c>
      <c r="G121" s="673" t="str">
        <f t="shared" si="5"/>
        <v>FF</v>
      </c>
      <c r="H121" s="674">
        <v>255</v>
      </c>
      <c r="I121" s="669" t="s">
        <v>27</v>
      </c>
      <c r="J121" s="298" t="s">
        <v>200</v>
      </c>
      <c r="K121" s="298"/>
      <c r="L121" s="298"/>
    </row>
    <row r="122" spans="1:12" ht="15.6" customHeight="1">
      <c r="A122" s="677">
        <v>247</v>
      </c>
      <c r="B122" s="675" t="s">
        <v>24</v>
      </c>
      <c r="C122" s="293" t="s">
        <v>49</v>
      </c>
      <c r="D122" s="293" t="s">
        <v>49</v>
      </c>
      <c r="E122" s="671" t="s">
        <v>26</v>
      </c>
      <c r="F122" s="672">
        <f t="shared" si="4"/>
        <v>255</v>
      </c>
      <c r="G122" s="673" t="str">
        <f t="shared" si="5"/>
        <v>FF</v>
      </c>
      <c r="H122" s="674">
        <v>255</v>
      </c>
      <c r="I122" s="669" t="s">
        <v>27</v>
      </c>
      <c r="J122" s="298" t="s">
        <v>200</v>
      </c>
      <c r="K122" s="298"/>
      <c r="L122" s="298"/>
    </row>
    <row r="123" spans="1:12" ht="15.6" customHeight="1">
      <c r="A123" s="677">
        <v>248</v>
      </c>
      <c r="B123" s="675" t="s">
        <v>24</v>
      </c>
      <c r="C123" s="293" t="s">
        <v>49</v>
      </c>
      <c r="D123" s="293" t="s">
        <v>49</v>
      </c>
      <c r="E123" s="671" t="s">
        <v>26</v>
      </c>
      <c r="F123" s="672">
        <f t="shared" ref="F123:F129" si="6">H123</f>
        <v>255</v>
      </c>
      <c r="G123" s="673" t="str">
        <f t="shared" ref="G123:G129" si="7">DEC2HEX(H123)</f>
        <v>FF</v>
      </c>
      <c r="H123" s="674">
        <v>255</v>
      </c>
      <c r="I123" s="669" t="s">
        <v>27</v>
      </c>
      <c r="J123" s="298" t="s">
        <v>200</v>
      </c>
      <c r="K123" s="298"/>
      <c r="L123" s="298"/>
    </row>
    <row r="124" spans="1:12" ht="15.6" customHeight="1">
      <c r="A124" s="677">
        <v>249</v>
      </c>
      <c r="B124" s="675" t="s">
        <v>24</v>
      </c>
      <c r="C124" s="293" t="s">
        <v>49</v>
      </c>
      <c r="D124" s="293" t="s">
        <v>49</v>
      </c>
      <c r="E124" s="671" t="s">
        <v>26</v>
      </c>
      <c r="F124" s="672">
        <f t="shared" si="6"/>
        <v>255</v>
      </c>
      <c r="G124" s="673" t="str">
        <f t="shared" si="7"/>
        <v>FF</v>
      </c>
      <c r="H124" s="674">
        <v>255</v>
      </c>
      <c r="I124" s="669" t="s">
        <v>27</v>
      </c>
      <c r="J124" s="298" t="s">
        <v>200</v>
      </c>
      <c r="K124" s="298"/>
      <c r="L124" s="298"/>
    </row>
    <row r="125" spans="1:12" ht="15.6" customHeight="1">
      <c r="A125" s="677">
        <v>250</v>
      </c>
      <c r="B125" s="675" t="s">
        <v>24</v>
      </c>
      <c r="C125" s="293" t="s">
        <v>49</v>
      </c>
      <c r="D125" s="293" t="s">
        <v>49</v>
      </c>
      <c r="E125" s="671" t="s">
        <v>26</v>
      </c>
      <c r="F125" s="672">
        <f t="shared" si="6"/>
        <v>255</v>
      </c>
      <c r="G125" s="673" t="str">
        <f t="shared" si="7"/>
        <v>FF</v>
      </c>
      <c r="H125" s="674">
        <v>255</v>
      </c>
      <c r="I125" s="669" t="s">
        <v>27</v>
      </c>
      <c r="J125" s="298" t="s">
        <v>200</v>
      </c>
      <c r="K125" s="298"/>
      <c r="L125" s="298"/>
    </row>
    <row r="126" spans="1:12" ht="15.6" customHeight="1">
      <c r="A126" s="677">
        <v>251</v>
      </c>
      <c r="B126" s="675" t="s">
        <v>24</v>
      </c>
      <c r="C126" s="293" t="s">
        <v>49</v>
      </c>
      <c r="D126" s="293" t="s">
        <v>49</v>
      </c>
      <c r="E126" s="671" t="s">
        <v>26</v>
      </c>
      <c r="F126" s="672">
        <f t="shared" si="6"/>
        <v>255</v>
      </c>
      <c r="G126" s="673" t="str">
        <f t="shared" si="7"/>
        <v>FF</v>
      </c>
      <c r="H126" s="674">
        <v>255</v>
      </c>
      <c r="I126" s="669" t="s">
        <v>27</v>
      </c>
      <c r="J126" s="298" t="s">
        <v>200</v>
      </c>
      <c r="K126" s="298"/>
      <c r="L126" s="298"/>
    </row>
    <row r="127" spans="1:12" ht="15.6" customHeight="1">
      <c r="A127" s="677">
        <v>252</v>
      </c>
      <c r="B127" s="675" t="s">
        <v>24</v>
      </c>
      <c r="C127" s="293" t="s">
        <v>49</v>
      </c>
      <c r="D127" s="293" t="s">
        <v>49</v>
      </c>
      <c r="E127" s="671" t="s">
        <v>26</v>
      </c>
      <c r="F127" s="672">
        <f t="shared" si="6"/>
        <v>255</v>
      </c>
      <c r="G127" s="673" t="str">
        <f t="shared" si="7"/>
        <v>FF</v>
      </c>
      <c r="H127" s="674">
        <v>255</v>
      </c>
      <c r="I127" s="669" t="s">
        <v>27</v>
      </c>
      <c r="J127" s="298" t="s">
        <v>200</v>
      </c>
      <c r="K127" s="298"/>
      <c r="L127" s="298"/>
    </row>
    <row r="128" spans="1:12" ht="15.6" customHeight="1">
      <c r="A128" s="677">
        <v>253</v>
      </c>
      <c r="B128" s="675" t="s">
        <v>24</v>
      </c>
      <c r="C128" s="293" t="s">
        <v>49</v>
      </c>
      <c r="D128" s="293" t="s">
        <v>49</v>
      </c>
      <c r="E128" s="671" t="s">
        <v>26</v>
      </c>
      <c r="F128" s="672">
        <f t="shared" si="6"/>
        <v>255</v>
      </c>
      <c r="G128" s="673" t="str">
        <f t="shared" si="7"/>
        <v>FF</v>
      </c>
      <c r="H128" s="674">
        <v>255</v>
      </c>
      <c r="I128" s="669" t="s">
        <v>27</v>
      </c>
      <c r="J128" s="298" t="s">
        <v>200</v>
      </c>
      <c r="K128" s="298"/>
      <c r="L128" s="298"/>
    </row>
    <row r="129" spans="1:12" ht="15.6" customHeight="1">
      <c r="A129" s="677">
        <v>254</v>
      </c>
      <c r="B129" s="675" t="s">
        <v>24</v>
      </c>
      <c r="C129" s="293" t="s">
        <v>49</v>
      </c>
      <c r="D129" s="293" t="s">
        <v>49</v>
      </c>
      <c r="E129" s="671" t="s">
        <v>26</v>
      </c>
      <c r="F129" s="672">
        <f t="shared" si="6"/>
        <v>255</v>
      </c>
      <c r="G129" s="673" t="str">
        <f t="shared" si="7"/>
        <v>FF</v>
      </c>
      <c r="H129" s="674">
        <v>255</v>
      </c>
      <c r="I129" s="669" t="s">
        <v>27</v>
      </c>
      <c r="J129" s="298" t="s">
        <v>200</v>
      </c>
      <c r="K129" s="298"/>
      <c r="L129" s="298"/>
    </row>
    <row r="130" spans="1:12" ht="15.6" customHeight="1">
      <c r="A130" s="677">
        <v>255</v>
      </c>
      <c r="B130" s="675" t="s">
        <v>24</v>
      </c>
      <c r="C130" s="293" t="s">
        <v>49</v>
      </c>
      <c r="D130" s="293" t="s">
        <v>49</v>
      </c>
      <c r="E130" s="671" t="s">
        <v>26</v>
      </c>
      <c r="F130" s="672">
        <f t="shared" ref="F130" si="8">H130</f>
        <v>255</v>
      </c>
      <c r="G130" s="673" t="str">
        <f t="shared" ref="G130" si="9">DEC2HEX(H130)</f>
        <v>FF</v>
      </c>
      <c r="H130" s="674">
        <v>255</v>
      </c>
      <c r="I130" s="669" t="s">
        <v>27</v>
      </c>
      <c r="J130" s="298" t="s">
        <v>200</v>
      </c>
      <c r="K130" s="298"/>
      <c r="L130" s="298"/>
    </row>
  </sheetData>
  <mergeCells count="1">
    <mergeCell ref="A1:G1"/>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F28BE-D5F8-43CE-A9DC-1A33833083D4}">
  <sheetPr>
    <tabColor theme="6" tint="0.79998168889431442"/>
  </sheetPr>
  <dimension ref="A1:L130"/>
  <sheetViews>
    <sheetView topLeftCell="A110" zoomScaleNormal="100" workbookViewId="0">
      <selection activeCell="C134" sqref="C134"/>
    </sheetView>
  </sheetViews>
  <sheetFormatPr defaultColWidth="8.88671875" defaultRowHeight="14.4"/>
  <cols>
    <col min="1" max="1" width="15.44140625" style="668" customWidth="1"/>
    <col min="2" max="2" width="5.88671875" style="668" bestFit="1" customWidth="1"/>
    <col min="3" max="3" width="36.6640625" style="668" customWidth="1"/>
    <col min="4" max="4" width="121.44140625" style="668" customWidth="1"/>
    <col min="5" max="5" width="8.88671875" style="670" customWidth="1"/>
    <col min="6" max="6" width="12.6640625" style="668" bestFit="1" customWidth="1"/>
    <col min="7" max="7" width="10" style="440" bestFit="1" customWidth="1"/>
    <col min="8" max="8" width="8.88671875" style="670" customWidth="1"/>
    <col min="9" max="10" width="17.109375" style="668" customWidth="1"/>
    <col min="11" max="11" width="21" style="668" customWidth="1"/>
    <col min="12" max="12" width="33.109375" style="668" customWidth="1"/>
    <col min="13" max="16384" width="8.88671875" style="421"/>
  </cols>
  <sheetData>
    <row r="1" spans="1:12" ht="16.95" customHeight="1">
      <c r="A1" s="962" t="s">
        <v>4852</v>
      </c>
      <c r="B1" s="742"/>
      <c r="C1" s="742"/>
      <c r="D1" s="742"/>
      <c r="E1" s="812"/>
      <c r="F1" s="742"/>
      <c r="G1" s="742"/>
      <c r="H1" s="676"/>
      <c r="I1" s="284"/>
      <c r="J1" s="284"/>
    </row>
    <row r="2" spans="1:12" ht="44.4" customHeight="1">
      <c r="A2" s="289" t="s">
        <v>13</v>
      </c>
      <c r="B2" s="290" t="s">
        <v>14</v>
      </c>
      <c r="C2" s="289" t="s">
        <v>15</v>
      </c>
      <c r="D2" s="289" t="s">
        <v>16</v>
      </c>
      <c r="E2" s="289" t="s">
        <v>17</v>
      </c>
      <c r="F2" s="289" t="s">
        <v>18</v>
      </c>
      <c r="G2" s="289" t="s">
        <v>19</v>
      </c>
      <c r="H2" s="289" t="s">
        <v>20</v>
      </c>
      <c r="I2" s="289" t="s">
        <v>21</v>
      </c>
      <c r="J2" s="289" t="s">
        <v>194</v>
      </c>
      <c r="K2" s="289" t="s">
        <v>195</v>
      </c>
      <c r="L2" s="289" t="s">
        <v>196</v>
      </c>
    </row>
    <row r="3" spans="1:12" ht="15.6" customHeight="1">
      <c r="A3" s="677">
        <v>128</v>
      </c>
      <c r="B3" s="675" t="s">
        <v>24</v>
      </c>
      <c r="C3" s="293" t="s">
        <v>4550</v>
      </c>
      <c r="D3" s="841" t="s">
        <v>4850</v>
      </c>
      <c r="E3" s="671" t="s">
        <v>26</v>
      </c>
      <c r="F3" s="672">
        <f t="shared" ref="F3:F34" si="0">H3</f>
        <v>255</v>
      </c>
      <c r="G3" s="673" t="str">
        <f t="shared" ref="G3:G34" si="1">DEC2HEX(H3)</f>
        <v>FF</v>
      </c>
      <c r="H3" s="674">
        <v>255</v>
      </c>
      <c r="I3" s="669" t="s">
        <v>27</v>
      </c>
      <c r="J3" s="967" t="s">
        <v>1490</v>
      </c>
      <c r="K3" s="803">
        <f>_xlfn.BITLSHIFT(H6,24) +_xlfn.BITLSHIFT(H5,16) +_xlfn.BITLSHIFT(H4,8) +H3</f>
        <v>4294967295</v>
      </c>
      <c r="L3" s="298"/>
    </row>
    <row r="4" spans="1:12" ht="15.6" customHeight="1">
      <c r="A4" s="677">
        <v>129</v>
      </c>
      <c r="B4" s="675" t="s">
        <v>24</v>
      </c>
      <c r="C4" s="293" t="s">
        <v>4551</v>
      </c>
      <c r="D4" s="842"/>
      <c r="E4" s="671" t="s">
        <v>26</v>
      </c>
      <c r="F4" s="672">
        <f t="shared" si="0"/>
        <v>255</v>
      </c>
      <c r="G4" s="673" t="str">
        <f t="shared" si="1"/>
        <v>FF</v>
      </c>
      <c r="H4" s="674">
        <v>255</v>
      </c>
      <c r="I4" s="669" t="s">
        <v>27</v>
      </c>
      <c r="J4" s="968"/>
      <c r="K4" s="764"/>
      <c r="L4" s="298"/>
    </row>
    <row r="5" spans="1:12" ht="15.6" customHeight="1">
      <c r="A5" s="677">
        <v>130</v>
      </c>
      <c r="B5" s="675" t="s">
        <v>24</v>
      </c>
      <c r="C5" s="293" t="s">
        <v>4552</v>
      </c>
      <c r="D5" s="842"/>
      <c r="E5" s="671" t="s">
        <v>26</v>
      </c>
      <c r="F5" s="672">
        <f t="shared" si="0"/>
        <v>255</v>
      </c>
      <c r="G5" s="673" t="str">
        <f t="shared" si="1"/>
        <v>FF</v>
      </c>
      <c r="H5" s="674">
        <v>255</v>
      </c>
      <c r="I5" s="669" t="s">
        <v>27</v>
      </c>
      <c r="J5" s="968"/>
      <c r="K5" s="764"/>
      <c r="L5" s="298"/>
    </row>
    <row r="6" spans="1:12" ht="15.6" customHeight="1">
      <c r="A6" s="677">
        <v>131</v>
      </c>
      <c r="B6" s="675" t="s">
        <v>24</v>
      </c>
      <c r="C6" s="293" t="s">
        <v>4553</v>
      </c>
      <c r="D6" s="843"/>
      <c r="E6" s="671" t="s">
        <v>26</v>
      </c>
      <c r="F6" s="672">
        <f t="shared" si="0"/>
        <v>255</v>
      </c>
      <c r="G6" s="673" t="str">
        <f t="shared" si="1"/>
        <v>FF</v>
      </c>
      <c r="H6" s="674">
        <v>255</v>
      </c>
      <c r="I6" s="669" t="s">
        <v>27</v>
      </c>
      <c r="J6" s="969"/>
      <c r="K6" s="804"/>
      <c r="L6" s="298"/>
    </row>
    <row r="7" spans="1:12" ht="15.6" customHeight="1">
      <c r="A7" s="677">
        <v>132</v>
      </c>
      <c r="B7" s="675" t="s">
        <v>24</v>
      </c>
      <c r="C7" s="293" t="s">
        <v>4554</v>
      </c>
      <c r="D7" s="841" t="s">
        <v>4540</v>
      </c>
      <c r="E7" s="671" t="s">
        <v>26</v>
      </c>
      <c r="F7" s="672">
        <f t="shared" si="0"/>
        <v>255</v>
      </c>
      <c r="G7" s="673" t="str">
        <f t="shared" si="1"/>
        <v>FF</v>
      </c>
      <c r="H7" s="674">
        <v>255</v>
      </c>
      <c r="I7" s="669" t="s">
        <v>27</v>
      </c>
      <c r="J7" s="967" t="s">
        <v>1490</v>
      </c>
      <c r="K7" s="803">
        <f>_xlfn.BITLSHIFT(H10,24) +_xlfn.BITLSHIFT(H9,16) +_xlfn.BITLSHIFT(H8,8) +H7</f>
        <v>4294967295</v>
      </c>
      <c r="L7" s="298"/>
    </row>
    <row r="8" spans="1:12" ht="15.6" customHeight="1">
      <c r="A8" s="677">
        <v>133</v>
      </c>
      <c r="B8" s="675" t="s">
        <v>24</v>
      </c>
      <c r="C8" s="293" t="s">
        <v>4555</v>
      </c>
      <c r="D8" s="842"/>
      <c r="E8" s="671" t="s">
        <v>26</v>
      </c>
      <c r="F8" s="672">
        <f t="shared" si="0"/>
        <v>255</v>
      </c>
      <c r="G8" s="673" t="str">
        <f t="shared" si="1"/>
        <v>FF</v>
      </c>
      <c r="H8" s="674">
        <v>255</v>
      </c>
      <c r="I8" s="669" t="s">
        <v>27</v>
      </c>
      <c r="J8" s="968"/>
      <c r="K8" s="764"/>
      <c r="L8" s="298"/>
    </row>
    <row r="9" spans="1:12" ht="15.6" customHeight="1">
      <c r="A9" s="677">
        <v>134</v>
      </c>
      <c r="B9" s="675" t="s">
        <v>24</v>
      </c>
      <c r="C9" s="293" t="s">
        <v>4556</v>
      </c>
      <c r="D9" s="842"/>
      <c r="E9" s="671" t="s">
        <v>26</v>
      </c>
      <c r="F9" s="672">
        <f t="shared" si="0"/>
        <v>255</v>
      </c>
      <c r="G9" s="673" t="str">
        <f t="shared" si="1"/>
        <v>FF</v>
      </c>
      <c r="H9" s="674">
        <v>255</v>
      </c>
      <c r="I9" s="669" t="s">
        <v>27</v>
      </c>
      <c r="J9" s="968"/>
      <c r="K9" s="764"/>
      <c r="L9" s="298"/>
    </row>
    <row r="10" spans="1:12" ht="15.6" customHeight="1">
      <c r="A10" s="677">
        <v>135</v>
      </c>
      <c r="B10" s="675" t="s">
        <v>24</v>
      </c>
      <c r="C10" s="293" t="s">
        <v>4557</v>
      </c>
      <c r="D10" s="843"/>
      <c r="E10" s="671" t="s">
        <v>26</v>
      </c>
      <c r="F10" s="672">
        <f t="shared" si="0"/>
        <v>255</v>
      </c>
      <c r="G10" s="673" t="str">
        <f t="shared" si="1"/>
        <v>FF</v>
      </c>
      <c r="H10" s="674">
        <v>255</v>
      </c>
      <c r="I10" s="669" t="s">
        <v>27</v>
      </c>
      <c r="J10" s="969"/>
      <c r="K10" s="804"/>
      <c r="L10" s="298"/>
    </row>
    <row r="11" spans="1:12" ht="15.6" customHeight="1">
      <c r="A11" s="677">
        <v>136</v>
      </c>
      <c r="B11" s="675" t="s">
        <v>24</v>
      </c>
      <c r="C11" s="293" t="s">
        <v>4558</v>
      </c>
      <c r="D11" s="841" t="s">
        <v>4541</v>
      </c>
      <c r="E11" s="671" t="s">
        <v>26</v>
      </c>
      <c r="F11" s="672">
        <f t="shared" si="0"/>
        <v>255</v>
      </c>
      <c r="G11" s="673" t="str">
        <f t="shared" si="1"/>
        <v>FF</v>
      </c>
      <c r="H11" s="674">
        <v>255</v>
      </c>
      <c r="I11" s="669" t="s">
        <v>27</v>
      </c>
      <c r="J11" s="967" t="s">
        <v>1490</v>
      </c>
      <c r="K11" s="803">
        <f>_xlfn.BITLSHIFT(H14,24) +_xlfn.BITLSHIFT(H13,16) +_xlfn.BITLSHIFT(H12,8) +H11</f>
        <v>4294967295</v>
      </c>
      <c r="L11" s="298"/>
    </row>
    <row r="12" spans="1:12" ht="15.6" customHeight="1">
      <c r="A12" s="677">
        <v>137</v>
      </c>
      <c r="B12" s="675" t="s">
        <v>24</v>
      </c>
      <c r="C12" s="293" t="s">
        <v>4559</v>
      </c>
      <c r="D12" s="842"/>
      <c r="E12" s="671" t="s">
        <v>26</v>
      </c>
      <c r="F12" s="672">
        <f t="shared" si="0"/>
        <v>255</v>
      </c>
      <c r="G12" s="673" t="str">
        <f t="shared" si="1"/>
        <v>FF</v>
      </c>
      <c r="H12" s="674">
        <v>255</v>
      </c>
      <c r="I12" s="669" t="s">
        <v>27</v>
      </c>
      <c r="J12" s="968"/>
      <c r="K12" s="764"/>
      <c r="L12" s="298"/>
    </row>
    <row r="13" spans="1:12" ht="15.6" customHeight="1">
      <c r="A13" s="677">
        <v>138</v>
      </c>
      <c r="B13" s="675" t="s">
        <v>24</v>
      </c>
      <c r="C13" s="293" t="s">
        <v>4560</v>
      </c>
      <c r="D13" s="842"/>
      <c r="E13" s="671" t="s">
        <v>26</v>
      </c>
      <c r="F13" s="672">
        <f t="shared" si="0"/>
        <v>255</v>
      </c>
      <c r="G13" s="673" t="str">
        <f t="shared" si="1"/>
        <v>FF</v>
      </c>
      <c r="H13" s="674">
        <v>255</v>
      </c>
      <c r="I13" s="669" t="s">
        <v>27</v>
      </c>
      <c r="J13" s="968"/>
      <c r="K13" s="764"/>
      <c r="L13" s="298"/>
    </row>
    <row r="14" spans="1:12" ht="15.6" customHeight="1">
      <c r="A14" s="677">
        <v>139</v>
      </c>
      <c r="B14" s="675" t="s">
        <v>24</v>
      </c>
      <c r="C14" s="293" t="s">
        <v>4561</v>
      </c>
      <c r="D14" s="843"/>
      <c r="E14" s="671" t="s">
        <v>26</v>
      </c>
      <c r="F14" s="672">
        <f t="shared" si="0"/>
        <v>255</v>
      </c>
      <c r="G14" s="673" t="str">
        <f t="shared" si="1"/>
        <v>FF</v>
      </c>
      <c r="H14" s="674">
        <v>255</v>
      </c>
      <c r="I14" s="669" t="s">
        <v>27</v>
      </c>
      <c r="J14" s="969"/>
      <c r="K14" s="804"/>
      <c r="L14" s="298"/>
    </row>
    <row r="15" spans="1:12" ht="15.6" customHeight="1">
      <c r="A15" s="677">
        <v>140</v>
      </c>
      <c r="B15" s="675" t="s">
        <v>24</v>
      </c>
      <c r="C15" s="293" t="s">
        <v>4562</v>
      </c>
      <c r="D15" s="841" t="s">
        <v>4542</v>
      </c>
      <c r="E15" s="671" t="s">
        <v>26</v>
      </c>
      <c r="F15" s="672">
        <f t="shared" si="0"/>
        <v>255</v>
      </c>
      <c r="G15" s="673" t="str">
        <f t="shared" si="1"/>
        <v>FF</v>
      </c>
      <c r="H15" s="674">
        <v>255</v>
      </c>
      <c r="I15" s="669" t="s">
        <v>27</v>
      </c>
      <c r="J15" s="967" t="s">
        <v>1490</v>
      </c>
      <c r="K15" s="803">
        <f>_xlfn.BITLSHIFT(H18,24) +_xlfn.BITLSHIFT(H17,16) +_xlfn.BITLSHIFT(H16,8) +H15</f>
        <v>4294967295</v>
      </c>
      <c r="L15" s="298"/>
    </row>
    <row r="16" spans="1:12" ht="15.6" customHeight="1">
      <c r="A16" s="677">
        <v>141</v>
      </c>
      <c r="B16" s="675" t="s">
        <v>24</v>
      </c>
      <c r="C16" s="293" t="s">
        <v>4563</v>
      </c>
      <c r="D16" s="842"/>
      <c r="E16" s="671" t="s">
        <v>26</v>
      </c>
      <c r="F16" s="672">
        <f t="shared" si="0"/>
        <v>255</v>
      </c>
      <c r="G16" s="673" t="str">
        <f t="shared" si="1"/>
        <v>FF</v>
      </c>
      <c r="H16" s="674">
        <v>255</v>
      </c>
      <c r="I16" s="669" t="s">
        <v>27</v>
      </c>
      <c r="J16" s="968"/>
      <c r="K16" s="764"/>
      <c r="L16" s="298"/>
    </row>
    <row r="17" spans="1:12" ht="15.6" customHeight="1">
      <c r="A17" s="677">
        <v>142</v>
      </c>
      <c r="B17" s="675" t="s">
        <v>24</v>
      </c>
      <c r="C17" s="293" t="s">
        <v>4564</v>
      </c>
      <c r="D17" s="842"/>
      <c r="E17" s="671" t="s">
        <v>26</v>
      </c>
      <c r="F17" s="672">
        <f t="shared" si="0"/>
        <v>255</v>
      </c>
      <c r="G17" s="673" t="str">
        <f t="shared" si="1"/>
        <v>FF</v>
      </c>
      <c r="H17" s="674">
        <v>255</v>
      </c>
      <c r="I17" s="669" t="s">
        <v>27</v>
      </c>
      <c r="J17" s="968"/>
      <c r="K17" s="764"/>
      <c r="L17" s="298"/>
    </row>
    <row r="18" spans="1:12" ht="15.6" customHeight="1">
      <c r="A18" s="677">
        <v>143</v>
      </c>
      <c r="B18" s="675" t="s">
        <v>24</v>
      </c>
      <c r="C18" s="293" t="s">
        <v>4565</v>
      </c>
      <c r="D18" s="843"/>
      <c r="E18" s="671" t="s">
        <v>26</v>
      </c>
      <c r="F18" s="672">
        <f t="shared" si="0"/>
        <v>255</v>
      </c>
      <c r="G18" s="673" t="str">
        <f t="shared" si="1"/>
        <v>FF</v>
      </c>
      <c r="H18" s="674">
        <v>255</v>
      </c>
      <c r="I18" s="669" t="s">
        <v>27</v>
      </c>
      <c r="J18" s="969"/>
      <c r="K18" s="804"/>
      <c r="L18" s="298"/>
    </row>
    <row r="19" spans="1:12" ht="15.6" customHeight="1">
      <c r="A19" s="677">
        <v>144</v>
      </c>
      <c r="B19" s="675" t="s">
        <v>24</v>
      </c>
      <c r="C19" s="293" t="s">
        <v>4566</v>
      </c>
      <c r="D19" s="841" t="s">
        <v>4543</v>
      </c>
      <c r="E19" s="671" t="s">
        <v>26</v>
      </c>
      <c r="F19" s="672">
        <f t="shared" si="0"/>
        <v>255</v>
      </c>
      <c r="G19" s="673" t="str">
        <f t="shared" si="1"/>
        <v>FF</v>
      </c>
      <c r="H19" s="674">
        <v>255</v>
      </c>
      <c r="I19" s="669" t="s">
        <v>27</v>
      </c>
      <c r="J19" s="967" t="s">
        <v>1490</v>
      </c>
      <c r="K19" s="803">
        <f>_xlfn.BITLSHIFT(H22,24) +_xlfn.BITLSHIFT(H21,16) +_xlfn.BITLSHIFT(H20,8) +H19</f>
        <v>4294967295</v>
      </c>
      <c r="L19" s="298"/>
    </row>
    <row r="20" spans="1:12" ht="15.6" customHeight="1">
      <c r="A20" s="677">
        <v>145</v>
      </c>
      <c r="B20" s="675" t="s">
        <v>24</v>
      </c>
      <c r="C20" s="293" t="s">
        <v>4567</v>
      </c>
      <c r="D20" s="842"/>
      <c r="E20" s="671" t="s">
        <v>26</v>
      </c>
      <c r="F20" s="672">
        <f t="shared" si="0"/>
        <v>255</v>
      </c>
      <c r="G20" s="673" t="str">
        <f t="shared" si="1"/>
        <v>FF</v>
      </c>
      <c r="H20" s="674">
        <v>255</v>
      </c>
      <c r="I20" s="669" t="s">
        <v>27</v>
      </c>
      <c r="J20" s="968"/>
      <c r="K20" s="764"/>
      <c r="L20" s="298"/>
    </row>
    <row r="21" spans="1:12" ht="15.6" customHeight="1">
      <c r="A21" s="677">
        <v>146</v>
      </c>
      <c r="B21" s="675" t="s">
        <v>24</v>
      </c>
      <c r="C21" s="293" t="s">
        <v>4568</v>
      </c>
      <c r="D21" s="842"/>
      <c r="E21" s="671" t="s">
        <v>26</v>
      </c>
      <c r="F21" s="672">
        <f t="shared" si="0"/>
        <v>255</v>
      </c>
      <c r="G21" s="673" t="str">
        <f t="shared" si="1"/>
        <v>FF</v>
      </c>
      <c r="H21" s="674">
        <v>255</v>
      </c>
      <c r="I21" s="669" t="s">
        <v>27</v>
      </c>
      <c r="J21" s="968"/>
      <c r="K21" s="764"/>
      <c r="L21" s="298"/>
    </row>
    <row r="22" spans="1:12" ht="15.6" customHeight="1">
      <c r="A22" s="677">
        <v>147</v>
      </c>
      <c r="B22" s="675" t="s">
        <v>24</v>
      </c>
      <c r="C22" s="293" t="s">
        <v>4569</v>
      </c>
      <c r="D22" s="843"/>
      <c r="E22" s="671" t="s">
        <v>26</v>
      </c>
      <c r="F22" s="672">
        <f t="shared" si="0"/>
        <v>255</v>
      </c>
      <c r="G22" s="673" t="str">
        <f t="shared" si="1"/>
        <v>FF</v>
      </c>
      <c r="H22" s="674">
        <v>255</v>
      </c>
      <c r="I22" s="669" t="s">
        <v>27</v>
      </c>
      <c r="J22" s="969"/>
      <c r="K22" s="804"/>
      <c r="L22" s="298"/>
    </row>
    <row r="23" spans="1:12" ht="15.6" customHeight="1">
      <c r="A23" s="677">
        <v>148</v>
      </c>
      <c r="B23" s="675" t="s">
        <v>24</v>
      </c>
      <c r="C23" s="293" t="s">
        <v>4570</v>
      </c>
      <c r="D23" s="841" t="s">
        <v>4544</v>
      </c>
      <c r="E23" s="671" t="s">
        <v>26</v>
      </c>
      <c r="F23" s="672">
        <f t="shared" si="0"/>
        <v>255</v>
      </c>
      <c r="G23" s="673" t="str">
        <f t="shared" si="1"/>
        <v>FF</v>
      </c>
      <c r="H23" s="674">
        <v>255</v>
      </c>
      <c r="I23" s="669" t="s">
        <v>27</v>
      </c>
      <c r="J23" s="967" t="s">
        <v>1490</v>
      </c>
      <c r="K23" s="803">
        <f>_xlfn.BITLSHIFT(H26,24) +_xlfn.BITLSHIFT(H25,16) +_xlfn.BITLSHIFT(H24,8) +H23</f>
        <v>4294967295</v>
      </c>
      <c r="L23" s="298"/>
    </row>
    <row r="24" spans="1:12" ht="15.6" customHeight="1">
      <c r="A24" s="677">
        <v>149</v>
      </c>
      <c r="B24" s="675" t="s">
        <v>24</v>
      </c>
      <c r="C24" s="293" t="s">
        <v>4571</v>
      </c>
      <c r="D24" s="842"/>
      <c r="E24" s="671" t="s">
        <v>26</v>
      </c>
      <c r="F24" s="672">
        <f t="shared" si="0"/>
        <v>255</v>
      </c>
      <c r="G24" s="673" t="str">
        <f t="shared" si="1"/>
        <v>FF</v>
      </c>
      <c r="H24" s="674">
        <v>255</v>
      </c>
      <c r="I24" s="669" t="s">
        <v>27</v>
      </c>
      <c r="J24" s="968"/>
      <c r="K24" s="764"/>
      <c r="L24" s="298"/>
    </row>
    <row r="25" spans="1:12" ht="15.6" customHeight="1">
      <c r="A25" s="677">
        <v>150</v>
      </c>
      <c r="B25" s="675" t="s">
        <v>24</v>
      </c>
      <c r="C25" s="293" t="s">
        <v>4572</v>
      </c>
      <c r="D25" s="842"/>
      <c r="E25" s="671" t="s">
        <v>26</v>
      </c>
      <c r="F25" s="672">
        <f t="shared" si="0"/>
        <v>255</v>
      </c>
      <c r="G25" s="673" t="str">
        <f t="shared" si="1"/>
        <v>FF</v>
      </c>
      <c r="H25" s="674">
        <v>255</v>
      </c>
      <c r="I25" s="669" t="s">
        <v>27</v>
      </c>
      <c r="J25" s="968"/>
      <c r="K25" s="764"/>
      <c r="L25" s="298"/>
    </row>
    <row r="26" spans="1:12" ht="15.6" customHeight="1">
      <c r="A26" s="677">
        <v>151</v>
      </c>
      <c r="B26" s="675" t="s">
        <v>24</v>
      </c>
      <c r="C26" s="293" t="s">
        <v>4573</v>
      </c>
      <c r="D26" s="843"/>
      <c r="E26" s="671" t="s">
        <v>26</v>
      </c>
      <c r="F26" s="672">
        <f t="shared" si="0"/>
        <v>255</v>
      </c>
      <c r="G26" s="673" t="str">
        <f t="shared" si="1"/>
        <v>FF</v>
      </c>
      <c r="H26" s="674">
        <v>255</v>
      </c>
      <c r="I26" s="669" t="s">
        <v>27</v>
      </c>
      <c r="J26" s="969"/>
      <c r="K26" s="804"/>
      <c r="L26" s="298"/>
    </row>
    <row r="27" spans="1:12" ht="15.6" customHeight="1">
      <c r="A27" s="677">
        <v>152</v>
      </c>
      <c r="B27" s="675" t="s">
        <v>24</v>
      </c>
      <c r="C27" s="293" t="s">
        <v>4574</v>
      </c>
      <c r="D27" s="841" t="s">
        <v>4545</v>
      </c>
      <c r="E27" s="671" t="s">
        <v>26</v>
      </c>
      <c r="F27" s="672">
        <f t="shared" si="0"/>
        <v>255</v>
      </c>
      <c r="G27" s="673" t="str">
        <f t="shared" si="1"/>
        <v>FF</v>
      </c>
      <c r="H27" s="674">
        <v>255</v>
      </c>
      <c r="I27" s="669" t="s">
        <v>27</v>
      </c>
      <c r="J27" s="967" t="s">
        <v>1490</v>
      </c>
      <c r="K27" s="803">
        <f>_xlfn.BITLSHIFT(H30,24) +_xlfn.BITLSHIFT(H29,16) +_xlfn.BITLSHIFT(H28,8) +H27</f>
        <v>4294967295</v>
      </c>
      <c r="L27" s="298"/>
    </row>
    <row r="28" spans="1:12" ht="15.6" customHeight="1">
      <c r="A28" s="677">
        <v>153</v>
      </c>
      <c r="B28" s="675" t="s">
        <v>24</v>
      </c>
      <c r="C28" s="293" t="s">
        <v>4575</v>
      </c>
      <c r="D28" s="842"/>
      <c r="E28" s="671" t="s">
        <v>26</v>
      </c>
      <c r="F28" s="672">
        <f t="shared" si="0"/>
        <v>255</v>
      </c>
      <c r="G28" s="673" t="str">
        <f t="shared" si="1"/>
        <v>FF</v>
      </c>
      <c r="H28" s="674">
        <v>255</v>
      </c>
      <c r="I28" s="669" t="s">
        <v>27</v>
      </c>
      <c r="J28" s="968"/>
      <c r="K28" s="764"/>
      <c r="L28" s="298"/>
    </row>
    <row r="29" spans="1:12" ht="15.6" customHeight="1">
      <c r="A29" s="677">
        <v>154</v>
      </c>
      <c r="B29" s="675" t="s">
        <v>24</v>
      </c>
      <c r="C29" s="293" t="s">
        <v>4576</v>
      </c>
      <c r="D29" s="842"/>
      <c r="E29" s="671" t="s">
        <v>26</v>
      </c>
      <c r="F29" s="672">
        <f t="shared" si="0"/>
        <v>255</v>
      </c>
      <c r="G29" s="673" t="str">
        <f t="shared" si="1"/>
        <v>FF</v>
      </c>
      <c r="H29" s="674">
        <v>255</v>
      </c>
      <c r="I29" s="669" t="s">
        <v>27</v>
      </c>
      <c r="J29" s="968"/>
      <c r="K29" s="764"/>
      <c r="L29" s="298"/>
    </row>
    <row r="30" spans="1:12" ht="15.6" customHeight="1">
      <c r="A30" s="677">
        <v>155</v>
      </c>
      <c r="B30" s="675" t="s">
        <v>24</v>
      </c>
      <c r="C30" s="293" t="s">
        <v>4577</v>
      </c>
      <c r="D30" s="843"/>
      <c r="E30" s="671" t="s">
        <v>26</v>
      </c>
      <c r="F30" s="672">
        <f t="shared" si="0"/>
        <v>255</v>
      </c>
      <c r="G30" s="673" t="str">
        <f t="shared" si="1"/>
        <v>FF</v>
      </c>
      <c r="H30" s="674">
        <v>255</v>
      </c>
      <c r="I30" s="669" t="s">
        <v>27</v>
      </c>
      <c r="J30" s="969"/>
      <c r="K30" s="804"/>
      <c r="L30" s="298"/>
    </row>
    <row r="31" spans="1:12" ht="15.6" customHeight="1">
      <c r="A31" s="677">
        <v>156</v>
      </c>
      <c r="B31" s="675" t="s">
        <v>24</v>
      </c>
      <c r="C31" s="293" t="s">
        <v>4578</v>
      </c>
      <c r="D31" s="841" t="s">
        <v>4546</v>
      </c>
      <c r="E31" s="671" t="s">
        <v>26</v>
      </c>
      <c r="F31" s="672">
        <f t="shared" si="0"/>
        <v>255</v>
      </c>
      <c r="G31" s="673" t="str">
        <f t="shared" si="1"/>
        <v>FF</v>
      </c>
      <c r="H31" s="674">
        <v>255</v>
      </c>
      <c r="I31" s="669" t="s">
        <v>27</v>
      </c>
      <c r="J31" s="967" t="s">
        <v>1490</v>
      </c>
      <c r="K31" s="803">
        <f>_xlfn.BITLSHIFT(H34,24) +_xlfn.BITLSHIFT(H33,16) +_xlfn.BITLSHIFT(H32,8) +H31</f>
        <v>4294967295</v>
      </c>
      <c r="L31" s="298"/>
    </row>
    <row r="32" spans="1:12" ht="15.6" customHeight="1">
      <c r="A32" s="677">
        <v>157</v>
      </c>
      <c r="B32" s="675" t="s">
        <v>24</v>
      </c>
      <c r="C32" s="293" t="s">
        <v>4579</v>
      </c>
      <c r="D32" s="842"/>
      <c r="E32" s="671" t="s">
        <v>26</v>
      </c>
      <c r="F32" s="672">
        <f t="shared" si="0"/>
        <v>255</v>
      </c>
      <c r="G32" s="673" t="str">
        <f t="shared" si="1"/>
        <v>FF</v>
      </c>
      <c r="H32" s="674">
        <v>255</v>
      </c>
      <c r="I32" s="669" t="s">
        <v>27</v>
      </c>
      <c r="J32" s="968"/>
      <c r="K32" s="764"/>
      <c r="L32" s="298"/>
    </row>
    <row r="33" spans="1:12" ht="15.6" customHeight="1">
      <c r="A33" s="677">
        <v>158</v>
      </c>
      <c r="B33" s="675" t="s">
        <v>24</v>
      </c>
      <c r="C33" s="293" t="s">
        <v>4580</v>
      </c>
      <c r="D33" s="842"/>
      <c r="E33" s="671" t="s">
        <v>26</v>
      </c>
      <c r="F33" s="672">
        <f t="shared" si="0"/>
        <v>255</v>
      </c>
      <c r="G33" s="673" t="str">
        <f t="shared" si="1"/>
        <v>FF</v>
      </c>
      <c r="H33" s="674">
        <v>255</v>
      </c>
      <c r="I33" s="669" t="s">
        <v>27</v>
      </c>
      <c r="J33" s="968"/>
      <c r="K33" s="764"/>
      <c r="L33" s="298"/>
    </row>
    <row r="34" spans="1:12" ht="15.6" customHeight="1">
      <c r="A34" s="677">
        <v>159</v>
      </c>
      <c r="B34" s="675" t="s">
        <v>24</v>
      </c>
      <c r="C34" s="293" t="s">
        <v>4581</v>
      </c>
      <c r="D34" s="843"/>
      <c r="E34" s="671" t="s">
        <v>26</v>
      </c>
      <c r="F34" s="672">
        <f t="shared" si="0"/>
        <v>255</v>
      </c>
      <c r="G34" s="673" t="str">
        <f t="shared" si="1"/>
        <v>FF</v>
      </c>
      <c r="H34" s="674">
        <v>255</v>
      </c>
      <c r="I34" s="669" t="s">
        <v>27</v>
      </c>
      <c r="J34" s="969"/>
      <c r="K34" s="804"/>
      <c r="L34" s="298"/>
    </row>
    <row r="35" spans="1:12" ht="15.6" customHeight="1">
      <c r="A35" s="677">
        <v>160</v>
      </c>
      <c r="B35" s="675" t="s">
        <v>24</v>
      </c>
      <c r="C35" s="293" t="s">
        <v>4582</v>
      </c>
      <c r="D35" s="841" t="s">
        <v>4547</v>
      </c>
      <c r="E35" s="671" t="s">
        <v>26</v>
      </c>
      <c r="F35" s="672">
        <f t="shared" ref="F35:F130" si="2">H35</f>
        <v>255</v>
      </c>
      <c r="G35" s="673" t="str">
        <f t="shared" ref="G35:G130" si="3">DEC2HEX(H35)</f>
        <v>FF</v>
      </c>
      <c r="H35" s="674">
        <v>255</v>
      </c>
      <c r="I35" s="669" t="s">
        <v>27</v>
      </c>
      <c r="J35" s="967" t="s">
        <v>1490</v>
      </c>
      <c r="K35" s="803">
        <f>_xlfn.BITLSHIFT(H38,24) +_xlfn.BITLSHIFT(H37,16) +_xlfn.BITLSHIFT(H36,8) +H35</f>
        <v>4294967295</v>
      </c>
      <c r="L35" s="298"/>
    </row>
    <row r="36" spans="1:12" ht="15.6" customHeight="1">
      <c r="A36" s="677">
        <v>161</v>
      </c>
      <c r="B36" s="675" t="s">
        <v>24</v>
      </c>
      <c r="C36" s="293" t="s">
        <v>4583</v>
      </c>
      <c r="D36" s="842"/>
      <c r="E36" s="671" t="s">
        <v>26</v>
      </c>
      <c r="F36" s="672">
        <f t="shared" si="2"/>
        <v>255</v>
      </c>
      <c r="G36" s="673" t="str">
        <f t="shared" si="3"/>
        <v>FF</v>
      </c>
      <c r="H36" s="674">
        <v>255</v>
      </c>
      <c r="I36" s="669" t="s">
        <v>27</v>
      </c>
      <c r="J36" s="968"/>
      <c r="K36" s="764"/>
      <c r="L36" s="298"/>
    </row>
    <row r="37" spans="1:12" ht="15.6" customHeight="1">
      <c r="A37" s="677">
        <v>162</v>
      </c>
      <c r="B37" s="675" t="s">
        <v>24</v>
      </c>
      <c r="C37" s="293" t="s">
        <v>4584</v>
      </c>
      <c r="D37" s="842"/>
      <c r="E37" s="671" t="s">
        <v>26</v>
      </c>
      <c r="F37" s="672">
        <f t="shared" si="2"/>
        <v>255</v>
      </c>
      <c r="G37" s="673" t="str">
        <f t="shared" si="3"/>
        <v>FF</v>
      </c>
      <c r="H37" s="674">
        <v>255</v>
      </c>
      <c r="I37" s="669" t="s">
        <v>27</v>
      </c>
      <c r="J37" s="968"/>
      <c r="K37" s="764"/>
      <c r="L37" s="298"/>
    </row>
    <row r="38" spans="1:12" ht="15.6" customHeight="1">
      <c r="A38" s="677">
        <v>163</v>
      </c>
      <c r="B38" s="675" t="s">
        <v>24</v>
      </c>
      <c r="C38" s="293" t="s">
        <v>4585</v>
      </c>
      <c r="D38" s="843"/>
      <c r="E38" s="671" t="s">
        <v>26</v>
      </c>
      <c r="F38" s="672">
        <f t="shared" si="2"/>
        <v>255</v>
      </c>
      <c r="G38" s="673" t="str">
        <f t="shared" si="3"/>
        <v>FF</v>
      </c>
      <c r="H38" s="674">
        <v>255</v>
      </c>
      <c r="I38" s="669" t="s">
        <v>27</v>
      </c>
      <c r="J38" s="969"/>
      <c r="K38" s="804"/>
      <c r="L38" s="298"/>
    </row>
    <row r="39" spans="1:12" ht="15.6" customHeight="1">
      <c r="A39" s="677">
        <v>164</v>
      </c>
      <c r="B39" s="675" t="s">
        <v>24</v>
      </c>
      <c r="C39" s="293" t="s">
        <v>4586</v>
      </c>
      <c r="D39" s="841" t="s">
        <v>4548</v>
      </c>
      <c r="E39" s="671" t="s">
        <v>26</v>
      </c>
      <c r="F39" s="672">
        <f t="shared" si="2"/>
        <v>255</v>
      </c>
      <c r="G39" s="673" t="str">
        <f t="shared" si="3"/>
        <v>FF</v>
      </c>
      <c r="H39" s="674">
        <v>255</v>
      </c>
      <c r="I39" s="669" t="s">
        <v>27</v>
      </c>
      <c r="J39" s="967" t="s">
        <v>1490</v>
      </c>
      <c r="K39" s="803">
        <f>_xlfn.BITLSHIFT(H42,24) +_xlfn.BITLSHIFT(H41,16) +_xlfn.BITLSHIFT(H40,8) +H39</f>
        <v>4294967295</v>
      </c>
      <c r="L39" s="298"/>
    </row>
    <row r="40" spans="1:12" ht="15.6" customHeight="1">
      <c r="A40" s="677">
        <v>165</v>
      </c>
      <c r="B40" s="675" t="s">
        <v>24</v>
      </c>
      <c r="C40" s="293" t="s">
        <v>4587</v>
      </c>
      <c r="D40" s="842"/>
      <c r="E40" s="671" t="s">
        <v>26</v>
      </c>
      <c r="F40" s="672">
        <f t="shared" si="2"/>
        <v>255</v>
      </c>
      <c r="G40" s="673" t="str">
        <f t="shared" si="3"/>
        <v>FF</v>
      </c>
      <c r="H40" s="674">
        <v>255</v>
      </c>
      <c r="I40" s="669" t="s">
        <v>27</v>
      </c>
      <c r="J40" s="968"/>
      <c r="K40" s="764"/>
      <c r="L40" s="298"/>
    </row>
    <row r="41" spans="1:12" ht="15.6" customHeight="1">
      <c r="A41" s="677">
        <v>166</v>
      </c>
      <c r="B41" s="675" t="s">
        <v>24</v>
      </c>
      <c r="C41" s="293" t="s">
        <v>4588</v>
      </c>
      <c r="D41" s="842"/>
      <c r="E41" s="671" t="s">
        <v>26</v>
      </c>
      <c r="F41" s="672">
        <f t="shared" si="2"/>
        <v>255</v>
      </c>
      <c r="G41" s="673" t="str">
        <f t="shared" si="3"/>
        <v>FF</v>
      </c>
      <c r="H41" s="674">
        <v>255</v>
      </c>
      <c r="I41" s="669" t="s">
        <v>27</v>
      </c>
      <c r="J41" s="968"/>
      <c r="K41" s="764"/>
      <c r="L41" s="298"/>
    </row>
    <row r="42" spans="1:12" ht="15.6" customHeight="1">
      <c r="A42" s="677">
        <v>167</v>
      </c>
      <c r="B42" s="675" t="s">
        <v>24</v>
      </c>
      <c r="C42" s="293" t="s">
        <v>4589</v>
      </c>
      <c r="D42" s="843"/>
      <c r="E42" s="671" t="s">
        <v>26</v>
      </c>
      <c r="F42" s="672">
        <f t="shared" si="2"/>
        <v>255</v>
      </c>
      <c r="G42" s="673" t="str">
        <f t="shared" si="3"/>
        <v>FF</v>
      </c>
      <c r="H42" s="674">
        <v>255</v>
      </c>
      <c r="I42" s="669" t="s">
        <v>27</v>
      </c>
      <c r="J42" s="969"/>
      <c r="K42" s="804"/>
      <c r="L42" s="298"/>
    </row>
    <row r="43" spans="1:12" ht="15.6" customHeight="1">
      <c r="A43" s="677">
        <v>168</v>
      </c>
      <c r="B43" s="675" t="s">
        <v>24</v>
      </c>
      <c r="C43" s="293" t="s">
        <v>4590</v>
      </c>
      <c r="D43" s="841" t="s">
        <v>4549</v>
      </c>
      <c r="E43" s="671" t="s">
        <v>26</v>
      </c>
      <c r="F43" s="672">
        <f t="shared" si="2"/>
        <v>255</v>
      </c>
      <c r="G43" s="673" t="str">
        <f t="shared" si="3"/>
        <v>FF</v>
      </c>
      <c r="H43" s="674">
        <v>255</v>
      </c>
      <c r="I43" s="669" t="s">
        <v>27</v>
      </c>
      <c r="J43" s="967" t="s">
        <v>1490</v>
      </c>
      <c r="K43" s="803">
        <f>_xlfn.BITLSHIFT(H46,24) +_xlfn.BITLSHIFT(H45,16) +_xlfn.BITLSHIFT(H44,8) +H43</f>
        <v>4294967295</v>
      </c>
      <c r="L43" s="298"/>
    </row>
    <row r="44" spans="1:12" ht="15.6" customHeight="1">
      <c r="A44" s="677">
        <v>169</v>
      </c>
      <c r="B44" s="675" t="s">
        <v>24</v>
      </c>
      <c r="C44" s="293" t="s">
        <v>4591</v>
      </c>
      <c r="D44" s="842"/>
      <c r="E44" s="671" t="s">
        <v>26</v>
      </c>
      <c r="F44" s="672">
        <f t="shared" si="2"/>
        <v>255</v>
      </c>
      <c r="G44" s="673" t="str">
        <f t="shared" si="3"/>
        <v>FF</v>
      </c>
      <c r="H44" s="674">
        <v>255</v>
      </c>
      <c r="I44" s="669" t="s">
        <v>27</v>
      </c>
      <c r="J44" s="968"/>
      <c r="K44" s="764"/>
      <c r="L44" s="298"/>
    </row>
    <row r="45" spans="1:12" ht="15.6" customHeight="1">
      <c r="A45" s="677">
        <v>170</v>
      </c>
      <c r="B45" s="675" t="s">
        <v>24</v>
      </c>
      <c r="C45" s="293" t="s">
        <v>4592</v>
      </c>
      <c r="D45" s="842"/>
      <c r="E45" s="671" t="s">
        <v>26</v>
      </c>
      <c r="F45" s="672">
        <f t="shared" si="2"/>
        <v>255</v>
      </c>
      <c r="G45" s="673" t="str">
        <f t="shared" si="3"/>
        <v>FF</v>
      </c>
      <c r="H45" s="674">
        <v>255</v>
      </c>
      <c r="I45" s="669" t="s">
        <v>27</v>
      </c>
      <c r="J45" s="968"/>
      <c r="K45" s="764"/>
      <c r="L45" s="298"/>
    </row>
    <row r="46" spans="1:12" ht="15.6" customHeight="1">
      <c r="A46" s="677">
        <v>171</v>
      </c>
      <c r="B46" s="675" t="s">
        <v>24</v>
      </c>
      <c r="C46" s="293" t="s">
        <v>4593</v>
      </c>
      <c r="D46" s="843"/>
      <c r="E46" s="671" t="s">
        <v>26</v>
      </c>
      <c r="F46" s="672">
        <f t="shared" si="2"/>
        <v>255</v>
      </c>
      <c r="G46" s="673" t="str">
        <f t="shared" si="3"/>
        <v>FF</v>
      </c>
      <c r="H46" s="674">
        <v>255</v>
      </c>
      <c r="I46" s="669" t="s">
        <v>27</v>
      </c>
      <c r="J46" s="969"/>
      <c r="K46" s="804"/>
      <c r="L46" s="298"/>
    </row>
    <row r="47" spans="1:12" ht="15.6" customHeight="1">
      <c r="A47" s="677">
        <v>172</v>
      </c>
      <c r="B47" s="675" t="s">
        <v>24</v>
      </c>
      <c r="C47" s="293" t="s">
        <v>4594</v>
      </c>
      <c r="D47" s="841" t="s">
        <v>4851</v>
      </c>
      <c r="E47" s="671" t="s">
        <v>26</v>
      </c>
      <c r="F47" s="672">
        <f t="shared" si="2"/>
        <v>255</v>
      </c>
      <c r="G47" s="673" t="str">
        <f t="shared" si="3"/>
        <v>FF</v>
      </c>
      <c r="H47" s="674">
        <v>255</v>
      </c>
      <c r="I47" s="669" t="s">
        <v>27</v>
      </c>
      <c r="J47" s="967" t="s">
        <v>1490</v>
      </c>
      <c r="K47" s="803">
        <f>_xlfn.BITLSHIFT(H50,24) +_xlfn.BITLSHIFT(H49,16) +_xlfn.BITLSHIFT(H48,8) +H47</f>
        <v>4294967295</v>
      </c>
      <c r="L47" s="298"/>
    </row>
    <row r="48" spans="1:12" ht="15.6" customHeight="1">
      <c r="A48" s="677">
        <v>173</v>
      </c>
      <c r="B48" s="675" t="s">
        <v>24</v>
      </c>
      <c r="C48" s="293" t="s">
        <v>4596</v>
      </c>
      <c r="D48" s="842"/>
      <c r="E48" s="671" t="s">
        <v>26</v>
      </c>
      <c r="F48" s="672">
        <f t="shared" si="2"/>
        <v>255</v>
      </c>
      <c r="G48" s="673" t="str">
        <f t="shared" si="3"/>
        <v>FF</v>
      </c>
      <c r="H48" s="674">
        <v>255</v>
      </c>
      <c r="I48" s="669" t="s">
        <v>27</v>
      </c>
      <c r="J48" s="968"/>
      <c r="K48" s="764"/>
      <c r="L48" s="298"/>
    </row>
    <row r="49" spans="1:12" ht="15.6" customHeight="1">
      <c r="A49" s="677">
        <v>174</v>
      </c>
      <c r="B49" s="675" t="s">
        <v>24</v>
      </c>
      <c r="C49" s="293" t="s">
        <v>4597</v>
      </c>
      <c r="D49" s="842"/>
      <c r="E49" s="671" t="s">
        <v>26</v>
      </c>
      <c r="F49" s="672">
        <f t="shared" si="2"/>
        <v>255</v>
      </c>
      <c r="G49" s="673" t="str">
        <f t="shared" si="3"/>
        <v>FF</v>
      </c>
      <c r="H49" s="674">
        <v>255</v>
      </c>
      <c r="I49" s="669" t="s">
        <v>27</v>
      </c>
      <c r="J49" s="968"/>
      <c r="K49" s="764"/>
      <c r="L49" s="298"/>
    </row>
    <row r="50" spans="1:12" ht="15.6" customHeight="1">
      <c r="A50" s="677">
        <v>175</v>
      </c>
      <c r="B50" s="675" t="s">
        <v>24</v>
      </c>
      <c r="C50" s="293" t="s">
        <v>4598</v>
      </c>
      <c r="D50" s="843"/>
      <c r="E50" s="671" t="s">
        <v>26</v>
      </c>
      <c r="F50" s="672">
        <f t="shared" si="2"/>
        <v>255</v>
      </c>
      <c r="G50" s="673" t="str">
        <f t="shared" si="3"/>
        <v>FF</v>
      </c>
      <c r="H50" s="674">
        <v>255</v>
      </c>
      <c r="I50" s="669" t="s">
        <v>27</v>
      </c>
      <c r="J50" s="969"/>
      <c r="K50" s="804"/>
      <c r="L50" s="298"/>
    </row>
    <row r="51" spans="1:12" ht="15.6" customHeight="1">
      <c r="A51" s="677">
        <v>176</v>
      </c>
      <c r="B51" s="675" t="s">
        <v>24</v>
      </c>
      <c r="C51" s="293" t="s">
        <v>4599</v>
      </c>
      <c r="D51" s="841" t="s">
        <v>4600</v>
      </c>
      <c r="E51" s="671" t="s">
        <v>26</v>
      </c>
      <c r="F51" s="672">
        <f t="shared" si="2"/>
        <v>255</v>
      </c>
      <c r="G51" s="673" t="str">
        <f t="shared" si="3"/>
        <v>FF</v>
      </c>
      <c r="H51" s="674">
        <v>255</v>
      </c>
      <c r="I51" s="669" t="s">
        <v>27</v>
      </c>
      <c r="J51" s="967" t="s">
        <v>1490</v>
      </c>
      <c r="K51" s="803">
        <f>_xlfn.BITLSHIFT(H54,24) +_xlfn.BITLSHIFT(H53,16) +_xlfn.BITLSHIFT(H52,8) +H51</f>
        <v>4294967295</v>
      </c>
      <c r="L51" s="298"/>
    </row>
    <row r="52" spans="1:12" ht="15.6" customHeight="1">
      <c r="A52" s="677">
        <v>177</v>
      </c>
      <c r="B52" s="675" t="s">
        <v>24</v>
      </c>
      <c r="C52" s="293" t="s">
        <v>4601</v>
      </c>
      <c r="D52" s="842"/>
      <c r="E52" s="671" t="s">
        <v>26</v>
      </c>
      <c r="F52" s="672">
        <f t="shared" si="2"/>
        <v>255</v>
      </c>
      <c r="G52" s="673" t="str">
        <f t="shared" si="3"/>
        <v>FF</v>
      </c>
      <c r="H52" s="674">
        <v>255</v>
      </c>
      <c r="I52" s="669" t="s">
        <v>27</v>
      </c>
      <c r="J52" s="968"/>
      <c r="K52" s="764"/>
      <c r="L52" s="298"/>
    </row>
    <row r="53" spans="1:12" ht="15.6" customHeight="1">
      <c r="A53" s="677">
        <v>178</v>
      </c>
      <c r="B53" s="675" t="s">
        <v>24</v>
      </c>
      <c r="C53" s="293" t="s">
        <v>4602</v>
      </c>
      <c r="D53" s="842"/>
      <c r="E53" s="671" t="s">
        <v>26</v>
      </c>
      <c r="F53" s="672">
        <f t="shared" si="2"/>
        <v>255</v>
      </c>
      <c r="G53" s="673" t="str">
        <f t="shared" si="3"/>
        <v>FF</v>
      </c>
      <c r="H53" s="674">
        <v>255</v>
      </c>
      <c r="I53" s="669" t="s">
        <v>27</v>
      </c>
      <c r="J53" s="968"/>
      <c r="K53" s="764"/>
      <c r="L53" s="298"/>
    </row>
    <row r="54" spans="1:12" ht="15.6" customHeight="1">
      <c r="A54" s="677">
        <v>179</v>
      </c>
      <c r="B54" s="675" t="s">
        <v>24</v>
      </c>
      <c r="C54" s="293" t="s">
        <v>4603</v>
      </c>
      <c r="D54" s="843"/>
      <c r="E54" s="671" t="s">
        <v>26</v>
      </c>
      <c r="F54" s="672">
        <f t="shared" si="2"/>
        <v>255</v>
      </c>
      <c r="G54" s="673" t="str">
        <f t="shared" si="3"/>
        <v>FF</v>
      </c>
      <c r="H54" s="674">
        <v>255</v>
      </c>
      <c r="I54" s="669" t="s">
        <v>27</v>
      </c>
      <c r="J54" s="969"/>
      <c r="K54" s="804"/>
      <c r="L54" s="298"/>
    </row>
    <row r="55" spans="1:12" ht="15.6" customHeight="1">
      <c r="A55" s="677">
        <v>180</v>
      </c>
      <c r="B55" s="675" t="s">
        <v>24</v>
      </c>
      <c r="C55" s="293" t="s">
        <v>4604</v>
      </c>
      <c r="D55" s="841" t="s">
        <v>4605</v>
      </c>
      <c r="E55" s="671" t="s">
        <v>26</v>
      </c>
      <c r="F55" s="672">
        <f t="shared" si="2"/>
        <v>255</v>
      </c>
      <c r="G55" s="673" t="str">
        <f t="shared" si="3"/>
        <v>FF</v>
      </c>
      <c r="H55" s="674">
        <v>255</v>
      </c>
      <c r="I55" s="669" t="s">
        <v>27</v>
      </c>
      <c r="J55" s="967" t="s">
        <v>1490</v>
      </c>
      <c r="K55" s="803">
        <f>_xlfn.BITLSHIFT(H58,24) +_xlfn.BITLSHIFT(H57,16) +_xlfn.BITLSHIFT(H56,8) +H55</f>
        <v>4294967295</v>
      </c>
      <c r="L55" s="298"/>
    </row>
    <row r="56" spans="1:12" ht="15.6" customHeight="1">
      <c r="A56" s="677">
        <v>181</v>
      </c>
      <c r="B56" s="675" t="s">
        <v>24</v>
      </c>
      <c r="C56" s="293" t="s">
        <v>4606</v>
      </c>
      <c r="D56" s="842"/>
      <c r="E56" s="671" t="s">
        <v>26</v>
      </c>
      <c r="F56" s="672">
        <f t="shared" si="2"/>
        <v>255</v>
      </c>
      <c r="G56" s="673" t="str">
        <f t="shared" si="3"/>
        <v>FF</v>
      </c>
      <c r="H56" s="674">
        <v>255</v>
      </c>
      <c r="I56" s="669" t="s">
        <v>27</v>
      </c>
      <c r="J56" s="968"/>
      <c r="K56" s="764"/>
      <c r="L56" s="298"/>
    </row>
    <row r="57" spans="1:12" ht="15.6" customHeight="1">
      <c r="A57" s="677">
        <v>182</v>
      </c>
      <c r="B57" s="675" t="s">
        <v>24</v>
      </c>
      <c r="C57" s="293" t="s">
        <v>4607</v>
      </c>
      <c r="D57" s="842"/>
      <c r="E57" s="671" t="s">
        <v>26</v>
      </c>
      <c r="F57" s="672">
        <f t="shared" si="2"/>
        <v>255</v>
      </c>
      <c r="G57" s="673" t="str">
        <f t="shared" si="3"/>
        <v>FF</v>
      </c>
      <c r="H57" s="674">
        <v>255</v>
      </c>
      <c r="I57" s="669" t="s">
        <v>27</v>
      </c>
      <c r="J57" s="968"/>
      <c r="K57" s="764"/>
      <c r="L57" s="298"/>
    </row>
    <row r="58" spans="1:12" ht="15.6" customHeight="1">
      <c r="A58" s="677">
        <v>183</v>
      </c>
      <c r="B58" s="675" t="s">
        <v>24</v>
      </c>
      <c r="C58" s="293" t="s">
        <v>4608</v>
      </c>
      <c r="D58" s="843"/>
      <c r="E58" s="671" t="s">
        <v>26</v>
      </c>
      <c r="F58" s="672">
        <f t="shared" si="2"/>
        <v>255</v>
      </c>
      <c r="G58" s="673" t="str">
        <f t="shared" si="3"/>
        <v>FF</v>
      </c>
      <c r="H58" s="674">
        <v>255</v>
      </c>
      <c r="I58" s="669" t="s">
        <v>27</v>
      </c>
      <c r="J58" s="969"/>
      <c r="K58" s="804"/>
      <c r="L58" s="298"/>
    </row>
    <row r="59" spans="1:12" ht="15.6" customHeight="1">
      <c r="A59" s="677">
        <v>184</v>
      </c>
      <c r="B59" s="675" t="s">
        <v>24</v>
      </c>
      <c r="C59" s="293" t="s">
        <v>4609</v>
      </c>
      <c r="D59" s="841" t="s">
        <v>4610</v>
      </c>
      <c r="E59" s="671" t="s">
        <v>26</v>
      </c>
      <c r="F59" s="672">
        <f t="shared" si="2"/>
        <v>255</v>
      </c>
      <c r="G59" s="673" t="str">
        <f t="shared" si="3"/>
        <v>FF</v>
      </c>
      <c r="H59" s="674">
        <v>255</v>
      </c>
      <c r="I59" s="669" t="s">
        <v>27</v>
      </c>
      <c r="J59" s="967" t="s">
        <v>1490</v>
      </c>
      <c r="K59" s="803">
        <f>_xlfn.BITLSHIFT(H62,24) +_xlfn.BITLSHIFT(H61,16) +_xlfn.BITLSHIFT(H60,8) +H59</f>
        <v>4294967295</v>
      </c>
      <c r="L59" s="298"/>
    </row>
    <row r="60" spans="1:12" ht="15.6" customHeight="1">
      <c r="A60" s="677">
        <v>185</v>
      </c>
      <c r="B60" s="675" t="s">
        <v>24</v>
      </c>
      <c r="C60" s="293" t="s">
        <v>4611</v>
      </c>
      <c r="D60" s="842"/>
      <c r="E60" s="671" t="s">
        <v>26</v>
      </c>
      <c r="F60" s="672">
        <f t="shared" si="2"/>
        <v>255</v>
      </c>
      <c r="G60" s="673" t="str">
        <f t="shared" si="3"/>
        <v>FF</v>
      </c>
      <c r="H60" s="674">
        <v>255</v>
      </c>
      <c r="I60" s="669" t="s">
        <v>27</v>
      </c>
      <c r="J60" s="968"/>
      <c r="K60" s="764"/>
      <c r="L60" s="298"/>
    </row>
    <row r="61" spans="1:12" ht="15.6" customHeight="1">
      <c r="A61" s="677">
        <v>186</v>
      </c>
      <c r="B61" s="675" t="s">
        <v>24</v>
      </c>
      <c r="C61" s="293" t="s">
        <v>4612</v>
      </c>
      <c r="D61" s="842"/>
      <c r="E61" s="671" t="s">
        <v>26</v>
      </c>
      <c r="F61" s="672">
        <f t="shared" si="2"/>
        <v>255</v>
      </c>
      <c r="G61" s="673" t="str">
        <f t="shared" si="3"/>
        <v>FF</v>
      </c>
      <c r="H61" s="674">
        <v>255</v>
      </c>
      <c r="I61" s="669" t="s">
        <v>27</v>
      </c>
      <c r="J61" s="968"/>
      <c r="K61" s="764"/>
      <c r="L61" s="298"/>
    </row>
    <row r="62" spans="1:12" ht="15.6" customHeight="1">
      <c r="A62" s="677">
        <v>187</v>
      </c>
      <c r="B62" s="675" t="s">
        <v>24</v>
      </c>
      <c r="C62" s="293" t="s">
        <v>4613</v>
      </c>
      <c r="D62" s="843"/>
      <c r="E62" s="671" t="s">
        <v>26</v>
      </c>
      <c r="F62" s="672">
        <f t="shared" si="2"/>
        <v>255</v>
      </c>
      <c r="G62" s="673" t="str">
        <f t="shared" si="3"/>
        <v>FF</v>
      </c>
      <c r="H62" s="674">
        <v>255</v>
      </c>
      <c r="I62" s="669" t="s">
        <v>27</v>
      </c>
      <c r="J62" s="969"/>
      <c r="K62" s="804"/>
      <c r="L62" s="298"/>
    </row>
    <row r="63" spans="1:12" ht="15.6" customHeight="1">
      <c r="A63" s="677">
        <v>188</v>
      </c>
      <c r="B63" s="675" t="s">
        <v>24</v>
      </c>
      <c r="C63" s="293" t="s">
        <v>4614</v>
      </c>
      <c r="D63" s="841" t="s">
        <v>4615</v>
      </c>
      <c r="E63" s="671" t="s">
        <v>26</v>
      </c>
      <c r="F63" s="672">
        <f t="shared" si="2"/>
        <v>255</v>
      </c>
      <c r="G63" s="673" t="str">
        <f t="shared" si="3"/>
        <v>FF</v>
      </c>
      <c r="H63" s="674">
        <v>255</v>
      </c>
      <c r="I63" s="669" t="s">
        <v>27</v>
      </c>
      <c r="J63" s="967" t="s">
        <v>1490</v>
      </c>
      <c r="K63" s="803">
        <f>_xlfn.BITLSHIFT(H66,24) +_xlfn.BITLSHIFT(H65,16) +_xlfn.BITLSHIFT(H64,8) +H63</f>
        <v>4294967295</v>
      </c>
      <c r="L63" s="298"/>
    </row>
    <row r="64" spans="1:12" ht="15.6" customHeight="1">
      <c r="A64" s="677">
        <v>189</v>
      </c>
      <c r="B64" s="675" t="s">
        <v>24</v>
      </c>
      <c r="C64" s="293" t="s">
        <v>4616</v>
      </c>
      <c r="D64" s="842"/>
      <c r="E64" s="671" t="s">
        <v>26</v>
      </c>
      <c r="F64" s="672">
        <f t="shared" si="2"/>
        <v>255</v>
      </c>
      <c r="G64" s="673" t="str">
        <f t="shared" si="3"/>
        <v>FF</v>
      </c>
      <c r="H64" s="674">
        <v>255</v>
      </c>
      <c r="I64" s="669" t="s">
        <v>27</v>
      </c>
      <c r="J64" s="968"/>
      <c r="K64" s="764"/>
      <c r="L64" s="298"/>
    </row>
    <row r="65" spans="1:12" ht="15.6" customHeight="1">
      <c r="A65" s="677">
        <v>190</v>
      </c>
      <c r="B65" s="675" t="s">
        <v>24</v>
      </c>
      <c r="C65" s="293" t="s">
        <v>4617</v>
      </c>
      <c r="D65" s="842"/>
      <c r="E65" s="671" t="s">
        <v>26</v>
      </c>
      <c r="F65" s="672">
        <f t="shared" si="2"/>
        <v>255</v>
      </c>
      <c r="G65" s="673" t="str">
        <f t="shared" si="3"/>
        <v>FF</v>
      </c>
      <c r="H65" s="674">
        <v>255</v>
      </c>
      <c r="I65" s="669" t="s">
        <v>27</v>
      </c>
      <c r="J65" s="968"/>
      <c r="K65" s="764"/>
      <c r="L65" s="298"/>
    </row>
    <row r="66" spans="1:12" ht="15.6" customHeight="1">
      <c r="A66" s="677">
        <v>191</v>
      </c>
      <c r="B66" s="675" t="s">
        <v>24</v>
      </c>
      <c r="C66" s="293" t="s">
        <v>4618</v>
      </c>
      <c r="D66" s="843"/>
      <c r="E66" s="671" t="s">
        <v>26</v>
      </c>
      <c r="F66" s="672">
        <f t="shared" si="2"/>
        <v>255</v>
      </c>
      <c r="G66" s="673" t="str">
        <f t="shared" si="3"/>
        <v>FF</v>
      </c>
      <c r="H66" s="674">
        <v>255</v>
      </c>
      <c r="I66" s="669" t="s">
        <v>27</v>
      </c>
      <c r="J66" s="969"/>
      <c r="K66" s="804"/>
      <c r="L66" s="298"/>
    </row>
    <row r="67" spans="1:12" ht="15.6" customHeight="1">
      <c r="A67" s="677">
        <v>192</v>
      </c>
      <c r="B67" s="675" t="s">
        <v>24</v>
      </c>
      <c r="C67" s="293" t="s">
        <v>4619</v>
      </c>
      <c r="D67" s="841" t="s">
        <v>4620</v>
      </c>
      <c r="E67" s="671" t="s">
        <v>26</v>
      </c>
      <c r="F67" s="672">
        <f t="shared" si="2"/>
        <v>255</v>
      </c>
      <c r="G67" s="673" t="str">
        <f t="shared" si="3"/>
        <v>FF</v>
      </c>
      <c r="H67" s="674">
        <v>255</v>
      </c>
      <c r="I67" s="669" t="s">
        <v>27</v>
      </c>
      <c r="J67" s="967" t="s">
        <v>1490</v>
      </c>
      <c r="K67" s="803">
        <f>_xlfn.BITLSHIFT(H70,24) +_xlfn.BITLSHIFT(H69,16) +_xlfn.BITLSHIFT(H68,8) +H67</f>
        <v>4294967295</v>
      </c>
      <c r="L67" s="298"/>
    </row>
    <row r="68" spans="1:12" ht="15.6" customHeight="1">
      <c r="A68" s="677">
        <v>193</v>
      </c>
      <c r="B68" s="675" t="s">
        <v>24</v>
      </c>
      <c r="C68" s="293" t="s">
        <v>4621</v>
      </c>
      <c r="D68" s="842"/>
      <c r="E68" s="671" t="s">
        <v>26</v>
      </c>
      <c r="F68" s="672">
        <f t="shared" si="2"/>
        <v>255</v>
      </c>
      <c r="G68" s="673" t="str">
        <f t="shared" si="3"/>
        <v>FF</v>
      </c>
      <c r="H68" s="674">
        <v>255</v>
      </c>
      <c r="I68" s="669" t="s">
        <v>27</v>
      </c>
      <c r="J68" s="968"/>
      <c r="K68" s="764"/>
      <c r="L68" s="298"/>
    </row>
    <row r="69" spans="1:12" ht="15.6" customHeight="1">
      <c r="A69" s="677">
        <v>194</v>
      </c>
      <c r="B69" s="675" t="s">
        <v>24</v>
      </c>
      <c r="C69" s="293" t="s">
        <v>4622</v>
      </c>
      <c r="D69" s="842"/>
      <c r="E69" s="671" t="s">
        <v>26</v>
      </c>
      <c r="F69" s="672">
        <f t="shared" si="2"/>
        <v>255</v>
      </c>
      <c r="G69" s="673" t="str">
        <f t="shared" si="3"/>
        <v>FF</v>
      </c>
      <c r="H69" s="674">
        <v>255</v>
      </c>
      <c r="I69" s="669" t="s">
        <v>27</v>
      </c>
      <c r="J69" s="968"/>
      <c r="K69" s="764"/>
      <c r="L69" s="298"/>
    </row>
    <row r="70" spans="1:12" ht="15.6" customHeight="1">
      <c r="A70" s="677">
        <v>195</v>
      </c>
      <c r="B70" s="675" t="s">
        <v>24</v>
      </c>
      <c r="C70" s="293" t="s">
        <v>4623</v>
      </c>
      <c r="D70" s="843"/>
      <c r="E70" s="671" t="s">
        <v>26</v>
      </c>
      <c r="F70" s="672">
        <f t="shared" si="2"/>
        <v>255</v>
      </c>
      <c r="G70" s="673" t="str">
        <f t="shared" si="3"/>
        <v>FF</v>
      </c>
      <c r="H70" s="674">
        <v>255</v>
      </c>
      <c r="I70" s="669" t="s">
        <v>27</v>
      </c>
      <c r="J70" s="969"/>
      <c r="K70" s="804"/>
      <c r="L70" s="298"/>
    </row>
    <row r="71" spans="1:12" ht="15.6" customHeight="1">
      <c r="A71" s="677">
        <v>196</v>
      </c>
      <c r="B71" s="675" t="s">
        <v>24</v>
      </c>
      <c r="C71" s="293" t="s">
        <v>4624</v>
      </c>
      <c r="D71" s="841" t="s">
        <v>4625</v>
      </c>
      <c r="E71" s="671" t="s">
        <v>26</v>
      </c>
      <c r="F71" s="672">
        <f t="shared" si="2"/>
        <v>255</v>
      </c>
      <c r="G71" s="673" t="str">
        <f t="shared" si="3"/>
        <v>FF</v>
      </c>
      <c r="H71" s="674">
        <v>255</v>
      </c>
      <c r="I71" s="669" t="s">
        <v>27</v>
      </c>
      <c r="J71" s="967" t="s">
        <v>1490</v>
      </c>
      <c r="K71" s="803">
        <f>_xlfn.BITLSHIFT(H74,24) +_xlfn.BITLSHIFT(H73,16) +_xlfn.BITLSHIFT(H72,8) +H71</f>
        <v>4294967295</v>
      </c>
      <c r="L71" s="298"/>
    </row>
    <row r="72" spans="1:12" ht="15.6" customHeight="1">
      <c r="A72" s="677">
        <v>197</v>
      </c>
      <c r="B72" s="675" t="s">
        <v>24</v>
      </c>
      <c r="C72" s="293" t="s">
        <v>4626</v>
      </c>
      <c r="D72" s="842"/>
      <c r="E72" s="671" t="s">
        <v>26</v>
      </c>
      <c r="F72" s="672">
        <f t="shared" si="2"/>
        <v>255</v>
      </c>
      <c r="G72" s="673" t="str">
        <f t="shared" si="3"/>
        <v>FF</v>
      </c>
      <c r="H72" s="674">
        <v>255</v>
      </c>
      <c r="I72" s="669" t="s">
        <v>27</v>
      </c>
      <c r="J72" s="968"/>
      <c r="K72" s="764"/>
      <c r="L72" s="298"/>
    </row>
    <row r="73" spans="1:12" ht="15.6" customHeight="1">
      <c r="A73" s="677">
        <v>198</v>
      </c>
      <c r="B73" s="675" t="s">
        <v>24</v>
      </c>
      <c r="C73" s="293" t="s">
        <v>4627</v>
      </c>
      <c r="D73" s="842"/>
      <c r="E73" s="671" t="s">
        <v>26</v>
      </c>
      <c r="F73" s="672">
        <f t="shared" si="2"/>
        <v>255</v>
      </c>
      <c r="G73" s="673" t="str">
        <f t="shared" si="3"/>
        <v>FF</v>
      </c>
      <c r="H73" s="674">
        <v>255</v>
      </c>
      <c r="I73" s="669" t="s">
        <v>27</v>
      </c>
      <c r="J73" s="968"/>
      <c r="K73" s="764"/>
      <c r="L73" s="298"/>
    </row>
    <row r="74" spans="1:12" ht="15.6" customHeight="1">
      <c r="A74" s="677">
        <v>199</v>
      </c>
      <c r="B74" s="675" t="s">
        <v>24</v>
      </c>
      <c r="C74" s="293" t="s">
        <v>4628</v>
      </c>
      <c r="D74" s="843"/>
      <c r="E74" s="671" t="s">
        <v>26</v>
      </c>
      <c r="F74" s="672">
        <f t="shared" si="2"/>
        <v>255</v>
      </c>
      <c r="G74" s="673" t="str">
        <f t="shared" si="3"/>
        <v>FF</v>
      </c>
      <c r="H74" s="674">
        <v>255</v>
      </c>
      <c r="I74" s="669" t="s">
        <v>27</v>
      </c>
      <c r="J74" s="969"/>
      <c r="K74" s="804"/>
      <c r="L74" s="298"/>
    </row>
    <row r="75" spans="1:12" ht="15.6" customHeight="1">
      <c r="A75" s="677">
        <v>200</v>
      </c>
      <c r="B75" s="675" t="s">
        <v>24</v>
      </c>
      <c r="C75" s="293" t="s">
        <v>4629</v>
      </c>
      <c r="D75" s="841" t="s">
        <v>4630</v>
      </c>
      <c r="E75" s="671" t="s">
        <v>26</v>
      </c>
      <c r="F75" s="672">
        <f t="shared" si="2"/>
        <v>255</v>
      </c>
      <c r="G75" s="673" t="str">
        <f t="shared" si="3"/>
        <v>FF</v>
      </c>
      <c r="H75" s="674">
        <v>255</v>
      </c>
      <c r="I75" s="669" t="s">
        <v>27</v>
      </c>
      <c r="J75" s="967" t="s">
        <v>1490</v>
      </c>
      <c r="K75" s="803">
        <f>_xlfn.BITLSHIFT(H78,24) +_xlfn.BITLSHIFT(H77,16) +_xlfn.BITLSHIFT(H76,8) +H75</f>
        <v>4294967295</v>
      </c>
      <c r="L75" s="298"/>
    </row>
    <row r="76" spans="1:12" ht="15.6" customHeight="1">
      <c r="A76" s="677">
        <v>201</v>
      </c>
      <c r="B76" s="675" t="s">
        <v>24</v>
      </c>
      <c r="C76" s="293" t="s">
        <v>4631</v>
      </c>
      <c r="D76" s="842"/>
      <c r="E76" s="671" t="s">
        <v>26</v>
      </c>
      <c r="F76" s="672">
        <f t="shared" si="2"/>
        <v>255</v>
      </c>
      <c r="G76" s="673" t="str">
        <f t="shared" si="3"/>
        <v>FF</v>
      </c>
      <c r="H76" s="674">
        <v>255</v>
      </c>
      <c r="I76" s="669" t="s">
        <v>27</v>
      </c>
      <c r="J76" s="968"/>
      <c r="K76" s="764"/>
      <c r="L76" s="298"/>
    </row>
    <row r="77" spans="1:12" ht="15.6" customHeight="1">
      <c r="A77" s="677">
        <v>202</v>
      </c>
      <c r="B77" s="675" t="s">
        <v>24</v>
      </c>
      <c r="C77" s="293" t="s">
        <v>4632</v>
      </c>
      <c r="D77" s="842"/>
      <c r="E77" s="671" t="s">
        <v>26</v>
      </c>
      <c r="F77" s="672">
        <f t="shared" si="2"/>
        <v>255</v>
      </c>
      <c r="G77" s="673" t="str">
        <f t="shared" si="3"/>
        <v>FF</v>
      </c>
      <c r="H77" s="674">
        <v>255</v>
      </c>
      <c r="I77" s="669" t="s">
        <v>27</v>
      </c>
      <c r="J77" s="968"/>
      <c r="K77" s="764"/>
      <c r="L77" s="298"/>
    </row>
    <row r="78" spans="1:12" ht="15.6" customHeight="1">
      <c r="A78" s="677">
        <v>203</v>
      </c>
      <c r="B78" s="675" t="s">
        <v>24</v>
      </c>
      <c r="C78" s="293" t="s">
        <v>4633</v>
      </c>
      <c r="D78" s="843"/>
      <c r="E78" s="671" t="s">
        <v>26</v>
      </c>
      <c r="F78" s="672">
        <f t="shared" si="2"/>
        <v>255</v>
      </c>
      <c r="G78" s="673" t="str">
        <f t="shared" si="3"/>
        <v>FF</v>
      </c>
      <c r="H78" s="674">
        <v>255</v>
      </c>
      <c r="I78" s="669" t="s">
        <v>27</v>
      </c>
      <c r="J78" s="969"/>
      <c r="K78" s="804"/>
      <c r="L78" s="298"/>
    </row>
    <row r="79" spans="1:12" ht="15.6" customHeight="1">
      <c r="A79" s="677">
        <v>204</v>
      </c>
      <c r="B79" s="675" t="s">
        <v>24</v>
      </c>
      <c r="C79" s="293" t="s">
        <v>4634</v>
      </c>
      <c r="D79" s="841" t="s">
        <v>4635</v>
      </c>
      <c r="E79" s="671" t="s">
        <v>26</v>
      </c>
      <c r="F79" s="672">
        <f t="shared" si="2"/>
        <v>255</v>
      </c>
      <c r="G79" s="673" t="str">
        <f t="shared" si="3"/>
        <v>FF</v>
      </c>
      <c r="H79" s="674">
        <v>255</v>
      </c>
      <c r="I79" s="669" t="s">
        <v>27</v>
      </c>
      <c r="J79" s="967" t="s">
        <v>1490</v>
      </c>
      <c r="K79" s="803">
        <f>_xlfn.BITLSHIFT(H82,24) +_xlfn.BITLSHIFT(H81,16) +_xlfn.BITLSHIFT(H80,8) +H79</f>
        <v>4294967295</v>
      </c>
      <c r="L79" s="298"/>
    </row>
    <row r="80" spans="1:12" ht="15.6" customHeight="1">
      <c r="A80" s="677">
        <v>205</v>
      </c>
      <c r="B80" s="675" t="s">
        <v>24</v>
      </c>
      <c r="C80" s="293" t="s">
        <v>4636</v>
      </c>
      <c r="D80" s="842"/>
      <c r="E80" s="671" t="s">
        <v>26</v>
      </c>
      <c r="F80" s="672">
        <f t="shared" si="2"/>
        <v>255</v>
      </c>
      <c r="G80" s="673" t="str">
        <f t="shared" si="3"/>
        <v>FF</v>
      </c>
      <c r="H80" s="674">
        <v>255</v>
      </c>
      <c r="I80" s="669" t="s">
        <v>27</v>
      </c>
      <c r="J80" s="968"/>
      <c r="K80" s="764"/>
      <c r="L80" s="298"/>
    </row>
    <row r="81" spans="1:12" ht="15.6" customHeight="1">
      <c r="A81" s="677">
        <v>206</v>
      </c>
      <c r="B81" s="675" t="s">
        <v>24</v>
      </c>
      <c r="C81" s="293" t="s">
        <v>4637</v>
      </c>
      <c r="D81" s="842"/>
      <c r="E81" s="671" t="s">
        <v>26</v>
      </c>
      <c r="F81" s="672">
        <f t="shared" si="2"/>
        <v>255</v>
      </c>
      <c r="G81" s="673" t="str">
        <f t="shared" si="3"/>
        <v>FF</v>
      </c>
      <c r="H81" s="674">
        <v>255</v>
      </c>
      <c r="I81" s="669" t="s">
        <v>27</v>
      </c>
      <c r="J81" s="968"/>
      <c r="K81" s="764"/>
      <c r="L81" s="298"/>
    </row>
    <row r="82" spans="1:12" ht="15.6" customHeight="1">
      <c r="A82" s="677">
        <v>207</v>
      </c>
      <c r="B82" s="675" t="s">
        <v>24</v>
      </c>
      <c r="C82" s="293" t="s">
        <v>4638</v>
      </c>
      <c r="D82" s="843"/>
      <c r="E82" s="671" t="s">
        <v>26</v>
      </c>
      <c r="F82" s="672">
        <f t="shared" si="2"/>
        <v>255</v>
      </c>
      <c r="G82" s="673" t="str">
        <f t="shared" si="3"/>
        <v>FF</v>
      </c>
      <c r="H82" s="674">
        <v>255</v>
      </c>
      <c r="I82" s="669" t="s">
        <v>27</v>
      </c>
      <c r="J82" s="969"/>
      <c r="K82" s="804"/>
      <c r="L82" s="298"/>
    </row>
    <row r="83" spans="1:12" ht="15.6" customHeight="1">
      <c r="A83" s="677">
        <v>208</v>
      </c>
      <c r="B83" s="675" t="s">
        <v>24</v>
      </c>
      <c r="C83" s="293" t="s">
        <v>4639</v>
      </c>
      <c r="D83" s="841" t="s">
        <v>4640</v>
      </c>
      <c r="E83" s="671" t="s">
        <v>26</v>
      </c>
      <c r="F83" s="672">
        <f t="shared" si="2"/>
        <v>255</v>
      </c>
      <c r="G83" s="673" t="str">
        <f t="shared" si="3"/>
        <v>FF</v>
      </c>
      <c r="H83" s="674">
        <v>255</v>
      </c>
      <c r="I83" s="669" t="s">
        <v>27</v>
      </c>
      <c r="J83" s="967" t="s">
        <v>1490</v>
      </c>
      <c r="K83" s="803">
        <f>_xlfn.BITLSHIFT(H86,24) +_xlfn.BITLSHIFT(H85,16) +_xlfn.BITLSHIFT(H84,8) +H83</f>
        <v>4294967295</v>
      </c>
      <c r="L83" s="298"/>
    </row>
    <row r="84" spans="1:12" ht="15.6" customHeight="1">
      <c r="A84" s="677">
        <v>209</v>
      </c>
      <c r="B84" s="675" t="s">
        <v>24</v>
      </c>
      <c r="C84" s="293" t="s">
        <v>4641</v>
      </c>
      <c r="D84" s="842"/>
      <c r="E84" s="671" t="s">
        <v>26</v>
      </c>
      <c r="F84" s="672">
        <f t="shared" si="2"/>
        <v>255</v>
      </c>
      <c r="G84" s="673" t="str">
        <f t="shared" si="3"/>
        <v>FF</v>
      </c>
      <c r="H84" s="674">
        <v>255</v>
      </c>
      <c r="I84" s="669" t="s">
        <v>27</v>
      </c>
      <c r="J84" s="968"/>
      <c r="K84" s="764"/>
      <c r="L84" s="298"/>
    </row>
    <row r="85" spans="1:12" ht="15.6" customHeight="1">
      <c r="A85" s="677">
        <v>210</v>
      </c>
      <c r="B85" s="675" t="s">
        <v>24</v>
      </c>
      <c r="C85" s="293" t="s">
        <v>4642</v>
      </c>
      <c r="D85" s="842"/>
      <c r="E85" s="671" t="s">
        <v>26</v>
      </c>
      <c r="F85" s="672">
        <f t="shared" si="2"/>
        <v>255</v>
      </c>
      <c r="G85" s="673" t="str">
        <f t="shared" si="3"/>
        <v>FF</v>
      </c>
      <c r="H85" s="674">
        <v>255</v>
      </c>
      <c r="I85" s="669" t="s">
        <v>27</v>
      </c>
      <c r="J85" s="968"/>
      <c r="K85" s="764"/>
      <c r="L85" s="298"/>
    </row>
    <row r="86" spans="1:12" ht="15.6" customHeight="1">
      <c r="A86" s="677">
        <v>211</v>
      </c>
      <c r="B86" s="675" t="s">
        <v>24</v>
      </c>
      <c r="C86" s="293" t="s">
        <v>4643</v>
      </c>
      <c r="D86" s="843"/>
      <c r="E86" s="671" t="s">
        <v>26</v>
      </c>
      <c r="F86" s="672">
        <f t="shared" si="2"/>
        <v>255</v>
      </c>
      <c r="G86" s="673" t="str">
        <f t="shared" si="3"/>
        <v>FF</v>
      </c>
      <c r="H86" s="674">
        <v>255</v>
      </c>
      <c r="I86" s="669" t="s">
        <v>27</v>
      </c>
      <c r="J86" s="969"/>
      <c r="K86" s="804"/>
      <c r="L86" s="298"/>
    </row>
    <row r="87" spans="1:12" ht="15.6" customHeight="1">
      <c r="A87" s="677">
        <v>212</v>
      </c>
      <c r="B87" s="675" t="s">
        <v>24</v>
      </c>
      <c r="C87" s="293" t="s">
        <v>4644</v>
      </c>
      <c r="D87" s="841" t="s">
        <v>4645</v>
      </c>
      <c r="E87" s="671" t="s">
        <v>26</v>
      </c>
      <c r="F87" s="672">
        <f t="shared" si="2"/>
        <v>255</v>
      </c>
      <c r="G87" s="673" t="str">
        <f t="shared" si="3"/>
        <v>FF</v>
      </c>
      <c r="H87" s="674">
        <v>255</v>
      </c>
      <c r="I87" s="669" t="s">
        <v>27</v>
      </c>
      <c r="J87" s="967" t="s">
        <v>1490</v>
      </c>
      <c r="K87" s="803">
        <f>_xlfn.BITLSHIFT(H90,24) +_xlfn.BITLSHIFT(H89,16) +_xlfn.BITLSHIFT(H88,8) +H87</f>
        <v>4294967295</v>
      </c>
      <c r="L87" s="298"/>
    </row>
    <row r="88" spans="1:12" ht="15.6" customHeight="1">
      <c r="A88" s="677">
        <v>213</v>
      </c>
      <c r="B88" s="675" t="s">
        <v>24</v>
      </c>
      <c r="C88" s="293" t="s">
        <v>4646</v>
      </c>
      <c r="D88" s="842"/>
      <c r="E88" s="671" t="s">
        <v>26</v>
      </c>
      <c r="F88" s="672">
        <f t="shared" si="2"/>
        <v>255</v>
      </c>
      <c r="G88" s="673" t="str">
        <f t="shared" si="3"/>
        <v>FF</v>
      </c>
      <c r="H88" s="674">
        <v>255</v>
      </c>
      <c r="I88" s="669" t="s">
        <v>27</v>
      </c>
      <c r="J88" s="968"/>
      <c r="K88" s="764"/>
      <c r="L88" s="298"/>
    </row>
    <row r="89" spans="1:12" ht="15.6" customHeight="1">
      <c r="A89" s="677">
        <v>214</v>
      </c>
      <c r="B89" s="675" t="s">
        <v>24</v>
      </c>
      <c r="C89" s="293" t="s">
        <v>4647</v>
      </c>
      <c r="D89" s="842"/>
      <c r="E89" s="671" t="s">
        <v>26</v>
      </c>
      <c r="F89" s="672">
        <f t="shared" si="2"/>
        <v>255</v>
      </c>
      <c r="G89" s="673" t="str">
        <f t="shared" si="3"/>
        <v>FF</v>
      </c>
      <c r="H89" s="674">
        <v>255</v>
      </c>
      <c r="I89" s="669" t="s">
        <v>27</v>
      </c>
      <c r="J89" s="968"/>
      <c r="K89" s="764"/>
      <c r="L89" s="298"/>
    </row>
    <row r="90" spans="1:12" ht="15.6" customHeight="1">
      <c r="A90" s="677">
        <v>215</v>
      </c>
      <c r="B90" s="675" t="s">
        <v>24</v>
      </c>
      <c r="C90" s="293" t="s">
        <v>4648</v>
      </c>
      <c r="D90" s="843"/>
      <c r="E90" s="671" t="s">
        <v>26</v>
      </c>
      <c r="F90" s="672">
        <f t="shared" si="2"/>
        <v>255</v>
      </c>
      <c r="G90" s="673" t="str">
        <f t="shared" si="3"/>
        <v>FF</v>
      </c>
      <c r="H90" s="674">
        <v>255</v>
      </c>
      <c r="I90" s="669" t="s">
        <v>27</v>
      </c>
      <c r="J90" s="969"/>
      <c r="K90" s="804"/>
      <c r="L90" s="298"/>
    </row>
    <row r="91" spans="1:12" ht="15.6" customHeight="1">
      <c r="A91" s="677">
        <v>216</v>
      </c>
      <c r="B91" s="675" t="s">
        <v>24</v>
      </c>
      <c r="C91" s="293" t="s">
        <v>49</v>
      </c>
      <c r="D91" s="293" t="s">
        <v>49</v>
      </c>
      <c r="E91" s="671" t="s">
        <v>26</v>
      </c>
      <c r="F91" s="672">
        <f t="shared" ref="F91:F99" si="4">H91</f>
        <v>255</v>
      </c>
      <c r="G91" s="673" t="str">
        <f t="shared" ref="G91:G99" si="5">DEC2HEX(H91)</f>
        <v>FF</v>
      </c>
      <c r="H91" s="674">
        <v>255</v>
      </c>
      <c r="I91" s="669" t="s">
        <v>27</v>
      </c>
      <c r="J91" s="298" t="s">
        <v>200</v>
      </c>
      <c r="K91" s="298"/>
      <c r="L91" s="298"/>
    </row>
    <row r="92" spans="1:12" ht="15.6" customHeight="1">
      <c r="A92" s="677">
        <v>217</v>
      </c>
      <c r="B92" s="675" t="s">
        <v>24</v>
      </c>
      <c r="C92" s="293" t="s">
        <v>49</v>
      </c>
      <c r="D92" s="293" t="s">
        <v>49</v>
      </c>
      <c r="E92" s="671" t="s">
        <v>26</v>
      </c>
      <c r="F92" s="672">
        <f t="shared" si="4"/>
        <v>255</v>
      </c>
      <c r="G92" s="673" t="str">
        <f t="shared" si="5"/>
        <v>FF</v>
      </c>
      <c r="H92" s="674">
        <v>255</v>
      </c>
      <c r="I92" s="669" t="s">
        <v>27</v>
      </c>
      <c r="J92" s="298" t="s">
        <v>200</v>
      </c>
      <c r="K92" s="298"/>
      <c r="L92" s="298"/>
    </row>
    <row r="93" spans="1:12" ht="15.6" customHeight="1">
      <c r="A93" s="677">
        <v>218</v>
      </c>
      <c r="B93" s="675" t="s">
        <v>24</v>
      </c>
      <c r="C93" s="293" t="s">
        <v>49</v>
      </c>
      <c r="D93" s="293" t="s">
        <v>49</v>
      </c>
      <c r="E93" s="671" t="s">
        <v>26</v>
      </c>
      <c r="F93" s="672">
        <f t="shared" si="4"/>
        <v>255</v>
      </c>
      <c r="G93" s="673" t="str">
        <f t="shared" si="5"/>
        <v>FF</v>
      </c>
      <c r="H93" s="674">
        <v>255</v>
      </c>
      <c r="I93" s="669" t="s">
        <v>27</v>
      </c>
      <c r="J93" s="298" t="s">
        <v>200</v>
      </c>
      <c r="K93" s="298"/>
      <c r="L93" s="298"/>
    </row>
    <row r="94" spans="1:12" ht="15.6" customHeight="1">
      <c r="A94" s="677">
        <v>219</v>
      </c>
      <c r="B94" s="675" t="s">
        <v>24</v>
      </c>
      <c r="C94" s="293" t="s">
        <v>49</v>
      </c>
      <c r="D94" s="293" t="s">
        <v>49</v>
      </c>
      <c r="E94" s="671" t="s">
        <v>26</v>
      </c>
      <c r="F94" s="672">
        <f t="shared" si="4"/>
        <v>255</v>
      </c>
      <c r="G94" s="673" t="str">
        <f t="shared" si="5"/>
        <v>FF</v>
      </c>
      <c r="H94" s="674">
        <v>255</v>
      </c>
      <c r="I94" s="669" t="s">
        <v>27</v>
      </c>
      <c r="J94" s="298" t="s">
        <v>200</v>
      </c>
      <c r="K94" s="298"/>
      <c r="L94" s="298"/>
    </row>
    <row r="95" spans="1:12" ht="15.6" customHeight="1">
      <c r="A95" s="677">
        <v>220</v>
      </c>
      <c r="B95" s="675" t="s">
        <v>24</v>
      </c>
      <c r="C95" s="293" t="s">
        <v>49</v>
      </c>
      <c r="D95" s="293" t="s">
        <v>49</v>
      </c>
      <c r="E95" s="671" t="s">
        <v>26</v>
      </c>
      <c r="F95" s="672">
        <f t="shared" si="4"/>
        <v>255</v>
      </c>
      <c r="G95" s="673" t="str">
        <f t="shared" si="5"/>
        <v>FF</v>
      </c>
      <c r="H95" s="674">
        <v>255</v>
      </c>
      <c r="I95" s="669" t="s">
        <v>27</v>
      </c>
      <c r="J95" s="298" t="s">
        <v>200</v>
      </c>
      <c r="K95" s="298"/>
      <c r="L95" s="298"/>
    </row>
    <row r="96" spans="1:12" ht="15.6" customHeight="1">
      <c r="A96" s="677">
        <v>221</v>
      </c>
      <c r="B96" s="675" t="s">
        <v>24</v>
      </c>
      <c r="C96" s="293" t="s">
        <v>49</v>
      </c>
      <c r="D96" s="293" t="s">
        <v>49</v>
      </c>
      <c r="E96" s="671" t="s">
        <v>26</v>
      </c>
      <c r="F96" s="672">
        <f t="shared" si="4"/>
        <v>255</v>
      </c>
      <c r="G96" s="673" t="str">
        <f t="shared" si="5"/>
        <v>FF</v>
      </c>
      <c r="H96" s="674">
        <v>255</v>
      </c>
      <c r="I96" s="669" t="s">
        <v>27</v>
      </c>
      <c r="J96" s="298" t="s">
        <v>200</v>
      </c>
      <c r="K96" s="298"/>
      <c r="L96" s="298"/>
    </row>
    <row r="97" spans="1:12" ht="15.6" customHeight="1">
      <c r="A97" s="677">
        <v>222</v>
      </c>
      <c r="B97" s="675" t="s">
        <v>24</v>
      </c>
      <c r="C97" s="293" t="s">
        <v>49</v>
      </c>
      <c r="D97" s="293" t="s">
        <v>49</v>
      </c>
      <c r="E97" s="671" t="s">
        <v>26</v>
      </c>
      <c r="F97" s="672">
        <f t="shared" si="4"/>
        <v>255</v>
      </c>
      <c r="G97" s="673" t="str">
        <f t="shared" si="5"/>
        <v>FF</v>
      </c>
      <c r="H97" s="674">
        <v>255</v>
      </c>
      <c r="I97" s="669" t="s">
        <v>27</v>
      </c>
      <c r="J97" s="298" t="s">
        <v>200</v>
      </c>
      <c r="K97" s="298"/>
      <c r="L97" s="298"/>
    </row>
    <row r="98" spans="1:12" ht="15.6" customHeight="1">
      <c r="A98" s="677">
        <v>223</v>
      </c>
      <c r="B98" s="675" t="s">
        <v>24</v>
      </c>
      <c r="C98" s="293" t="s">
        <v>49</v>
      </c>
      <c r="D98" s="293" t="s">
        <v>49</v>
      </c>
      <c r="E98" s="671" t="s">
        <v>26</v>
      </c>
      <c r="F98" s="672">
        <f t="shared" si="4"/>
        <v>255</v>
      </c>
      <c r="G98" s="673" t="str">
        <f t="shared" si="5"/>
        <v>FF</v>
      </c>
      <c r="H98" s="674">
        <v>255</v>
      </c>
      <c r="I98" s="669" t="s">
        <v>27</v>
      </c>
      <c r="J98" s="298" t="s">
        <v>200</v>
      </c>
      <c r="K98" s="298"/>
      <c r="L98" s="298"/>
    </row>
    <row r="99" spans="1:12" ht="15.6" customHeight="1">
      <c r="A99" s="677">
        <v>224</v>
      </c>
      <c r="B99" s="675" t="s">
        <v>24</v>
      </c>
      <c r="C99" s="293" t="s">
        <v>49</v>
      </c>
      <c r="D99" s="293" t="s">
        <v>49</v>
      </c>
      <c r="E99" s="671" t="s">
        <v>26</v>
      </c>
      <c r="F99" s="672">
        <f t="shared" si="4"/>
        <v>255</v>
      </c>
      <c r="G99" s="673" t="str">
        <f t="shared" si="5"/>
        <v>FF</v>
      </c>
      <c r="H99" s="674">
        <v>255</v>
      </c>
      <c r="I99" s="669" t="s">
        <v>27</v>
      </c>
      <c r="J99" s="298" t="s">
        <v>200</v>
      </c>
      <c r="K99" s="298"/>
      <c r="L99" s="298"/>
    </row>
    <row r="100" spans="1:12" ht="15.6" customHeight="1">
      <c r="A100" s="677">
        <v>225</v>
      </c>
      <c r="B100" s="675" t="s">
        <v>24</v>
      </c>
      <c r="C100" s="293" t="s">
        <v>49</v>
      </c>
      <c r="D100" s="293" t="s">
        <v>49</v>
      </c>
      <c r="E100" s="671" t="s">
        <v>26</v>
      </c>
      <c r="F100" s="672">
        <f t="shared" si="2"/>
        <v>255</v>
      </c>
      <c r="G100" s="673" t="str">
        <f t="shared" si="3"/>
        <v>FF</v>
      </c>
      <c r="H100" s="674">
        <v>255</v>
      </c>
      <c r="I100" s="669" t="s">
        <v>27</v>
      </c>
      <c r="J100" s="298" t="s">
        <v>200</v>
      </c>
      <c r="K100" s="298"/>
      <c r="L100" s="298"/>
    </row>
    <row r="101" spans="1:12" ht="15.6" customHeight="1">
      <c r="A101" s="677">
        <v>226</v>
      </c>
      <c r="B101" s="675" t="s">
        <v>24</v>
      </c>
      <c r="C101" s="293" t="s">
        <v>49</v>
      </c>
      <c r="D101" s="293" t="s">
        <v>49</v>
      </c>
      <c r="E101" s="671" t="s">
        <v>26</v>
      </c>
      <c r="F101" s="672">
        <f t="shared" si="2"/>
        <v>255</v>
      </c>
      <c r="G101" s="673" t="str">
        <f t="shared" si="3"/>
        <v>FF</v>
      </c>
      <c r="H101" s="674">
        <v>255</v>
      </c>
      <c r="I101" s="669" t="s">
        <v>27</v>
      </c>
      <c r="J101" s="298" t="s">
        <v>200</v>
      </c>
      <c r="K101" s="298"/>
      <c r="L101" s="298"/>
    </row>
    <row r="102" spans="1:12" ht="15.6" customHeight="1">
      <c r="A102" s="677">
        <v>227</v>
      </c>
      <c r="B102" s="675" t="s">
        <v>24</v>
      </c>
      <c r="C102" s="293" t="s">
        <v>49</v>
      </c>
      <c r="D102" s="293" t="s">
        <v>49</v>
      </c>
      <c r="E102" s="671" t="s">
        <v>26</v>
      </c>
      <c r="F102" s="672">
        <f t="shared" si="2"/>
        <v>255</v>
      </c>
      <c r="G102" s="673" t="str">
        <f t="shared" si="3"/>
        <v>FF</v>
      </c>
      <c r="H102" s="674">
        <v>255</v>
      </c>
      <c r="I102" s="669" t="s">
        <v>27</v>
      </c>
      <c r="J102" s="298" t="s">
        <v>200</v>
      </c>
      <c r="K102" s="298"/>
      <c r="L102" s="298"/>
    </row>
    <row r="103" spans="1:12" ht="15.6" customHeight="1">
      <c r="A103" s="677">
        <v>228</v>
      </c>
      <c r="B103" s="675" t="s">
        <v>24</v>
      </c>
      <c r="C103" s="293" t="s">
        <v>49</v>
      </c>
      <c r="D103" s="293" t="s">
        <v>49</v>
      </c>
      <c r="E103" s="671" t="s">
        <v>26</v>
      </c>
      <c r="F103" s="672">
        <f t="shared" ref="F103:F105" si="6">H103</f>
        <v>255</v>
      </c>
      <c r="G103" s="673" t="str">
        <f t="shared" ref="G103:G105" si="7">DEC2HEX(H103)</f>
        <v>FF</v>
      </c>
      <c r="H103" s="674">
        <v>255</v>
      </c>
      <c r="I103" s="669" t="s">
        <v>27</v>
      </c>
      <c r="J103" s="298" t="s">
        <v>200</v>
      </c>
      <c r="K103" s="298"/>
      <c r="L103" s="298"/>
    </row>
    <row r="104" spans="1:12" ht="15.6" customHeight="1">
      <c r="A104" s="677">
        <v>229</v>
      </c>
      <c r="B104" s="675" t="s">
        <v>24</v>
      </c>
      <c r="C104" s="293" t="s">
        <v>49</v>
      </c>
      <c r="D104" s="293" t="s">
        <v>49</v>
      </c>
      <c r="E104" s="671" t="s">
        <v>26</v>
      </c>
      <c r="F104" s="672">
        <f t="shared" si="6"/>
        <v>255</v>
      </c>
      <c r="G104" s="673" t="str">
        <f t="shared" si="7"/>
        <v>FF</v>
      </c>
      <c r="H104" s="674">
        <v>255</v>
      </c>
      <c r="I104" s="669" t="s">
        <v>27</v>
      </c>
      <c r="J104" s="298" t="s">
        <v>200</v>
      </c>
      <c r="K104" s="298"/>
      <c r="L104" s="298"/>
    </row>
    <row r="105" spans="1:12" ht="15.6" customHeight="1">
      <c r="A105" s="677">
        <v>230</v>
      </c>
      <c r="B105" s="675" t="s">
        <v>24</v>
      </c>
      <c r="C105" s="293" t="s">
        <v>49</v>
      </c>
      <c r="D105" s="293" t="s">
        <v>49</v>
      </c>
      <c r="E105" s="671" t="s">
        <v>26</v>
      </c>
      <c r="F105" s="672">
        <f t="shared" si="6"/>
        <v>255</v>
      </c>
      <c r="G105" s="673" t="str">
        <f t="shared" si="7"/>
        <v>FF</v>
      </c>
      <c r="H105" s="674">
        <v>255</v>
      </c>
      <c r="I105" s="669" t="s">
        <v>27</v>
      </c>
      <c r="J105" s="298" t="s">
        <v>200</v>
      </c>
      <c r="K105" s="298"/>
      <c r="L105" s="298"/>
    </row>
    <row r="106" spans="1:12" ht="15.6" customHeight="1">
      <c r="A106" s="677">
        <v>231</v>
      </c>
      <c r="B106" s="675" t="s">
        <v>24</v>
      </c>
      <c r="C106" s="293" t="s">
        <v>49</v>
      </c>
      <c r="D106" s="293" t="s">
        <v>49</v>
      </c>
      <c r="E106" s="671" t="s">
        <v>26</v>
      </c>
      <c r="F106" s="672">
        <f t="shared" si="2"/>
        <v>255</v>
      </c>
      <c r="G106" s="673" t="str">
        <f t="shared" si="3"/>
        <v>FF</v>
      </c>
      <c r="H106" s="674">
        <v>255</v>
      </c>
      <c r="I106" s="669" t="s">
        <v>27</v>
      </c>
      <c r="J106" s="298" t="s">
        <v>200</v>
      </c>
      <c r="K106" s="298"/>
      <c r="L106" s="298"/>
    </row>
    <row r="107" spans="1:12" ht="15.6" customHeight="1">
      <c r="A107" s="677">
        <v>232</v>
      </c>
      <c r="B107" s="675" t="s">
        <v>24</v>
      </c>
      <c r="C107" s="293" t="s">
        <v>49</v>
      </c>
      <c r="D107" s="293" t="s">
        <v>49</v>
      </c>
      <c r="E107" s="671" t="s">
        <v>26</v>
      </c>
      <c r="F107" s="672">
        <f t="shared" si="2"/>
        <v>255</v>
      </c>
      <c r="G107" s="673" t="str">
        <f t="shared" si="3"/>
        <v>FF</v>
      </c>
      <c r="H107" s="674">
        <v>255</v>
      </c>
      <c r="I107" s="669" t="s">
        <v>27</v>
      </c>
      <c r="J107" s="298" t="s">
        <v>200</v>
      </c>
      <c r="K107" s="298"/>
      <c r="L107" s="298"/>
    </row>
    <row r="108" spans="1:12" ht="15.6" customHeight="1">
      <c r="A108" s="677">
        <v>233</v>
      </c>
      <c r="B108" s="675" t="s">
        <v>24</v>
      </c>
      <c r="C108" s="293" t="s">
        <v>49</v>
      </c>
      <c r="D108" s="293" t="s">
        <v>49</v>
      </c>
      <c r="E108" s="671" t="s">
        <v>26</v>
      </c>
      <c r="F108" s="672">
        <f t="shared" si="2"/>
        <v>255</v>
      </c>
      <c r="G108" s="673" t="str">
        <f t="shared" si="3"/>
        <v>FF</v>
      </c>
      <c r="H108" s="674">
        <v>255</v>
      </c>
      <c r="I108" s="669" t="s">
        <v>27</v>
      </c>
      <c r="J108" s="298" t="s">
        <v>200</v>
      </c>
      <c r="K108" s="298"/>
      <c r="L108" s="298"/>
    </row>
    <row r="109" spans="1:12" ht="15.6" customHeight="1">
      <c r="A109" s="677">
        <v>234</v>
      </c>
      <c r="B109" s="675" t="s">
        <v>24</v>
      </c>
      <c r="C109" s="293" t="s">
        <v>49</v>
      </c>
      <c r="D109" s="293" t="s">
        <v>49</v>
      </c>
      <c r="E109" s="671" t="s">
        <v>26</v>
      </c>
      <c r="F109" s="672">
        <f t="shared" si="2"/>
        <v>255</v>
      </c>
      <c r="G109" s="673" t="str">
        <f t="shared" si="3"/>
        <v>FF</v>
      </c>
      <c r="H109" s="674">
        <v>255</v>
      </c>
      <c r="I109" s="669" t="s">
        <v>27</v>
      </c>
      <c r="J109" s="298" t="s">
        <v>200</v>
      </c>
      <c r="K109" s="298"/>
      <c r="L109" s="298"/>
    </row>
    <row r="110" spans="1:12" ht="15.6" customHeight="1">
      <c r="A110" s="677">
        <v>235</v>
      </c>
      <c r="B110" s="675" t="s">
        <v>24</v>
      </c>
      <c r="C110" s="293" t="s">
        <v>49</v>
      </c>
      <c r="D110" s="293" t="s">
        <v>49</v>
      </c>
      <c r="E110" s="671" t="s">
        <v>26</v>
      </c>
      <c r="F110" s="672">
        <f t="shared" si="2"/>
        <v>255</v>
      </c>
      <c r="G110" s="673" t="str">
        <f t="shared" si="3"/>
        <v>FF</v>
      </c>
      <c r="H110" s="674">
        <v>255</v>
      </c>
      <c r="I110" s="669" t="s">
        <v>27</v>
      </c>
      <c r="J110" s="298" t="s">
        <v>200</v>
      </c>
      <c r="K110" s="298"/>
      <c r="L110" s="298"/>
    </row>
    <row r="111" spans="1:12" ht="15.6" customHeight="1">
      <c r="A111" s="677">
        <v>236</v>
      </c>
      <c r="B111" s="675" t="s">
        <v>24</v>
      </c>
      <c r="C111" s="293" t="s">
        <v>49</v>
      </c>
      <c r="D111" s="293" t="s">
        <v>49</v>
      </c>
      <c r="E111" s="671" t="s">
        <v>26</v>
      </c>
      <c r="F111" s="672">
        <f t="shared" si="2"/>
        <v>255</v>
      </c>
      <c r="G111" s="673" t="str">
        <f t="shared" si="3"/>
        <v>FF</v>
      </c>
      <c r="H111" s="674">
        <v>255</v>
      </c>
      <c r="I111" s="669" t="s">
        <v>27</v>
      </c>
      <c r="J111" s="298" t="s">
        <v>200</v>
      </c>
      <c r="K111" s="298"/>
      <c r="L111" s="298"/>
    </row>
    <row r="112" spans="1:12" ht="15.6" customHeight="1">
      <c r="A112" s="677">
        <v>237</v>
      </c>
      <c r="B112" s="675" t="s">
        <v>24</v>
      </c>
      <c r="C112" s="293" t="s">
        <v>49</v>
      </c>
      <c r="D112" s="293" t="s">
        <v>49</v>
      </c>
      <c r="E112" s="671" t="s">
        <v>26</v>
      </c>
      <c r="F112" s="672">
        <f t="shared" si="2"/>
        <v>255</v>
      </c>
      <c r="G112" s="673" t="str">
        <f t="shared" si="3"/>
        <v>FF</v>
      </c>
      <c r="H112" s="674">
        <v>255</v>
      </c>
      <c r="I112" s="669" t="s">
        <v>27</v>
      </c>
      <c r="J112" s="298" t="s">
        <v>200</v>
      </c>
      <c r="K112" s="298"/>
      <c r="L112" s="298"/>
    </row>
    <row r="113" spans="1:12" ht="15.6" customHeight="1">
      <c r="A113" s="677">
        <v>238</v>
      </c>
      <c r="B113" s="675" t="s">
        <v>24</v>
      </c>
      <c r="C113" s="293" t="s">
        <v>49</v>
      </c>
      <c r="D113" s="293" t="s">
        <v>49</v>
      </c>
      <c r="E113" s="671" t="s">
        <v>26</v>
      </c>
      <c r="F113" s="672">
        <f t="shared" si="2"/>
        <v>255</v>
      </c>
      <c r="G113" s="673" t="str">
        <f t="shared" si="3"/>
        <v>FF</v>
      </c>
      <c r="H113" s="674">
        <v>255</v>
      </c>
      <c r="I113" s="669" t="s">
        <v>27</v>
      </c>
      <c r="J113" s="298" t="s">
        <v>200</v>
      </c>
      <c r="K113" s="298"/>
      <c r="L113" s="298"/>
    </row>
    <row r="114" spans="1:12" ht="15.6" customHeight="1">
      <c r="A114" s="677">
        <v>239</v>
      </c>
      <c r="B114" s="675" t="s">
        <v>24</v>
      </c>
      <c r="C114" s="293" t="s">
        <v>49</v>
      </c>
      <c r="D114" s="293" t="s">
        <v>49</v>
      </c>
      <c r="E114" s="671" t="s">
        <v>26</v>
      </c>
      <c r="F114" s="672">
        <f t="shared" si="2"/>
        <v>255</v>
      </c>
      <c r="G114" s="673" t="str">
        <f t="shared" si="3"/>
        <v>FF</v>
      </c>
      <c r="H114" s="674">
        <v>255</v>
      </c>
      <c r="I114" s="669" t="s">
        <v>27</v>
      </c>
      <c r="J114" s="298" t="s">
        <v>200</v>
      </c>
      <c r="K114" s="298"/>
      <c r="L114" s="298"/>
    </row>
    <row r="115" spans="1:12" ht="15.6" customHeight="1">
      <c r="A115" s="677">
        <v>240</v>
      </c>
      <c r="B115" s="675" t="s">
        <v>24</v>
      </c>
      <c r="C115" s="293" t="s">
        <v>49</v>
      </c>
      <c r="D115" s="293" t="s">
        <v>49</v>
      </c>
      <c r="E115" s="671" t="s">
        <v>26</v>
      </c>
      <c r="F115" s="672">
        <f t="shared" si="2"/>
        <v>255</v>
      </c>
      <c r="G115" s="673" t="str">
        <f t="shared" si="3"/>
        <v>FF</v>
      </c>
      <c r="H115" s="674">
        <v>255</v>
      </c>
      <c r="I115" s="669" t="s">
        <v>27</v>
      </c>
      <c r="J115" s="298" t="s">
        <v>200</v>
      </c>
      <c r="K115" s="298"/>
      <c r="L115" s="298"/>
    </row>
    <row r="116" spans="1:12" ht="15.6" customHeight="1">
      <c r="A116" s="677">
        <v>241</v>
      </c>
      <c r="B116" s="675" t="s">
        <v>24</v>
      </c>
      <c r="C116" s="293" t="s">
        <v>49</v>
      </c>
      <c r="D116" s="293" t="s">
        <v>49</v>
      </c>
      <c r="E116" s="671" t="s">
        <v>26</v>
      </c>
      <c r="F116" s="672">
        <f t="shared" si="2"/>
        <v>255</v>
      </c>
      <c r="G116" s="673" t="str">
        <f t="shared" si="3"/>
        <v>FF</v>
      </c>
      <c r="H116" s="674">
        <v>255</v>
      </c>
      <c r="I116" s="669" t="s">
        <v>27</v>
      </c>
      <c r="J116" s="298" t="s">
        <v>200</v>
      </c>
      <c r="K116" s="298"/>
      <c r="L116" s="298"/>
    </row>
    <row r="117" spans="1:12" ht="15.6" customHeight="1">
      <c r="A117" s="677">
        <v>242</v>
      </c>
      <c r="B117" s="675" t="s">
        <v>24</v>
      </c>
      <c r="C117" s="293" t="s">
        <v>49</v>
      </c>
      <c r="D117" s="293" t="s">
        <v>49</v>
      </c>
      <c r="E117" s="671" t="s">
        <v>26</v>
      </c>
      <c r="F117" s="672">
        <f t="shared" si="2"/>
        <v>255</v>
      </c>
      <c r="G117" s="673" t="str">
        <f t="shared" si="3"/>
        <v>FF</v>
      </c>
      <c r="H117" s="674">
        <v>255</v>
      </c>
      <c r="I117" s="669" t="s">
        <v>27</v>
      </c>
      <c r="J117" s="298" t="s">
        <v>200</v>
      </c>
      <c r="K117" s="298"/>
      <c r="L117" s="298"/>
    </row>
    <row r="118" spans="1:12" ht="15.6" customHeight="1">
      <c r="A118" s="677">
        <v>243</v>
      </c>
      <c r="B118" s="675" t="s">
        <v>24</v>
      </c>
      <c r="C118" s="293" t="s">
        <v>49</v>
      </c>
      <c r="D118" s="293" t="s">
        <v>49</v>
      </c>
      <c r="E118" s="671" t="s">
        <v>26</v>
      </c>
      <c r="F118" s="672">
        <f t="shared" ref="F118:F126" si="8">H118</f>
        <v>255</v>
      </c>
      <c r="G118" s="673" t="str">
        <f t="shared" ref="G118:G126" si="9">DEC2HEX(H118)</f>
        <v>FF</v>
      </c>
      <c r="H118" s="674">
        <v>255</v>
      </c>
      <c r="I118" s="669" t="s">
        <v>27</v>
      </c>
      <c r="J118" s="298" t="s">
        <v>200</v>
      </c>
      <c r="K118" s="298"/>
      <c r="L118" s="298"/>
    </row>
    <row r="119" spans="1:12" ht="15.6" customHeight="1">
      <c r="A119" s="677">
        <v>244</v>
      </c>
      <c r="B119" s="675" t="s">
        <v>24</v>
      </c>
      <c r="C119" s="293" t="s">
        <v>49</v>
      </c>
      <c r="D119" s="293" t="s">
        <v>49</v>
      </c>
      <c r="E119" s="671" t="s">
        <v>26</v>
      </c>
      <c r="F119" s="672">
        <f t="shared" si="8"/>
        <v>255</v>
      </c>
      <c r="G119" s="673" t="str">
        <f t="shared" si="9"/>
        <v>FF</v>
      </c>
      <c r="H119" s="674">
        <v>255</v>
      </c>
      <c r="I119" s="669" t="s">
        <v>27</v>
      </c>
      <c r="J119" s="298" t="s">
        <v>200</v>
      </c>
      <c r="K119" s="298"/>
      <c r="L119" s="298"/>
    </row>
    <row r="120" spans="1:12" ht="15.6" customHeight="1">
      <c r="A120" s="677">
        <v>245</v>
      </c>
      <c r="B120" s="675" t="s">
        <v>24</v>
      </c>
      <c r="C120" s="293" t="s">
        <v>49</v>
      </c>
      <c r="D120" s="293" t="s">
        <v>49</v>
      </c>
      <c r="E120" s="671" t="s">
        <v>26</v>
      </c>
      <c r="F120" s="672">
        <f t="shared" si="8"/>
        <v>255</v>
      </c>
      <c r="G120" s="673" t="str">
        <f t="shared" si="9"/>
        <v>FF</v>
      </c>
      <c r="H120" s="674">
        <v>255</v>
      </c>
      <c r="I120" s="669" t="s">
        <v>27</v>
      </c>
      <c r="J120" s="298" t="s">
        <v>200</v>
      </c>
      <c r="K120" s="298"/>
      <c r="L120" s="298"/>
    </row>
    <row r="121" spans="1:12" ht="15.6" customHeight="1">
      <c r="A121" s="677">
        <v>246</v>
      </c>
      <c r="B121" s="675" t="s">
        <v>24</v>
      </c>
      <c r="C121" s="293" t="s">
        <v>49</v>
      </c>
      <c r="D121" s="293" t="s">
        <v>49</v>
      </c>
      <c r="E121" s="671" t="s">
        <v>26</v>
      </c>
      <c r="F121" s="672">
        <f t="shared" si="8"/>
        <v>255</v>
      </c>
      <c r="G121" s="673" t="str">
        <f t="shared" si="9"/>
        <v>FF</v>
      </c>
      <c r="H121" s="674">
        <v>255</v>
      </c>
      <c r="I121" s="669" t="s">
        <v>27</v>
      </c>
      <c r="J121" s="298" t="s">
        <v>200</v>
      </c>
      <c r="K121" s="298"/>
      <c r="L121" s="298"/>
    </row>
    <row r="122" spans="1:12" ht="15.6" customHeight="1">
      <c r="A122" s="677">
        <v>247</v>
      </c>
      <c r="B122" s="675" t="s">
        <v>24</v>
      </c>
      <c r="C122" s="293" t="s">
        <v>49</v>
      </c>
      <c r="D122" s="293" t="s">
        <v>49</v>
      </c>
      <c r="E122" s="671" t="s">
        <v>26</v>
      </c>
      <c r="F122" s="672">
        <f t="shared" si="8"/>
        <v>255</v>
      </c>
      <c r="G122" s="673" t="str">
        <f t="shared" si="9"/>
        <v>FF</v>
      </c>
      <c r="H122" s="674">
        <v>255</v>
      </c>
      <c r="I122" s="669" t="s">
        <v>27</v>
      </c>
      <c r="J122" s="298" t="s">
        <v>200</v>
      </c>
      <c r="K122" s="298"/>
      <c r="L122" s="298"/>
    </row>
    <row r="123" spans="1:12" ht="15.6" customHeight="1">
      <c r="A123" s="677">
        <v>248</v>
      </c>
      <c r="B123" s="675" t="s">
        <v>24</v>
      </c>
      <c r="C123" s="293" t="s">
        <v>49</v>
      </c>
      <c r="D123" s="293" t="s">
        <v>49</v>
      </c>
      <c r="E123" s="671" t="s">
        <v>26</v>
      </c>
      <c r="F123" s="672">
        <f t="shared" si="8"/>
        <v>255</v>
      </c>
      <c r="G123" s="673" t="str">
        <f t="shared" si="9"/>
        <v>FF</v>
      </c>
      <c r="H123" s="674">
        <v>255</v>
      </c>
      <c r="I123" s="669" t="s">
        <v>27</v>
      </c>
      <c r="J123" s="298" t="s">
        <v>200</v>
      </c>
      <c r="K123" s="298"/>
      <c r="L123" s="298"/>
    </row>
    <row r="124" spans="1:12" ht="15.6" customHeight="1">
      <c r="A124" s="677">
        <v>249</v>
      </c>
      <c r="B124" s="675" t="s">
        <v>24</v>
      </c>
      <c r="C124" s="293" t="s">
        <v>49</v>
      </c>
      <c r="D124" s="293" t="s">
        <v>49</v>
      </c>
      <c r="E124" s="671" t="s">
        <v>26</v>
      </c>
      <c r="F124" s="672">
        <f t="shared" si="8"/>
        <v>255</v>
      </c>
      <c r="G124" s="673" t="str">
        <f t="shared" si="9"/>
        <v>FF</v>
      </c>
      <c r="H124" s="674">
        <v>255</v>
      </c>
      <c r="I124" s="669" t="s">
        <v>27</v>
      </c>
      <c r="J124" s="298" t="s">
        <v>200</v>
      </c>
      <c r="K124" s="298"/>
      <c r="L124" s="298"/>
    </row>
    <row r="125" spans="1:12" ht="15.6" customHeight="1">
      <c r="A125" s="677">
        <v>250</v>
      </c>
      <c r="B125" s="675" t="s">
        <v>24</v>
      </c>
      <c r="C125" s="293" t="s">
        <v>49</v>
      </c>
      <c r="D125" s="293" t="s">
        <v>49</v>
      </c>
      <c r="E125" s="671" t="s">
        <v>26</v>
      </c>
      <c r="F125" s="672">
        <f t="shared" si="8"/>
        <v>255</v>
      </c>
      <c r="G125" s="673" t="str">
        <f t="shared" si="9"/>
        <v>FF</v>
      </c>
      <c r="H125" s="674">
        <v>255</v>
      </c>
      <c r="I125" s="669" t="s">
        <v>27</v>
      </c>
      <c r="J125" s="298" t="s">
        <v>200</v>
      </c>
      <c r="K125" s="298"/>
      <c r="L125" s="298"/>
    </row>
    <row r="126" spans="1:12" ht="15.6" customHeight="1">
      <c r="A126" s="677">
        <v>251</v>
      </c>
      <c r="B126" s="675" t="s">
        <v>24</v>
      </c>
      <c r="C126" s="293" t="s">
        <v>49</v>
      </c>
      <c r="D126" s="293" t="s">
        <v>49</v>
      </c>
      <c r="E126" s="671" t="s">
        <v>26</v>
      </c>
      <c r="F126" s="672">
        <f t="shared" si="8"/>
        <v>255</v>
      </c>
      <c r="G126" s="673" t="str">
        <f t="shared" si="9"/>
        <v>FF</v>
      </c>
      <c r="H126" s="674">
        <v>255</v>
      </c>
      <c r="I126" s="669" t="s">
        <v>27</v>
      </c>
      <c r="J126" s="298" t="s">
        <v>200</v>
      </c>
      <c r="K126" s="298"/>
      <c r="L126" s="298"/>
    </row>
    <row r="127" spans="1:12" ht="15.6" customHeight="1">
      <c r="A127" s="677">
        <v>252</v>
      </c>
      <c r="B127" s="675" t="s">
        <v>24</v>
      </c>
      <c r="C127" s="293" t="s">
        <v>49</v>
      </c>
      <c r="D127" s="293" t="s">
        <v>49</v>
      </c>
      <c r="E127" s="671" t="s">
        <v>26</v>
      </c>
      <c r="F127" s="672">
        <f t="shared" ref="F127:F129" si="10">H127</f>
        <v>255</v>
      </c>
      <c r="G127" s="673" t="str">
        <f t="shared" ref="G127:G129" si="11">DEC2HEX(H127)</f>
        <v>FF</v>
      </c>
      <c r="H127" s="674">
        <v>255</v>
      </c>
      <c r="I127" s="669" t="s">
        <v>27</v>
      </c>
      <c r="J127" s="298" t="s">
        <v>200</v>
      </c>
      <c r="K127" s="298"/>
      <c r="L127" s="298"/>
    </row>
    <row r="128" spans="1:12" ht="15.6" customHeight="1">
      <c r="A128" s="677">
        <v>253</v>
      </c>
      <c r="B128" s="675" t="s">
        <v>24</v>
      </c>
      <c r="C128" s="293" t="s">
        <v>49</v>
      </c>
      <c r="D128" s="293" t="s">
        <v>49</v>
      </c>
      <c r="E128" s="671" t="s">
        <v>26</v>
      </c>
      <c r="F128" s="672">
        <f t="shared" si="10"/>
        <v>255</v>
      </c>
      <c r="G128" s="673" t="str">
        <f t="shared" si="11"/>
        <v>FF</v>
      </c>
      <c r="H128" s="674">
        <v>255</v>
      </c>
      <c r="I128" s="669" t="s">
        <v>27</v>
      </c>
      <c r="J128" s="298" t="s">
        <v>200</v>
      </c>
      <c r="K128" s="298"/>
      <c r="L128" s="298"/>
    </row>
    <row r="129" spans="1:12" ht="15.6" customHeight="1">
      <c r="A129" s="677">
        <v>254</v>
      </c>
      <c r="B129" s="675" t="s">
        <v>24</v>
      </c>
      <c r="C129" s="293" t="s">
        <v>49</v>
      </c>
      <c r="D129" s="293" t="s">
        <v>49</v>
      </c>
      <c r="E129" s="671" t="s">
        <v>26</v>
      </c>
      <c r="F129" s="672">
        <f t="shared" si="10"/>
        <v>255</v>
      </c>
      <c r="G129" s="673" t="str">
        <f t="shared" si="11"/>
        <v>FF</v>
      </c>
      <c r="H129" s="674">
        <v>255</v>
      </c>
      <c r="I129" s="669" t="s">
        <v>27</v>
      </c>
      <c r="J129" s="298" t="s">
        <v>200</v>
      </c>
      <c r="K129" s="298"/>
      <c r="L129" s="298"/>
    </row>
    <row r="130" spans="1:12" ht="15.6" customHeight="1">
      <c r="A130" s="677">
        <v>255</v>
      </c>
      <c r="B130" s="675" t="s">
        <v>24</v>
      </c>
      <c r="C130" s="293" t="s">
        <v>49</v>
      </c>
      <c r="D130" s="293" t="s">
        <v>49</v>
      </c>
      <c r="E130" s="671" t="s">
        <v>26</v>
      </c>
      <c r="F130" s="672">
        <f t="shared" si="2"/>
        <v>255</v>
      </c>
      <c r="G130" s="673" t="str">
        <f t="shared" si="3"/>
        <v>FF</v>
      </c>
      <c r="H130" s="674">
        <v>255</v>
      </c>
      <c r="I130" s="669" t="s">
        <v>27</v>
      </c>
      <c r="J130" s="298" t="s">
        <v>200</v>
      </c>
      <c r="K130" s="298"/>
      <c r="L130" s="298"/>
    </row>
  </sheetData>
  <mergeCells count="67">
    <mergeCell ref="A1:G1"/>
    <mergeCell ref="K3:K6"/>
    <mergeCell ref="D7:D10"/>
    <mergeCell ref="J7:J10"/>
    <mergeCell ref="K7:K10"/>
    <mergeCell ref="D11:D14"/>
    <mergeCell ref="J11:J14"/>
    <mergeCell ref="K11:K14"/>
    <mergeCell ref="D3:D6"/>
    <mergeCell ref="J3:J6"/>
    <mergeCell ref="D15:D18"/>
    <mergeCell ref="J15:J18"/>
    <mergeCell ref="K15:K18"/>
    <mergeCell ref="D19:D22"/>
    <mergeCell ref="J19:J22"/>
    <mergeCell ref="K19:K22"/>
    <mergeCell ref="D23:D26"/>
    <mergeCell ref="J23:J26"/>
    <mergeCell ref="K23:K26"/>
    <mergeCell ref="D27:D30"/>
    <mergeCell ref="J27:J30"/>
    <mergeCell ref="K27:K30"/>
    <mergeCell ref="D31:D34"/>
    <mergeCell ref="J31:J34"/>
    <mergeCell ref="K31:K34"/>
    <mergeCell ref="D35:D38"/>
    <mergeCell ref="J35:J38"/>
    <mergeCell ref="K35:K38"/>
    <mergeCell ref="D39:D42"/>
    <mergeCell ref="J39:J42"/>
    <mergeCell ref="K39:K42"/>
    <mergeCell ref="D43:D46"/>
    <mergeCell ref="J43:J46"/>
    <mergeCell ref="K43:K46"/>
    <mergeCell ref="D47:D50"/>
    <mergeCell ref="J47:J50"/>
    <mergeCell ref="K47:K50"/>
    <mergeCell ref="D51:D54"/>
    <mergeCell ref="J51:J54"/>
    <mergeCell ref="K51:K54"/>
    <mergeCell ref="D55:D58"/>
    <mergeCell ref="J55:J58"/>
    <mergeCell ref="K55:K58"/>
    <mergeCell ref="D59:D62"/>
    <mergeCell ref="J59:J62"/>
    <mergeCell ref="K59:K62"/>
    <mergeCell ref="D63:D66"/>
    <mergeCell ref="J63:J66"/>
    <mergeCell ref="K63:K66"/>
    <mergeCell ref="D67:D70"/>
    <mergeCell ref="J67:J70"/>
    <mergeCell ref="K67:K70"/>
    <mergeCell ref="D71:D74"/>
    <mergeCell ref="J71:J74"/>
    <mergeCell ref="K71:K74"/>
    <mergeCell ref="D75:D78"/>
    <mergeCell ref="J75:J78"/>
    <mergeCell ref="K75:K78"/>
    <mergeCell ref="D87:D90"/>
    <mergeCell ref="J87:J90"/>
    <mergeCell ref="K87:K90"/>
    <mergeCell ref="D79:D82"/>
    <mergeCell ref="J79:J82"/>
    <mergeCell ref="K79:K82"/>
    <mergeCell ref="D83:D86"/>
    <mergeCell ref="J83:J86"/>
    <mergeCell ref="K83:K86"/>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7"/>
  <dimension ref="A1:J151"/>
  <sheetViews>
    <sheetView workbookViewId="0">
      <selection activeCell="A32" sqref="A32"/>
    </sheetView>
  </sheetViews>
  <sheetFormatPr defaultColWidth="9.109375" defaultRowHeight="13.2"/>
  <cols>
    <col min="1" max="1" width="0.44140625" style="7" customWidth="1"/>
    <col min="2" max="2" width="4.109375" style="7" customWidth="1"/>
    <col min="3" max="3" width="36.109375" style="7" customWidth="1"/>
    <col min="4" max="4" width="79.44140625" style="175" customWidth="1"/>
    <col min="5" max="6" width="6.109375" style="176" customWidth="1"/>
    <col min="7" max="7" width="7.44140625" style="176" customWidth="1"/>
    <col min="8" max="8" width="9.44140625" style="176" customWidth="1"/>
    <col min="9" max="9" width="87.88671875" style="7" customWidth="1"/>
    <col min="10" max="10" width="57.44140625" style="7" customWidth="1"/>
    <col min="11" max="11" width="9.109375" style="7" customWidth="1"/>
    <col min="12" max="16384" width="9.109375" style="7"/>
  </cols>
  <sheetData>
    <row r="1" spans="2:9" ht="30.75" customHeight="1">
      <c r="B1" s="4"/>
      <c r="C1" s="190"/>
      <c r="D1" s="5"/>
      <c r="E1" s="6"/>
      <c r="F1" s="6"/>
      <c r="G1" s="6"/>
      <c r="H1" s="6"/>
      <c r="I1" s="6"/>
    </row>
    <row r="2" spans="2:9" ht="15" customHeight="1">
      <c r="B2" s="990" t="s">
        <v>1761</v>
      </c>
      <c r="C2" s="746"/>
      <c r="D2" s="5"/>
      <c r="E2" s="6"/>
      <c r="F2" s="6"/>
      <c r="G2" s="6"/>
      <c r="H2" s="6"/>
      <c r="I2" s="6"/>
    </row>
    <row r="3" spans="2:9" ht="15" customHeight="1">
      <c r="B3" s="990" t="s">
        <v>1762</v>
      </c>
      <c r="C3" s="746"/>
      <c r="D3" s="5"/>
      <c r="E3" s="6"/>
      <c r="F3" s="6"/>
      <c r="G3" s="6"/>
      <c r="H3" s="6"/>
      <c r="I3" s="6"/>
    </row>
    <row r="4" spans="2:9" ht="15" customHeight="1">
      <c r="B4" s="990" t="s">
        <v>1763</v>
      </c>
      <c r="C4" s="746"/>
      <c r="D4" s="5"/>
      <c r="E4" s="6"/>
      <c r="F4" s="6"/>
      <c r="G4" s="6"/>
      <c r="H4" s="6"/>
      <c r="I4" s="6"/>
    </row>
    <row r="5" spans="2:9" ht="15" customHeight="1">
      <c r="B5" s="990"/>
      <c r="C5" s="746"/>
      <c r="D5" s="5"/>
      <c r="E5" s="6"/>
      <c r="F5" s="6"/>
      <c r="G5" s="6"/>
      <c r="H5" s="6"/>
      <c r="I5" s="6"/>
    </row>
    <row r="6" spans="2:9" ht="15" customHeight="1" thickBot="1">
      <c r="B6" s="8"/>
      <c r="C6" s="5"/>
      <c r="D6" s="5"/>
      <c r="E6" s="6"/>
      <c r="F6" s="6"/>
      <c r="G6" s="6"/>
      <c r="H6" s="6"/>
      <c r="I6" s="6"/>
    </row>
    <row r="7" spans="2:9" ht="13.5" customHeight="1" thickBot="1">
      <c r="B7" s="991" t="s">
        <v>1764</v>
      </c>
      <c r="C7" s="992"/>
      <c r="D7" s="992"/>
      <c r="E7" s="992"/>
      <c r="F7" s="992"/>
      <c r="G7" s="992"/>
      <c r="H7" s="992"/>
      <c r="I7" s="993"/>
    </row>
    <row r="8" spans="2:9" ht="13.5" customHeight="1" thickBot="1">
      <c r="B8" s="9" t="s">
        <v>1765</v>
      </c>
      <c r="C8" s="10" t="s">
        <v>1766</v>
      </c>
      <c r="D8" s="11" t="s">
        <v>1767</v>
      </c>
      <c r="E8" s="12" t="s">
        <v>1768</v>
      </c>
      <c r="F8" s="12" t="s">
        <v>1769</v>
      </c>
      <c r="G8" s="12" t="s">
        <v>1770</v>
      </c>
      <c r="H8" s="12" t="s">
        <v>1771</v>
      </c>
      <c r="I8" s="13" t="s">
        <v>11</v>
      </c>
    </row>
    <row r="9" spans="2:9">
      <c r="B9" s="14">
        <v>1.1000000000000001</v>
      </c>
      <c r="C9" s="15" t="s">
        <v>1772</v>
      </c>
      <c r="D9" s="16"/>
      <c r="E9" s="17">
        <v>-0.3</v>
      </c>
      <c r="F9" s="17"/>
      <c r="G9" s="17">
        <v>3.6</v>
      </c>
      <c r="H9" s="17" t="s">
        <v>305</v>
      </c>
      <c r="I9" s="18"/>
    </row>
    <row r="10" spans="2:9">
      <c r="B10" s="19">
        <v>1.2</v>
      </c>
      <c r="C10" s="20" t="s">
        <v>1773</v>
      </c>
      <c r="D10" s="21" t="s">
        <v>1774</v>
      </c>
      <c r="E10" s="22">
        <v>-40</v>
      </c>
      <c r="F10" s="22"/>
      <c r="G10" s="22">
        <v>85</v>
      </c>
      <c r="H10" s="22" t="s">
        <v>299</v>
      </c>
      <c r="I10" s="23"/>
    </row>
    <row r="11" spans="2:9">
      <c r="B11" s="19">
        <v>1.3</v>
      </c>
      <c r="C11" s="20" t="s">
        <v>1775</v>
      </c>
      <c r="D11" s="21" t="s">
        <v>1776</v>
      </c>
      <c r="E11" s="22">
        <v>5</v>
      </c>
      <c r="F11" s="22"/>
      <c r="G11" s="22">
        <v>85</v>
      </c>
      <c r="H11" s="22" t="s">
        <v>419</v>
      </c>
      <c r="I11" s="23"/>
    </row>
    <row r="12" spans="2:9">
      <c r="B12" s="19">
        <v>1.4</v>
      </c>
      <c r="C12" s="268" t="s">
        <v>1777</v>
      </c>
      <c r="D12" s="24" t="s">
        <v>1778</v>
      </c>
      <c r="E12" s="25"/>
      <c r="F12" s="25"/>
      <c r="G12" s="25">
        <v>40</v>
      </c>
      <c r="H12" s="25" t="s">
        <v>29</v>
      </c>
      <c r="I12" s="26"/>
    </row>
    <row r="13" spans="2:9">
      <c r="B13" s="19">
        <v>1.5</v>
      </c>
      <c r="C13" s="268" t="s">
        <v>1779</v>
      </c>
      <c r="D13" s="24" t="s">
        <v>1780</v>
      </c>
      <c r="E13" s="25"/>
      <c r="F13" s="25"/>
      <c r="G13" s="25">
        <v>30</v>
      </c>
      <c r="H13" s="25" t="s">
        <v>29</v>
      </c>
      <c r="I13" s="26"/>
    </row>
    <row r="14" spans="2:9">
      <c r="B14" s="19">
        <v>1.6</v>
      </c>
      <c r="C14" s="268" t="s">
        <v>1781</v>
      </c>
      <c r="D14" s="24" t="s">
        <v>1782</v>
      </c>
      <c r="E14" s="25">
        <v>125</v>
      </c>
      <c r="F14" s="25"/>
      <c r="G14" s="25"/>
      <c r="H14" s="25" t="s">
        <v>29</v>
      </c>
      <c r="I14" s="26"/>
    </row>
    <row r="15" spans="2:9" ht="25.5" customHeight="1">
      <c r="B15" s="19">
        <v>1.7</v>
      </c>
      <c r="C15" s="268" t="s">
        <v>1783</v>
      </c>
      <c r="D15" s="24" t="s">
        <v>1784</v>
      </c>
      <c r="E15" s="25">
        <v>50</v>
      </c>
      <c r="F15" s="25"/>
      <c r="G15" s="25"/>
      <c r="H15" s="25" t="s">
        <v>1785</v>
      </c>
      <c r="I15" s="26"/>
    </row>
    <row r="16" spans="2:9" ht="25.5" customHeight="1">
      <c r="B16" s="19">
        <v>1.8</v>
      </c>
      <c r="C16" s="268" t="s">
        <v>1786</v>
      </c>
      <c r="D16" s="24" t="s">
        <v>1787</v>
      </c>
      <c r="E16" s="25">
        <v>100</v>
      </c>
      <c r="F16" s="25"/>
      <c r="G16" s="25"/>
      <c r="H16" s="25" t="s">
        <v>1785</v>
      </c>
      <c r="I16" s="26"/>
    </row>
    <row r="17" spans="2:10">
      <c r="B17" s="19">
        <v>1.9</v>
      </c>
      <c r="C17" s="20" t="s">
        <v>1788</v>
      </c>
      <c r="D17" s="21" t="s">
        <v>1789</v>
      </c>
      <c r="E17" s="22"/>
      <c r="F17" s="22"/>
      <c r="G17" s="22">
        <v>17</v>
      </c>
      <c r="H17" s="22" t="s">
        <v>451</v>
      </c>
      <c r="I17" s="26"/>
    </row>
    <row r="18" spans="2:10">
      <c r="B18" s="27">
        <v>1.1000000000000001</v>
      </c>
      <c r="C18" s="20" t="s">
        <v>1790</v>
      </c>
      <c r="D18" s="21" t="s">
        <v>1789</v>
      </c>
      <c r="E18" s="22"/>
      <c r="F18" s="22"/>
      <c r="G18" s="22">
        <v>10</v>
      </c>
      <c r="H18" s="22" t="s">
        <v>451</v>
      </c>
      <c r="I18" s="26"/>
    </row>
    <row r="19" spans="2:10">
      <c r="B19" s="19">
        <v>1.1100000000000001</v>
      </c>
      <c r="C19" s="989" t="s">
        <v>1791</v>
      </c>
      <c r="D19" s="21" t="s">
        <v>1792</v>
      </c>
      <c r="E19" s="22"/>
      <c r="F19" s="22"/>
      <c r="G19" s="22">
        <v>1000</v>
      </c>
      <c r="H19" s="22" t="s">
        <v>305</v>
      </c>
      <c r="I19" s="26"/>
      <c r="J19" s="28"/>
    </row>
    <row r="20" spans="2:10" ht="13.5" customHeight="1" thickBot="1">
      <c r="B20" s="29">
        <v>1.1200000000000001</v>
      </c>
      <c r="C20" s="751"/>
      <c r="D20" s="30" t="s">
        <v>1793</v>
      </c>
      <c r="E20" s="31"/>
      <c r="F20" s="31"/>
      <c r="G20" s="31">
        <v>2000</v>
      </c>
      <c r="H20" s="31" t="s">
        <v>305</v>
      </c>
      <c r="I20" s="32"/>
    </row>
    <row r="21" spans="2:10" ht="13.5" customHeight="1" thickBot="1">
      <c r="B21" s="994" t="s">
        <v>1794</v>
      </c>
      <c r="C21" s="995"/>
      <c r="D21" s="996"/>
      <c r="E21" s="997"/>
      <c r="F21" s="997"/>
      <c r="G21" s="997"/>
      <c r="H21" s="997"/>
      <c r="I21" s="998"/>
    </row>
    <row r="22" spans="2:10" ht="13.5" customHeight="1" thickBot="1">
      <c r="B22" s="9" t="s">
        <v>1765</v>
      </c>
      <c r="C22" s="10" t="s">
        <v>1766</v>
      </c>
      <c r="D22" s="11" t="s">
        <v>1795</v>
      </c>
      <c r="E22" s="12" t="s">
        <v>1768</v>
      </c>
      <c r="F22" s="12" t="s">
        <v>1769</v>
      </c>
      <c r="G22" s="12" t="s">
        <v>1770</v>
      </c>
      <c r="H22" s="12" t="s">
        <v>1771</v>
      </c>
      <c r="I22" s="13"/>
    </row>
    <row r="23" spans="2:10">
      <c r="B23" s="14">
        <v>2.1</v>
      </c>
      <c r="C23" s="15" t="s">
        <v>1796</v>
      </c>
      <c r="D23" s="33" t="s">
        <v>1797</v>
      </c>
      <c r="E23" s="34">
        <v>80</v>
      </c>
      <c r="F23" s="34"/>
      <c r="G23" s="34">
        <v>120</v>
      </c>
      <c r="H23" s="17" t="s">
        <v>1798</v>
      </c>
      <c r="I23" s="33"/>
    </row>
    <row r="24" spans="2:10">
      <c r="B24" s="19">
        <v>2.2000000000000002</v>
      </c>
      <c r="C24" s="268" t="s">
        <v>1799</v>
      </c>
      <c r="D24" s="21"/>
      <c r="E24" s="22">
        <v>0</v>
      </c>
      <c r="F24" s="22"/>
      <c r="G24" s="22">
        <v>70</v>
      </c>
      <c r="H24" s="22" t="s">
        <v>299</v>
      </c>
      <c r="I24" s="26" t="s">
        <v>1800</v>
      </c>
    </row>
    <row r="25" spans="2:10">
      <c r="B25" s="19">
        <v>2.2999999999999998</v>
      </c>
      <c r="C25" s="268" t="s">
        <v>1801</v>
      </c>
      <c r="D25" s="21" t="s">
        <v>1776</v>
      </c>
      <c r="E25" s="22">
        <v>5</v>
      </c>
      <c r="F25" s="22"/>
      <c r="G25" s="22">
        <v>85</v>
      </c>
      <c r="H25" s="22" t="s">
        <v>419</v>
      </c>
      <c r="I25" s="26"/>
    </row>
    <row r="26" spans="2:10">
      <c r="B26" s="19">
        <v>2.4</v>
      </c>
      <c r="C26" s="20" t="s">
        <v>1802</v>
      </c>
      <c r="D26" s="21"/>
      <c r="E26" s="22">
        <v>3.1349999999999998</v>
      </c>
      <c r="F26" s="22">
        <v>3.3</v>
      </c>
      <c r="G26" s="22">
        <v>3.4649999999999999</v>
      </c>
      <c r="H26" s="22" t="s">
        <v>305</v>
      </c>
      <c r="I26" s="26"/>
    </row>
    <row r="27" spans="2:10">
      <c r="B27" s="19">
        <v>2.5</v>
      </c>
      <c r="C27" s="20" t="s">
        <v>1803</v>
      </c>
      <c r="D27" s="21"/>
      <c r="E27" s="22"/>
      <c r="F27" s="22"/>
      <c r="G27" s="35">
        <v>50</v>
      </c>
      <c r="H27" s="22" t="s">
        <v>1804</v>
      </c>
      <c r="I27" s="26"/>
    </row>
    <row r="28" spans="2:10">
      <c r="B28" s="19">
        <v>2.6</v>
      </c>
      <c r="C28" s="20" t="s">
        <v>1805</v>
      </c>
      <c r="D28" s="21"/>
      <c r="E28" s="36"/>
      <c r="F28" s="22"/>
      <c r="G28" s="35">
        <v>500</v>
      </c>
      <c r="H28" s="22" t="s">
        <v>1806</v>
      </c>
      <c r="I28" s="26"/>
    </row>
    <row r="29" spans="2:10">
      <c r="B29" s="19">
        <v>2.7</v>
      </c>
      <c r="C29" s="20" t="s">
        <v>1807</v>
      </c>
      <c r="D29" s="21"/>
      <c r="E29" s="36"/>
      <c r="F29" s="22"/>
      <c r="G29" s="35">
        <v>100</v>
      </c>
      <c r="H29" s="22" t="s">
        <v>1808</v>
      </c>
      <c r="I29" s="26"/>
    </row>
    <row r="30" spans="2:10">
      <c r="B30" s="19">
        <v>2.8</v>
      </c>
      <c r="C30" s="37" t="s">
        <v>1809</v>
      </c>
      <c r="D30" s="21" t="s">
        <v>1810</v>
      </c>
      <c r="E30" s="22"/>
      <c r="F30" s="22"/>
      <c r="G30" s="38">
        <v>25</v>
      </c>
      <c r="H30" s="22" t="s">
        <v>1811</v>
      </c>
      <c r="I30" s="26"/>
    </row>
    <row r="31" spans="2:10">
      <c r="B31" s="19">
        <v>2.9</v>
      </c>
      <c r="C31" s="37" t="s">
        <v>1812</v>
      </c>
      <c r="D31" s="21" t="s">
        <v>1810</v>
      </c>
      <c r="E31" s="22"/>
      <c r="F31" s="22"/>
      <c r="G31" s="38">
        <v>15</v>
      </c>
      <c r="H31" s="22" t="s">
        <v>1811</v>
      </c>
      <c r="I31" s="26"/>
    </row>
    <row r="32" spans="2:10">
      <c r="B32" s="27">
        <v>2.1</v>
      </c>
      <c r="C32" s="20" t="s">
        <v>1813</v>
      </c>
      <c r="D32" s="21"/>
      <c r="E32" s="22"/>
      <c r="F32" s="22"/>
      <c r="G32" s="38">
        <v>600</v>
      </c>
      <c r="H32" s="22" t="s">
        <v>460</v>
      </c>
      <c r="I32" s="26"/>
    </row>
    <row r="33" spans="2:9">
      <c r="B33" s="27">
        <v>2.11</v>
      </c>
      <c r="C33" s="20" t="s">
        <v>1814</v>
      </c>
      <c r="D33" s="21"/>
      <c r="E33" s="22"/>
      <c r="F33" s="22"/>
      <c r="G33" s="38">
        <v>500</v>
      </c>
      <c r="H33" s="22" t="s">
        <v>460</v>
      </c>
      <c r="I33" s="26"/>
    </row>
    <row r="34" spans="2:9">
      <c r="B34" s="27">
        <v>2.12</v>
      </c>
      <c r="C34" s="20" t="s">
        <v>1815</v>
      </c>
      <c r="D34" s="21"/>
      <c r="E34" s="22"/>
      <c r="F34" s="22"/>
      <c r="G34" s="38">
        <v>478</v>
      </c>
      <c r="H34" s="22" t="s">
        <v>460</v>
      </c>
      <c r="I34" s="26"/>
    </row>
    <row r="35" spans="2:9">
      <c r="B35" s="27">
        <v>2.13</v>
      </c>
      <c r="C35" s="20" t="s">
        <v>1816</v>
      </c>
      <c r="D35" s="21"/>
      <c r="E35" s="22"/>
      <c r="F35" s="22"/>
      <c r="G35" s="38">
        <v>1.5</v>
      </c>
      <c r="H35" s="22" t="s">
        <v>1817</v>
      </c>
      <c r="I35" s="26"/>
    </row>
    <row r="36" spans="2:9">
      <c r="B36" s="27">
        <v>2.14</v>
      </c>
      <c r="C36" s="20" t="s">
        <v>1818</v>
      </c>
      <c r="D36" s="21"/>
      <c r="E36" s="22"/>
      <c r="F36" s="22"/>
      <c r="G36" s="38">
        <f>G39*400</f>
        <v>7200</v>
      </c>
      <c r="H36" s="22" t="s">
        <v>460</v>
      </c>
      <c r="I36" s="39" t="s">
        <v>1819</v>
      </c>
    </row>
    <row r="37" spans="2:9">
      <c r="B37" s="27">
        <v>2.15</v>
      </c>
      <c r="C37" s="20" t="s">
        <v>1820</v>
      </c>
      <c r="D37" s="21"/>
      <c r="E37" s="22"/>
      <c r="F37" s="22"/>
      <c r="G37" s="38">
        <f>G39*333</f>
        <v>5994</v>
      </c>
      <c r="H37" s="22" t="s">
        <v>460</v>
      </c>
      <c r="I37" s="39" t="s">
        <v>1821</v>
      </c>
    </row>
    <row r="38" spans="2:9">
      <c r="B38" s="27">
        <v>2.16</v>
      </c>
      <c r="C38" s="20" t="s">
        <v>1822</v>
      </c>
      <c r="D38" s="21"/>
      <c r="E38" s="22"/>
      <c r="F38" s="22"/>
      <c r="G38" s="40">
        <f>G39*1000/E26</f>
        <v>5741.6267942583736</v>
      </c>
      <c r="H38" s="22" t="s">
        <v>460</v>
      </c>
      <c r="I38" s="39" t="s">
        <v>1823</v>
      </c>
    </row>
    <row r="39" spans="2:9">
      <c r="B39" s="27">
        <v>2.17</v>
      </c>
      <c r="C39" s="20" t="s">
        <v>1824</v>
      </c>
      <c r="D39" s="21"/>
      <c r="E39" s="22"/>
      <c r="F39" s="22"/>
      <c r="G39" s="38">
        <v>18</v>
      </c>
      <c r="H39" s="22" t="s">
        <v>1817</v>
      </c>
      <c r="I39" s="39" t="s">
        <v>1825</v>
      </c>
    </row>
    <row r="40" spans="2:9">
      <c r="B40" s="27">
        <v>2.1800000000000002</v>
      </c>
      <c r="C40" s="41" t="s">
        <v>1826</v>
      </c>
      <c r="D40" s="42" t="s">
        <v>1827</v>
      </c>
      <c r="E40" s="43">
        <v>191.3</v>
      </c>
      <c r="F40" s="43">
        <v>193.7</v>
      </c>
      <c r="G40" s="44">
        <v>196.1</v>
      </c>
      <c r="H40" s="43" t="s">
        <v>1828</v>
      </c>
      <c r="I40" s="45" t="s">
        <v>1829</v>
      </c>
    </row>
    <row r="41" spans="2:9">
      <c r="B41" s="27">
        <v>2.19</v>
      </c>
      <c r="C41" s="989" t="s">
        <v>1830</v>
      </c>
      <c r="D41" s="42" t="s">
        <v>1831</v>
      </c>
      <c r="E41" s="43">
        <v>100</v>
      </c>
      <c r="F41" s="43"/>
      <c r="G41" s="44"/>
      <c r="H41" s="43" t="s">
        <v>1832</v>
      </c>
      <c r="I41" s="45" t="s">
        <v>1833</v>
      </c>
    </row>
    <row r="42" spans="2:9">
      <c r="B42" s="27">
        <v>2.2000000000000002</v>
      </c>
      <c r="C42" s="754"/>
      <c r="D42" s="42" t="s">
        <v>1834</v>
      </c>
      <c r="E42" s="43">
        <v>75</v>
      </c>
      <c r="F42" s="43"/>
      <c r="G42" s="44"/>
      <c r="H42" s="43" t="s">
        <v>1832</v>
      </c>
      <c r="I42" s="45" t="s">
        <v>1835</v>
      </c>
    </row>
    <row r="43" spans="2:9">
      <c r="B43" s="27">
        <v>2.21</v>
      </c>
      <c r="C43" s="751"/>
      <c r="D43" s="42" t="s">
        <v>1836</v>
      </c>
      <c r="E43" s="43">
        <v>75</v>
      </c>
      <c r="F43" s="43"/>
      <c r="G43" s="44"/>
      <c r="H43" s="43" t="s">
        <v>1837</v>
      </c>
      <c r="I43" s="45" t="s">
        <v>1838</v>
      </c>
    </row>
    <row r="44" spans="2:9" ht="13.5" customHeight="1">
      <c r="B44" s="27">
        <v>2.2200000000000002</v>
      </c>
      <c r="C44" s="999" t="s">
        <v>1839</v>
      </c>
      <c r="D44" s="42" t="s">
        <v>1840</v>
      </c>
      <c r="E44" s="1000" t="s">
        <v>1841</v>
      </c>
      <c r="F44" s="1001"/>
      <c r="G44" s="1001"/>
      <c r="H44" s="744"/>
      <c r="I44" s="46"/>
    </row>
    <row r="45" spans="2:9" ht="14.4">
      <c r="B45" s="27">
        <v>2.23</v>
      </c>
      <c r="C45" s="754"/>
      <c r="D45" s="42" t="s">
        <v>1842</v>
      </c>
      <c r="E45" s="1002" t="s">
        <v>1843</v>
      </c>
      <c r="F45" s="1001"/>
      <c r="G45" s="1001"/>
      <c r="H45" s="744"/>
      <c r="I45" s="46"/>
    </row>
    <row r="46" spans="2:9" ht="14.4">
      <c r="B46" s="27">
        <v>2.2400000000000002</v>
      </c>
      <c r="C46" s="754"/>
      <c r="D46" s="47" t="s">
        <v>1844</v>
      </c>
      <c r="E46" s="1002" t="s">
        <v>1845</v>
      </c>
      <c r="F46" s="1001"/>
      <c r="G46" s="1001"/>
      <c r="H46" s="744"/>
      <c r="I46" s="46" t="s">
        <v>1846</v>
      </c>
    </row>
    <row r="47" spans="2:9" ht="14.4">
      <c r="B47" s="27">
        <v>2.25</v>
      </c>
      <c r="C47" s="754"/>
      <c r="D47" s="47" t="s">
        <v>1847</v>
      </c>
      <c r="E47" s="1002" t="s">
        <v>1848</v>
      </c>
      <c r="F47" s="1001"/>
      <c r="G47" s="1001"/>
      <c r="H47" s="744"/>
      <c r="I47" s="46"/>
    </row>
    <row r="48" spans="2:9" ht="14.4">
      <c r="B48" s="27">
        <v>2.2599999999999998</v>
      </c>
      <c r="C48" s="751"/>
      <c r="D48" s="21" t="s">
        <v>1849</v>
      </c>
      <c r="E48" s="1000" t="s">
        <v>1850</v>
      </c>
      <c r="F48" s="1001"/>
      <c r="G48" s="1001"/>
      <c r="H48" s="744"/>
      <c r="I48" s="48" t="s">
        <v>1851</v>
      </c>
    </row>
    <row r="49" spans="1:10" ht="14.4">
      <c r="B49" s="27">
        <v>2.27</v>
      </c>
      <c r="C49" s="1003" t="s">
        <v>1852</v>
      </c>
      <c r="D49" s="42" t="s">
        <v>1840</v>
      </c>
      <c r="E49" s="1000" t="s">
        <v>1853</v>
      </c>
      <c r="F49" s="1001"/>
      <c r="G49" s="1001"/>
      <c r="H49" s="744"/>
      <c r="I49" s="48"/>
    </row>
    <row r="50" spans="1:10" ht="13.5" customHeight="1">
      <c r="B50" s="27">
        <v>2.2799999999999998</v>
      </c>
      <c r="C50" s="754"/>
      <c r="D50" s="42" t="s">
        <v>1842</v>
      </c>
      <c r="E50" s="1005" t="s">
        <v>1854</v>
      </c>
      <c r="F50" s="1006"/>
      <c r="G50" s="1006"/>
      <c r="H50" s="746"/>
      <c r="I50" s="46" t="s">
        <v>1855</v>
      </c>
    </row>
    <row r="51" spans="1:10" ht="13.5" customHeight="1">
      <c r="B51" s="27">
        <v>2.29</v>
      </c>
      <c r="C51" s="754"/>
      <c r="D51" s="42" t="s">
        <v>1844</v>
      </c>
      <c r="E51" s="1005" t="s">
        <v>1856</v>
      </c>
      <c r="F51" s="1006"/>
      <c r="G51" s="1006"/>
      <c r="H51" s="746"/>
      <c r="I51" s="46" t="s">
        <v>1857</v>
      </c>
    </row>
    <row r="52" spans="1:10" ht="14.25" customHeight="1" thickBot="1">
      <c r="B52" s="49">
        <v>2.2999999999999998</v>
      </c>
      <c r="C52" s="1004"/>
      <c r="D52" s="30" t="s">
        <v>1847</v>
      </c>
      <c r="E52" s="1007" t="s">
        <v>1858</v>
      </c>
      <c r="F52" s="1008"/>
      <c r="G52" s="1008"/>
      <c r="H52" s="1009"/>
      <c r="I52" s="32" t="s">
        <v>1859</v>
      </c>
    </row>
    <row r="53" spans="1:10" ht="13.5" customHeight="1" thickBot="1">
      <c r="B53" s="994" t="s">
        <v>1860</v>
      </c>
      <c r="C53" s="995"/>
      <c r="D53" s="996"/>
      <c r="E53" s="997"/>
      <c r="F53" s="997"/>
      <c r="G53" s="997"/>
      <c r="H53" s="997"/>
      <c r="I53" s="998"/>
    </row>
    <row r="54" spans="1:10" ht="13.5" customHeight="1" thickBot="1">
      <c r="B54" s="50" t="s">
        <v>1765</v>
      </c>
      <c r="C54" s="51" t="s">
        <v>1766</v>
      </c>
      <c r="D54" s="52" t="s">
        <v>1795</v>
      </c>
      <c r="E54" s="53" t="s">
        <v>1768</v>
      </c>
      <c r="F54" s="53" t="s">
        <v>1769</v>
      </c>
      <c r="G54" s="53" t="s">
        <v>1770</v>
      </c>
      <c r="H54" s="53" t="s">
        <v>1771</v>
      </c>
      <c r="I54" s="54"/>
    </row>
    <row r="55" spans="1:10" ht="38.25" customHeight="1">
      <c r="B55" s="14">
        <v>3.1</v>
      </c>
      <c r="C55" s="55" t="s">
        <v>1861</v>
      </c>
      <c r="D55" s="56" t="s">
        <v>1862</v>
      </c>
      <c r="E55" s="57" t="s">
        <v>1863</v>
      </c>
      <c r="F55" s="58"/>
      <c r="G55" s="57" t="s">
        <v>1864</v>
      </c>
      <c r="H55" s="58" t="s">
        <v>1832</v>
      </c>
      <c r="I55" s="18"/>
    </row>
    <row r="56" spans="1:10">
      <c r="B56" s="59">
        <v>3.2</v>
      </c>
      <c r="C56" s="60" t="s">
        <v>1865</v>
      </c>
      <c r="D56" s="21"/>
      <c r="E56" s="36"/>
      <c r="F56" s="22"/>
      <c r="G56" s="61">
        <v>32</v>
      </c>
      <c r="H56" s="22" t="s">
        <v>1837</v>
      </c>
      <c r="I56" s="26"/>
      <c r="J56" s="62"/>
    </row>
    <row r="57" spans="1:10">
      <c r="B57" s="59">
        <v>3.3</v>
      </c>
      <c r="C57" s="60" t="s">
        <v>1861</v>
      </c>
      <c r="D57" s="21"/>
      <c r="E57" s="36" t="s">
        <v>1863</v>
      </c>
      <c r="F57" s="22"/>
      <c r="G57" s="36" t="s">
        <v>1864</v>
      </c>
      <c r="H57" s="22" t="s">
        <v>1832</v>
      </c>
      <c r="I57" s="26"/>
    </row>
    <row r="58" spans="1:10" ht="318.75" customHeight="1">
      <c r="B58" s="59">
        <v>3.4</v>
      </c>
      <c r="C58" s="266" t="s">
        <v>1866</v>
      </c>
      <c r="D58" s="63" t="s">
        <v>1867</v>
      </c>
      <c r="E58" s="64"/>
      <c r="F58" s="22"/>
      <c r="G58" s="65"/>
      <c r="H58" s="66"/>
      <c r="I58" s="67" t="s">
        <v>1868</v>
      </c>
      <c r="J58" s="62"/>
    </row>
    <row r="59" spans="1:10">
      <c r="B59" s="59">
        <v>3.5</v>
      </c>
      <c r="C59" s="989" t="s">
        <v>1869</v>
      </c>
      <c r="D59" s="68" t="s">
        <v>1870</v>
      </c>
      <c r="E59" s="64"/>
      <c r="F59" s="22"/>
      <c r="G59" s="65" t="s">
        <v>1871</v>
      </c>
      <c r="H59" s="66" t="s">
        <v>1872</v>
      </c>
      <c r="I59" s="69"/>
      <c r="J59" s="62"/>
    </row>
    <row r="60" spans="1:10">
      <c r="B60" s="59">
        <v>3.6</v>
      </c>
      <c r="C60" s="751"/>
      <c r="D60" s="68" t="s">
        <v>1873</v>
      </c>
      <c r="E60" s="64"/>
      <c r="F60" s="22"/>
      <c r="G60" s="65" t="s">
        <v>1874</v>
      </c>
      <c r="H60" s="66" t="s">
        <v>1872</v>
      </c>
      <c r="I60" s="69"/>
      <c r="J60" s="62"/>
    </row>
    <row r="61" spans="1:10" ht="331.5" customHeight="1">
      <c r="B61" s="59">
        <v>3.7</v>
      </c>
      <c r="C61" s="266" t="s">
        <v>1875</v>
      </c>
      <c r="D61" s="267" t="s">
        <v>1876</v>
      </c>
      <c r="E61" s="64"/>
      <c r="F61" s="22"/>
      <c r="G61" s="65"/>
      <c r="H61" s="66"/>
      <c r="I61" s="67" t="s">
        <v>1877</v>
      </c>
      <c r="J61" s="62"/>
    </row>
    <row r="62" spans="1:10">
      <c r="B62" s="59">
        <v>3.8</v>
      </c>
      <c r="C62" s="37" t="s">
        <v>1878</v>
      </c>
      <c r="D62" s="68" t="s">
        <v>1879</v>
      </c>
      <c r="E62" s="275" t="s">
        <v>1880</v>
      </c>
      <c r="F62" s="22"/>
      <c r="G62" s="276" t="s">
        <v>1881</v>
      </c>
      <c r="H62" s="66" t="s">
        <v>451</v>
      </c>
      <c r="I62" s="70" t="s">
        <v>1882</v>
      </c>
      <c r="J62" s="62"/>
    </row>
    <row r="63" spans="1:10" ht="26.4">
      <c r="A63" s="71"/>
      <c r="B63" s="277">
        <v>3.9</v>
      </c>
      <c r="C63" s="72" t="s">
        <v>1883</v>
      </c>
      <c r="D63" s="73" t="s">
        <v>1884</v>
      </c>
      <c r="E63" s="278" t="s">
        <v>1885</v>
      </c>
      <c r="F63" s="74"/>
      <c r="G63" s="278" t="s">
        <v>1886</v>
      </c>
      <c r="H63" s="75" t="s">
        <v>1887</v>
      </c>
      <c r="I63" s="76" t="s">
        <v>1888</v>
      </c>
    </row>
    <row r="64" spans="1:10">
      <c r="A64" s="71"/>
      <c r="B64" s="77">
        <v>3.1</v>
      </c>
      <c r="C64" s="72" t="s">
        <v>1889</v>
      </c>
      <c r="D64" s="73"/>
      <c r="E64" s="278">
        <v>0.1</v>
      </c>
      <c r="F64" s="74"/>
      <c r="G64" s="278"/>
      <c r="H64" s="75" t="s">
        <v>1887</v>
      </c>
      <c r="I64" s="76" t="s">
        <v>1888</v>
      </c>
    </row>
    <row r="65" spans="2:10" ht="51" customHeight="1">
      <c r="B65" s="77">
        <v>3.11</v>
      </c>
      <c r="C65" s="20" t="s">
        <v>1890</v>
      </c>
      <c r="D65" s="21" t="s">
        <v>1891</v>
      </c>
      <c r="E65" s="22"/>
      <c r="F65" s="22"/>
      <c r="G65" s="36" t="s">
        <v>1892</v>
      </c>
      <c r="H65" s="22" t="s">
        <v>451</v>
      </c>
      <c r="I65" s="78" t="s">
        <v>1893</v>
      </c>
    </row>
    <row r="66" spans="2:10">
      <c r="B66" s="77">
        <v>3.12</v>
      </c>
      <c r="C66" s="20" t="s">
        <v>1894</v>
      </c>
      <c r="D66" s="21"/>
      <c r="E66" s="22"/>
      <c r="F66" s="22"/>
      <c r="G66" s="36" t="s">
        <v>1892</v>
      </c>
      <c r="H66" s="22" t="s">
        <v>451</v>
      </c>
      <c r="I66" s="39" t="s">
        <v>1895</v>
      </c>
    </row>
    <row r="67" spans="2:10" ht="38.25" customHeight="1">
      <c r="B67" s="77">
        <v>3.13</v>
      </c>
      <c r="C67" s="37" t="s">
        <v>1896</v>
      </c>
      <c r="D67" s="24" t="s">
        <v>1897</v>
      </c>
      <c r="E67" s="25">
        <v>40</v>
      </c>
      <c r="F67" s="79"/>
      <c r="G67" s="79"/>
      <c r="H67" s="79" t="s">
        <v>1898</v>
      </c>
      <c r="I67" s="80" t="s">
        <v>1899</v>
      </c>
      <c r="J67" s="62"/>
    </row>
    <row r="68" spans="2:10" ht="38.25" customHeight="1">
      <c r="B68" s="77">
        <v>3.14</v>
      </c>
      <c r="C68" s="81" t="s">
        <v>1900</v>
      </c>
      <c r="D68" s="24" t="s">
        <v>1901</v>
      </c>
      <c r="E68" s="25">
        <v>40</v>
      </c>
      <c r="F68" s="79"/>
      <c r="G68" s="79"/>
      <c r="H68" s="79" t="s">
        <v>1898</v>
      </c>
      <c r="I68" s="80" t="s">
        <v>1902</v>
      </c>
    </row>
    <row r="69" spans="2:10">
      <c r="B69" s="77">
        <v>3.15</v>
      </c>
      <c r="C69" s="21" t="s">
        <v>1903</v>
      </c>
      <c r="D69" s="21" t="s">
        <v>1904</v>
      </c>
      <c r="E69" s="22"/>
      <c r="F69" s="22"/>
      <c r="G69" s="22" t="s">
        <v>1905</v>
      </c>
      <c r="H69" s="22" t="s">
        <v>1887</v>
      </c>
      <c r="I69" s="82"/>
    </row>
    <row r="70" spans="2:10" ht="26.4">
      <c r="B70" s="77">
        <v>3.16</v>
      </c>
      <c r="C70" s="83" t="s">
        <v>1906</v>
      </c>
      <c r="D70" s="84" t="s">
        <v>1907</v>
      </c>
      <c r="E70" s="85"/>
      <c r="F70" s="85"/>
      <c r="G70" s="86" t="s">
        <v>1908</v>
      </c>
      <c r="H70" s="85" t="s">
        <v>1887</v>
      </c>
      <c r="I70" s="87"/>
    </row>
    <row r="71" spans="2:10">
      <c r="B71" s="77">
        <v>3.17</v>
      </c>
      <c r="C71" s="21" t="s">
        <v>1909</v>
      </c>
      <c r="D71" s="21" t="s">
        <v>1910</v>
      </c>
      <c r="E71" s="22"/>
      <c r="F71" s="22"/>
      <c r="G71" s="22">
        <v>1.5</v>
      </c>
      <c r="H71" s="22" t="s">
        <v>1887</v>
      </c>
      <c r="I71" s="82"/>
    </row>
    <row r="72" spans="2:10">
      <c r="B72" s="77">
        <v>3.18</v>
      </c>
      <c r="C72" s="42" t="s">
        <v>1911</v>
      </c>
      <c r="D72" s="21"/>
      <c r="E72" s="22"/>
      <c r="F72" s="22"/>
      <c r="G72" s="22">
        <v>5</v>
      </c>
      <c r="H72" s="22" t="s">
        <v>1912</v>
      </c>
      <c r="I72" s="82"/>
    </row>
    <row r="73" spans="2:10">
      <c r="B73" s="77">
        <v>3.19</v>
      </c>
      <c r="C73" s="42" t="s">
        <v>1913</v>
      </c>
      <c r="D73" s="21"/>
      <c r="E73" s="22"/>
      <c r="F73" s="22"/>
      <c r="G73" s="36" t="s">
        <v>1914</v>
      </c>
      <c r="H73" s="22" t="s">
        <v>1887</v>
      </c>
      <c r="I73" s="82"/>
    </row>
    <row r="74" spans="2:10">
      <c r="B74" s="77">
        <v>3.2</v>
      </c>
      <c r="C74" s="42" t="s">
        <v>1915</v>
      </c>
      <c r="D74" s="21"/>
      <c r="E74" s="22"/>
      <c r="F74" s="22"/>
      <c r="G74" s="36" t="s">
        <v>1905</v>
      </c>
      <c r="H74" s="22" t="s">
        <v>1887</v>
      </c>
      <c r="I74" s="82"/>
    </row>
    <row r="75" spans="2:10">
      <c r="B75" s="77">
        <v>3.21</v>
      </c>
      <c r="C75" s="42" t="s">
        <v>1916</v>
      </c>
      <c r="D75" s="21"/>
      <c r="E75" s="22"/>
      <c r="F75" s="22"/>
      <c r="G75" s="22">
        <v>1</v>
      </c>
      <c r="H75" s="22" t="s">
        <v>1887</v>
      </c>
      <c r="I75" s="82"/>
    </row>
    <row r="76" spans="2:10">
      <c r="B76" s="77">
        <v>3.22</v>
      </c>
      <c r="C76" s="42" t="s">
        <v>1917</v>
      </c>
      <c r="D76" s="21"/>
      <c r="E76" s="36" t="s">
        <v>1918</v>
      </c>
      <c r="F76" s="22"/>
      <c r="G76" s="36" t="s">
        <v>1919</v>
      </c>
      <c r="H76" s="22" t="s">
        <v>1920</v>
      </c>
      <c r="I76" s="82"/>
    </row>
    <row r="77" spans="2:10" ht="13.5" customHeight="1" thickBot="1">
      <c r="B77" s="88">
        <v>3.23</v>
      </c>
      <c r="C77" s="30" t="s">
        <v>1921</v>
      </c>
      <c r="D77" s="30"/>
      <c r="E77" s="89"/>
      <c r="F77" s="31"/>
      <c r="G77" s="89">
        <v>0.75</v>
      </c>
      <c r="H77" s="31" t="s">
        <v>1912</v>
      </c>
      <c r="I77" s="90"/>
    </row>
    <row r="78" spans="2:10" ht="13.5" customHeight="1" thickBot="1">
      <c r="B78" s="1011" t="s">
        <v>1922</v>
      </c>
      <c r="C78" s="1012"/>
      <c r="D78" s="1012"/>
      <c r="E78" s="1012"/>
      <c r="F78" s="1012"/>
      <c r="G78" s="1012"/>
      <c r="H78" s="1012"/>
      <c r="I78" s="1013"/>
    </row>
    <row r="79" spans="2:10" ht="13.5" customHeight="1" thickBot="1">
      <c r="B79" s="9" t="s">
        <v>1765</v>
      </c>
      <c r="C79" s="10" t="s">
        <v>1766</v>
      </c>
      <c r="D79" s="11" t="s">
        <v>1795</v>
      </c>
      <c r="E79" s="12" t="s">
        <v>1768</v>
      </c>
      <c r="F79" s="12" t="s">
        <v>1769</v>
      </c>
      <c r="G79" s="12" t="s">
        <v>1770</v>
      </c>
      <c r="H79" s="12" t="s">
        <v>1771</v>
      </c>
      <c r="I79" s="13"/>
    </row>
    <row r="80" spans="2:10">
      <c r="B80" s="14">
        <v>4.0999999999999996</v>
      </c>
      <c r="C80" s="15" t="s">
        <v>1923</v>
      </c>
      <c r="D80" s="16" t="s">
        <v>1924</v>
      </c>
      <c r="E80" s="91" t="s">
        <v>1925</v>
      </c>
      <c r="F80" s="17"/>
      <c r="G80" s="91" t="s">
        <v>1926</v>
      </c>
      <c r="H80" s="17" t="s">
        <v>1832</v>
      </c>
      <c r="I80" s="18"/>
    </row>
    <row r="81" spans="1:10">
      <c r="B81" s="19">
        <v>4.2</v>
      </c>
      <c r="C81" s="37" t="s">
        <v>1927</v>
      </c>
      <c r="D81" s="92" t="s">
        <v>1928</v>
      </c>
      <c r="E81" s="93" t="s">
        <v>1929</v>
      </c>
      <c r="F81" s="94"/>
      <c r="G81" s="93">
        <v>0</v>
      </c>
      <c r="H81" s="95" t="s">
        <v>451</v>
      </c>
      <c r="I81" s="96" t="s">
        <v>1930</v>
      </c>
      <c r="J81" s="62"/>
    </row>
    <row r="82" spans="1:10">
      <c r="B82" s="19">
        <v>4.3</v>
      </c>
      <c r="C82" s="37" t="s">
        <v>1931</v>
      </c>
      <c r="D82" s="92" t="s">
        <v>1932</v>
      </c>
      <c r="E82" s="93" t="s">
        <v>1929</v>
      </c>
      <c r="F82" s="94"/>
      <c r="G82" s="94"/>
      <c r="H82" s="95" t="s">
        <v>451</v>
      </c>
      <c r="I82" s="97"/>
    </row>
    <row r="83" spans="1:10" ht="38.25" customHeight="1">
      <c r="B83" s="19">
        <v>4.4000000000000004</v>
      </c>
      <c r="C83" s="266" t="s">
        <v>1933</v>
      </c>
      <c r="D83" s="98" t="s">
        <v>1934</v>
      </c>
      <c r="E83" s="61"/>
      <c r="F83" s="74"/>
      <c r="G83" s="99">
        <v>26</v>
      </c>
      <c r="H83" s="79" t="s">
        <v>1898</v>
      </c>
      <c r="I83" s="100" t="s">
        <v>1935</v>
      </c>
      <c r="J83" s="28"/>
    </row>
    <row r="84" spans="1:10">
      <c r="B84" s="19">
        <v>4.5</v>
      </c>
      <c r="C84" s="101" t="s">
        <v>1936</v>
      </c>
      <c r="D84" s="102" t="s">
        <v>1937</v>
      </c>
      <c r="E84" s="103">
        <v>20</v>
      </c>
      <c r="F84" s="85"/>
      <c r="G84" s="61"/>
      <c r="H84" s="85" t="s">
        <v>1887</v>
      </c>
      <c r="I84" s="87"/>
    </row>
    <row r="85" spans="1:10">
      <c r="B85" s="19">
        <v>4.5999999999999996</v>
      </c>
      <c r="C85" s="104" t="s">
        <v>1938</v>
      </c>
      <c r="D85" s="102" t="s">
        <v>1939</v>
      </c>
      <c r="E85" s="103">
        <v>2400</v>
      </c>
      <c r="F85" s="105"/>
      <c r="G85" s="105"/>
      <c r="H85" s="85" t="s">
        <v>1940</v>
      </c>
      <c r="I85" s="106"/>
    </row>
    <row r="86" spans="1:10">
      <c r="B86" s="279">
        <v>4.7</v>
      </c>
      <c r="C86" s="101" t="s">
        <v>1941</v>
      </c>
      <c r="D86" s="102" t="s">
        <v>1942</v>
      </c>
      <c r="E86" s="103"/>
      <c r="F86" s="105"/>
      <c r="G86" s="105">
        <v>0.5</v>
      </c>
      <c r="H86" s="85" t="s">
        <v>1887</v>
      </c>
      <c r="I86" s="106"/>
    </row>
    <row r="87" spans="1:10" ht="102" customHeight="1">
      <c r="B87" s="279">
        <v>4.8</v>
      </c>
      <c r="C87" s="107" t="s">
        <v>1943</v>
      </c>
      <c r="D87" s="84" t="s">
        <v>1944</v>
      </c>
      <c r="E87" s="108">
        <v>10</v>
      </c>
      <c r="F87" s="108"/>
      <c r="G87" s="108"/>
      <c r="H87" s="109" t="s">
        <v>1912</v>
      </c>
      <c r="I87" s="110"/>
    </row>
    <row r="88" spans="1:10" ht="26.4">
      <c r="B88" s="279">
        <v>4.9000000000000004</v>
      </c>
      <c r="C88" s="104" t="s">
        <v>1945</v>
      </c>
      <c r="D88" s="84" t="s">
        <v>1946</v>
      </c>
      <c r="E88" s="108">
        <v>3.5</v>
      </c>
      <c r="F88" s="108"/>
      <c r="G88" s="108"/>
      <c r="H88" s="109" t="s">
        <v>1887</v>
      </c>
      <c r="I88" s="106"/>
    </row>
    <row r="89" spans="1:10" ht="25.5" customHeight="1">
      <c r="B89" s="27">
        <v>4.0999999999999996</v>
      </c>
      <c r="C89" s="107" t="s">
        <v>1947</v>
      </c>
      <c r="D89" s="84" t="s">
        <v>1948</v>
      </c>
      <c r="E89" s="108">
        <v>50</v>
      </c>
      <c r="F89" s="108"/>
      <c r="G89" s="108"/>
      <c r="H89" s="109" t="s">
        <v>1949</v>
      </c>
      <c r="I89" s="110"/>
    </row>
    <row r="90" spans="1:10" ht="63.75" customHeight="1">
      <c r="B90" s="27">
        <v>4.1100000000000003</v>
      </c>
      <c r="C90" s="111" t="s">
        <v>1950</v>
      </c>
      <c r="D90" s="84" t="s">
        <v>1951</v>
      </c>
      <c r="E90" s="112" t="s">
        <v>1952</v>
      </c>
      <c r="F90" s="108"/>
      <c r="G90" s="108"/>
      <c r="H90" s="109" t="s">
        <v>1887</v>
      </c>
      <c r="I90" s="110"/>
    </row>
    <row r="91" spans="1:10" ht="38.25" customHeight="1">
      <c r="B91" s="27">
        <v>4.12</v>
      </c>
      <c r="C91" s="113" t="s">
        <v>1953</v>
      </c>
      <c r="D91" s="114" t="s">
        <v>1954</v>
      </c>
      <c r="E91" s="93" t="s">
        <v>1905</v>
      </c>
      <c r="F91" s="93" t="s">
        <v>1955</v>
      </c>
      <c r="G91" s="93" t="s">
        <v>1956</v>
      </c>
      <c r="H91" s="94" t="s">
        <v>451</v>
      </c>
      <c r="I91" s="110"/>
    </row>
    <row r="92" spans="1:10" ht="13.5" customHeight="1" thickBot="1">
      <c r="B92" s="49">
        <v>4.13</v>
      </c>
      <c r="C92" s="115" t="s">
        <v>1957</v>
      </c>
      <c r="D92" s="116" t="s">
        <v>1958</v>
      </c>
      <c r="E92" s="117"/>
      <c r="F92" s="280">
        <v>1</v>
      </c>
      <c r="G92" s="117">
        <v>2.5</v>
      </c>
      <c r="H92" s="118" t="s">
        <v>451</v>
      </c>
      <c r="I92" s="119"/>
    </row>
    <row r="93" spans="1:10" ht="13.5" customHeight="1" thickBot="1">
      <c r="B93" s="994" t="s">
        <v>1959</v>
      </c>
      <c r="C93" s="995"/>
      <c r="D93" s="996"/>
      <c r="E93" s="997"/>
      <c r="F93" s="997"/>
      <c r="G93" s="997"/>
      <c r="H93" s="997"/>
      <c r="I93" s="998"/>
    </row>
    <row r="94" spans="1:10" ht="13.5" customHeight="1" thickBot="1">
      <c r="B94" s="50" t="s">
        <v>1765</v>
      </c>
      <c r="C94" s="120" t="s">
        <v>1766</v>
      </c>
      <c r="D94" s="52" t="s">
        <v>1795</v>
      </c>
      <c r="E94" s="53" t="s">
        <v>1768</v>
      </c>
      <c r="F94" s="53" t="s">
        <v>1769</v>
      </c>
      <c r="G94" s="53" t="s">
        <v>1770</v>
      </c>
      <c r="H94" s="53" t="s">
        <v>1771</v>
      </c>
      <c r="I94" s="54"/>
    </row>
    <row r="95" spans="1:10">
      <c r="B95" s="281">
        <v>5.0999999999999996</v>
      </c>
      <c r="C95" s="121" t="s">
        <v>1960</v>
      </c>
      <c r="D95" s="122" t="s">
        <v>1961</v>
      </c>
      <c r="E95" s="123">
        <v>100</v>
      </c>
      <c r="F95" s="124">
        <v>100</v>
      </c>
      <c r="G95" s="124">
        <v>1000</v>
      </c>
      <c r="H95" s="124" t="s">
        <v>1962</v>
      </c>
      <c r="I95" s="125"/>
    </row>
    <row r="96" spans="1:10" ht="26.4">
      <c r="A96" s="71"/>
      <c r="B96" s="282">
        <v>5.2</v>
      </c>
      <c r="C96" s="126" t="s">
        <v>1963</v>
      </c>
      <c r="D96" s="73" t="s">
        <v>1964</v>
      </c>
      <c r="E96" s="94"/>
      <c r="F96" s="94"/>
      <c r="G96" s="94">
        <v>200</v>
      </c>
      <c r="H96" s="94" t="s">
        <v>1804</v>
      </c>
      <c r="I96" s="127"/>
    </row>
    <row r="97" spans="1:9" ht="25.5" customHeight="1">
      <c r="B97" s="282">
        <v>5.3</v>
      </c>
      <c r="C97" s="128" t="s">
        <v>1965</v>
      </c>
      <c r="D97" s="129" t="s">
        <v>1966</v>
      </c>
      <c r="E97" s="74"/>
      <c r="F97" s="74"/>
      <c r="G97" s="108">
        <v>10</v>
      </c>
      <c r="H97" s="108" t="s">
        <v>1806</v>
      </c>
      <c r="I97" s="39" t="s">
        <v>1967</v>
      </c>
    </row>
    <row r="98" spans="1:9" ht="26.4">
      <c r="B98" s="282">
        <v>5.4</v>
      </c>
      <c r="C98" s="128" t="s">
        <v>1968</v>
      </c>
      <c r="D98" s="129" t="s">
        <v>1969</v>
      </c>
      <c r="E98" s="74"/>
      <c r="F98" s="74"/>
      <c r="G98" s="108">
        <v>10</v>
      </c>
      <c r="H98" s="108" t="s">
        <v>1806</v>
      </c>
      <c r="I98" s="39" t="s">
        <v>1967</v>
      </c>
    </row>
    <row r="99" spans="1:9">
      <c r="B99" s="282">
        <v>5.5</v>
      </c>
      <c r="C99" s="128" t="s">
        <v>1970</v>
      </c>
      <c r="D99" s="129" t="s">
        <v>1971</v>
      </c>
      <c r="E99" s="74"/>
      <c r="F99" s="74"/>
      <c r="G99" s="105">
        <v>180</v>
      </c>
      <c r="H99" s="105" t="s">
        <v>1972</v>
      </c>
      <c r="I99" s="130"/>
    </row>
    <row r="100" spans="1:9" ht="26.4">
      <c r="B100" s="282">
        <v>5.6</v>
      </c>
      <c r="C100" s="128" t="s">
        <v>1973</v>
      </c>
      <c r="D100" s="129" t="s">
        <v>1974</v>
      </c>
      <c r="E100" s="74"/>
      <c r="F100" s="74"/>
      <c r="G100" s="108">
        <v>200</v>
      </c>
      <c r="H100" s="108" t="s">
        <v>1972</v>
      </c>
      <c r="I100" s="130"/>
    </row>
    <row r="101" spans="1:9">
      <c r="B101" s="282">
        <v>5.7</v>
      </c>
      <c r="C101" s="131" t="s">
        <v>1975</v>
      </c>
      <c r="D101" s="132" t="s">
        <v>1976</v>
      </c>
      <c r="E101" s="65"/>
      <c r="F101" s="133"/>
      <c r="G101" s="133">
        <v>180</v>
      </c>
      <c r="H101" s="133" t="s">
        <v>1972</v>
      </c>
      <c r="I101" s="106"/>
    </row>
    <row r="102" spans="1:9">
      <c r="B102" s="282">
        <v>5.8</v>
      </c>
      <c r="C102" s="131" t="s">
        <v>1977</v>
      </c>
      <c r="D102" s="114" t="s">
        <v>1978</v>
      </c>
      <c r="E102" s="65"/>
      <c r="F102" s="133"/>
      <c r="G102" s="133">
        <v>10</v>
      </c>
      <c r="H102" s="133" t="s">
        <v>1972</v>
      </c>
      <c r="I102" s="106"/>
    </row>
    <row r="103" spans="1:9">
      <c r="B103" s="282">
        <v>5.9</v>
      </c>
      <c r="C103" s="131" t="s">
        <v>1979</v>
      </c>
      <c r="D103" s="114" t="s">
        <v>1980</v>
      </c>
      <c r="E103" s="65"/>
      <c r="F103" s="133"/>
      <c r="G103" s="133">
        <v>200</v>
      </c>
      <c r="H103" s="133" t="s">
        <v>1972</v>
      </c>
      <c r="I103" s="106"/>
    </row>
    <row r="104" spans="1:9">
      <c r="B104" s="134">
        <v>5.0999999999999996</v>
      </c>
      <c r="C104" s="135" t="s">
        <v>1981</v>
      </c>
      <c r="D104" s="136" t="s">
        <v>1982</v>
      </c>
      <c r="E104" s="133">
        <v>10</v>
      </c>
      <c r="F104" s="133"/>
      <c r="G104" s="133"/>
      <c r="H104" s="133" t="s">
        <v>1804</v>
      </c>
      <c r="I104" s="106"/>
    </row>
    <row r="105" spans="1:9">
      <c r="B105" s="134">
        <v>5.1100000000000003</v>
      </c>
      <c r="C105" s="136" t="s">
        <v>1983</v>
      </c>
      <c r="D105" s="136" t="s">
        <v>1984</v>
      </c>
      <c r="E105" s="133"/>
      <c r="F105" s="133"/>
      <c r="G105" s="133">
        <v>2000</v>
      </c>
      <c r="H105" s="133" t="s">
        <v>1806</v>
      </c>
      <c r="I105" s="137" t="s">
        <v>1985</v>
      </c>
    </row>
    <row r="106" spans="1:9">
      <c r="A106" s="71"/>
      <c r="B106" s="134">
        <v>5.12</v>
      </c>
      <c r="C106" s="138" t="s">
        <v>1986</v>
      </c>
      <c r="D106" s="135" t="s">
        <v>1987</v>
      </c>
      <c r="E106" s="105"/>
      <c r="F106" s="105"/>
      <c r="G106" s="105">
        <v>200</v>
      </c>
      <c r="H106" s="139" t="s">
        <v>1806</v>
      </c>
      <c r="I106" s="140"/>
    </row>
    <row r="107" spans="1:9" ht="25.5" customHeight="1">
      <c r="A107" s="71"/>
      <c r="B107" s="134">
        <v>5.13</v>
      </c>
      <c r="C107" s="138" t="s">
        <v>1988</v>
      </c>
      <c r="D107" s="129" t="s">
        <v>1989</v>
      </c>
      <c r="E107" s="108"/>
      <c r="F107" s="108"/>
      <c r="G107" s="108">
        <v>500</v>
      </c>
      <c r="H107" s="108" t="s">
        <v>1804</v>
      </c>
      <c r="I107" s="110" t="s">
        <v>1990</v>
      </c>
    </row>
    <row r="108" spans="1:9">
      <c r="A108" s="71"/>
      <c r="B108" s="134">
        <v>5.14</v>
      </c>
      <c r="C108" s="126" t="s">
        <v>1991</v>
      </c>
      <c r="D108" s="73" t="s">
        <v>1992</v>
      </c>
      <c r="E108" s="94"/>
      <c r="F108" s="94"/>
      <c r="G108" s="94">
        <v>1</v>
      </c>
      <c r="H108" s="94" t="s">
        <v>1806</v>
      </c>
      <c r="I108" s="141" t="s">
        <v>1993</v>
      </c>
    </row>
    <row r="109" spans="1:9">
      <c r="A109" s="71"/>
      <c r="B109" s="134">
        <v>5.15</v>
      </c>
      <c r="C109" s="126" t="s">
        <v>1994</v>
      </c>
      <c r="D109" s="73" t="s">
        <v>1995</v>
      </c>
      <c r="E109" s="94"/>
      <c r="F109" s="94"/>
      <c r="G109" s="94">
        <v>3</v>
      </c>
      <c r="H109" s="94" t="s">
        <v>1806</v>
      </c>
      <c r="I109" s="141" t="s">
        <v>1996</v>
      </c>
    </row>
    <row r="110" spans="1:9">
      <c r="A110" s="71"/>
      <c r="B110" s="134">
        <v>5.16</v>
      </c>
      <c r="C110" s="126" t="s">
        <v>1997</v>
      </c>
      <c r="D110" s="73" t="s">
        <v>1998</v>
      </c>
      <c r="E110" s="94"/>
      <c r="F110" s="94"/>
      <c r="G110" s="94">
        <v>200</v>
      </c>
      <c r="H110" s="94" t="s">
        <v>1806</v>
      </c>
      <c r="I110" s="140"/>
    </row>
    <row r="111" spans="1:9" ht="26.4">
      <c r="A111" s="71"/>
      <c r="B111" s="134">
        <v>5.17</v>
      </c>
      <c r="C111" s="126" t="s">
        <v>1999</v>
      </c>
      <c r="D111" s="73" t="s">
        <v>2000</v>
      </c>
      <c r="E111" s="94"/>
      <c r="F111" s="94"/>
      <c r="G111" s="94">
        <v>200</v>
      </c>
      <c r="H111" s="94" t="s">
        <v>1806</v>
      </c>
      <c r="I111" s="140"/>
    </row>
    <row r="112" spans="1:9">
      <c r="A112" s="71"/>
      <c r="B112" s="134">
        <v>5.1800000000000104</v>
      </c>
      <c r="C112" s="126" t="s">
        <v>2001</v>
      </c>
      <c r="D112" s="73" t="s">
        <v>2002</v>
      </c>
      <c r="E112" s="94"/>
      <c r="F112" s="94"/>
      <c r="G112" s="94">
        <v>100</v>
      </c>
      <c r="H112" s="94" t="s">
        <v>1806</v>
      </c>
      <c r="I112" s="140" t="s">
        <v>1990</v>
      </c>
    </row>
    <row r="113" spans="1:9">
      <c r="A113" s="71"/>
      <c r="B113" s="134">
        <v>5.1900000000000102</v>
      </c>
      <c r="C113" s="126" t="s">
        <v>2003</v>
      </c>
      <c r="D113" s="73" t="s">
        <v>2004</v>
      </c>
      <c r="E113" s="94"/>
      <c r="F113" s="94"/>
      <c r="G113" s="94">
        <v>100</v>
      </c>
      <c r="H113" s="94" t="s">
        <v>1806</v>
      </c>
      <c r="I113" s="106" t="s">
        <v>2005</v>
      </c>
    </row>
    <row r="114" spans="1:9">
      <c r="A114" s="71"/>
      <c r="B114" s="134">
        <v>5.2000000000000099</v>
      </c>
      <c r="C114" s="126" t="s">
        <v>2006</v>
      </c>
      <c r="D114" s="73" t="s">
        <v>2007</v>
      </c>
      <c r="E114" s="94"/>
      <c r="F114" s="94"/>
      <c r="G114" s="94">
        <v>15</v>
      </c>
      <c r="H114" s="94" t="s">
        <v>1806</v>
      </c>
      <c r="I114" s="39" t="s">
        <v>1967</v>
      </c>
    </row>
    <row r="115" spans="1:9">
      <c r="A115" s="71"/>
      <c r="B115" s="134">
        <v>5.2100000000000097</v>
      </c>
      <c r="C115" s="126" t="s">
        <v>2008</v>
      </c>
      <c r="D115" s="73" t="s">
        <v>2009</v>
      </c>
      <c r="E115" s="94"/>
      <c r="F115" s="94"/>
      <c r="G115" s="94">
        <v>15</v>
      </c>
      <c r="H115" s="94" t="s">
        <v>1806</v>
      </c>
      <c r="I115" s="39" t="s">
        <v>1967</v>
      </c>
    </row>
    <row r="116" spans="1:9">
      <c r="A116" s="71"/>
      <c r="B116" s="134">
        <v>5.2200000000000104</v>
      </c>
      <c r="C116" s="126" t="s">
        <v>2010</v>
      </c>
      <c r="D116" s="73" t="s">
        <v>2011</v>
      </c>
      <c r="E116" s="94"/>
      <c r="F116" s="94"/>
      <c r="G116" s="94">
        <v>400</v>
      </c>
      <c r="H116" s="94" t="s">
        <v>1806</v>
      </c>
      <c r="I116" s="127"/>
    </row>
    <row r="117" spans="1:9">
      <c r="A117" s="71"/>
      <c r="B117" s="134">
        <v>5.2300000000000102</v>
      </c>
      <c r="C117" s="126" t="s">
        <v>2012</v>
      </c>
      <c r="D117" s="73" t="s">
        <v>2013</v>
      </c>
      <c r="E117" s="94"/>
      <c r="F117" s="94"/>
      <c r="G117" s="94">
        <v>400</v>
      </c>
      <c r="H117" s="94" t="s">
        <v>1806</v>
      </c>
      <c r="I117" s="127"/>
    </row>
    <row r="118" spans="1:9">
      <c r="B118" s="134">
        <v>5.24000000000001</v>
      </c>
      <c r="C118" s="128" t="s">
        <v>2014</v>
      </c>
      <c r="D118" s="73" t="s">
        <v>2015</v>
      </c>
      <c r="E118" s="75"/>
      <c r="F118" s="75"/>
      <c r="G118" s="94">
        <v>100</v>
      </c>
      <c r="H118" s="94" t="s">
        <v>1806</v>
      </c>
      <c r="I118" s="76"/>
    </row>
    <row r="119" spans="1:9">
      <c r="B119" s="134">
        <v>5.2500000000000098</v>
      </c>
      <c r="C119" s="128" t="s">
        <v>2016</v>
      </c>
      <c r="D119" s="73" t="s">
        <v>2017</v>
      </c>
      <c r="E119" s="75"/>
      <c r="F119" s="75"/>
      <c r="G119" s="94">
        <v>100</v>
      </c>
      <c r="H119" s="94" t="s">
        <v>1806</v>
      </c>
      <c r="I119" s="76"/>
    </row>
    <row r="120" spans="1:9" ht="26.4">
      <c r="A120" s="71"/>
      <c r="B120" s="134">
        <v>5.2600000000000096</v>
      </c>
      <c r="C120" s="126" t="s">
        <v>2018</v>
      </c>
      <c r="D120" s="73" t="s">
        <v>2019</v>
      </c>
      <c r="E120" s="94"/>
      <c r="F120" s="94"/>
      <c r="G120" s="94">
        <v>100</v>
      </c>
      <c r="H120" s="94" t="s">
        <v>1806</v>
      </c>
      <c r="I120" s="127" t="s">
        <v>2020</v>
      </c>
    </row>
    <row r="121" spans="1:9" ht="13.5" customHeight="1" thickBot="1">
      <c r="A121" s="71"/>
      <c r="B121" s="142">
        <v>5.2700000000000102</v>
      </c>
      <c r="C121" s="143" t="s">
        <v>2021</v>
      </c>
      <c r="D121" s="144" t="s">
        <v>2022</v>
      </c>
      <c r="E121" s="145"/>
      <c r="F121" s="145"/>
      <c r="G121" s="145">
        <v>100</v>
      </c>
      <c r="H121" s="145" t="s">
        <v>1806</v>
      </c>
      <c r="I121" s="146" t="s">
        <v>2020</v>
      </c>
    </row>
    <row r="122" spans="1:9" ht="13.5" customHeight="1" thickBot="1">
      <c r="B122" s="994" t="s">
        <v>2023</v>
      </c>
      <c r="C122" s="995"/>
      <c r="D122" s="996"/>
      <c r="E122" s="997"/>
      <c r="F122" s="997"/>
      <c r="G122" s="997"/>
      <c r="H122" s="997"/>
      <c r="I122" s="998"/>
    </row>
    <row r="123" spans="1:9" ht="13.5" customHeight="1" thickBot="1">
      <c r="B123" s="147" t="s">
        <v>1765</v>
      </c>
      <c r="C123" s="120" t="s">
        <v>1766</v>
      </c>
      <c r="D123" s="52" t="s">
        <v>1795</v>
      </c>
      <c r="E123" s="53" t="s">
        <v>1768</v>
      </c>
      <c r="F123" s="53" t="s">
        <v>1769</v>
      </c>
      <c r="G123" s="53" t="s">
        <v>1770</v>
      </c>
      <c r="H123" s="53" t="s">
        <v>1771</v>
      </c>
      <c r="I123" s="54"/>
    </row>
    <row r="124" spans="1:9" ht="38.25" customHeight="1">
      <c r="B124" s="59">
        <v>6.1</v>
      </c>
      <c r="C124" s="148" t="s">
        <v>2024</v>
      </c>
      <c r="D124" s="73" t="s">
        <v>2025</v>
      </c>
      <c r="E124" s="149" t="s">
        <v>2026</v>
      </c>
      <c r="F124" s="149"/>
      <c r="G124" s="94" t="s">
        <v>2027</v>
      </c>
      <c r="H124" s="94" t="s">
        <v>1887</v>
      </c>
      <c r="I124" s="76"/>
    </row>
    <row r="125" spans="1:9" ht="25.5" customHeight="1">
      <c r="B125" s="19">
        <v>6.2</v>
      </c>
      <c r="C125" s="150" t="s">
        <v>2028</v>
      </c>
      <c r="D125" s="114" t="s">
        <v>2029</v>
      </c>
      <c r="E125" s="93" t="s">
        <v>2030</v>
      </c>
      <c r="F125" s="94"/>
      <c r="G125" s="93" t="s">
        <v>2031</v>
      </c>
      <c r="H125" s="94" t="s">
        <v>451</v>
      </c>
      <c r="I125" s="110"/>
    </row>
    <row r="126" spans="1:9">
      <c r="B126" s="19">
        <v>6.3</v>
      </c>
      <c r="C126" s="150" t="s">
        <v>2032</v>
      </c>
      <c r="D126" s="151" t="s">
        <v>2033</v>
      </c>
      <c r="E126" s="93" t="s">
        <v>2030</v>
      </c>
      <c r="F126" s="94"/>
      <c r="G126" s="93" t="s">
        <v>2031</v>
      </c>
      <c r="H126" s="94" t="s">
        <v>451</v>
      </c>
      <c r="I126" s="110"/>
    </row>
    <row r="127" spans="1:9">
      <c r="B127" s="19">
        <v>6.4</v>
      </c>
      <c r="C127" s="152" t="s">
        <v>2034</v>
      </c>
      <c r="D127" s="135"/>
      <c r="E127" s="65" t="s">
        <v>2035</v>
      </c>
      <c r="F127" s="133"/>
      <c r="G127" s="65" t="s">
        <v>2036</v>
      </c>
      <c r="H127" s="133" t="s">
        <v>419</v>
      </c>
      <c r="I127" s="106"/>
    </row>
    <row r="128" spans="1:9">
      <c r="B128" s="19">
        <v>6.5</v>
      </c>
      <c r="C128" s="152" t="s">
        <v>2037</v>
      </c>
      <c r="D128" s="153"/>
      <c r="E128" s="65" t="s">
        <v>2035</v>
      </c>
      <c r="F128" s="133"/>
      <c r="G128" s="65" t="s">
        <v>2036</v>
      </c>
      <c r="H128" s="133" t="s">
        <v>299</v>
      </c>
      <c r="I128" s="106"/>
    </row>
    <row r="129" spans="2:9">
      <c r="B129" s="19">
        <v>6.6</v>
      </c>
      <c r="C129" s="154" t="s">
        <v>2038</v>
      </c>
      <c r="D129" s="155"/>
      <c r="E129" s="103"/>
      <c r="F129" s="74" t="s">
        <v>38</v>
      </c>
      <c r="G129" s="156"/>
      <c r="H129" s="105" t="s">
        <v>1887</v>
      </c>
      <c r="I129" s="106"/>
    </row>
    <row r="130" spans="2:9">
      <c r="B130" s="19">
        <v>6.7</v>
      </c>
      <c r="C130" s="154" t="s">
        <v>2039</v>
      </c>
      <c r="D130" s="155"/>
      <c r="E130" s="103"/>
      <c r="F130" s="74" t="s">
        <v>38</v>
      </c>
      <c r="G130" s="156"/>
      <c r="H130" s="105" t="s">
        <v>1887</v>
      </c>
      <c r="I130" s="106"/>
    </row>
    <row r="131" spans="2:9" ht="13.5" customHeight="1" thickBot="1">
      <c r="B131" s="29">
        <v>6.8</v>
      </c>
      <c r="C131" s="157" t="s">
        <v>2040</v>
      </c>
      <c r="D131" s="158"/>
      <c r="E131" s="159"/>
      <c r="F131" s="160" t="s">
        <v>38</v>
      </c>
      <c r="G131" s="161"/>
      <c r="H131" s="162" t="s">
        <v>1887</v>
      </c>
      <c r="I131" s="119"/>
    </row>
    <row r="132" spans="2:9" ht="13.5" customHeight="1" thickBot="1">
      <c r="B132" s="994" t="s">
        <v>2041</v>
      </c>
      <c r="C132" s="995"/>
      <c r="D132" s="996"/>
      <c r="E132" s="997"/>
      <c r="F132" s="997"/>
      <c r="G132" s="997"/>
      <c r="H132" s="997"/>
      <c r="I132" s="998"/>
    </row>
    <row r="133" spans="2:9" ht="14.25" customHeight="1" thickBot="1">
      <c r="B133" s="9" t="s">
        <v>1765</v>
      </c>
      <c r="C133" s="10" t="s">
        <v>1766</v>
      </c>
      <c r="D133" s="1014" t="s">
        <v>2042</v>
      </c>
      <c r="E133" s="992"/>
      <c r="F133" s="992"/>
      <c r="G133" s="1015"/>
      <c r="H133" s="12" t="s">
        <v>1771</v>
      </c>
      <c r="I133" s="13"/>
    </row>
    <row r="134" spans="2:9" ht="14.4">
      <c r="B134" s="163">
        <v>7.1</v>
      </c>
      <c r="C134" s="164" t="s">
        <v>2043</v>
      </c>
      <c r="D134" s="1016">
        <v>0</v>
      </c>
      <c r="E134" s="1017"/>
      <c r="F134" s="1017"/>
      <c r="G134" s="1018"/>
      <c r="H134" s="17" t="s">
        <v>299</v>
      </c>
      <c r="I134" s="165"/>
    </row>
    <row r="135" spans="2:9" ht="14.4">
      <c r="B135" s="166">
        <v>7.2</v>
      </c>
      <c r="C135" s="167" t="s">
        <v>2044</v>
      </c>
      <c r="D135" s="1019">
        <v>70</v>
      </c>
      <c r="E135" s="1001"/>
      <c r="F135" s="1001"/>
      <c r="G135" s="744"/>
      <c r="H135" s="22" t="s">
        <v>299</v>
      </c>
      <c r="I135" s="168"/>
    </row>
    <row r="136" spans="2:9" ht="14.4">
      <c r="B136" s="166">
        <v>7.3</v>
      </c>
      <c r="C136" s="167" t="s">
        <v>2045</v>
      </c>
      <c r="D136" s="1019">
        <v>3.1349999999999998</v>
      </c>
      <c r="E136" s="1001"/>
      <c r="F136" s="1001"/>
      <c r="G136" s="744"/>
      <c r="H136" s="169" t="s">
        <v>305</v>
      </c>
      <c r="I136" s="168"/>
    </row>
    <row r="137" spans="2:9" ht="14.4">
      <c r="B137" s="166">
        <v>7.4</v>
      </c>
      <c r="C137" s="167" t="s">
        <v>2046</v>
      </c>
      <c r="D137" s="1019">
        <v>3.45</v>
      </c>
      <c r="E137" s="1001"/>
      <c r="F137" s="1001"/>
      <c r="G137" s="744"/>
      <c r="H137" s="169" t="s">
        <v>305</v>
      </c>
      <c r="I137" s="168"/>
    </row>
    <row r="138" spans="2:9" ht="14.4">
      <c r="B138" s="166">
        <v>7.5</v>
      </c>
      <c r="C138" s="167" t="s">
        <v>2047</v>
      </c>
      <c r="D138" s="1010" t="s">
        <v>1880</v>
      </c>
      <c r="E138" s="1001"/>
      <c r="F138" s="1001"/>
      <c r="G138" s="744"/>
      <c r="H138" s="169" t="s">
        <v>451</v>
      </c>
      <c r="I138" s="168"/>
    </row>
    <row r="139" spans="2:9" ht="14.4">
      <c r="B139" s="166">
        <v>7.6</v>
      </c>
      <c r="C139" s="167" t="s">
        <v>2048</v>
      </c>
      <c r="D139" s="1010">
        <v>0</v>
      </c>
      <c r="E139" s="1001"/>
      <c r="F139" s="1001"/>
      <c r="G139" s="744"/>
      <c r="H139" s="169" t="s">
        <v>451</v>
      </c>
      <c r="I139" s="168"/>
    </row>
    <row r="140" spans="2:9" ht="14.4">
      <c r="B140" s="166">
        <v>7.7</v>
      </c>
      <c r="C140" s="167" t="s">
        <v>2049</v>
      </c>
      <c r="D140" s="1010" t="s">
        <v>1929</v>
      </c>
      <c r="E140" s="1001"/>
      <c r="F140" s="1001"/>
      <c r="G140" s="744"/>
      <c r="H140" s="169" t="s">
        <v>451</v>
      </c>
      <c r="I140" s="168"/>
    </row>
    <row r="141" spans="2:9" ht="14.4">
      <c r="B141" s="166">
        <v>7.8</v>
      </c>
      <c r="C141" s="167" t="s">
        <v>2050</v>
      </c>
      <c r="D141" s="1019">
        <v>0</v>
      </c>
      <c r="E141" s="1001"/>
      <c r="F141" s="1001"/>
      <c r="G141" s="744"/>
      <c r="H141" s="169" t="s">
        <v>451</v>
      </c>
      <c r="I141" s="168"/>
    </row>
    <row r="142" spans="2:9" ht="14.4">
      <c r="B142" s="166">
        <v>7.9</v>
      </c>
      <c r="C142" s="167" t="s">
        <v>2051</v>
      </c>
      <c r="D142" s="1019">
        <v>-3</v>
      </c>
      <c r="E142" s="1001"/>
      <c r="F142" s="1001"/>
      <c r="G142" s="744"/>
      <c r="H142" s="22" t="s">
        <v>299</v>
      </c>
      <c r="I142" s="168"/>
    </row>
    <row r="143" spans="2:9" ht="14.4">
      <c r="B143" s="170">
        <v>7.1</v>
      </c>
      <c r="C143" s="167" t="s">
        <v>2052</v>
      </c>
      <c r="D143" s="1019">
        <v>73</v>
      </c>
      <c r="E143" s="1001"/>
      <c r="F143" s="1001"/>
      <c r="G143" s="744"/>
      <c r="H143" s="22" t="s">
        <v>299</v>
      </c>
      <c r="I143" s="168"/>
    </row>
    <row r="144" spans="2:9" ht="14.4">
      <c r="B144" s="170">
        <v>7.11</v>
      </c>
      <c r="C144" s="167" t="s">
        <v>2053</v>
      </c>
      <c r="D144" s="1021">
        <v>3.085</v>
      </c>
      <c r="E144" s="1001"/>
      <c r="F144" s="1001"/>
      <c r="G144" s="744"/>
      <c r="H144" s="169" t="s">
        <v>305</v>
      </c>
      <c r="I144" s="168"/>
    </row>
    <row r="145" spans="2:9" ht="14.4">
      <c r="B145" s="170">
        <v>7.12</v>
      </c>
      <c r="C145" s="167" t="s">
        <v>2054</v>
      </c>
      <c r="D145" s="1021">
        <v>3.5</v>
      </c>
      <c r="E145" s="1001"/>
      <c r="F145" s="1001"/>
      <c r="G145" s="744"/>
      <c r="H145" s="169" t="s">
        <v>305</v>
      </c>
      <c r="I145" s="168"/>
    </row>
    <row r="146" spans="2:9" ht="14.4">
      <c r="B146" s="170">
        <v>7.13</v>
      </c>
      <c r="C146" s="167" t="s">
        <v>2055</v>
      </c>
      <c r="D146" s="1010" t="s">
        <v>1929</v>
      </c>
      <c r="E146" s="1001"/>
      <c r="F146" s="1001"/>
      <c r="G146" s="744"/>
      <c r="H146" s="169" t="s">
        <v>451</v>
      </c>
      <c r="I146" s="168"/>
    </row>
    <row r="147" spans="2:9" ht="14.4">
      <c r="B147" s="170">
        <v>7.14</v>
      </c>
      <c r="C147" s="167" t="s">
        <v>2056</v>
      </c>
      <c r="D147" s="1019">
        <v>2</v>
      </c>
      <c r="E147" s="1001"/>
      <c r="F147" s="1001"/>
      <c r="G147" s="744"/>
      <c r="H147" s="169" t="s">
        <v>451</v>
      </c>
      <c r="I147" s="168"/>
    </row>
    <row r="148" spans="2:9" ht="14.4">
      <c r="B148" s="170">
        <v>7.15</v>
      </c>
      <c r="C148" s="167" t="s">
        <v>2057</v>
      </c>
      <c r="D148" s="1010" t="s">
        <v>2058</v>
      </c>
      <c r="E148" s="1001"/>
      <c r="F148" s="1001"/>
      <c r="G148" s="744"/>
      <c r="H148" s="169" t="s">
        <v>451</v>
      </c>
      <c r="I148" s="168"/>
    </row>
    <row r="149" spans="2:9" ht="13.5" customHeight="1" thickBot="1">
      <c r="B149" s="171">
        <v>7.16</v>
      </c>
      <c r="C149" s="172" t="s">
        <v>2059</v>
      </c>
      <c r="D149" s="1022">
        <v>2</v>
      </c>
      <c r="E149" s="1008"/>
      <c r="F149" s="1008"/>
      <c r="G149" s="1009"/>
      <c r="H149" s="173" t="s">
        <v>451</v>
      </c>
      <c r="I149" s="174"/>
    </row>
    <row r="150" spans="2:9" ht="13.5" customHeight="1" thickBot="1">
      <c r="B150" s="1023"/>
      <c r="C150" s="1024"/>
      <c r="D150" s="1024"/>
      <c r="E150" s="1024"/>
      <c r="F150" s="1024"/>
      <c r="G150" s="1024"/>
      <c r="H150" s="1024"/>
      <c r="I150" s="1025"/>
    </row>
    <row r="151" spans="2:9">
      <c r="C151" s="1020" t="s">
        <v>2060</v>
      </c>
      <c r="D151" s="996"/>
      <c r="E151" s="997"/>
      <c r="F151" s="997"/>
      <c r="G151" s="997"/>
      <c r="H151" s="997"/>
      <c r="I151" s="995"/>
    </row>
  </sheetData>
  <mergeCells count="44">
    <mergeCell ref="C151:I151"/>
    <mergeCell ref="D140:G140"/>
    <mergeCell ref="D141:G141"/>
    <mergeCell ref="D142:G142"/>
    <mergeCell ref="D143:G143"/>
    <mergeCell ref="D144:G144"/>
    <mergeCell ref="D145:G145"/>
    <mergeCell ref="D146:G146"/>
    <mergeCell ref="D147:G147"/>
    <mergeCell ref="D148:G148"/>
    <mergeCell ref="D149:G149"/>
    <mergeCell ref="B150:I150"/>
    <mergeCell ref="D139:G139"/>
    <mergeCell ref="C59:C60"/>
    <mergeCell ref="B78:I78"/>
    <mergeCell ref="B93:I93"/>
    <mergeCell ref="B122:I122"/>
    <mergeCell ref="B132:I132"/>
    <mergeCell ref="D133:G133"/>
    <mergeCell ref="D134:G134"/>
    <mergeCell ref="D135:G135"/>
    <mergeCell ref="D136:G136"/>
    <mergeCell ref="D137:G137"/>
    <mergeCell ref="D138:G138"/>
    <mergeCell ref="B53:I53"/>
    <mergeCell ref="B21:I21"/>
    <mergeCell ref="C41:C43"/>
    <mergeCell ref="C44:C48"/>
    <mergeCell ref="E44:H44"/>
    <mergeCell ref="E45:H45"/>
    <mergeCell ref="E46:H46"/>
    <mergeCell ref="E47:H47"/>
    <mergeCell ref="E48:H48"/>
    <mergeCell ref="C49:C52"/>
    <mergeCell ref="E49:H49"/>
    <mergeCell ref="E50:H50"/>
    <mergeCell ref="E51:H51"/>
    <mergeCell ref="E52:H52"/>
    <mergeCell ref="C19:C20"/>
    <mergeCell ref="B2:C2"/>
    <mergeCell ref="B3:C3"/>
    <mergeCell ref="B4:C4"/>
    <mergeCell ref="B5:C5"/>
    <mergeCell ref="B7:I7"/>
  </mergeCells>
  <phoneticPr fontId="5" type="noConversion"/>
  <pageMargins left="0.7" right="0.7" top="0.75" bottom="0.75" header="0.3" footer="0.3"/>
  <pageSetup paperSize="9" orientation="portrait"/>
  <headerFooter>
    <oddHeader>&amp;L&amp;G&amp;R&amp;F</oddHeader>
    <oddFooter>&amp;LLumentum Confidential and Proprietary&amp;R&amp;A - Page &amp;P or &amp;N</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67</vt:i4>
      </vt:variant>
    </vt:vector>
  </HeadingPairs>
  <TitlesOfParts>
    <vt:vector size="67" baseType="lpstr">
      <vt:lpstr>Cover</vt:lpstr>
      <vt:lpstr>Product</vt:lpstr>
      <vt:lpstr>0_254</vt:lpstr>
      <vt:lpstr>1_254</vt:lpstr>
      <vt:lpstr>2_254</vt:lpstr>
      <vt:lpstr>3_254</vt:lpstr>
      <vt:lpstr>4_254</vt:lpstr>
      <vt:lpstr>5_254</vt:lpstr>
      <vt:lpstr>8_254_Low</vt:lpstr>
      <vt:lpstr>9_254_Pg00</vt:lpstr>
      <vt:lpstr>10_254_Pg01</vt:lpstr>
      <vt:lpstr>11_254_Pg02</vt:lpstr>
      <vt:lpstr>12_254_Pg04</vt:lpstr>
      <vt:lpstr>24_254_Pg10h</vt:lpstr>
      <vt:lpstr>25_254_Pg11h</vt:lpstr>
      <vt:lpstr>27_254_Pg13h</vt:lpstr>
      <vt:lpstr>28_254_Pg14h</vt:lpstr>
      <vt:lpstr>32_254</vt:lpstr>
      <vt:lpstr>33_254</vt:lpstr>
      <vt:lpstr>34_254</vt:lpstr>
      <vt:lpstr>35_254</vt:lpstr>
      <vt:lpstr>36_254</vt:lpstr>
      <vt:lpstr>37_254</vt:lpstr>
      <vt:lpstr>38_254</vt:lpstr>
      <vt:lpstr>39_254</vt:lpstr>
      <vt:lpstr>40_254</vt:lpstr>
      <vt:lpstr>41_254</vt:lpstr>
      <vt:lpstr>42_254</vt:lpstr>
      <vt:lpstr>43_254</vt:lpstr>
      <vt:lpstr>44_254</vt:lpstr>
      <vt:lpstr>45_254</vt:lpstr>
      <vt:lpstr>46_254</vt:lpstr>
      <vt:lpstr>47_254</vt:lpstr>
      <vt:lpstr>48_254</vt:lpstr>
      <vt:lpstr>49_254</vt:lpstr>
      <vt:lpstr>50_254</vt:lpstr>
      <vt:lpstr>51_254</vt:lpstr>
      <vt:lpstr>52_254</vt:lpstr>
      <vt:lpstr>P250_0_DspCommon</vt:lpstr>
      <vt:lpstr>P250_1_DspCommon</vt:lpstr>
      <vt:lpstr>P250_2_DspTx</vt:lpstr>
      <vt:lpstr>P250_3_DspTx</vt:lpstr>
      <vt:lpstr>P250_4_DspTx</vt:lpstr>
      <vt:lpstr>P250_5_DspTx</vt:lpstr>
      <vt:lpstr>P250_6_DspTx</vt:lpstr>
      <vt:lpstr>P250_7_DspTx</vt:lpstr>
      <vt:lpstr>P250_8_DspTx</vt:lpstr>
      <vt:lpstr>P250_9_DspTx</vt:lpstr>
      <vt:lpstr>P250_10_DspRx</vt:lpstr>
      <vt:lpstr>P250_11_DspRx</vt:lpstr>
      <vt:lpstr>P250_12_DspRx</vt:lpstr>
      <vt:lpstr>P250_13_DspRx</vt:lpstr>
      <vt:lpstr>P250_14_DspRx</vt:lpstr>
      <vt:lpstr>P250_15_DspRx</vt:lpstr>
      <vt:lpstr>P250_16_DspRx</vt:lpstr>
      <vt:lpstr>P250_17_DspRx</vt:lpstr>
      <vt:lpstr>P250_18_DspRx</vt:lpstr>
      <vt:lpstr>P250_19_DspRx</vt:lpstr>
      <vt:lpstr>P250_20_DspRx</vt:lpstr>
      <vt:lpstr>P250_21_DspRx</vt:lpstr>
      <vt:lpstr>P250_22_DspRx</vt:lpstr>
      <vt:lpstr>P250_23_DspRx</vt:lpstr>
      <vt:lpstr>P250_24_DspRx</vt:lpstr>
      <vt:lpstr>P250_25_DspRx</vt:lpstr>
      <vt:lpstr>P250_26_Dsp</vt:lpstr>
      <vt:lpstr>P250_27_Dsp</vt:lpstr>
      <vt:lpstr>Spec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 Sun</dc:creator>
  <cp:lastModifiedBy>Xianqing Shao</cp:lastModifiedBy>
  <dcterms:created xsi:type="dcterms:W3CDTF">2019-05-08T08:25:37Z</dcterms:created>
  <dcterms:modified xsi:type="dcterms:W3CDTF">2026-06-11T08:36:07Z</dcterms:modified>
</cp:coreProperties>
</file>