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27105FD1-C399-6C4B-B346-822CC61EDD84}" xr6:coauthVersionLast="47" xr6:coauthVersionMax="47" xr10:uidLastSave="{00000000-0000-0000-0000-000000000000}"/>
  <bookViews>
    <workbookView xWindow="36620" yWindow="-11220" windowWidth="33000" windowHeight="18980" activeTab="4" xr2:uid="{FD5C2317-F2B9-CD45-B55B-53FD43623BCB}"/>
  </bookViews>
  <sheets>
    <sheet name="Sheet1" sheetId="1" r:id="rId1"/>
    <sheet name="WithoutTimeoutofbound" sheetId="2" r:id="rId2"/>
    <sheet name="origin" sheetId="3" r:id="rId3"/>
    <sheet name="charts" sheetId="4" r:id="rId4"/>
    <sheet name="Sheet2" sheetId="5" r:id="rId5"/>
    <sheet name="percent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5" l="1"/>
  <c r="L3" i="5" l="1"/>
  <c r="M3" i="5"/>
  <c r="N3" i="5"/>
  <c r="O3" i="5"/>
  <c r="L4" i="5"/>
  <c r="M4" i="5"/>
  <c r="N4" i="5"/>
  <c r="O4" i="5"/>
  <c r="M2" i="5"/>
  <c r="N2" i="5"/>
  <c r="O2" i="5"/>
  <c r="L2" i="5"/>
  <c r="H2" i="5"/>
  <c r="I2" i="5"/>
  <c r="J2" i="5"/>
  <c r="H3" i="5"/>
  <c r="I3" i="5"/>
  <c r="J3" i="5"/>
  <c r="H4" i="5"/>
  <c r="I4" i="5"/>
  <c r="J4" i="5"/>
  <c r="G3" i="5"/>
  <c r="G4" i="5"/>
  <c r="G2" i="5"/>
  <c r="C6" i="5"/>
  <c r="D6" i="5"/>
  <c r="E6" i="5"/>
  <c r="B6" i="5"/>
  <c r="AK25" i="3"/>
  <c r="AK15" i="3"/>
  <c r="AK9" i="3"/>
  <c r="AI25" i="3"/>
  <c r="AD25" i="3"/>
  <c r="W25" i="3"/>
  <c r="P25" i="3"/>
  <c r="P15" i="3"/>
  <c r="W15" i="3"/>
  <c r="AD15" i="3"/>
  <c r="AI15" i="3"/>
  <c r="AI9" i="3"/>
  <c r="AD9" i="3"/>
  <c r="W9" i="3"/>
  <c r="P9" i="3"/>
  <c r="O51" i="2"/>
  <c r="AH51" i="2"/>
  <c r="AC51" i="2"/>
  <c r="V51" i="2"/>
  <c r="V49" i="2"/>
  <c r="AG6" i="2"/>
  <c r="AG7" i="2"/>
  <c r="AG8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F6" i="2"/>
  <c r="AF7" i="2"/>
  <c r="AF8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E6" i="2"/>
  <c r="AE7" i="2"/>
  <c r="AE8" i="2"/>
  <c r="AE14" i="2"/>
  <c r="AE15" i="2"/>
  <c r="AE16" i="2"/>
  <c r="AE17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D6" i="2"/>
  <c r="AD7" i="2"/>
  <c r="AD8" i="2"/>
  <c r="AD14" i="2"/>
  <c r="AD15" i="2"/>
  <c r="AD16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B6" i="2"/>
  <c r="AB7" i="2"/>
  <c r="AB8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A6" i="2"/>
  <c r="AA7" i="2"/>
  <c r="AA8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Z6" i="2"/>
  <c r="Z7" i="2"/>
  <c r="Z8" i="2"/>
  <c r="Z14" i="2"/>
  <c r="Z15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Y6" i="2"/>
  <c r="Y7" i="2"/>
  <c r="Y8" i="2"/>
  <c r="Y14" i="2"/>
  <c r="Y15" i="2"/>
  <c r="Y16" i="2"/>
  <c r="Y17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X6" i="2"/>
  <c r="X7" i="2"/>
  <c r="X8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W6" i="2"/>
  <c r="W7" i="2"/>
  <c r="W8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U6" i="2"/>
  <c r="U7" i="2"/>
  <c r="U8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T6" i="2"/>
  <c r="T7" i="2"/>
  <c r="T8" i="2"/>
  <c r="T14" i="2"/>
  <c r="T15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S6" i="2"/>
  <c r="S7" i="2"/>
  <c r="S8" i="2"/>
  <c r="S14" i="2"/>
  <c r="S15" i="2"/>
  <c r="S16" i="2"/>
  <c r="S17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R6" i="2"/>
  <c r="R7" i="2"/>
  <c r="R8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Q6" i="2"/>
  <c r="Q7" i="2"/>
  <c r="Q8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P6" i="2"/>
  <c r="P7" i="2"/>
  <c r="P8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AG5" i="2"/>
  <c r="AF5" i="2"/>
  <c r="AE5" i="2"/>
  <c r="AD5" i="2"/>
  <c r="AH11" i="2" s="1"/>
  <c r="AB5" i="2"/>
  <c r="AA5" i="2"/>
  <c r="Z5" i="2"/>
  <c r="Y5" i="2"/>
  <c r="X5" i="2"/>
  <c r="W5" i="2"/>
  <c r="AC11" i="2" s="1"/>
  <c r="U5" i="2"/>
  <c r="T5" i="2"/>
  <c r="S5" i="2"/>
  <c r="R5" i="2"/>
  <c r="Q5" i="2"/>
  <c r="P5" i="2"/>
  <c r="V11" i="2" s="1"/>
  <c r="N6" i="2"/>
  <c r="N7" i="2"/>
  <c r="N8" i="2"/>
  <c r="N14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M6" i="2"/>
  <c r="M7" i="2"/>
  <c r="M8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L6" i="2"/>
  <c r="L7" i="2"/>
  <c r="L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K6" i="2"/>
  <c r="K7" i="2"/>
  <c r="K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N5" i="2"/>
  <c r="M5" i="2"/>
  <c r="L5" i="2"/>
  <c r="K5" i="2"/>
  <c r="O11" i="2" s="1"/>
  <c r="AJ11" i="2" s="1"/>
  <c r="I31" i="2" l="1"/>
  <c r="I15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14" i="2"/>
  <c r="I6" i="2"/>
  <c r="I7" i="2"/>
  <c r="I8" i="2"/>
  <c r="I5" i="2"/>
  <c r="C18" i="2"/>
  <c r="C17" i="2"/>
  <c r="C16" i="2"/>
  <c r="C19" i="1"/>
  <c r="C18" i="1"/>
  <c r="C17" i="1"/>
  <c r="I16" i="2" l="1"/>
  <c r="T16" i="2"/>
  <c r="Z16" i="2"/>
  <c r="I18" i="2"/>
  <c r="S18" i="2"/>
  <c r="N18" i="2"/>
  <c r="O49" i="2" s="1"/>
  <c r="Y18" i="2"/>
  <c r="AE18" i="2"/>
  <c r="I17" i="2"/>
  <c r="AD17" i="2"/>
  <c r="I11" i="2"/>
  <c r="I49" i="2"/>
  <c r="I51" i="2" s="1"/>
  <c r="AC49" i="2" l="1"/>
  <c r="AH49" i="2"/>
  <c r="AJ49" i="2"/>
  <c r="AJ51" i="2" s="1"/>
</calcChain>
</file>

<file path=xl/sharedStrings.xml><?xml version="1.0" encoding="utf-8"?>
<sst xmlns="http://schemas.openxmlformats.org/spreadsheetml/2006/main" count="440" uniqueCount="157">
  <si>
    <t>Type No</t>
  </si>
  <si>
    <t>Name</t>
  </si>
  <si>
    <t>Rim sherds</t>
  </si>
  <si>
    <t>% of Total</t>
  </si>
  <si>
    <t>Late Punic (200-25BC)</t>
  </si>
  <si>
    <t>Van der Werff type 3</t>
  </si>
  <si>
    <t>Van der Werff type 1</t>
  </si>
  <si>
    <t>Van der Werff type 2</t>
  </si>
  <si>
    <t>Dressel 1</t>
  </si>
  <si>
    <t>34/35</t>
  </si>
  <si>
    <t>Misc. Tripolitanian/Tunisian</t>
  </si>
  <si>
    <t>Early Imperial Period (25 BC - 300)</t>
  </si>
  <si>
    <t>Dressel 6</t>
  </si>
  <si>
    <t>Dressel 2-4, Italy and E. Spain</t>
  </si>
  <si>
    <t>Dressel 7-11, S. Spain</t>
  </si>
  <si>
    <t>Dressel 20, S. Spain</t>
  </si>
  <si>
    <t>0.3</t>
  </si>
  <si>
    <t>Trip. Series I-III &amp; Berenice ERA 11b, N. Africa</t>
  </si>
  <si>
    <t>Africana I</t>
  </si>
  <si>
    <t>Keay IV, N. Africa</t>
  </si>
  <si>
    <t>Keay Ib, Mauretania</t>
  </si>
  <si>
    <t>Keay XII, E. Mediterranean</t>
  </si>
  <si>
    <t>Keay Ia, Mauretania</t>
  </si>
  <si>
    <t>0.6</t>
  </si>
  <si>
    <t>Berenice MRA 1a</t>
  </si>
  <si>
    <t>Dressel 43, N. Africa</t>
  </si>
  <si>
    <t>Ostia ii, fig 522, N. Africa</t>
  </si>
  <si>
    <t>Ostia ii, Tav XXXIX, 569, N. Africa</t>
  </si>
  <si>
    <t>Misc. Tripolitanian</t>
  </si>
  <si>
    <t>36d</t>
  </si>
  <si>
    <t>Misc Imports</t>
  </si>
  <si>
    <t xml:space="preserve">Dating </t>
  </si>
  <si>
    <t>late 3rd BC - 1st AD</t>
  </si>
  <si>
    <t>origin</t>
  </si>
  <si>
    <t>Tunisia</t>
  </si>
  <si>
    <t>first half 2nd BC - first BC/first AD</t>
  </si>
  <si>
    <t>Berenice HA12</t>
  </si>
  <si>
    <t>N. Africa</t>
  </si>
  <si>
    <t>2nd c BC - Augustan</t>
  </si>
  <si>
    <t>Ostia XX, Peacock &amp; Williams Class 3-4</t>
  </si>
  <si>
    <t>probably N. Africa</t>
  </si>
  <si>
    <t>central/southern Italy</t>
  </si>
  <si>
    <t>1A</t>
  </si>
  <si>
    <t>1B</t>
  </si>
  <si>
    <t>83% in 1st BC, 17% residual in late 2nd AD</t>
  </si>
  <si>
    <t>Istria</t>
  </si>
  <si>
    <t>early 1st/2nd AD</t>
  </si>
  <si>
    <t>one 1st AD frg from E. Spain, Campania</t>
  </si>
  <si>
    <t>46% in 1st AD contexts, 31% from first half 2nd, 23% residual in thrid and fourth, usually end BC/2nd AD</t>
  </si>
  <si>
    <t>Southern Spain</t>
  </si>
  <si>
    <t>late 1st BC/mid 2nd AD</t>
  </si>
  <si>
    <t>early 1st AD-later 4th AD</t>
  </si>
  <si>
    <t>Spain</t>
  </si>
  <si>
    <t>1st-4th c. AD generally, in Sabratha first half 1st AD-first half 3rd AD</t>
  </si>
  <si>
    <t>mid 2nd to late 3rd/4th</t>
  </si>
  <si>
    <t>mid third mid fourth</t>
  </si>
  <si>
    <t>3rd</t>
  </si>
  <si>
    <t>third-fifth AD</t>
  </si>
  <si>
    <t>E. Mediterranean</t>
  </si>
  <si>
    <t>end of 2nd</t>
  </si>
  <si>
    <t>Algerian?</t>
  </si>
  <si>
    <t>3/4th</t>
  </si>
  <si>
    <t>mid 1st/early 2nd AD</t>
  </si>
  <si>
    <t>N. AFrica</t>
  </si>
  <si>
    <t>late 1st / early 2nd</t>
  </si>
  <si>
    <t>end 1st BC / first half 1st AD</t>
  </si>
  <si>
    <t>N. African</t>
  </si>
  <si>
    <t>34a</t>
  </si>
  <si>
    <t>late 1st BC - third AD</t>
  </si>
  <si>
    <t>34b</t>
  </si>
  <si>
    <t>end 1st AD - early/mid 3rd</t>
  </si>
  <si>
    <t>34c</t>
  </si>
  <si>
    <t>34d</t>
  </si>
  <si>
    <t>early/mid 1st - mid 2nd</t>
  </si>
  <si>
    <t>34e</t>
  </si>
  <si>
    <t>late 1st - 4th</t>
  </si>
  <si>
    <t>34f</t>
  </si>
  <si>
    <t>early 1st - end 2nd</t>
  </si>
  <si>
    <t>34g</t>
  </si>
  <si>
    <t>late 1st - late 4th</t>
  </si>
  <si>
    <t>34h</t>
  </si>
  <si>
    <t>1st-3rd</t>
  </si>
  <si>
    <t>34i</t>
  </si>
  <si>
    <t>late 4th BC - late 4th AD</t>
  </si>
  <si>
    <t>34j</t>
  </si>
  <si>
    <t>1st - 4th AD</t>
  </si>
  <si>
    <t>34k</t>
  </si>
  <si>
    <t>1st-2nd AD</t>
  </si>
  <si>
    <t>34l</t>
  </si>
  <si>
    <t>mid 1st</t>
  </si>
  <si>
    <t>34m</t>
  </si>
  <si>
    <t>3rd-4th</t>
  </si>
  <si>
    <t>34n</t>
  </si>
  <si>
    <t>1rd-4th</t>
  </si>
  <si>
    <t>34o</t>
  </si>
  <si>
    <t>Punic - 1st AD</t>
  </si>
  <si>
    <t>34p</t>
  </si>
  <si>
    <t>34q</t>
  </si>
  <si>
    <t>4th BC-1st AD</t>
  </si>
  <si>
    <t>34r</t>
  </si>
  <si>
    <t>34s</t>
  </si>
  <si>
    <t>4th</t>
  </si>
  <si>
    <t>34t</t>
  </si>
  <si>
    <t>34u</t>
  </si>
  <si>
    <t>mid 2nd - late 4th</t>
  </si>
  <si>
    <t>34v</t>
  </si>
  <si>
    <t>first half 2nd</t>
  </si>
  <si>
    <t>34w</t>
  </si>
  <si>
    <t>1st AD</t>
  </si>
  <si>
    <t>34x</t>
  </si>
  <si>
    <t>2nd BC-early 1st BC</t>
  </si>
  <si>
    <t>34y</t>
  </si>
  <si>
    <t>ealry 1st BC - 1st AD</t>
  </si>
  <si>
    <t>34z</t>
  </si>
  <si>
    <t>late 1st AD - mid 2nd</t>
  </si>
  <si>
    <t>35a</t>
  </si>
  <si>
    <t>35b</t>
  </si>
  <si>
    <t>1st BC</t>
  </si>
  <si>
    <t>35c</t>
  </si>
  <si>
    <t>35d</t>
  </si>
  <si>
    <t>mid 1st AD</t>
  </si>
  <si>
    <t>35e</t>
  </si>
  <si>
    <t>3rd BC-1st AD</t>
  </si>
  <si>
    <t>35f</t>
  </si>
  <si>
    <t>3rd/4th AD</t>
  </si>
  <si>
    <t>35g</t>
  </si>
  <si>
    <t>35h</t>
  </si>
  <si>
    <t>first half 2nd BC - early 1st BC</t>
  </si>
  <si>
    <t>35i</t>
  </si>
  <si>
    <t>late 1st AD</t>
  </si>
  <si>
    <t>35j</t>
  </si>
  <si>
    <t>35k</t>
  </si>
  <si>
    <t>35l</t>
  </si>
  <si>
    <t>35m</t>
  </si>
  <si>
    <t>2nd BC</t>
  </si>
  <si>
    <t>Amphorae from Sabratha, Part I: N. Keay, the amphorae, 5-83</t>
  </si>
  <si>
    <t>other</t>
  </si>
  <si>
    <t>Time slice</t>
  </si>
  <si>
    <t>% of time slice</t>
  </si>
  <si>
    <t>A</t>
  </si>
  <si>
    <t>ABC</t>
  </si>
  <si>
    <t>AB</t>
  </si>
  <si>
    <t>BCD</t>
  </si>
  <si>
    <t>ABCD</t>
  </si>
  <si>
    <t>CD</t>
  </si>
  <si>
    <t>BC</t>
  </si>
  <si>
    <t>D</t>
  </si>
  <si>
    <t>usually end BC/2nd AD</t>
  </si>
  <si>
    <t>C</t>
  </si>
  <si>
    <t>Rim sherds by percentage</t>
  </si>
  <si>
    <t>B</t>
  </si>
  <si>
    <t>No of slices</t>
  </si>
  <si>
    <t>Sabratha Amphorae</t>
  </si>
  <si>
    <t xml:space="preserve">Italian </t>
  </si>
  <si>
    <t>Iberian/Spanish</t>
  </si>
  <si>
    <t>African</t>
  </si>
  <si>
    <t>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</si>
</sst>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(WithoutTimeoutofbound!$O$51,WithoutTimeoutofbound!$V$51,WithoutTimeoutofbound!$AC$51,WithoutTimeoutofbound!$AH$51)</c:f>
              <c:numCache>
                <c:formatCode>General</c:formatCode>
                <c:ptCount val="4"/>
                <c:pt idx="0">
                  <c:v>99.875166666666672</c:v>
                </c:pt>
                <c:pt idx="1">
                  <c:v>113.48850000000002</c:v>
                </c:pt>
                <c:pt idx="2">
                  <c:v>101.1885</c:v>
                </c:pt>
                <c:pt idx="3">
                  <c:v>64.001833333333337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AD4F-B074-E4A303F2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285215"/>
        <c:axId val="1115481935"/>
      </c:barChart>
      <c:catAx>
        <c:axId val="111528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5481935"/>
        <c:crosses val="autoZero"/>
        <c:auto val="1"/>
        <c:lblAlgn val="ctr"/>
        <c:lblOffset val="100"/>
        <c:noMultiLvlLbl val="0"/>
      </c:catAx>
      <c:valAx>
        <c:axId val="11154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52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425587885035823E-2"/>
                  <c:y val="-0.250663191748918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2.1848171913048116E-2"/>
                  <c:y val="2.3426305866696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4716411012957465E-2"/>
                  <c:y val="0.142330875013862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percentage!$E$2:$E$4</c:f>
              <c:numCache>
                <c:formatCode>General\%</c:formatCode>
                <c:ptCount val="3"/>
                <c:pt idx="0">
                  <c:v>81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A</a:t>
            </a:r>
            <a:r>
              <a:rPr lang="en-GB" baseline="0"/>
              <a:t>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12.196</c:v>
                </c:pt>
                <c:pt idx="1">
                  <c:v>0.75</c:v>
                </c:pt>
                <c:pt idx="2">
                  <c:v>78.083333333333343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1F4D-B88A-943630FD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81840"/>
        <c:axId val="487745440"/>
      </c:barChart>
      <c:catAx>
        <c:axId val="4885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745440"/>
        <c:crosses val="autoZero"/>
        <c:auto val="1"/>
        <c:lblAlgn val="ctr"/>
        <c:lblOffset val="100"/>
        <c:noMultiLvlLbl val="0"/>
      </c:catAx>
      <c:valAx>
        <c:axId val="4877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5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charts!$C$2:$C$4</c:f>
              <c:numCache>
                <c:formatCode>General</c:formatCode>
                <c:ptCount val="3"/>
                <c:pt idx="0">
                  <c:v>7.1760000000000002</c:v>
                </c:pt>
                <c:pt idx="1">
                  <c:v>0.85</c:v>
                </c:pt>
                <c:pt idx="2">
                  <c:v>55.666666666666671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ED40-9C06-DE885952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75072"/>
        <c:axId val="533318896"/>
      </c:barChart>
      <c:catAx>
        <c:axId val="5334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3318896"/>
        <c:crosses val="autoZero"/>
        <c:auto val="1"/>
        <c:lblAlgn val="ctr"/>
        <c:lblOffset val="100"/>
        <c:noMultiLvlLbl val="0"/>
      </c:catAx>
      <c:valAx>
        <c:axId val="533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34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charts!$D$2:$D$4</c:f>
              <c:numCache>
                <c:formatCode>General</c:formatCode>
                <c:ptCount val="3"/>
                <c:pt idx="0">
                  <c:v>7.1760000000000002</c:v>
                </c:pt>
                <c:pt idx="1">
                  <c:v>0.85</c:v>
                </c:pt>
                <c:pt idx="2">
                  <c:v>38.666666666666671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2846-8DEE-3F94AB98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61584"/>
        <c:axId val="489811760"/>
      </c:barChart>
      <c:catAx>
        <c:axId val="4902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811760"/>
        <c:crosses val="autoZero"/>
        <c:auto val="1"/>
        <c:lblAlgn val="ctr"/>
        <c:lblOffset val="100"/>
        <c:noMultiLvlLbl val="0"/>
      </c:catAx>
      <c:valAx>
        <c:axId val="489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2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charts!$E$2:$E$4</c:f>
              <c:numCache>
                <c:formatCode>General</c:formatCode>
                <c:ptCount val="3"/>
                <c:pt idx="0">
                  <c:v>9.2560000000000002</c:v>
                </c:pt>
                <c:pt idx="1">
                  <c:v>0.85</c:v>
                </c:pt>
                <c:pt idx="2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5649-B218-D753A986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23584"/>
        <c:axId val="419642704"/>
      </c:barChart>
      <c:catAx>
        <c:axId val="5352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642704"/>
        <c:crosses val="autoZero"/>
        <c:auto val="1"/>
        <c:lblAlgn val="ctr"/>
        <c:lblOffset val="100"/>
        <c:noMultiLvlLbl val="0"/>
      </c:catAx>
      <c:valAx>
        <c:axId val="4196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2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Sabratha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Sheet2!$B$19:$E$19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Sheet2!$B$20:$E$20</c:f>
              <c:numCache>
                <c:formatCode>General</c:formatCode>
                <c:ptCount val="4"/>
                <c:pt idx="0">
                  <c:v>91</c:v>
                </c:pt>
                <c:pt idx="1">
                  <c:v>64</c:v>
                </c:pt>
                <c:pt idx="2">
                  <c:v>47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1618507958922842E-2"/>
                  <c:y val="0.172538951248115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2359255320099825E-2"/>
                  <c:y val="2.082928463729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5977459401002793E-2"/>
                  <c:y val="-0.23034651253699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percentage!$B$2:$B$4</c:f>
              <c:numCache>
                <c:formatCode>General\%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4910506389861622E-2"/>
                  <c:y val="0.165446752666554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2.8667105099447136E-2"/>
                  <c:y val="1.37370860557323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2775101757878453E-2"/>
                  <c:y val="-0.251623108281677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percentage!$C$2:$C$4</c:f>
              <c:numCache>
                <c:formatCode>General\%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2.6971532404603187E-2"/>
                  <c:y val="-3.614761677921964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087985890903901"/>
                  <c:y val="-0.205687785468097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Iberian/Spanish</c:v>
                </c:pt>
                <c:pt idx="2">
                  <c:v>African</c:v>
                </c:pt>
              </c:strCache>
            </c:strRef>
          </c:cat>
          <c:val>
            <c:numRef>
              <c:f>percentage!$D$2:$D$4</c:f>
              <c:numCache>
                <c:formatCode>General\%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53</xdr:row>
      <xdr:rowOff>0</xdr:rowOff>
    </xdr:from>
    <xdr:to>
      <xdr:col>28</xdr:col>
      <xdr:colOff>95250</xdr:colOff>
      <xdr:row>66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535B5-C3F4-844E-9DA3-D0D6E83B7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7</xdr:row>
      <xdr:rowOff>88900</xdr:rowOff>
    </xdr:from>
    <xdr:to>
      <xdr:col>5</xdr:col>
      <xdr:colOff>704850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71EE-6846-094B-9B35-BA8F8742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7</xdr:row>
      <xdr:rowOff>114300</xdr:rowOff>
    </xdr:from>
    <xdr:to>
      <xdr:col>11</xdr:col>
      <xdr:colOff>609600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5D8CF-E58A-AB4E-AA27-BB1099AA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22</xdr:row>
      <xdr:rowOff>50800</xdr:rowOff>
    </xdr:from>
    <xdr:to>
      <xdr:col>5</xdr:col>
      <xdr:colOff>723900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1DEC4-184C-C447-B03B-F4A8AB6D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203200</xdr:colOff>
      <xdr:row>22</xdr:row>
      <xdr:rowOff>38100</xdr:rowOff>
    </xdr:from>
    <xdr:to>
      <xdr:col>11</xdr:col>
      <xdr:colOff>647700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966E4-1787-A743-B4CC-67704B35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16</xdr:row>
      <xdr:rowOff>0</xdr:rowOff>
    </xdr:from>
    <xdr:to>
      <xdr:col>15</xdr:col>
      <xdr:colOff>234950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8FCC5-ED1F-7844-801E-561E6E99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8</xdr:row>
      <xdr:rowOff>12700</xdr:rowOff>
    </xdr:from>
    <xdr:to>
      <xdr:col>6</xdr:col>
      <xdr:colOff>800100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6AA5-F5B2-9F40-B5F0-A41E4F92D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8</xdr:row>
      <xdr:rowOff>0</xdr:rowOff>
    </xdr:from>
    <xdr:to>
      <xdr:col>14</xdr:col>
      <xdr:colOff>12700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4511E-DC12-BF4E-BBE1-75E78DBCD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26</xdr:row>
      <xdr:rowOff>25400</xdr:rowOff>
    </xdr:from>
    <xdr:to>
      <xdr:col>6</xdr:col>
      <xdr:colOff>812800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92F7B-CFCA-234B-95AF-2E84C78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26</xdr:row>
      <xdr:rowOff>152400</xdr:rowOff>
    </xdr:from>
    <xdr:to>
      <xdr:col>13</xdr:col>
      <xdr:colOff>800100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356AC-62A4-3943-95D1-0E356DC9F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0.70261</cdr:x>
      <cdr:y>0.88652</cdr:y>
    </cdr:from>
    <cdr:to>
      <cdr:x>0.99546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0973F9-BAA5-3744-9B2E-4A76031490BB}"/>
            </a:ext>
          </a:extLst>
        </cdr:cNvPr>
        <cdr:cNvSpPr txBox="1"/>
      </cdr:nvSpPr>
      <cdr:spPr>
        <a:xfrm xmlns:a="http://schemas.openxmlformats.org/drawingml/2006/main">
          <a:off x="3930650" y="3175000"/>
          <a:ext cx="16383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91</a:t>
          </a:r>
          <a:r>
            <a:rPr lang="en-GB" sz="1100" b="1" i="0" baseline="0">
              <a:latin typeface="Arial" panose="020B0604020202020204" pitchFamily="34" charset="0"/>
            </a:rPr>
            <a:t>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0.7088</cdr:x>
      <cdr:y>0.88652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9962C-910E-614B-9283-4ABADA6EC101}"/>
            </a:ext>
          </a:extLst>
        </cdr:cNvPr>
        <cdr:cNvSpPr txBox="1"/>
      </cdr:nvSpPr>
      <cdr:spPr>
        <a:xfrm xmlns:a="http://schemas.openxmlformats.org/drawingml/2006/main">
          <a:off x="3987800" y="3175000"/>
          <a:ext cx="16383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64</a:t>
          </a:r>
          <a:r>
            <a:rPr lang="en-GB" sz="1100" b="1" i="0" baseline="0">
              <a:latin typeface="Arial" panose="020B0604020202020204" pitchFamily="34" charset="0"/>
            </a:rPr>
            <a:t>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0.70814</cdr:x>
      <cdr:y>0.88612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9962C-910E-614B-9283-4ABADA6EC101}"/>
            </a:ext>
          </a:extLst>
        </cdr:cNvPr>
        <cdr:cNvSpPr txBox="1"/>
      </cdr:nvSpPr>
      <cdr:spPr>
        <a:xfrm xmlns:a="http://schemas.openxmlformats.org/drawingml/2006/main">
          <a:off x="3975100" y="3162300"/>
          <a:ext cx="16383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47</a:t>
          </a:r>
          <a:r>
            <a:rPr lang="en-GB" sz="1100" b="1" i="0" baseline="0">
              <a:latin typeface="Arial" panose="020B0604020202020204" pitchFamily="34" charset="0"/>
            </a:rPr>
            <a:t>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0.7088</cdr:x>
      <cdr:y>0.88732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9962C-910E-614B-9283-4ABADA6EC101}"/>
            </a:ext>
          </a:extLst>
        </cdr:cNvPr>
        <cdr:cNvSpPr txBox="1"/>
      </cdr:nvSpPr>
      <cdr:spPr>
        <a:xfrm xmlns:a="http://schemas.openxmlformats.org/drawingml/2006/main">
          <a:off x="3987800" y="3200400"/>
          <a:ext cx="16383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11</a:t>
          </a:r>
          <a:r>
            <a:rPr lang="en-GB" sz="1100" b="1" i="0" baseline="0">
              <a:latin typeface="Arial" panose="020B0604020202020204" pitchFamily="34" charset="0"/>
            </a:rPr>
            <a:t>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D01B-CD31-A648-8654-CDE18A28AC10}">
  <dimension ref="A1:I74"/>
  <sheetViews>
    <sheetView topLeftCell="A48" workbookViewId="0">
      <selection activeCell="I74" sqref="A1:I74"/>
    </sheetView>
  </sheetViews>
  <sheetFormatPr baseColWidth="10" defaultRowHeight="16" x14ac:dyDescent="0.2"/>
  <cols>
    <col min="1" max="1" width="23.33203125" customWidth="1"/>
    <col min="2" max="2" width="18.1640625" style="1" customWidth="1"/>
    <col min="5" max="5" width="16.5" style="1" customWidth="1"/>
    <col min="6" max="6" width="19.5" style="1" customWidth="1"/>
    <col min="7" max="7" width="16" style="1" customWidth="1"/>
  </cols>
  <sheetData>
    <row r="1" spans="1:9" x14ac:dyDescent="0.2">
      <c r="A1" t="s">
        <v>135</v>
      </c>
    </row>
    <row r="3" spans="1:9" s="2" customFormat="1" x14ac:dyDescent="0.2">
      <c r="A3" s="2" t="s">
        <v>4</v>
      </c>
      <c r="B3" s="3"/>
      <c r="E3" s="3"/>
      <c r="F3" s="3"/>
      <c r="G3" s="3"/>
    </row>
    <row r="4" spans="1:9" ht="34" x14ac:dyDescent="0.2">
      <c r="A4" t="s">
        <v>0</v>
      </c>
      <c r="B4" s="1" t="s">
        <v>1</v>
      </c>
      <c r="C4" t="s">
        <v>2</v>
      </c>
      <c r="D4" t="s">
        <v>3</v>
      </c>
      <c r="E4" s="1" t="s">
        <v>31</v>
      </c>
      <c r="F4" s="1" t="s">
        <v>33</v>
      </c>
      <c r="G4" s="1" t="s">
        <v>136</v>
      </c>
      <c r="H4" s="1" t="s">
        <v>137</v>
      </c>
      <c r="I4" s="1" t="s">
        <v>138</v>
      </c>
    </row>
    <row r="5" spans="1:9" ht="34" x14ac:dyDescent="0.2">
      <c r="A5">
        <v>7</v>
      </c>
      <c r="B5" s="1" t="s">
        <v>5</v>
      </c>
      <c r="C5">
        <v>224</v>
      </c>
      <c r="D5">
        <v>51</v>
      </c>
      <c r="E5" s="1" t="s">
        <v>32</v>
      </c>
      <c r="F5" s="1" t="s">
        <v>34</v>
      </c>
      <c r="H5" t="s">
        <v>140</v>
      </c>
      <c r="I5">
        <v>0.5</v>
      </c>
    </row>
    <row r="6" spans="1:9" ht="34" x14ac:dyDescent="0.2">
      <c r="A6">
        <v>8</v>
      </c>
      <c r="B6" s="1" t="s">
        <v>6</v>
      </c>
      <c r="C6">
        <v>90</v>
      </c>
      <c r="D6">
        <v>21</v>
      </c>
      <c r="E6" s="1" t="s">
        <v>35</v>
      </c>
      <c r="F6" s="1" t="s">
        <v>37</v>
      </c>
      <c r="G6" s="1" t="s">
        <v>36</v>
      </c>
      <c r="H6" s="1" t="s">
        <v>141</v>
      </c>
      <c r="I6">
        <v>0.4</v>
      </c>
    </row>
    <row r="7" spans="1:9" ht="34" x14ac:dyDescent="0.2">
      <c r="A7">
        <v>9</v>
      </c>
      <c r="B7" s="1" t="s">
        <v>7</v>
      </c>
      <c r="C7">
        <v>91</v>
      </c>
      <c r="D7">
        <v>21</v>
      </c>
      <c r="E7" s="1" t="s">
        <v>38</v>
      </c>
      <c r="F7" s="1" t="s">
        <v>40</v>
      </c>
      <c r="H7" t="s">
        <v>139</v>
      </c>
      <c r="I7">
        <v>0.25</v>
      </c>
    </row>
    <row r="8" spans="1:9" ht="51" x14ac:dyDescent="0.2">
      <c r="A8">
        <v>11</v>
      </c>
      <c r="B8" s="1" t="s">
        <v>8</v>
      </c>
      <c r="C8">
        <v>22</v>
      </c>
      <c r="D8">
        <v>5</v>
      </c>
      <c r="E8" s="1" t="s">
        <v>44</v>
      </c>
      <c r="F8" s="1" t="s">
        <v>41</v>
      </c>
      <c r="G8" s="1" t="s">
        <v>39</v>
      </c>
      <c r="H8" s="1" t="s">
        <v>139</v>
      </c>
      <c r="I8">
        <v>0.5</v>
      </c>
    </row>
    <row r="9" spans="1:9" ht="17" x14ac:dyDescent="0.2">
      <c r="B9" s="1" t="s">
        <v>42</v>
      </c>
      <c r="C9">
        <v>21</v>
      </c>
    </row>
    <row r="10" spans="1:9" ht="17" x14ac:dyDescent="0.2">
      <c r="B10" s="1" t="s">
        <v>43</v>
      </c>
      <c r="C10">
        <v>1</v>
      </c>
    </row>
    <row r="11" spans="1:9" ht="51" x14ac:dyDescent="0.2">
      <c r="A11" t="s">
        <v>9</v>
      </c>
      <c r="B11" s="1" t="s">
        <v>10</v>
      </c>
      <c r="C11">
        <v>9</v>
      </c>
      <c r="D11">
        <v>2</v>
      </c>
    </row>
    <row r="12" spans="1:9" x14ac:dyDescent="0.2">
      <c r="C12">
        <v>436</v>
      </c>
    </row>
    <row r="14" spans="1:9" s="2" customFormat="1" x14ac:dyDescent="0.2">
      <c r="A14" s="2" t="s">
        <v>11</v>
      </c>
      <c r="B14" s="3"/>
      <c r="E14" s="3"/>
      <c r="F14" s="3"/>
      <c r="G14" s="3"/>
    </row>
    <row r="15" spans="1:9" ht="17" x14ac:dyDescent="0.2">
      <c r="A15">
        <v>12</v>
      </c>
      <c r="B15" s="1" t="s">
        <v>12</v>
      </c>
      <c r="C15">
        <v>4</v>
      </c>
      <c r="D15">
        <v>1</v>
      </c>
      <c r="E15" s="1" t="s">
        <v>46</v>
      </c>
      <c r="F15" s="1" t="s">
        <v>45</v>
      </c>
      <c r="H15" t="s">
        <v>142</v>
      </c>
      <c r="I15">
        <v>0.75</v>
      </c>
    </row>
    <row r="16" spans="1:9" ht="119" x14ac:dyDescent="0.2">
      <c r="A16">
        <v>13</v>
      </c>
      <c r="B16" s="1" t="s">
        <v>13</v>
      </c>
      <c r="C16">
        <v>26</v>
      </c>
      <c r="D16">
        <v>8</v>
      </c>
      <c r="E16" s="1" t="s">
        <v>48</v>
      </c>
      <c r="F16" s="1" t="s">
        <v>47</v>
      </c>
    </row>
    <row r="17" spans="1:9" ht="17" x14ac:dyDescent="0.2">
      <c r="C17">
        <f>46*0.26</f>
        <v>11.96</v>
      </c>
      <c r="F17" s="1" t="s">
        <v>108</v>
      </c>
      <c r="H17" t="s">
        <v>145</v>
      </c>
      <c r="I17">
        <v>1</v>
      </c>
    </row>
    <row r="18" spans="1:9" ht="34" x14ac:dyDescent="0.2">
      <c r="C18">
        <f>31*0.26</f>
        <v>8.06</v>
      </c>
      <c r="F18" s="1" t="s">
        <v>106</v>
      </c>
      <c r="H18" t="s">
        <v>146</v>
      </c>
      <c r="I18">
        <v>1</v>
      </c>
    </row>
    <row r="19" spans="1:9" x14ac:dyDescent="0.2">
      <c r="C19">
        <f>23*0.26</f>
        <v>5.98</v>
      </c>
      <c r="F19" s="1" t="s">
        <v>147</v>
      </c>
      <c r="H19" t="s">
        <v>143</v>
      </c>
      <c r="I19">
        <v>0.8</v>
      </c>
    </row>
    <row r="20" spans="1:9" ht="34" x14ac:dyDescent="0.2">
      <c r="A20">
        <v>14</v>
      </c>
      <c r="B20" s="1" t="s">
        <v>14</v>
      </c>
      <c r="C20">
        <v>3</v>
      </c>
      <c r="D20">
        <v>1</v>
      </c>
      <c r="E20" s="1" t="s">
        <v>50</v>
      </c>
      <c r="F20" s="1" t="s">
        <v>49</v>
      </c>
      <c r="H20" t="s">
        <v>143</v>
      </c>
      <c r="I20">
        <v>1</v>
      </c>
    </row>
    <row r="21" spans="1:9" ht="34" x14ac:dyDescent="0.2">
      <c r="A21">
        <v>15</v>
      </c>
      <c r="B21" s="1" t="s">
        <v>15</v>
      </c>
      <c r="C21">
        <v>1</v>
      </c>
      <c r="D21" t="s">
        <v>16</v>
      </c>
      <c r="E21" s="1" t="s">
        <v>51</v>
      </c>
      <c r="F21" s="1" t="s">
        <v>52</v>
      </c>
      <c r="H21" s="1" t="s">
        <v>142</v>
      </c>
      <c r="I21">
        <v>0.3</v>
      </c>
    </row>
    <row r="22" spans="1:9" ht="85" x14ac:dyDescent="0.2">
      <c r="A22">
        <v>16</v>
      </c>
      <c r="B22" s="1" t="s">
        <v>17</v>
      </c>
      <c r="C22">
        <v>157</v>
      </c>
      <c r="D22">
        <v>47</v>
      </c>
      <c r="E22" s="1" t="s">
        <v>53</v>
      </c>
      <c r="H22" t="s">
        <v>142</v>
      </c>
      <c r="I22">
        <v>0.6</v>
      </c>
    </row>
    <row r="23" spans="1:9" ht="34" x14ac:dyDescent="0.2">
      <c r="A23">
        <v>17</v>
      </c>
      <c r="B23" s="1" t="s">
        <v>18</v>
      </c>
      <c r="C23">
        <v>16</v>
      </c>
      <c r="D23">
        <v>5</v>
      </c>
      <c r="E23" s="1" t="s">
        <v>54</v>
      </c>
      <c r="F23" s="1" t="s">
        <v>34</v>
      </c>
      <c r="I23">
        <v>0</v>
      </c>
    </row>
    <row r="24" spans="1:9" ht="34" x14ac:dyDescent="0.2">
      <c r="A24">
        <v>18</v>
      </c>
      <c r="B24" s="1" t="s">
        <v>19</v>
      </c>
      <c r="C24">
        <v>1</v>
      </c>
      <c r="D24" t="s">
        <v>16</v>
      </c>
      <c r="E24" s="1" t="s">
        <v>55</v>
      </c>
      <c r="F24" s="1" t="s">
        <v>37</v>
      </c>
      <c r="I24">
        <v>0</v>
      </c>
    </row>
    <row r="25" spans="1:9" ht="17" x14ac:dyDescent="0.2">
      <c r="A25">
        <v>19</v>
      </c>
      <c r="B25" s="1" t="s">
        <v>20</v>
      </c>
      <c r="C25">
        <v>3</v>
      </c>
      <c r="D25">
        <v>1</v>
      </c>
      <c r="E25" s="1" t="s">
        <v>56</v>
      </c>
      <c r="I25">
        <v>0</v>
      </c>
    </row>
    <row r="26" spans="1:9" ht="51" x14ac:dyDescent="0.2">
      <c r="A26">
        <v>20</v>
      </c>
      <c r="B26" s="1" t="s">
        <v>21</v>
      </c>
      <c r="C26">
        <v>1</v>
      </c>
      <c r="D26" t="s">
        <v>16</v>
      </c>
      <c r="E26" s="1" t="s">
        <v>57</v>
      </c>
      <c r="F26" s="1" t="s">
        <v>58</v>
      </c>
      <c r="I26">
        <v>0</v>
      </c>
    </row>
    <row r="27" spans="1:9" ht="17" x14ac:dyDescent="0.2">
      <c r="A27">
        <v>28</v>
      </c>
      <c r="B27" s="1" t="s">
        <v>22</v>
      </c>
      <c r="C27">
        <v>2</v>
      </c>
      <c r="D27" t="s">
        <v>23</v>
      </c>
      <c r="E27" s="1" t="s">
        <v>59</v>
      </c>
      <c r="F27" s="1" t="s">
        <v>60</v>
      </c>
      <c r="I27">
        <v>0</v>
      </c>
    </row>
    <row r="28" spans="1:9" ht="17" x14ac:dyDescent="0.2">
      <c r="A28">
        <v>29</v>
      </c>
      <c r="B28" s="1" t="s">
        <v>24</v>
      </c>
      <c r="C28">
        <v>7</v>
      </c>
      <c r="D28">
        <v>2</v>
      </c>
      <c r="E28" s="1" t="s">
        <v>61</v>
      </c>
      <c r="F28" s="1" t="s">
        <v>37</v>
      </c>
      <c r="I28">
        <v>0</v>
      </c>
    </row>
    <row r="29" spans="1:9" ht="34" x14ac:dyDescent="0.2">
      <c r="A29">
        <v>31</v>
      </c>
      <c r="B29" s="1" t="s">
        <v>27</v>
      </c>
      <c r="C29">
        <v>1</v>
      </c>
      <c r="D29" t="s">
        <v>16</v>
      </c>
      <c r="E29" s="1" t="s">
        <v>62</v>
      </c>
      <c r="F29" s="1" t="s">
        <v>63</v>
      </c>
      <c r="H29" s="1" t="s">
        <v>142</v>
      </c>
      <c r="I29">
        <v>1</v>
      </c>
    </row>
    <row r="30" spans="1:9" ht="34" x14ac:dyDescent="0.2">
      <c r="A30">
        <v>32</v>
      </c>
      <c r="B30" s="1" t="s">
        <v>25</v>
      </c>
      <c r="C30">
        <v>2</v>
      </c>
      <c r="D30" t="s">
        <v>23</v>
      </c>
      <c r="E30" s="1" t="s">
        <v>64</v>
      </c>
      <c r="F30" s="1" t="s">
        <v>63</v>
      </c>
      <c r="H30" s="1" t="s">
        <v>144</v>
      </c>
      <c r="I30">
        <v>1</v>
      </c>
    </row>
    <row r="31" spans="1:9" ht="34" x14ac:dyDescent="0.2">
      <c r="A31">
        <v>33</v>
      </c>
      <c r="B31" s="1" t="s">
        <v>26</v>
      </c>
      <c r="E31" s="1" t="s">
        <v>65</v>
      </c>
      <c r="F31" s="1" t="s">
        <v>66</v>
      </c>
      <c r="H31" t="s">
        <v>141</v>
      </c>
      <c r="I31">
        <v>1</v>
      </c>
    </row>
    <row r="32" spans="1:9" ht="17" x14ac:dyDescent="0.2">
      <c r="A32" t="s">
        <v>9</v>
      </c>
      <c r="B32" s="1" t="s">
        <v>28</v>
      </c>
      <c r="C32">
        <v>111</v>
      </c>
      <c r="D32">
        <v>33</v>
      </c>
    </row>
    <row r="33" spans="2:9" ht="17" x14ac:dyDescent="0.2">
      <c r="B33" s="1" t="s">
        <v>67</v>
      </c>
      <c r="C33">
        <v>14</v>
      </c>
      <c r="E33" t="s">
        <v>68</v>
      </c>
      <c r="H33" t="s">
        <v>143</v>
      </c>
      <c r="I33">
        <v>0.8</v>
      </c>
    </row>
    <row r="34" spans="2:9" ht="34" x14ac:dyDescent="0.2">
      <c r="B34" s="1" t="s">
        <v>69</v>
      </c>
      <c r="C34">
        <v>14</v>
      </c>
      <c r="E34" s="1" t="s">
        <v>70</v>
      </c>
      <c r="H34" t="s">
        <v>144</v>
      </c>
      <c r="I34">
        <v>0.6</v>
      </c>
    </row>
    <row r="35" spans="2:9" ht="17" x14ac:dyDescent="0.2">
      <c r="B35" s="1" t="s">
        <v>71</v>
      </c>
      <c r="C35">
        <v>3</v>
      </c>
    </row>
    <row r="36" spans="2:9" ht="34" x14ac:dyDescent="0.2">
      <c r="B36" s="1" t="s">
        <v>72</v>
      </c>
      <c r="C36">
        <v>9</v>
      </c>
      <c r="E36" s="1" t="s">
        <v>73</v>
      </c>
      <c r="H36" t="s">
        <v>143</v>
      </c>
      <c r="I36">
        <v>1</v>
      </c>
    </row>
    <row r="37" spans="2:9" ht="17" x14ac:dyDescent="0.2">
      <c r="B37" s="1" t="s">
        <v>74</v>
      </c>
      <c r="C37">
        <v>20</v>
      </c>
      <c r="E37" s="1" t="s">
        <v>75</v>
      </c>
    </row>
    <row r="38" spans="2:9" ht="17" x14ac:dyDescent="0.2">
      <c r="B38" s="1" t="s">
        <v>76</v>
      </c>
      <c r="C38">
        <v>11</v>
      </c>
      <c r="E38" s="1" t="s">
        <v>77</v>
      </c>
      <c r="H38" t="s">
        <v>142</v>
      </c>
      <c r="I38">
        <v>0.75</v>
      </c>
    </row>
    <row r="39" spans="2:9" ht="17" x14ac:dyDescent="0.2">
      <c r="B39" s="1" t="s">
        <v>78</v>
      </c>
      <c r="C39">
        <v>11</v>
      </c>
      <c r="E39" s="1" t="s">
        <v>79</v>
      </c>
      <c r="H39" t="s">
        <v>142</v>
      </c>
      <c r="I39">
        <v>0.4</v>
      </c>
    </row>
    <row r="40" spans="2:9" ht="17" x14ac:dyDescent="0.2">
      <c r="B40" s="1" t="s">
        <v>80</v>
      </c>
      <c r="C40">
        <v>10</v>
      </c>
      <c r="E40" s="1" t="s">
        <v>81</v>
      </c>
      <c r="H40" t="s">
        <v>142</v>
      </c>
      <c r="I40">
        <v>0.6</v>
      </c>
    </row>
    <row r="41" spans="2:9" ht="34" x14ac:dyDescent="0.2">
      <c r="B41" s="1" t="s">
        <v>82</v>
      </c>
      <c r="C41">
        <v>9</v>
      </c>
      <c r="E41" s="1" t="s">
        <v>83</v>
      </c>
      <c r="H41" t="s">
        <v>143</v>
      </c>
      <c r="I41">
        <v>25</v>
      </c>
    </row>
    <row r="42" spans="2:9" ht="17" x14ac:dyDescent="0.2">
      <c r="B42" s="1" t="s">
        <v>84</v>
      </c>
      <c r="C42">
        <v>12</v>
      </c>
      <c r="E42" s="1" t="s">
        <v>85</v>
      </c>
      <c r="H42" t="s">
        <v>142</v>
      </c>
      <c r="I42">
        <v>0.4</v>
      </c>
    </row>
    <row r="43" spans="2:9" ht="17" x14ac:dyDescent="0.2">
      <c r="B43" s="1" t="s">
        <v>86</v>
      </c>
      <c r="C43">
        <v>2</v>
      </c>
      <c r="E43" s="1" t="s">
        <v>87</v>
      </c>
      <c r="H43" t="s">
        <v>142</v>
      </c>
      <c r="I43">
        <v>0.75</v>
      </c>
    </row>
    <row r="44" spans="2:9" ht="17" x14ac:dyDescent="0.2">
      <c r="B44" s="1" t="s">
        <v>88</v>
      </c>
      <c r="C44">
        <v>1</v>
      </c>
      <c r="E44" s="1" t="s">
        <v>89</v>
      </c>
      <c r="H44" t="s">
        <v>145</v>
      </c>
      <c r="I44">
        <v>1</v>
      </c>
    </row>
    <row r="45" spans="2:9" ht="17" x14ac:dyDescent="0.2">
      <c r="B45" s="1" t="s">
        <v>90</v>
      </c>
      <c r="C45">
        <v>4</v>
      </c>
      <c r="E45" s="1" t="s">
        <v>93</v>
      </c>
      <c r="H45" t="s">
        <v>142</v>
      </c>
      <c r="I45">
        <v>0.4</v>
      </c>
    </row>
    <row r="46" spans="2:9" ht="17" x14ac:dyDescent="0.2">
      <c r="B46" s="1" t="s">
        <v>92</v>
      </c>
      <c r="C46">
        <v>4</v>
      </c>
      <c r="E46" s="1" t="s">
        <v>91</v>
      </c>
    </row>
    <row r="47" spans="2:9" ht="17" x14ac:dyDescent="0.2">
      <c r="B47" s="1" t="s">
        <v>94</v>
      </c>
      <c r="C47">
        <v>2</v>
      </c>
      <c r="E47" s="1" t="s">
        <v>95</v>
      </c>
      <c r="H47" t="s">
        <v>140</v>
      </c>
      <c r="I47">
        <v>0.5</v>
      </c>
    </row>
    <row r="48" spans="2:9" ht="17" x14ac:dyDescent="0.2">
      <c r="B48" s="1" t="s">
        <v>96</v>
      </c>
      <c r="C48">
        <v>1</v>
      </c>
    </row>
    <row r="49" spans="2:9" ht="17" x14ac:dyDescent="0.2">
      <c r="B49" s="1" t="s">
        <v>97</v>
      </c>
      <c r="C49">
        <v>1</v>
      </c>
      <c r="E49" s="1" t="s">
        <v>98</v>
      </c>
      <c r="H49" t="s">
        <v>140</v>
      </c>
      <c r="I49">
        <v>0.4</v>
      </c>
    </row>
    <row r="50" spans="2:9" ht="17" x14ac:dyDescent="0.2">
      <c r="B50" s="1" t="s">
        <v>99</v>
      </c>
      <c r="C50">
        <v>1</v>
      </c>
      <c r="E50" s="1" t="s">
        <v>91</v>
      </c>
    </row>
    <row r="51" spans="2:9" ht="17" x14ac:dyDescent="0.2">
      <c r="B51" s="1" t="s">
        <v>100</v>
      </c>
      <c r="C51">
        <v>1</v>
      </c>
      <c r="E51" s="1" t="s">
        <v>101</v>
      </c>
    </row>
    <row r="52" spans="2:9" ht="17" x14ac:dyDescent="0.2">
      <c r="B52" s="1" t="s">
        <v>102</v>
      </c>
      <c r="C52">
        <v>1</v>
      </c>
    </row>
    <row r="53" spans="2:9" ht="17" x14ac:dyDescent="0.2">
      <c r="B53" s="1" t="s">
        <v>103</v>
      </c>
      <c r="C53">
        <v>2</v>
      </c>
      <c r="E53" s="1" t="s">
        <v>104</v>
      </c>
    </row>
    <row r="54" spans="2:9" ht="17" x14ac:dyDescent="0.2">
      <c r="B54" s="1" t="s">
        <v>105</v>
      </c>
      <c r="C54">
        <v>1</v>
      </c>
      <c r="E54" s="1" t="s">
        <v>106</v>
      </c>
      <c r="H54" t="s">
        <v>146</v>
      </c>
      <c r="I54">
        <v>1</v>
      </c>
    </row>
    <row r="55" spans="2:9" ht="17" x14ac:dyDescent="0.2">
      <c r="B55" s="1" t="s">
        <v>107</v>
      </c>
      <c r="C55">
        <v>1</v>
      </c>
      <c r="E55" s="1" t="s">
        <v>108</v>
      </c>
      <c r="H55" t="s">
        <v>145</v>
      </c>
      <c r="I55">
        <v>1</v>
      </c>
    </row>
    <row r="56" spans="2:9" ht="34" x14ac:dyDescent="0.2">
      <c r="B56" s="1" t="s">
        <v>109</v>
      </c>
      <c r="C56">
        <v>2</v>
      </c>
      <c r="E56" s="1" t="s">
        <v>110</v>
      </c>
      <c r="H56" t="s">
        <v>139</v>
      </c>
      <c r="I56">
        <v>0.25</v>
      </c>
    </row>
    <row r="57" spans="2:9" ht="34" x14ac:dyDescent="0.2">
      <c r="B57" s="1" t="s">
        <v>111</v>
      </c>
      <c r="C57">
        <v>1</v>
      </c>
      <c r="E57" s="1" t="s">
        <v>112</v>
      </c>
      <c r="H57" t="s">
        <v>140</v>
      </c>
      <c r="I57">
        <v>1</v>
      </c>
    </row>
    <row r="58" spans="2:9" ht="34" x14ac:dyDescent="0.2">
      <c r="B58" s="1" t="s">
        <v>113</v>
      </c>
      <c r="C58">
        <v>1</v>
      </c>
      <c r="E58" s="1" t="s">
        <v>114</v>
      </c>
      <c r="H58" t="s">
        <v>144</v>
      </c>
      <c r="I58">
        <v>1</v>
      </c>
    </row>
    <row r="59" spans="2:9" ht="17" x14ac:dyDescent="0.2">
      <c r="B59" s="1" t="s">
        <v>67</v>
      </c>
    </row>
    <row r="60" spans="2:9" ht="17" x14ac:dyDescent="0.2">
      <c r="B60" s="1" t="s">
        <v>115</v>
      </c>
      <c r="C60">
        <v>1</v>
      </c>
      <c r="E60" s="1" t="s">
        <v>108</v>
      </c>
      <c r="H60" t="s">
        <v>145</v>
      </c>
      <c r="I60">
        <v>1</v>
      </c>
    </row>
    <row r="61" spans="2:9" ht="17" x14ac:dyDescent="0.2">
      <c r="B61" s="1" t="s">
        <v>116</v>
      </c>
      <c r="C61">
        <v>1</v>
      </c>
      <c r="E61" s="1" t="s">
        <v>120</v>
      </c>
      <c r="H61" t="s">
        <v>145</v>
      </c>
      <c r="I61">
        <v>1</v>
      </c>
    </row>
    <row r="62" spans="2:9" ht="17" x14ac:dyDescent="0.2">
      <c r="B62" s="1" t="s">
        <v>118</v>
      </c>
      <c r="C62">
        <v>2</v>
      </c>
      <c r="E62" s="1" t="s">
        <v>117</v>
      </c>
      <c r="H62" t="s">
        <v>139</v>
      </c>
      <c r="I62">
        <v>0.5</v>
      </c>
    </row>
    <row r="63" spans="2:9" ht="17" x14ac:dyDescent="0.2">
      <c r="B63" s="1" t="s">
        <v>119</v>
      </c>
      <c r="C63">
        <v>1</v>
      </c>
      <c r="E63" s="1" t="s">
        <v>117</v>
      </c>
      <c r="H63" t="s">
        <v>139</v>
      </c>
      <c r="I63">
        <v>0.5</v>
      </c>
    </row>
    <row r="64" spans="2:9" ht="17" x14ac:dyDescent="0.2">
      <c r="B64" s="1" t="s">
        <v>121</v>
      </c>
      <c r="C64">
        <v>1</v>
      </c>
      <c r="E64" s="1" t="s">
        <v>122</v>
      </c>
      <c r="H64" t="s">
        <v>140</v>
      </c>
      <c r="I64">
        <v>0.4</v>
      </c>
    </row>
    <row r="65" spans="1:9" ht="17" x14ac:dyDescent="0.2">
      <c r="B65" s="1" t="s">
        <v>123</v>
      </c>
      <c r="C65">
        <v>1</v>
      </c>
      <c r="E65" s="1" t="s">
        <v>124</v>
      </c>
    </row>
    <row r="66" spans="1:9" ht="17" x14ac:dyDescent="0.2">
      <c r="B66" s="1" t="s">
        <v>125</v>
      </c>
      <c r="C66">
        <v>1</v>
      </c>
      <c r="E66" s="1" t="s">
        <v>124</v>
      </c>
    </row>
    <row r="67" spans="1:9" ht="34" x14ac:dyDescent="0.2">
      <c r="B67" s="1" t="s">
        <v>126</v>
      </c>
      <c r="C67">
        <v>1</v>
      </c>
      <c r="E67" s="1" t="s">
        <v>127</v>
      </c>
      <c r="H67" t="s">
        <v>139</v>
      </c>
      <c r="I67">
        <v>0.3</v>
      </c>
    </row>
    <row r="68" spans="1:9" ht="17" x14ac:dyDescent="0.2">
      <c r="B68" s="1" t="s">
        <v>128</v>
      </c>
      <c r="C68">
        <v>1</v>
      </c>
      <c r="E68" s="1" t="s">
        <v>129</v>
      </c>
      <c r="H68" t="s">
        <v>148</v>
      </c>
      <c r="I68">
        <v>1</v>
      </c>
    </row>
    <row r="69" spans="1:9" ht="17" x14ac:dyDescent="0.2">
      <c r="B69" s="1" t="s">
        <v>130</v>
      </c>
      <c r="C69">
        <v>1</v>
      </c>
    </row>
    <row r="70" spans="1:9" ht="17" x14ac:dyDescent="0.2">
      <c r="B70" s="1" t="s">
        <v>131</v>
      </c>
      <c r="C70">
        <v>3</v>
      </c>
    </row>
    <row r="71" spans="1:9" ht="17" x14ac:dyDescent="0.2">
      <c r="B71" s="1" t="s">
        <v>132</v>
      </c>
      <c r="C71">
        <v>1</v>
      </c>
    </row>
    <row r="72" spans="1:9" ht="17" x14ac:dyDescent="0.2">
      <c r="B72" s="1" t="s">
        <v>133</v>
      </c>
      <c r="C72">
        <v>1</v>
      </c>
      <c r="E72" s="1" t="s">
        <v>134</v>
      </c>
    </row>
    <row r="73" spans="1:9" ht="17" x14ac:dyDescent="0.2">
      <c r="A73" t="s">
        <v>29</v>
      </c>
      <c r="B73" s="1" t="s">
        <v>30</v>
      </c>
      <c r="C73">
        <v>1</v>
      </c>
      <c r="D73" t="s">
        <v>16</v>
      </c>
    </row>
    <row r="74" spans="1:9" x14ac:dyDescent="0.2">
      <c r="C74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5538-9DE0-8249-9D42-7FDC8CE7893A}">
  <dimension ref="A1:AJ52"/>
  <sheetViews>
    <sheetView topLeftCell="A8" workbookViewId="0">
      <selection activeCell="A24" activeCellId="5" sqref="A5:XFD5 A6:XFD6 A7:XFD7 A22:XFD22 A23:XFD23 A24:XFD24"/>
    </sheetView>
  </sheetViews>
  <sheetFormatPr baseColWidth="10" defaultRowHeight="16" x14ac:dyDescent="0.2"/>
  <cols>
    <col min="11" max="11" width="10.83203125" style="4"/>
    <col min="16" max="16" width="10.83203125" style="4"/>
    <col min="23" max="23" width="10.83203125" style="4"/>
    <col min="30" max="30" width="10.83203125" style="4"/>
    <col min="36" max="36" width="10.83203125" style="9"/>
  </cols>
  <sheetData>
    <row r="1" spans="1:36" x14ac:dyDescent="0.2">
      <c r="A1" t="s">
        <v>135</v>
      </c>
      <c r="B1" s="1"/>
      <c r="D1" s="1"/>
      <c r="E1" s="1"/>
      <c r="F1" s="1"/>
    </row>
    <row r="2" spans="1:36" x14ac:dyDescent="0.2">
      <c r="B2" s="1"/>
      <c r="D2" s="1"/>
      <c r="E2" s="1"/>
      <c r="F2" s="1"/>
    </row>
    <row r="3" spans="1:36" s="2" customFormat="1" x14ac:dyDescent="0.2">
      <c r="A3" s="2" t="s">
        <v>4</v>
      </c>
      <c r="B3" s="3"/>
      <c r="D3" s="3"/>
      <c r="E3" s="3"/>
      <c r="F3" s="3"/>
      <c r="K3" s="5" t="s">
        <v>139</v>
      </c>
      <c r="P3" s="5" t="s">
        <v>150</v>
      </c>
      <c r="W3" s="5" t="s">
        <v>148</v>
      </c>
      <c r="AD3" s="5" t="s">
        <v>146</v>
      </c>
      <c r="AJ3" s="10"/>
    </row>
    <row r="4" spans="1:36" ht="51" x14ac:dyDescent="0.2">
      <c r="A4" t="s">
        <v>0</v>
      </c>
      <c r="B4" s="1" t="s">
        <v>1</v>
      </c>
      <c r="C4" t="s">
        <v>2</v>
      </c>
      <c r="D4" s="1" t="s">
        <v>31</v>
      </c>
      <c r="E4" s="1" t="s">
        <v>33</v>
      </c>
      <c r="F4" s="1" t="s">
        <v>136</v>
      </c>
      <c r="G4" s="1" t="s">
        <v>137</v>
      </c>
      <c r="H4" s="1" t="s">
        <v>138</v>
      </c>
      <c r="I4" s="1" t="s">
        <v>149</v>
      </c>
      <c r="J4" s="1" t="s">
        <v>151</v>
      </c>
      <c r="K4" s="6" t="s">
        <v>139</v>
      </c>
      <c r="L4" s="1" t="s">
        <v>141</v>
      </c>
      <c r="M4" s="1" t="s">
        <v>140</v>
      </c>
      <c r="N4" s="1" t="s">
        <v>143</v>
      </c>
      <c r="P4" s="6" t="s">
        <v>150</v>
      </c>
      <c r="Q4" s="1" t="s">
        <v>141</v>
      </c>
      <c r="R4" s="1" t="s">
        <v>140</v>
      </c>
      <c r="S4" s="1" t="s">
        <v>143</v>
      </c>
      <c r="T4" s="1" t="s">
        <v>145</v>
      </c>
      <c r="U4" s="1" t="s">
        <v>142</v>
      </c>
      <c r="W4" s="6" t="s">
        <v>148</v>
      </c>
      <c r="X4" s="1" t="s">
        <v>140</v>
      </c>
      <c r="Y4" s="1" t="s">
        <v>143</v>
      </c>
      <c r="Z4" s="1" t="s">
        <v>145</v>
      </c>
      <c r="AA4" s="1" t="s">
        <v>142</v>
      </c>
      <c r="AB4" s="1" t="s">
        <v>144</v>
      </c>
      <c r="AD4" s="6" t="s">
        <v>146</v>
      </c>
      <c r="AE4" s="1" t="s">
        <v>143</v>
      </c>
      <c r="AF4" s="1" t="s">
        <v>142</v>
      </c>
      <c r="AG4" s="1" t="s">
        <v>144</v>
      </c>
    </row>
    <row r="5" spans="1:36" ht="51" x14ac:dyDescent="0.2">
      <c r="A5">
        <v>7</v>
      </c>
      <c r="B5" s="1" t="s">
        <v>5</v>
      </c>
      <c r="C5">
        <v>224</v>
      </c>
      <c r="D5" s="1" t="s">
        <v>32</v>
      </c>
      <c r="E5" s="1" t="s">
        <v>34</v>
      </c>
      <c r="F5" s="1"/>
      <c r="G5" t="s">
        <v>140</v>
      </c>
      <c r="H5">
        <v>0.5</v>
      </c>
      <c r="I5">
        <f>C5*H5</f>
        <v>112</v>
      </c>
      <c r="J5">
        <v>3</v>
      </c>
      <c r="K5" s="4">
        <f>IF(G5="A",(C5*H5)/J5,0)</f>
        <v>0</v>
      </c>
      <c r="L5">
        <f>IF(G5="AB",(C5*H5)/J5,0)</f>
        <v>0</v>
      </c>
      <c r="M5">
        <f>IF(G5="ABC",(C5*H5)/J5,0)</f>
        <v>37.333333333333336</v>
      </c>
      <c r="N5">
        <f>IF(G5="ABCD",(C5*H5)/J5,0)</f>
        <v>0</v>
      </c>
      <c r="P5" s="4">
        <f>IF(G5="B",(C5*H5)/J5,0)</f>
        <v>0</v>
      </c>
      <c r="Q5">
        <f>IF(G5="AB",(C5*H5)/J5,0)</f>
        <v>0</v>
      </c>
      <c r="R5">
        <f>IF(G5="ABC",(C5*H5)/J5,0)</f>
        <v>37.333333333333336</v>
      </c>
      <c r="S5">
        <f>IF(G5="ABCD",(C5*H5)/J5,0)</f>
        <v>0</v>
      </c>
      <c r="T5">
        <f>IF(G5="BC",(C5*H5)/J5,0)</f>
        <v>0</v>
      </c>
      <c r="U5">
        <f>IF(G5="BCD",(C5*H5)/J5,0)</f>
        <v>0</v>
      </c>
      <c r="W5" s="4">
        <f>IF(G5="C",(C5*H5)/J5,0)</f>
        <v>0</v>
      </c>
      <c r="X5">
        <f>IF(G5="ABC",(C5*H5)/J5,0)</f>
        <v>37.333333333333336</v>
      </c>
      <c r="Y5">
        <f>IF(G5="ABCD",(C5*H5)/J5,0)</f>
        <v>0</v>
      </c>
      <c r="Z5">
        <f>IF(G5="BC",(C5*H5)/J5,0)</f>
        <v>0</v>
      </c>
      <c r="AA5">
        <f>IF(G5="BCD",(C5*H5)/J5,0)</f>
        <v>0</v>
      </c>
      <c r="AB5">
        <f>IF(G5="CD",(C5*H5)/J5,0)</f>
        <v>0</v>
      </c>
      <c r="AD5" s="4">
        <f>IF(G5="D",(C5*H5)/J5,0)</f>
        <v>0</v>
      </c>
      <c r="AE5">
        <f>IF(G5="ABCD",(C5*H5)/J5,0)</f>
        <v>0</v>
      </c>
      <c r="AF5">
        <f>IF(G5="BCD",(C5*H5)/J5,0)</f>
        <v>0</v>
      </c>
      <c r="AG5">
        <f>IF(G5="CD",(C5*H5)/J5,0)</f>
        <v>0</v>
      </c>
    </row>
    <row r="6" spans="1:36" ht="68" x14ac:dyDescent="0.2">
      <c r="A6">
        <v>8</v>
      </c>
      <c r="B6" s="1" t="s">
        <v>6</v>
      </c>
      <c r="C6">
        <v>90</v>
      </c>
      <c r="D6" s="1" t="s">
        <v>35</v>
      </c>
      <c r="E6" s="1" t="s">
        <v>37</v>
      </c>
      <c r="F6" s="1" t="s">
        <v>36</v>
      </c>
      <c r="G6" s="1" t="s">
        <v>141</v>
      </c>
      <c r="H6">
        <v>0.4</v>
      </c>
      <c r="I6">
        <f>C6*H6</f>
        <v>36</v>
      </c>
      <c r="J6">
        <v>2</v>
      </c>
      <c r="K6" s="4">
        <f t="shared" ref="K6:K48" si="0">IF(G6="A",(C6*H6)/J6,0)</f>
        <v>0</v>
      </c>
      <c r="L6">
        <f t="shared" ref="L6:L48" si="1">IF(G6="AB",(C6*H6)/J6,0)</f>
        <v>18</v>
      </c>
      <c r="M6">
        <f t="shared" ref="M6:M48" si="2">IF(G6="ABC",(C6*H6)/J6,0)</f>
        <v>0</v>
      </c>
      <c r="N6">
        <f t="shared" ref="N6:N48" si="3">IF(G6="ABCD",(C6*H6)/J6,0)</f>
        <v>0</v>
      </c>
      <c r="P6" s="4">
        <f t="shared" ref="P6:P48" si="4">IF(G6="B",(C6*H6)/J6,0)</f>
        <v>0</v>
      </c>
      <c r="Q6">
        <f t="shared" ref="Q6:Q48" si="5">IF(G6="AB",(C6*H6)/J6,0)</f>
        <v>18</v>
      </c>
      <c r="R6">
        <f t="shared" ref="R6:R48" si="6">IF(G6="ABC",(C6*H6)/J6,0)</f>
        <v>0</v>
      </c>
      <c r="S6">
        <f t="shared" ref="S6:S48" si="7">IF(G6="ABCD",(C6*H6)/J6,0)</f>
        <v>0</v>
      </c>
      <c r="T6">
        <f t="shared" ref="T6:T48" si="8">IF(G6="BC",(C6*H6)/J6,0)</f>
        <v>0</v>
      </c>
      <c r="U6">
        <f t="shared" ref="U6:U48" si="9">IF(G6="BCD",(C6*H6)/J6,0)</f>
        <v>0</v>
      </c>
      <c r="W6" s="4">
        <f t="shared" ref="W6:W48" si="10">IF(G6="C",(C6*H6)/J6,0)</f>
        <v>0</v>
      </c>
      <c r="X6">
        <f t="shared" ref="X6:X48" si="11">IF(G6="ABC",(C6*H6)/J6,0)</f>
        <v>0</v>
      </c>
      <c r="Y6">
        <f t="shared" ref="Y6:Y48" si="12">IF(G6="ABCD",(C6*H6)/J6,0)</f>
        <v>0</v>
      </c>
      <c r="Z6">
        <f t="shared" ref="Z6:Z48" si="13">IF(G6="BC",(C6*H6)/J6,0)</f>
        <v>0</v>
      </c>
      <c r="AA6">
        <f t="shared" ref="AA6:AA48" si="14">IF(G6="BCD",(C6*H6)/J6,0)</f>
        <v>0</v>
      </c>
      <c r="AB6">
        <f t="shared" ref="AB6:AB48" si="15">IF(G6="CD",(C6*H6)/J6,0)</f>
        <v>0</v>
      </c>
      <c r="AD6" s="4">
        <f t="shared" ref="AD6:AD48" si="16">IF(G6="D",(C6*H6)/J6,0)</f>
        <v>0</v>
      </c>
      <c r="AE6">
        <f t="shared" ref="AE6:AE48" si="17">IF(G6="ABCD",(C6*H6)/J6,0)</f>
        <v>0</v>
      </c>
      <c r="AF6">
        <f t="shared" ref="AF6:AF48" si="18">IF(G6="BCD",(C6*H6)/J6,0)</f>
        <v>0</v>
      </c>
      <c r="AG6">
        <f t="shared" ref="AG6:AG48" si="19">IF(G6="CD",(C6*H6)/J6,0)</f>
        <v>0</v>
      </c>
    </row>
    <row r="7" spans="1:36" ht="51" x14ac:dyDescent="0.2">
      <c r="A7">
        <v>9</v>
      </c>
      <c r="B7" s="1" t="s">
        <v>7</v>
      </c>
      <c r="C7">
        <v>91</v>
      </c>
      <c r="D7" s="1" t="s">
        <v>38</v>
      </c>
      <c r="E7" s="1" t="s">
        <v>40</v>
      </c>
      <c r="F7" s="1"/>
      <c r="G7" t="s">
        <v>139</v>
      </c>
      <c r="H7">
        <v>0.25</v>
      </c>
      <c r="I7">
        <f>C7*H7</f>
        <v>22.75</v>
      </c>
      <c r="J7">
        <v>1</v>
      </c>
      <c r="K7" s="4">
        <f t="shared" si="0"/>
        <v>22.75</v>
      </c>
      <c r="L7">
        <f t="shared" si="1"/>
        <v>0</v>
      </c>
      <c r="M7">
        <f t="shared" si="2"/>
        <v>0</v>
      </c>
      <c r="N7">
        <f t="shared" si="3"/>
        <v>0</v>
      </c>
      <c r="P7" s="4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W7" s="4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D7" s="4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</row>
    <row r="8" spans="1:36" ht="68" x14ac:dyDescent="0.2">
      <c r="A8">
        <v>11</v>
      </c>
      <c r="B8" s="1" t="s">
        <v>8</v>
      </c>
      <c r="C8">
        <v>22</v>
      </c>
      <c r="D8" s="1" t="s">
        <v>44</v>
      </c>
      <c r="E8" s="1" t="s">
        <v>41</v>
      </c>
      <c r="F8" s="1" t="s">
        <v>39</v>
      </c>
      <c r="G8" s="1" t="s">
        <v>139</v>
      </c>
      <c r="H8">
        <v>0.5</v>
      </c>
      <c r="I8">
        <f>C8*H8</f>
        <v>11</v>
      </c>
      <c r="J8">
        <v>1</v>
      </c>
      <c r="K8" s="4">
        <f t="shared" si="0"/>
        <v>11</v>
      </c>
      <c r="L8">
        <f t="shared" si="1"/>
        <v>0</v>
      </c>
      <c r="M8">
        <f t="shared" si="2"/>
        <v>0</v>
      </c>
      <c r="N8">
        <f t="shared" si="3"/>
        <v>0</v>
      </c>
      <c r="P8" s="4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W8" s="4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D8" s="4">
        <f t="shared" si="16"/>
        <v>0</v>
      </c>
      <c r="AE8">
        <f t="shared" si="17"/>
        <v>0</v>
      </c>
      <c r="AF8">
        <f t="shared" si="18"/>
        <v>0</v>
      </c>
      <c r="AG8">
        <f t="shared" si="19"/>
        <v>0</v>
      </c>
    </row>
    <row r="9" spans="1:36" ht="17" x14ac:dyDescent="0.2">
      <c r="B9" s="1" t="s">
        <v>42</v>
      </c>
      <c r="C9">
        <v>21</v>
      </c>
      <c r="D9" s="1"/>
      <c r="E9" s="1"/>
      <c r="F9" s="1"/>
    </row>
    <row r="10" spans="1:36" ht="17" x14ac:dyDescent="0.2">
      <c r="B10" s="1" t="s">
        <v>43</v>
      </c>
      <c r="C10">
        <v>1</v>
      </c>
      <c r="D10" s="1"/>
      <c r="E10" s="1"/>
      <c r="F10" s="1"/>
    </row>
    <row r="11" spans="1:36" x14ac:dyDescent="0.2">
      <c r="B11" s="1"/>
      <c r="D11" s="1"/>
      <c r="E11" s="1"/>
      <c r="F11" s="1"/>
      <c r="I11">
        <f>SUM(I5:I8)</f>
        <v>181.75</v>
      </c>
      <c r="O11">
        <f>SUM(K5:N8)</f>
        <v>89.083333333333343</v>
      </c>
      <c r="V11">
        <f>SUM(P5:U8)</f>
        <v>55.333333333333336</v>
      </c>
      <c r="AC11">
        <f>SUM(W5:AB8)</f>
        <v>37.333333333333336</v>
      </c>
      <c r="AH11">
        <f>SUM(AD5:AG8)</f>
        <v>0</v>
      </c>
      <c r="AJ11" s="9">
        <f>SUM(O10:AC11)</f>
        <v>181.75000000000003</v>
      </c>
    </row>
    <row r="12" spans="1:36" x14ac:dyDescent="0.2">
      <c r="B12" s="1"/>
      <c r="D12" s="1"/>
      <c r="E12" s="1"/>
      <c r="F12" s="1"/>
    </row>
    <row r="13" spans="1:36" s="2" customFormat="1" x14ac:dyDescent="0.2">
      <c r="A13" s="2" t="s">
        <v>11</v>
      </c>
      <c r="B13" s="3"/>
      <c r="D13" s="3"/>
      <c r="E13" s="3"/>
      <c r="F13" s="3"/>
      <c r="K13" s="5"/>
      <c r="P13" s="5"/>
      <c r="W13" s="5"/>
      <c r="AD13" s="5"/>
      <c r="AJ13" s="10"/>
    </row>
    <row r="14" spans="1:36" ht="34" x14ac:dyDescent="0.2">
      <c r="A14">
        <v>12</v>
      </c>
      <c r="B14" s="1" t="s">
        <v>12</v>
      </c>
      <c r="C14">
        <v>4</v>
      </c>
      <c r="D14" s="1" t="s">
        <v>46</v>
      </c>
      <c r="E14" s="1" t="s">
        <v>45</v>
      </c>
      <c r="F14" s="1"/>
      <c r="G14" t="s">
        <v>142</v>
      </c>
      <c r="H14">
        <v>0.75</v>
      </c>
      <c r="I14">
        <f t="shared" ref="I14:I48" si="20">C14*H14</f>
        <v>3</v>
      </c>
      <c r="J14">
        <v>3</v>
      </c>
      <c r="K14" s="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P14" s="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1</v>
      </c>
      <c r="W14" s="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1</v>
      </c>
      <c r="AB14">
        <f t="shared" si="15"/>
        <v>0</v>
      </c>
      <c r="AD14" s="4">
        <f t="shared" si="16"/>
        <v>0</v>
      </c>
      <c r="AE14">
        <f t="shared" si="17"/>
        <v>0</v>
      </c>
      <c r="AF14">
        <f t="shared" si="18"/>
        <v>1</v>
      </c>
      <c r="AG14">
        <f t="shared" si="19"/>
        <v>0</v>
      </c>
    </row>
    <row r="15" spans="1:36" ht="187" x14ac:dyDescent="0.2">
      <c r="A15">
        <v>13</v>
      </c>
      <c r="B15" s="1" t="s">
        <v>13</v>
      </c>
      <c r="C15">
        <v>26</v>
      </c>
      <c r="D15" s="1" t="s">
        <v>48</v>
      </c>
      <c r="E15" s="1" t="s">
        <v>47</v>
      </c>
      <c r="F15" s="1"/>
      <c r="I15">
        <f t="shared" si="20"/>
        <v>0</v>
      </c>
      <c r="K15" s="4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P15" s="4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W15" s="4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D15" s="4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</row>
    <row r="16" spans="1:36" ht="17" x14ac:dyDescent="0.2">
      <c r="B16" s="1"/>
      <c r="C16">
        <f>46*0.26</f>
        <v>11.96</v>
      </c>
      <c r="D16" s="1"/>
      <c r="E16" s="1" t="s">
        <v>108</v>
      </c>
      <c r="F16" s="1"/>
      <c r="G16" t="s">
        <v>145</v>
      </c>
      <c r="H16">
        <v>1</v>
      </c>
      <c r="I16">
        <f t="shared" si="20"/>
        <v>11.96</v>
      </c>
      <c r="J16">
        <v>2</v>
      </c>
      <c r="K16" s="4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P16" s="4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5.98</v>
      </c>
      <c r="U16">
        <f t="shared" si="9"/>
        <v>0</v>
      </c>
      <c r="W16" s="4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5.98</v>
      </c>
      <c r="AA16">
        <f t="shared" si="14"/>
        <v>0</v>
      </c>
      <c r="AB16">
        <f t="shared" si="15"/>
        <v>0</v>
      </c>
      <c r="AD16" s="4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</row>
    <row r="17" spans="1:33" ht="34" x14ac:dyDescent="0.2">
      <c r="B17" s="1"/>
      <c r="C17">
        <f>31*0.26</f>
        <v>8.06</v>
      </c>
      <c r="D17" s="1"/>
      <c r="E17" s="1" t="s">
        <v>106</v>
      </c>
      <c r="F17" s="1"/>
      <c r="G17" t="s">
        <v>146</v>
      </c>
      <c r="H17">
        <v>1</v>
      </c>
      <c r="I17">
        <f t="shared" si="20"/>
        <v>8.06</v>
      </c>
      <c r="J17">
        <v>1</v>
      </c>
      <c r="K17" s="4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P17" s="4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W17" s="4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D17" s="4">
        <f t="shared" si="16"/>
        <v>8.06</v>
      </c>
      <c r="AE17">
        <f t="shared" si="17"/>
        <v>0</v>
      </c>
      <c r="AF17">
        <f t="shared" si="18"/>
        <v>0</v>
      </c>
      <c r="AG17">
        <f t="shared" si="19"/>
        <v>0</v>
      </c>
    </row>
    <row r="18" spans="1:33" ht="34" x14ac:dyDescent="0.2">
      <c r="B18" s="1"/>
      <c r="C18">
        <f>23*0.26</f>
        <v>5.98</v>
      </c>
      <c r="D18" s="1"/>
      <c r="E18" s="1" t="s">
        <v>147</v>
      </c>
      <c r="F18" s="1"/>
      <c r="G18" t="s">
        <v>143</v>
      </c>
      <c r="H18">
        <v>0.8</v>
      </c>
      <c r="I18">
        <f t="shared" si="20"/>
        <v>4.7840000000000007</v>
      </c>
      <c r="J18">
        <v>4</v>
      </c>
      <c r="K18" s="4">
        <f t="shared" si="0"/>
        <v>0</v>
      </c>
      <c r="L18">
        <f t="shared" si="1"/>
        <v>0</v>
      </c>
      <c r="M18">
        <f t="shared" si="2"/>
        <v>0</v>
      </c>
      <c r="N18">
        <f t="shared" si="3"/>
        <v>1.1960000000000002</v>
      </c>
      <c r="P18" s="4">
        <f t="shared" si="4"/>
        <v>0</v>
      </c>
      <c r="Q18">
        <f t="shared" si="5"/>
        <v>0</v>
      </c>
      <c r="R18">
        <f t="shared" si="6"/>
        <v>0</v>
      </c>
      <c r="S18">
        <f t="shared" si="7"/>
        <v>1.1960000000000002</v>
      </c>
      <c r="T18">
        <f t="shared" si="8"/>
        <v>0</v>
      </c>
      <c r="U18">
        <f t="shared" si="9"/>
        <v>0</v>
      </c>
      <c r="W18" s="4">
        <f t="shared" si="10"/>
        <v>0</v>
      </c>
      <c r="X18">
        <f t="shared" si="11"/>
        <v>0</v>
      </c>
      <c r="Y18">
        <f t="shared" si="12"/>
        <v>1.1960000000000002</v>
      </c>
      <c r="Z18">
        <f t="shared" si="13"/>
        <v>0</v>
      </c>
      <c r="AA18">
        <f t="shared" si="14"/>
        <v>0</v>
      </c>
      <c r="AB18">
        <f t="shared" si="15"/>
        <v>0</v>
      </c>
      <c r="AD18" s="4">
        <f t="shared" si="16"/>
        <v>0</v>
      </c>
      <c r="AE18">
        <f t="shared" si="17"/>
        <v>1.1960000000000002</v>
      </c>
      <c r="AF18">
        <f t="shared" si="18"/>
        <v>0</v>
      </c>
      <c r="AG18">
        <f t="shared" si="19"/>
        <v>0</v>
      </c>
    </row>
    <row r="19" spans="1:33" ht="51" x14ac:dyDescent="0.2">
      <c r="A19">
        <v>14</v>
      </c>
      <c r="B19" s="1" t="s">
        <v>14</v>
      </c>
      <c r="C19">
        <v>3</v>
      </c>
      <c r="D19" s="1" t="s">
        <v>50</v>
      </c>
      <c r="E19" s="1" t="s">
        <v>49</v>
      </c>
      <c r="F19" s="1"/>
      <c r="G19" t="s">
        <v>143</v>
      </c>
      <c r="H19">
        <v>1</v>
      </c>
      <c r="I19">
        <f t="shared" si="20"/>
        <v>3</v>
      </c>
      <c r="J19">
        <v>4</v>
      </c>
      <c r="K19" s="4">
        <f t="shared" si="0"/>
        <v>0</v>
      </c>
      <c r="L19">
        <f t="shared" si="1"/>
        <v>0</v>
      </c>
      <c r="M19">
        <f t="shared" si="2"/>
        <v>0</v>
      </c>
      <c r="N19">
        <f t="shared" si="3"/>
        <v>0.75</v>
      </c>
      <c r="P19" s="4">
        <f t="shared" si="4"/>
        <v>0</v>
      </c>
      <c r="Q19">
        <f t="shared" si="5"/>
        <v>0</v>
      </c>
      <c r="R19">
        <f t="shared" si="6"/>
        <v>0</v>
      </c>
      <c r="S19">
        <f t="shared" si="7"/>
        <v>0.75</v>
      </c>
      <c r="T19">
        <f t="shared" si="8"/>
        <v>0</v>
      </c>
      <c r="U19">
        <f t="shared" si="9"/>
        <v>0</v>
      </c>
      <c r="W19" s="4">
        <f t="shared" si="10"/>
        <v>0</v>
      </c>
      <c r="X19">
        <f t="shared" si="11"/>
        <v>0</v>
      </c>
      <c r="Y19">
        <f t="shared" si="12"/>
        <v>0.75</v>
      </c>
      <c r="Z19">
        <f t="shared" si="13"/>
        <v>0</v>
      </c>
      <c r="AA19">
        <f t="shared" si="14"/>
        <v>0</v>
      </c>
      <c r="AB19">
        <f t="shared" si="15"/>
        <v>0</v>
      </c>
      <c r="AD19" s="4">
        <f t="shared" si="16"/>
        <v>0</v>
      </c>
      <c r="AE19">
        <f t="shared" si="17"/>
        <v>0.75</v>
      </c>
      <c r="AF19">
        <f t="shared" si="18"/>
        <v>0</v>
      </c>
      <c r="AG19">
        <f t="shared" si="19"/>
        <v>0</v>
      </c>
    </row>
    <row r="20" spans="1:33" ht="51" x14ac:dyDescent="0.2">
      <c r="A20">
        <v>15</v>
      </c>
      <c r="B20" s="1" t="s">
        <v>15</v>
      </c>
      <c r="C20">
        <v>1</v>
      </c>
      <c r="D20" s="1" t="s">
        <v>51</v>
      </c>
      <c r="E20" s="1" t="s">
        <v>52</v>
      </c>
      <c r="F20" s="1"/>
      <c r="G20" s="1" t="s">
        <v>142</v>
      </c>
      <c r="H20">
        <v>0.3</v>
      </c>
      <c r="I20">
        <f t="shared" si="20"/>
        <v>0.3</v>
      </c>
      <c r="J20">
        <v>3</v>
      </c>
      <c r="K20" s="4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P20" s="4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9.9999999999999992E-2</v>
      </c>
      <c r="W20" s="4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9.9999999999999992E-2</v>
      </c>
      <c r="AB20">
        <f t="shared" si="15"/>
        <v>0</v>
      </c>
      <c r="AD20" s="4">
        <f t="shared" si="16"/>
        <v>0</v>
      </c>
      <c r="AE20">
        <f t="shared" si="17"/>
        <v>0</v>
      </c>
      <c r="AF20">
        <f t="shared" si="18"/>
        <v>9.9999999999999992E-2</v>
      </c>
      <c r="AG20">
        <f t="shared" si="19"/>
        <v>0</v>
      </c>
    </row>
    <row r="21" spans="1:33" ht="119" x14ac:dyDescent="0.2">
      <c r="A21">
        <v>16</v>
      </c>
      <c r="B21" s="1" t="s">
        <v>17</v>
      </c>
      <c r="C21">
        <v>157</v>
      </c>
      <c r="D21" s="1" t="s">
        <v>53</v>
      </c>
      <c r="E21" s="1"/>
      <c r="F21" s="1"/>
      <c r="G21" t="s">
        <v>142</v>
      </c>
      <c r="H21">
        <v>0.6</v>
      </c>
      <c r="I21">
        <f t="shared" si="20"/>
        <v>94.2</v>
      </c>
      <c r="J21">
        <v>3</v>
      </c>
      <c r="K21" s="4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P21" s="4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31.400000000000002</v>
      </c>
      <c r="W21" s="4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31.400000000000002</v>
      </c>
      <c r="AB21">
        <f t="shared" si="15"/>
        <v>0</v>
      </c>
      <c r="AD21" s="4">
        <f t="shared" si="16"/>
        <v>0</v>
      </c>
      <c r="AE21">
        <f t="shared" si="17"/>
        <v>0</v>
      </c>
      <c r="AF21">
        <f t="shared" si="18"/>
        <v>31.400000000000002</v>
      </c>
      <c r="AG21">
        <f t="shared" si="19"/>
        <v>0</v>
      </c>
    </row>
    <row r="22" spans="1:33" ht="51" x14ac:dyDescent="0.2">
      <c r="A22">
        <v>31</v>
      </c>
      <c r="B22" s="1" t="s">
        <v>27</v>
      </c>
      <c r="C22">
        <v>1</v>
      </c>
      <c r="D22" s="1" t="s">
        <v>62</v>
      </c>
      <c r="E22" s="1" t="s">
        <v>63</v>
      </c>
      <c r="F22" s="1"/>
      <c r="G22" s="1" t="s">
        <v>142</v>
      </c>
      <c r="H22">
        <v>1</v>
      </c>
      <c r="I22">
        <f t="shared" si="20"/>
        <v>1</v>
      </c>
      <c r="J22">
        <v>3</v>
      </c>
      <c r="K22" s="4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  <c r="P22" s="4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0.33333333333333331</v>
      </c>
      <c r="W22" s="4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0.33333333333333331</v>
      </c>
      <c r="AB22">
        <f t="shared" si="15"/>
        <v>0</v>
      </c>
      <c r="AD22" s="4">
        <f t="shared" si="16"/>
        <v>0</v>
      </c>
      <c r="AE22">
        <f t="shared" si="17"/>
        <v>0</v>
      </c>
      <c r="AF22">
        <f t="shared" si="18"/>
        <v>0.33333333333333331</v>
      </c>
      <c r="AG22">
        <f t="shared" si="19"/>
        <v>0</v>
      </c>
    </row>
    <row r="23" spans="1:33" ht="34" x14ac:dyDescent="0.2">
      <c r="A23">
        <v>32</v>
      </c>
      <c r="B23" s="1" t="s">
        <v>25</v>
      </c>
      <c r="C23">
        <v>2</v>
      </c>
      <c r="D23" s="1" t="s">
        <v>64</v>
      </c>
      <c r="E23" s="1" t="s">
        <v>63</v>
      </c>
      <c r="F23" s="1"/>
      <c r="G23" s="1" t="s">
        <v>144</v>
      </c>
      <c r="H23">
        <v>1</v>
      </c>
      <c r="I23">
        <f t="shared" si="20"/>
        <v>2</v>
      </c>
      <c r="J23">
        <v>2</v>
      </c>
      <c r="K23" s="4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  <c r="P23" s="4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W23" s="4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1</v>
      </c>
      <c r="AD23" s="4">
        <f t="shared" si="16"/>
        <v>0</v>
      </c>
      <c r="AE23">
        <f t="shared" si="17"/>
        <v>0</v>
      </c>
      <c r="AF23">
        <f t="shared" si="18"/>
        <v>0</v>
      </c>
      <c r="AG23">
        <f t="shared" si="19"/>
        <v>1</v>
      </c>
    </row>
    <row r="24" spans="1:33" ht="51" x14ac:dyDescent="0.2">
      <c r="A24">
        <v>33</v>
      </c>
      <c r="B24" s="1" t="s">
        <v>26</v>
      </c>
      <c r="D24" s="1" t="s">
        <v>65</v>
      </c>
      <c r="E24" s="1" t="s">
        <v>66</v>
      </c>
      <c r="F24" s="1"/>
      <c r="G24" t="s">
        <v>141</v>
      </c>
      <c r="H24">
        <v>1</v>
      </c>
      <c r="I24">
        <f t="shared" si="20"/>
        <v>0</v>
      </c>
      <c r="J24">
        <v>2</v>
      </c>
      <c r="K24" s="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P24" s="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W24" s="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D24" s="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</row>
    <row r="25" spans="1:33" ht="17" x14ac:dyDescent="0.2">
      <c r="B25" s="1" t="s">
        <v>67</v>
      </c>
      <c r="C25">
        <v>14</v>
      </c>
      <c r="D25" t="s">
        <v>68</v>
      </c>
      <c r="E25" s="1"/>
      <c r="F25" s="1"/>
      <c r="G25" t="s">
        <v>143</v>
      </c>
      <c r="H25">
        <v>0.8</v>
      </c>
      <c r="I25">
        <f t="shared" si="20"/>
        <v>11.200000000000001</v>
      </c>
      <c r="J25">
        <v>4</v>
      </c>
      <c r="K25" s="4">
        <f t="shared" si="0"/>
        <v>0</v>
      </c>
      <c r="L25">
        <f t="shared" si="1"/>
        <v>0</v>
      </c>
      <c r="M25">
        <f t="shared" si="2"/>
        <v>0</v>
      </c>
      <c r="N25">
        <f t="shared" si="3"/>
        <v>2.8000000000000003</v>
      </c>
      <c r="P25" s="4">
        <f t="shared" si="4"/>
        <v>0</v>
      </c>
      <c r="Q25">
        <f t="shared" si="5"/>
        <v>0</v>
      </c>
      <c r="R25">
        <f t="shared" si="6"/>
        <v>0</v>
      </c>
      <c r="S25">
        <f t="shared" si="7"/>
        <v>2.8000000000000003</v>
      </c>
      <c r="T25">
        <f t="shared" si="8"/>
        <v>0</v>
      </c>
      <c r="U25">
        <f t="shared" si="9"/>
        <v>0</v>
      </c>
      <c r="W25" s="4">
        <f t="shared" si="10"/>
        <v>0</v>
      </c>
      <c r="X25">
        <f t="shared" si="11"/>
        <v>0</v>
      </c>
      <c r="Y25">
        <f t="shared" si="12"/>
        <v>2.8000000000000003</v>
      </c>
      <c r="Z25">
        <f t="shared" si="13"/>
        <v>0</v>
      </c>
      <c r="AA25">
        <f t="shared" si="14"/>
        <v>0</v>
      </c>
      <c r="AB25">
        <f t="shared" si="15"/>
        <v>0</v>
      </c>
      <c r="AD25" s="4">
        <f t="shared" si="16"/>
        <v>0</v>
      </c>
      <c r="AE25">
        <f t="shared" si="17"/>
        <v>2.8000000000000003</v>
      </c>
      <c r="AF25">
        <f t="shared" si="18"/>
        <v>0</v>
      </c>
      <c r="AG25">
        <f t="shared" si="19"/>
        <v>0</v>
      </c>
    </row>
    <row r="26" spans="1:33" ht="51" x14ac:dyDescent="0.2">
      <c r="B26" s="1" t="s">
        <v>69</v>
      </c>
      <c r="C26">
        <v>14</v>
      </c>
      <c r="D26" s="1" t="s">
        <v>70</v>
      </c>
      <c r="E26" s="1"/>
      <c r="F26" s="1"/>
      <c r="G26" t="s">
        <v>144</v>
      </c>
      <c r="H26">
        <v>0.6</v>
      </c>
      <c r="I26">
        <f t="shared" si="20"/>
        <v>8.4</v>
      </c>
      <c r="J26">
        <v>2</v>
      </c>
      <c r="K26" s="4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P26" s="4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W26" s="4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4.2</v>
      </c>
      <c r="AD26" s="4">
        <f t="shared" si="16"/>
        <v>0</v>
      </c>
      <c r="AE26">
        <f t="shared" si="17"/>
        <v>0</v>
      </c>
      <c r="AF26">
        <f t="shared" si="18"/>
        <v>0</v>
      </c>
      <c r="AG26">
        <f t="shared" si="19"/>
        <v>4.2</v>
      </c>
    </row>
    <row r="27" spans="1:33" ht="51" x14ac:dyDescent="0.2">
      <c r="B27" s="1" t="s">
        <v>72</v>
      </c>
      <c r="C27">
        <v>9</v>
      </c>
      <c r="D27" s="1" t="s">
        <v>73</v>
      </c>
      <c r="E27" s="1"/>
      <c r="F27" s="1"/>
      <c r="G27" t="s">
        <v>143</v>
      </c>
      <c r="H27">
        <v>1</v>
      </c>
      <c r="I27">
        <f t="shared" si="20"/>
        <v>9</v>
      </c>
      <c r="J27">
        <v>4</v>
      </c>
      <c r="K27" s="4">
        <f t="shared" si="0"/>
        <v>0</v>
      </c>
      <c r="L27">
        <f t="shared" si="1"/>
        <v>0</v>
      </c>
      <c r="M27">
        <f t="shared" si="2"/>
        <v>0</v>
      </c>
      <c r="N27">
        <f t="shared" si="3"/>
        <v>2.25</v>
      </c>
      <c r="P27" s="4">
        <f t="shared" si="4"/>
        <v>0</v>
      </c>
      <c r="Q27">
        <f t="shared" si="5"/>
        <v>0</v>
      </c>
      <c r="R27">
        <f t="shared" si="6"/>
        <v>0</v>
      </c>
      <c r="S27">
        <f t="shared" si="7"/>
        <v>2.25</v>
      </c>
      <c r="T27">
        <f t="shared" si="8"/>
        <v>0</v>
      </c>
      <c r="U27">
        <f t="shared" si="9"/>
        <v>0</v>
      </c>
      <c r="W27" s="4">
        <f t="shared" si="10"/>
        <v>0</v>
      </c>
      <c r="X27">
        <f t="shared" si="11"/>
        <v>0</v>
      </c>
      <c r="Y27">
        <f t="shared" si="12"/>
        <v>2.25</v>
      </c>
      <c r="Z27">
        <f t="shared" si="13"/>
        <v>0</v>
      </c>
      <c r="AA27">
        <f t="shared" si="14"/>
        <v>0</v>
      </c>
      <c r="AB27">
        <f t="shared" si="15"/>
        <v>0</v>
      </c>
      <c r="AD27" s="4">
        <f t="shared" si="16"/>
        <v>0</v>
      </c>
      <c r="AE27">
        <f t="shared" si="17"/>
        <v>2.25</v>
      </c>
      <c r="AF27">
        <f t="shared" si="18"/>
        <v>0</v>
      </c>
      <c r="AG27">
        <f t="shared" si="19"/>
        <v>0</v>
      </c>
    </row>
    <row r="28" spans="1:33" ht="34" x14ac:dyDescent="0.2">
      <c r="B28" s="1" t="s">
        <v>76</v>
      </c>
      <c r="C28">
        <v>11</v>
      </c>
      <c r="D28" s="1" t="s">
        <v>77</v>
      </c>
      <c r="E28" s="1"/>
      <c r="F28" s="1"/>
      <c r="G28" t="s">
        <v>142</v>
      </c>
      <c r="H28">
        <v>0.75</v>
      </c>
      <c r="I28">
        <f t="shared" si="20"/>
        <v>8.25</v>
      </c>
      <c r="J28">
        <v>3</v>
      </c>
      <c r="K28" s="4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P28" s="4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2.75</v>
      </c>
      <c r="W28" s="4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2.75</v>
      </c>
      <c r="AB28">
        <f t="shared" si="15"/>
        <v>0</v>
      </c>
      <c r="AD28" s="4">
        <f t="shared" si="16"/>
        <v>0</v>
      </c>
      <c r="AE28">
        <f t="shared" si="17"/>
        <v>0</v>
      </c>
      <c r="AF28">
        <f t="shared" si="18"/>
        <v>2.75</v>
      </c>
      <c r="AG28">
        <f t="shared" si="19"/>
        <v>0</v>
      </c>
    </row>
    <row r="29" spans="1:33" ht="34" x14ac:dyDescent="0.2">
      <c r="B29" s="1" t="s">
        <v>78</v>
      </c>
      <c r="C29">
        <v>11</v>
      </c>
      <c r="D29" s="1" t="s">
        <v>79</v>
      </c>
      <c r="E29" s="1"/>
      <c r="F29" s="1"/>
      <c r="G29" t="s">
        <v>142</v>
      </c>
      <c r="H29">
        <v>0.4</v>
      </c>
      <c r="I29">
        <f t="shared" si="20"/>
        <v>4.4000000000000004</v>
      </c>
      <c r="J29">
        <v>3</v>
      </c>
      <c r="K29" s="4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P29" s="4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1.4666666666666668</v>
      </c>
      <c r="W29" s="4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0</v>
      </c>
      <c r="AA29">
        <f t="shared" si="14"/>
        <v>1.4666666666666668</v>
      </c>
      <c r="AB29">
        <f t="shared" si="15"/>
        <v>0</v>
      </c>
      <c r="AD29" s="4">
        <f t="shared" si="16"/>
        <v>0</v>
      </c>
      <c r="AE29">
        <f t="shared" si="17"/>
        <v>0</v>
      </c>
      <c r="AF29">
        <f t="shared" si="18"/>
        <v>1.4666666666666668</v>
      </c>
      <c r="AG29">
        <f t="shared" si="19"/>
        <v>0</v>
      </c>
    </row>
    <row r="30" spans="1:33" ht="17" x14ac:dyDescent="0.2">
      <c r="B30" s="1" t="s">
        <v>80</v>
      </c>
      <c r="C30">
        <v>10</v>
      </c>
      <c r="D30" s="1" t="s">
        <v>81</v>
      </c>
      <c r="E30" s="1"/>
      <c r="F30" s="1"/>
      <c r="G30" t="s">
        <v>142</v>
      </c>
      <c r="H30">
        <v>0.6</v>
      </c>
      <c r="I30">
        <f t="shared" si="20"/>
        <v>6</v>
      </c>
      <c r="J30">
        <v>3</v>
      </c>
      <c r="K30" s="4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P30" s="4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2</v>
      </c>
      <c r="W30" s="4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2</v>
      </c>
      <c r="AB30">
        <f t="shared" si="15"/>
        <v>0</v>
      </c>
      <c r="AD30" s="4">
        <f t="shared" si="16"/>
        <v>0</v>
      </c>
      <c r="AE30">
        <f t="shared" si="17"/>
        <v>0</v>
      </c>
      <c r="AF30">
        <f t="shared" si="18"/>
        <v>2</v>
      </c>
      <c r="AG30">
        <f t="shared" si="19"/>
        <v>0</v>
      </c>
    </row>
    <row r="31" spans="1:33" ht="34" x14ac:dyDescent="0.2">
      <c r="B31" s="1" t="s">
        <v>82</v>
      </c>
      <c r="C31">
        <v>9</v>
      </c>
      <c r="D31" s="1" t="s">
        <v>83</v>
      </c>
      <c r="E31" s="1"/>
      <c r="F31" s="1"/>
      <c r="G31" t="s">
        <v>143</v>
      </c>
      <c r="H31">
        <v>0.25</v>
      </c>
      <c r="I31">
        <f t="shared" si="20"/>
        <v>2.25</v>
      </c>
      <c r="J31">
        <v>4</v>
      </c>
      <c r="K31" s="4">
        <f t="shared" si="0"/>
        <v>0</v>
      </c>
      <c r="L31">
        <f t="shared" si="1"/>
        <v>0</v>
      </c>
      <c r="M31">
        <f t="shared" si="2"/>
        <v>0</v>
      </c>
      <c r="N31">
        <f t="shared" si="3"/>
        <v>0.5625</v>
      </c>
      <c r="P31" s="4">
        <f t="shared" si="4"/>
        <v>0</v>
      </c>
      <c r="Q31">
        <f t="shared" si="5"/>
        <v>0</v>
      </c>
      <c r="R31">
        <f t="shared" si="6"/>
        <v>0</v>
      </c>
      <c r="S31">
        <f t="shared" si="7"/>
        <v>0.5625</v>
      </c>
      <c r="T31">
        <f t="shared" si="8"/>
        <v>0</v>
      </c>
      <c r="U31">
        <f t="shared" si="9"/>
        <v>0</v>
      </c>
      <c r="W31" s="4">
        <f t="shared" si="10"/>
        <v>0</v>
      </c>
      <c r="X31">
        <f t="shared" si="11"/>
        <v>0</v>
      </c>
      <c r="Y31">
        <f t="shared" si="12"/>
        <v>0.5625</v>
      </c>
      <c r="Z31">
        <f t="shared" si="13"/>
        <v>0</v>
      </c>
      <c r="AA31">
        <f t="shared" si="14"/>
        <v>0</v>
      </c>
      <c r="AB31">
        <f t="shared" si="15"/>
        <v>0</v>
      </c>
      <c r="AD31" s="4">
        <f t="shared" si="16"/>
        <v>0</v>
      </c>
      <c r="AE31">
        <f t="shared" si="17"/>
        <v>0.5625</v>
      </c>
      <c r="AF31">
        <f t="shared" si="18"/>
        <v>0</v>
      </c>
      <c r="AG31">
        <f t="shared" si="19"/>
        <v>0</v>
      </c>
    </row>
    <row r="32" spans="1:33" ht="17" x14ac:dyDescent="0.2">
      <c r="B32" s="1" t="s">
        <v>84</v>
      </c>
      <c r="C32">
        <v>12</v>
      </c>
      <c r="D32" s="1" t="s">
        <v>85</v>
      </c>
      <c r="E32" s="1"/>
      <c r="F32" s="1"/>
      <c r="G32" t="s">
        <v>142</v>
      </c>
      <c r="H32">
        <v>0.4</v>
      </c>
      <c r="I32">
        <f t="shared" si="20"/>
        <v>4.8000000000000007</v>
      </c>
      <c r="J32">
        <v>3</v>
      </c>
      <c r="K32" s="4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  <c r="P32" s="4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1.6000000000000003</v>
      </c>
      <c r="W32" s="4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1.6000000000000003</v>
      </c>
      <c r="AB32">
        <f t="shared" si="15"/>
        <v>0</v>
      </c>
      <c r="AD32" s="4">
        <f t="shared" si="16"/>
        <v>0</v>
      </c>
      <c r="AE32">
        <f t="shared" si="17"/>
        <v>0</v>
      </c>
      <c r="AF32">
        <f t="shared" si="18"/>
        <v>1.6000000000000003</v>
      </c>
      <c r="AG32">
        <f t="shared" si="19"/>
        <v>0</v>
      </c>
    </row>
    <row r="33" spans="2:33" ht="17" x14ac:dyDescent="0.2">
      <c r="B33" s="1" t="s">
        <v>86</v>
      </c>
      <c r="C33">
        <v>2</v>
      </c>
      <c r="D33" s="1" t="s">
        <v>87</v>
      </c>
      <c r="E33" s="1"/>
      <c r="F33" s="1"/>
      <c r="G33" t="s">
        <v>142</v>
      </c>
      <c r="H33">
        <v>0.75</v>
      </c>
      <c r="I33">
        <f t="shared" si="20"/>
        <v>1.5</v>
      </c>
      <c r="J33">
        <v>3</v>
      </c>
      <c r="K33" s="4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  <c r="P33" s="4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0.5</v>
      </c>
      <c r="W33" s="4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0.5</v>
      </c>
      <c r="AB33">
        <f t="shared" si="15"/>
        <v>0</v>
      </c>
      <c r="AD33" s="4">
        <f t="shared" si="16"/>
        <v>0</v>
      </c>
      <c r="AE33">
        <f t="shared" si="17"/>
        <v>0</v>
      </c>
      <c r="AF33">
        <f t="shared" si="18"/>
        <v>0.5</v>
      </c>
      <c r="AG33">
        <f t="shared" si="19"/>
        <v>0</v>
      </c>
    </row>
    <row r="34" spans="2:33" ht="17" x14ac:dyDescent="0.2">
      <c r="B34" s="1" t="s">
        <v>88</v>
      </c>
      <c r="C34">
        <v>1</v>
      </c>
      <c r="D34" s="1" t="s">
        <v>89</v>
      </c>
      <c r="E34" s="1"/>
      <c r="F34" s="1"/>
      <c r="G34" t="s">
        <v>145</v>
      </c>
      <c r="H34">
        <v>1</v>
      </c>
      <c r="I34">
        <f t="shared" si="20"/>
        <v>1</v>
      </c>
      <c r="J34">
        <v>2</v>
      </c>
      <c r="K34" s="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  <c r="P34" s="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0.5</v>
      </c>
      <c r="U34">
        <f t="shared" si="9"/>
        <v>0</v>
      </c>
      <c r="W34" s="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0.5</v>
      </c>
      <c r="AA34">
        <f t="shared" si="14"/>
        <v>0</v>
      </c>
      <c r="AB34">
        <f t="shared" si="15"/>
        <v>0</v>
      </c>
      <c r="AD34" s="4">
        <f t="shared" si="16"/>
        <v>0</v>
      </c>
      <c r="AE34">
        <f t="shared" si="17"/>
        <v>0</v>
      </c>
      <c r="AF34">
        <f t="shared" si="18"/>
        <v>0</v>
      </c>
      <c r="AG34">
        <f t="shared" si="19"/>
        <v>0</v>
      </c>
    </row>
    <row r="35" spans="2:33" ht="17" x14ac:dyDescent="0.2">
      <c r="B35" s="1" t="s">
        <v>90</v>
      </c>
      <c r="C35">
        <v>4</v>
      </c>
      <c r="D35" s="1" t="s">
        <v>93</v>
      </c>
      <c r="E35" s="1"/>
      <c r="F35" s="1"/>
      <c r="G35" t="s">
        <v>142</v>
      </c>
      <c r="H35">
        <v>0.4</v>
      </c>
      <c r="I35">
        <f t="shared" si="20"/>
        <v>1.6</v>
      </c>
      <c r="J35">
        <v>3</v>
      </c>
      <c r="K35" s="4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  <c r="P35" s="4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0.53333333333333333</v>
      </c>
      <c r="W35" s="4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0.53333333333333333</v>
      </c>
      <c r="AB35">
        <f t="shared" si="15"/>
        <v>0</v>
      </c>
      <c r="AD35" s="4">
        <f t="shared" si="16"/>
        <v>0</v>
      </c>
      <c r="AE35">
        <f t="shared" si="17"/>
        <v>0</v>
      </c>
      <c r="AF35">
        <f t="shared" si="18"/>
        <v>0.53333333333333333</v>
      </c>
      <c r="AG35">
        <f t="shared" si="19"/>
        <v>0</v>
      </c>
    </row>
    <row r="36" spans="2:33" ht="34" x14ac:dyDescent="0.2">
      <c r="B36" s="1" t="s">
        <v>94</v>
      </c>
      <c r="C36">
        <v>2</v>
      </c>
      <c r="D36" s="1" t="s">
        <v>95</v>
      </c>
      <c r="E36" s="1"/>
      <c r="F36" s="1"/>
      <c r="G36" t="s">
        <v>140</v>
      </c>
      <c r="H36">
        <v>0.5</v>
      </c>
      <c r="I36">
        <f t="shared" si="20"/>
        <v>1</v>
      </c>
      <c r="J36">
        <v>3</v>
      </c>
      <c r="K36" s="4">
        <f t="shared" si="0"/>
        <v>0</v>
      </c>
      <c r="L36">
        <f t="shared" si="1"/>
        <v>0</v>
      </c>
      <c r="M36">
        <f t="shared" si="2"/>
        <v>0.33333333333333331</v>
      </c>
      <c r="N36">
        <f t="shared" si="3"/>
        <v>0</v>
      </c>
      <c r="P36" s="4">
        <f t="shared" si="4"/>
        <v>0</v>
      </c>
      <c r="Q36">
        <f t="shared" si="5"/>
        <v>0</v>
      </c>
      <c r="R36">
        <f t="shared" si="6"/>
        <v>0.33333333333333331</v>
      </c>
      <c r="S36">
        <f t="shared" si="7"/>
        <v>0</v>
      </c>
      <c r="T36">
        <f t="shared" si="8"/>
        <v>0</v>
      </c>
      <c r="U36">
        <f t="shared" si="9"/>
        <v>0</v>
      </c>
      <c r="W36" s="4">
        <f t="shared" si="10"/>
        <v>0</v>
      </c>
      <c r="X36">
        <f t="shared" si="11"/>
        <v>0.33333333333333331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D36" s="4">
        <f t="shared" si="16"/>
        <v>0</v>
      </c>
      <c r="AE36">
        <f t="shared" si="17"/>
        <v>0</v>
      </c>
      <c r="AF36">
        <f t="shared" si="18"/>
        <v>0</v>
      </c>
      <c r="AG36">
        <f t="shared" si="19"/>
        <v>0</v>
      </c>
    </row>
    <row r="37" spans="2:33" ht="34" x14ac:dyDescent="0.2">
      <c r="B37" s="1" t="s">
        <v>97</v>
      </c>
      <c r="C37">
        <v>1</v>
      </c>
      <c r="D37" s="1" t="s">
        <v>98</v>
      </c>
      <c r="E37" s="1"/>
      <c r="F37" s="1"/>
      <c r="G37" t="s">
        <v>140</v>
      </c>
      <c r="H37">
        <v>0.4</v>
      </c>
      <c r="I37">
        <f t="shared" si="20"/>
        <v>0.4</v>
      </c>
      <c r="J37">
        <v>3</v>
      </c>
      <c r="K37" s="4">
        <f t="shared" si="0"/>
        <v>0</v>
      </c>
      <c r="L37">
        <f t="shared" si="1"/>
        <v>0</v>
      </c>
      <c r="M37">
        <f t="shared" si="2"/>
        <v>0.13333333333333333</v>
      </c>
      <c r="N37">
        <f t="shared" si="3"/>
        <v>0</v>
      </c>
      <c r="P37" s="4">
        <f t="shared" si="4"/>
        <v>0</v>
      </c>
      <c r="Q37">
        <f t="shared" si="5"/>
        <v>0</v>
      </c>
      <c r="R37">
        <f t="shared" si="6"/>
        <v>0.13333333333333333</v>
      </c>
      <c r="S37">
        <f t="shared" si="7"/>
        <v>0</v>
      </c>
      <c r="T37">
        <f t="shared" si="8"/>
        <v>0</v>
      </c>
      <c r="U37">
        <f t="shared" si="9"/>
        <v>0</v>
      </c>
      <c r="W37" s="4">
        <f t="shared" si="10"/>
        <v>0</v>
      </c>
      <c r="X37">
        <f t="shared" si="11"/>
        <v>0.13333333333333333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D37" s="4">
        <f t="shared" si="16"/>
        <v>0</v>
      </c>
      <c r="AE37">
        <f t="shared" si="17"/>
        <v>0</v>
      </c>
      <c r="AF37">
        <f t="shared" si="18"/>
        <v>0</v>
      </c>
      <c r="AG37">
        <f t="shared" si="19"/>
        <v>0</v>
      </c>
    </row>
    <row r="38" spans="2:33" ht="34" x14ac:dyDescent="0.2">
      <c r="B38" s="1" t="s">
        <v>105</v>
      </c>
      <c r="C38">
        <v>1</v>
      </c>
      <c r="D38" s="1" t="s">
        <v>106</v>
      </c>
      <c r="E38" s="1"/>
      <c r="F38" s="1"/>
      <c r="G38" t="s">
        <v>146</v>
      </c>
      <c r="H38">
        <v>1</v>
      </c>
      <c r="I38">
        <f t="shared" si="20"/>
        <v>1</v>
      </c>
      <c r="J38">
        <v>1</v>
      </c>
      <c r="K38" s="4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  <c r="P38" s="4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W38" s="4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D38" s="4">
        <f t="shared" si="16"/>
        <v>1</v>
      </c>
      <c r="AE38">
        <f t="shared" si="17"/>
        <v>0</v>
      </c>
      <c r="AF38">
        <f t="shared" si="18"/>
        <v>0</v>
      </c>
      <c r="AG38">
        <f t="shared" si="19"/>
        <v>0</v>
      </c>
    </row>
    <row r="39" spans="2:33" ht="17" x14ac:dyDescent="0.2">
      <c r="B39" s="1" t="s">
        <v>107</v>
      </c>
      <c r="C39">
        <v>1</v>
      </c>
      <c r="D39" s="1" t="s">
        <v>108</v>
      </c>
      <c r="E39" s="1"/>
      <c r="F39" s="1"/>
      <c r="G39" t="s">
        <v>145</v>
      </c>
      <c r="H39">
        <v>1</v>
      </c>
      <c r="I39">
        <f t="shared" si="20"/>
        <v>1</v>
      </c>
      <c r="J39">
        <v>2</v>
      </c>
      <c r="K39" s="4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P39" s="4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0.5</v>
      </c>
      <c r="U39">
        <f t="shared" si="9"/>
        <v>0</v>
      </c>
      <c r="W39" s="4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0.5</v>
      </c>
      <c r="AA39">
        <f t="shared" si="14"/>
        <v>0</v>
      </c>
      <c r="AB39">
        <f t="shared" si="15"/>
        <v>0</v>
      </c>
      <c r="AD39" s="4">
        <f t="shared" si="16"/>
        <v>0</v>
      </c>
      <c r="AE39">
        <f t="shared" si="17"/>
        <v>0</v>
      </c>
      <c r="AF39">
        <f t="shared" si="18"/>
        <v>0</v>
      </c>
      <c r="AG39">
        <f t="shared" si="19"/>
        <v>0</v>
      </c>
    </row>
    <row r="40" spans="2:33" ht="34" x14ac:dyDescent="0.2">
      <c r="B40" s="1" t="s">
        <v>109</v>
      </c>
      <c r="C40">
        <v>2</v>
      </c>
      <c r="D40" s="1" t="s">
        <v>110</v>
      </c>
      <c r="E40" s="1"/>
      <c r="F40" s="1"/>
      <c r="G40" t="s">
        <v>139</v>
      </c>
      <c r="H40">
        <v>0.25</v>
      </c>
      <c r="I40">
        <f t="shared" si="20"/>
        <v>0.5</v>
      </c>
      <c r="J40">
        <v>1</v>
      </c>
      <c r="K40" s="4">
        <f t="shared" si="0"/>
        <v>0.5</v>
      </c>
      <c r="L40">
        <f t="shared" si="1"/>
        <v>0</v>
      </c>
      <c r="M40">
        <f t="shared" si="2"/>
        <v>0</v>
      </c>
      <c r="N40">
        <f t="shared" si="3"/>
        <v>0</v>
      </c>
      <c r="P40" s="4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W40" s="4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D40" s="4">
        <f t="shared" si="16"/>
        <v>0</v>
      </c>
      <c r="AE40">
        <f t="shared" si="17"/>
        <v>0</v>
      </c>
      <c r="AF40">
        <f t="shared" si="18"/>
        <v>0</v>
      </c>
      <c r="AG40">
        <f t="shared" si="19"/>
        <v>0</v>
      </c>
    </row>
    <row r="41" spans="2:33" ht="34" x14ac:dyDescent="0.2">
      <c r="B41" s="1" t="s">
        <v>111</v>
      </c>
      <c r="C41">
        <v>1</v>
      </c>
      <c r="D41" s="1" t="s">
        <v>112</v>
      </c>
      <c r="E41" s="1"/>
      <c r="F41" s="1"/>
      <c r="G41" t="s">
        <v>140</v>
      </c>
      <c r="H41">
        <v>1</v>
      </c>
      <c r="I41">
        <f t="shared" si="20"/>
        <v>1</v>
      </c>
      <c r="J41">
        <v>3</v>
      </c>
      <c r="K41" s="4">
        <f t="shared" si="0"/>
        <v>0</v>
      </c>
      <c r="L41">
        <f t="shared" si="1"/>
        <v>0</v>
      </c>
      <c r="M41">
        <f t="shared" si="2"/>
        <v>0.33333333333333331</v>
      </c>
      <c r="N41">
        <f t="shared" si="3"/>
        <v>0</v>
      </c>
      <c r="P41" s="4">
        <f t="shared" si="4"/>
        <v>0</v>
      </c>
      <c r="Q41">
        <f t="shared" si="5"/>
        <v>0</v>
      </c>
      <c r="R41">
        <f t="shared" si="6"/>
        <v>0.33333333333333331</v>
      </c>
      <c r="S41">
        <f t="shared" si="7"/>
        <v>0</v>
      </c>
      <c r="T41">
        <f t="shared" si="8"/>
        <v>0</v>
      </c>
      <c r="U41">
        <f t="shared" si="9"/>
        <v>0</v>
      </c>
      <c r="W41" s="4">
        <f t="shared" si="10"/>
        <v>0</v>
      </c>
      <c r="X41">
        <f t="shared" si="11"/>
        <v>0.33333333333333331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D41" s="4">
        <f t="shared" si="16"/>
        <v>0</v>
      </c>
      <c r="AE41">
        <f t="shared" si="17"/>
        <v>0</v>
      </c>
      <c r="AF41">
        <f t="shared" si="18"/>
        <v>0</v>
      </c>
      <c r="AG41">
        <f t="shared" si="19"/>
        <v>0</v>
      </c>
    </row>
    <row r="42" spans="2:33" ht="34" x14ac:dyDescent="0.2">
      <c r="B42" s="1" t="s">
        <v>113</v>
      </c>
      <c r="C42">
        <v>1</v>
      </c>
      <c r="D42" s="1" t="s">
        <v>114</v>
      </c>
      <c r="E42" s="1"/>
      <c r="F42" s="1"/>
      <c r="G42" t="s">
        <v>144</v>
      </c>
      <c r="H42">
        <v>1</v>
      </c>
      <c r="I42">
        <f t="shared" si="20"/>
        <v>1</v>
      </c>
      <c r="J42">
        <v>2</v>
      </c>
      <c r="K42" s="4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P42" s="4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W42" s="4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0.5</v>
      </c>
      <c r="AD42" s="4">
        <f t="shared" si="16"/>
        <v>0</v>
      </c>
      <c r="AE42">
        <f t="shared" si="17"/>
        <v>0</v>
      </c>
      <c r="AF42">
        <f t="shared" si="18"/>
        <v>0</v>
      </c>
      <c r="AG42">
        <f t="shared" si="19"/>
        <v>0.5</v>
      </c>
    </row>
    <row r="43" spans="2:33" ht="17" x14ac:dyDescent="0.2">
      <c r="B43" s="1" t="s">
        <v>115</v>
      </c>
      <c r="C43">
        <v>1</v>
      </c>
      <c r="D43" s="1" t="s">
        <v>108</v>
      </c>
      <c r="E43" s="1"/>
      <c r="F43" s="1"/>
      <c r="G43" t="s">
        <v>145</v>
      </c>
      <c r="H43">
        <v>1</v>
      </c>
      <c r="I43">
        <f t="shared" si="20"/>
        <v>1</v>
      </c>
      <c r="J43">
        <v>2</v>
      </c>
      <c r="K43" s="4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P43" s="4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0.5</v>
      </c>
      <c r="U43">
        <f t="shared" si="9"/>
        <v>0</v>
      </c>
      <c r="W43" s="4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0.5</v>
      </c>
      <c r="AA43">
        <f t="shared" si="14"/>
        <v>0</v>
      </c>
      <c r="AB43">
        <f t="shared" si="15"/>
        <v>0</v>
      </c>
      <c r="AD43" s="4">
        <f t="shared" si="16"/>
        <v>0</v>
      </c>
      <c r="AE43">
        <f t="shared" si="17"/>
        <v>0</v>
      </c>
      <c r="AF43">
        <f t="shared" si="18"/>
        <v>0</v>
      </c>
      <c r="AG43">
        <f t="shared" si="19"/>
        <v>0</v>
      </c>
    </row>
    <row r="44" spans="2:33" ht="17" x14ac:dyDescent="0.2">
      <c r="B44" s="1" t="s">
        <v>116</v>
      </c>
      <c r="C44">
        <v>1</v>
      </c>
      <c r="D44" s="1" t="s">
        <v>120</v>
      </c>
      <c r="E44" s="1"/>
      <c r="F44" s="1"/>
      <c r="G44" t="s">
        <v>145</v>
      </c>
      <c r="H44">
        <v>1</v>
      </c>
      <c r="I44">
        <f t="shared" si="20"/>
        <v>1</v>
      </c>
      <c r="J44">
        <v>2</v>
      </c>
      <c r="K44" s="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P44" s="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0.5</v>
      </c>
      <c r="U44">
        <f t="shared" si="9"/>
        <v>0</v>
      </c>
      <c r="W44" s="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0.5</v>
      </c>
      <c r="AA44">
        <f t="shared" si="14"/>
        <v>0</v>
      </c>
      <c r="AB44">
        <f t="shared" si="15"/>
        <v>0</v>
      </c>
      <c r="AD44" s="4">
        <f t="shared" si="16"/>
        <v>0</v>
      </c>
      <c r="AE44">
        <f t="shared" si="17"/>
        <v>0</v>
      </c>
      <c r="AF44">
        <f t="shared" si="18"/>
        <v>0</v>
      </c>
      <c r="AG44">
        <f t="shared" si="19"/>
        <v>0</v>
      </c>
    </row>
    <row r="45" spans="2:33" ht="17" x14ac:dyDescent="0.2">
      <c r="B45" s="1" t="s">
        <v>118</v>
      </c>
      <c r="C45">
        <v>2</v>
      </c>
      <c r="D45" s="1" t="s">
        <v>117</v>
      </c>
      <c r="E45" s="1"/>
      <c r="F45" s="1"/>
      <c r="G45" t="s">
        <v>139</v>
      </c>
      <c r="H45">
        <v>0.5</v>
      </c>
      <c r="I45">
        <f t="shared" si="20"/>
        <v>1</v>
      </c>
      <c r="J45">
        <v>1</v>
      </c>
      <c r="K45" s="4">
        <f t="shared" si="0"/>
        <v>1</v>
      </c>
      <c r="L45">
        <f t="shared" si="1"/>
        <v>0</v>
      </c>
      <c r="M45">
        <f t="shared" si="2"/>
        <v>0</v>
      </c>
      <c r="N45">
        <f t="shared" si="3"/>
        <v>0</v>
      </c>
      <c r="P45" s="4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W45" s="4">
        <f t="shared" si="10"/>
        <v>0</v>
      </c>
      <c r="X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D45" s="4">
        <f t="shared" si="16"/>
        <v>0</v>
      </c>
      <c r="AE45">
        <f t="shared" si="17"/>
        <v>0</v>
      </c>
      <c r="AF45">
        <f t="shared" si="18"/>
        <v>0</v>
      </c>
      <c r="AG45">
        <f t="shared" si="19"/>
        <v>0</v>
      </c>
    </row>
    <row r="46" spans="2:33" ht="17" x14ac:dyDescent="0.2">
      <c r="B46" s="1" t="s">
        <v>119</v>
      </c>
      <c r="C46">
        <v>1</v>
      </c>
      <c r="D46" s="1" t="s">
        <v>117</v>
      </c>
      <c r="E46" s="1"/>
      <c r="F46" s="1"/>
      <c r="G46" t="s">
        <v>139</v>
      </c>
      <c r="H46">
        <v>0.5</v>
      </c>
      <c r="I46">
        <f t="shared" si="20"/>
        <v>0.5</v>
      </c>
      <c r="J46">
        <v>1</v>
      </c>
      <c r="K46" s="4">
        <f t="shared" si="0"/>
        <v>0.5</v>
      </c>
      <c r="L46">
        <f t="shared" si="1"/>
        <v>0</v>
      </c>
      <c r="M46">
        <f t="shared" si="2"/>
        <v>0</v>
      </c>
      <c r="N46">
        <f t="shared" si="3"/>
        <v>0</v>
      </c>
      <c r="P46" s="4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W46" s="4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D46" s="4">
        <f t="shared" si="16"/>
        <v>0</v>
      </c>
      <c r="AE46">
        <f t="shared" si="17"/>
        <v>0</v>
      </c>
      <c r="AF46">
        <f t="shared" si="18"/>
        <v>0</v>
      </c>
      <c r="AG46">
        <f t="shared" si="19"/>
        <v>0</v>
      </c>
    </row>
    <row r="47" spans="2:33" ht="34" x14ac:dyDescent="0.2">
      <c r="B47" s="1" t="s">
        <v>121</v>
      </c>
      <c r="C47">
        <v>1</v>
      </c>
      <c r="D47" s="1" t="s">
        <v>122</v>
      </c>
      <c r="E47" s="1"/>
      <c r="F47" s="1"/>
      <c r="G47" t="s">
        <v>140</v>
      </c>
      <c r="H47">
        <v>0.4</v>
      </c>
      <c r="I47">
        <f t="shared" si="20"/>
        <v>0.4</v>
      </c>
      <c r="J47">
        <v>3</v>
      </c>
      <c r="K47" s="4">
        <f t="shared" si="0"/>
        <v>0</v>
      </c>
      <c r="L47">
        <f t="shared" si="1"/>
        <v>0</v>
      </c>
      <c r="M47">
        <f t="shared" si="2"/>
        <v>0.13333333333333333</v>
      </c>
      <c r="N47">
        <f t="shared" si="3"/>
        <v>0</v>
      </c>
      <c r="P47" s="4">
        <f t="shared" si="4"/>
        <v>0</v>
      </c>
      <c r="Q47">
        <f t="shared" si="5"/>
        <v>0</v>
      </c>
      <c r="R47">
        <f t="shared" si="6"/>
        <v>0.13333333333333333</v>
      </c>
      <c r="S47">
        <f t="shared" si="7"/>
        <v>0</v>
      </c>
      <c r="T47">
        <f t="shared" si="8"/>
        <v>0</v>
      </c>
      <c r="U47">
        <f t="shared" si="9"/>
        <v>0</v>
      </c>
      <c r="W47" s="4">
        <f t="shared" si="10"/>
        <v>0</v>
      </c>
      <c r="X47">
        <f t="shared" si="11"/>
        <v>0.13333333333333333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D47" s="4">
        <f t="shared" si="16"/>
        <v>0</v>
      </c>
      <c r="AE47">
        <f t="shared" si="17"/>
        <v>0</v>
      </c>
      <c r="AF47">
        <f t="shared" si="18"/>
        <v>0</v>
      </c>
      <c r="AG47">
        <f t="shared" si="19"/>
        <v>0</v>
      </c>
    </row>
    <row r="48" spans="2:33" ht="51" x14ac:dyDescent="0.2">
      <c r="B48" s="1" t="s">
        <v>126</v>
      </c>
      <c r="C48">
        <v>1</v>
      </c>
      <c r="D48" s="1" t="s">
        <v>127</v>
      </c>
      <c r="E48" s="1"/>
      <c r="F48" s="1"/>
      <c r="G48" t="s">
        <v>139</v>
      </c>
      <c r="H48">
        <v>0.3</v>
      </c>
      <c r="I48">
        <f t="shared" si="20"/>
        <v>0.3</v>
      </c>
      <c r="J48">
        <v>1</v>
      </c>
      <c r="K48" s="4">
        <f t="shared" si="0"/>
        <v>0.3</v>
      </c>
      <c r="L48">
        <f t="shared" si="1"/>
        <v>0</v>
      </c>
      <c r="M48">
        <f t="shared" si="2"/>
        <v>0</v>
      </c>
      <c r="N48">
        <f t="shared" si="3"/>
        <v>0</v>
      </c>
      <c r="P48" s="4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W48" s="4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D48" s="4">
        <f t="shared" si="16"/>
        <v>0</v>
      </c>
      <c r="AE48">
        <f t="shared" si="17"/>
        <v>0</v>
      </c>
      <c r="AF48">
        <f t="shared" si="18"/>
        <v>0</v>
      </c>
      <c r="AG48">
        <f t="shared" si="19"/>
        <v>0</v>
      </c>
    </row>
    <row r="49" spans="2:36" x14ac:dyDescent="0.2">
      <c r="B49" s="1"/>
      <c r="D49" s="1"/>
      <c r="E49" s="1"/>
      <c r="F49" s="1"/>
      <c r="I49">
        <f>SUM(I14:I48)</f>
        <v>196.80400000000003</v>
      </c>
      <c r="O49">
        <f>SUM(K14:N48)</f>
        <v>10.791833333333335</v>
      </c>
      <c r="V49">
        <f>SUM(P14:U48)</f>
        <v>58.155166666666673</v>
      </c>
      <c r="AC49">
        <f>SUM(W14:AB48)</f>
        <v>63.855166666666676</v>
      </c>
      <c r="AH49">
        <f>SUM(AD14:AG48)</f>
        <v>64.001833333333337</v>
      </c>
      <c r="AJ49" s="9">
        <f>SUM(O49:AH49)</f>
        <v>196.804</v>
      </c>
    </row>
    <row r="50" spans="2:36" ht="17" thickBot="1" x14ac:dyDescent="0.25"/>
    <row r="51" spans="2:36" s="7" customFormat="1" ht="18" thickTop="1" thickBot="1" x14ac:dyDescent="0.25">
      <c r="I51" s="7">
        <f>I49+I11</f>
        <v>378.55400000000003</v>
      </c>
      <c r="K51" s="8"/>
      <c r="O51" s="7">
        <f>SUM(O5:O49)</f>
        <v>99.875166666666672</v>
      </c>
      <c r="P51" s="8"/>
      <c r="V51" s="7">
        <f>SUM(V11:V49)</f>
        <v>113.48850000000002</v>
      </c>
      <c r="W51" s="8"/>
      <c r="AC51" s="7">
        <f>SUM(AC5:AC49)</f>
        <v>101.1885</v>
      </c>
      <c r="AD51" s="8"/>
      <c r="AH51" s="7">
        <f>SUM(AH4:AH49)</f>
        <v>64.001833333333337</v>
      </c>
      <c r="AJ51" s="11">
        <f>AJ49+AJ11</f>
        <v>378.55400000000003</v>
      </c>
    </row>
    <row r="52" spans="2:36" ht="17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46F9-DE9C-D04E-8476-DC064200C974}">
  <dimension ref="A1:AK25"/>
  <sheetViews>
    <sheetView topLeftCell="O10" workbookViewId="0">
      <selection activeCell="AI25" activeCellId="11" sqref="P9 W9 AD9 AI9 P15 W15 AD15 AI15 P25 W25 AD25 AI25"/>
    </sheetView>
  </sheetViews>
  <sheetFormatPr baseColWidth="10" defaultRowHeight="16" x14ac:dyDescent="0.2"/>
  <sheetData>
    <row r="1" spans="1:37" x14ac:dyDescent="0.2">
      <c r="A1" t="s">
        <v>152</v>
      </c>
    </row>
    <row r="2" spans="1:37" x14ac:dyDescent="0.2">
      <c r="L2" t="s">
        <v>139</v>
      </c>
      <c r="Q2" t="s">
        <v>150</v>
      </c>
      <c r="X2" t="s">
        <v>148</v>
      </c>
    </row>
    <row r="3" spans="1:37" s="12" customFormat="1" x14ac:dyDescent="0.2">
      <c r="A3" s="12" t="s">
        <v>153</v>
      </c>
    </row>
    <row r="4" spans="1:37" ht="68" x14ac:dyDescent="0.2">
      <c r="A4">
        <v>11</v>
      </c>
      <c r="B4" s="1" t="s">
        <v>8</v>
      </c>
      <c r="C4">
        <v>22</v>
      </c>
      <c r="D4" s="1" t="s">
        <v>44</v>
      </c>
      <c r="E4" s="1" t="s">
        <v>41</v>
      </c>
      <c r="F4" s="1" t="s">
        <v>39</v>
      </c>
      <c r="G4" s="1" t="s">
        <v>139</v>
      </c>
      <c r="H4">
        <v>0.5</v>
      </c>
      <c r="I4">
        <v>11</v>
      </c>
      <c r="J4">
        <v>1</v>
      </c>
      <c r="L4" s="4">
        <v>11</v>
      </c>
      <c r="M4">
        <v>0</v>
      </c>
      <c r="N4">
        <v>0</v>
      </c>
      <c r="O4">
        <v>0</v>
      </c>
      <c r="Q4" s="4">
        <v>0</v>
      </c>
      <c r="R4">
        <v>0</v>
      </c>
      <c r="S4">
        <v>0</v>
      </c>
      <c r="T4">
        <v>0</v>
      </c>
      <c r="U4">
        <v>0</v>
      </c>
      <c r="V4">
        <v>0</v>
      </c>
      <c r="X4" s="4">
        <v>0</v>
      </c>
      <c r="Y4">
        <v>0</v>
      </c>
      <c r="Z4">
        <v>0</v>
      </c>
      <c r="AA4">
        <v>0</v>
      </c>
      <c r="AB4">
        <v>0</v>
      </c>
      <c r="AC4">
        <v>0</v>
      </c>
      <c r="AE4" s="4">
        <v>0</v>
      </c>
      <c r="AF4">
        <v>0</v>
      </c>
      <c r="AG4">
        <v>0</v>
      </c>
      <c r="AH4">
        <v>0</v>
      </c>
      <c r="AK4" s="9"/>
    </row>
    <row r="5" spans="1:37" ht="187" x14ac:dyDescent="0.2">
      <c r="A5">
        <v>13</v>
      </c>
      <c r="B5" s="1" t="s">
        <v>13</v>
      </c>
      <c r="C5">
        <v>26</v>
      </c>
      <c r="D5" s="1" t="s">
        <v>48</v>
      </c>
      <c r="E5" s="1" t="s">
        <v>47</v>
      </c>
      <c r="F5" s="1"/>
      <c r="I5">
        <v>0</v>
      </c>
      <c r="L5" s="4">
        <v>0</v>
      </c>
      <c r="M5">
        <v>0</v>
      </c>
      <c r="N5">
        <v>0</v>
      </c>
      <c r="O5">
        <v>0</v>
      </c>
      <c r="Q5" s="4">
        <v>0</v>
      </c>
      <c r="R5">
        <v>0</v>
      </c>
      <c r="S5">
        <v>0</v>
      </c>
      <c r="T5">
        <v>0</v>
      </c>
      <c r="U5">
        <v>0</v>
      </c>
      <c r="V5">
        <v>0</v>
      </c>
      <c r="X5" s="4">
        <v>0</v>
      </c>
      <c r="Y5">
        <v>0</v>
      </c>
      <c r="Z5">
        <v>0</v>
      </c>
      <c r="AA5">
        <v>0</v>
      </c>
      <c r="AB5">
        <v>0</v>
      </c>
      <c r="AC5">
        <v>0</v>
      </c>
      <c r="AE5" s="4">
        <v>0</v>
      </c>
      <c r="AF5">
        <v>0</v>
      </c>
      <c r="AG5">
        <v>0</v>
      </c>
      <c r="AH5">
        <v>0</v>
      </c>
      <c r="AK5" s="9"/>
    </row>
    <row r="6" spans="1:37" ht="17" x14ac:dyDescent="0.2">
      <c r="B6" s="1"/>
      <c r="C6">
        <v>11.96</v>
      </c>
      <c r="D6" s="1"/>
      <c r="E6" s="1" t="s">
        <v>108</v>
      </c>
      <c r="F6" s="1"/>
      <c r="G6" t="s">
        <v>145</v>
      </c>
      <c r="H6">
        <v>1</v>
      </c>
      <c r="I6">
        <v>11.96</v>
      </c>
      <c r="J6">
        <v>2</v>
      </c>
      <c r="L6" s="4">
        <v>0</v>
      </c>
      <c r="M6">
        <v>0</v>
      </c>
      <c r="N6">
        <v>0</v>
      </c>
      <c r="O6">
        <v>0</v>
      </c>
      <c r="Q6" s="4">
        <v>0</v>
      </c>
      <c r="R6">
        <v>0</v>
      </c>
      <c r="S6">
        <v>0</v>
      </c>
      <c r="T6">
        <v>0</v>
      </c>
      <c r="U6">
        <v>5.98</v>
      </c>
      <c r="V6">
        <v>0</v>
      </c>
      <c r="X6" s="4">
        <v>0</v>
      </c>
      <c r="Y6">
        <v>0</v>
      </c>
      <c r="Z6">
        <v>0</v>
      </c>
      <c r="AA6">
        <v>5.98</v>
      </c>
      <c r="AB6">
        <v>0</v>
      </c>
      <c r="AC6">
        <v>0</v>
      </c>
      <c r="AE6" s="4">
        <v>0</v>
      </c>
      <c r="AF6">
        <v>0</v>
      </c>
      <c r="AG6">
        <v>0</v>
      </c>
      <c r="AH6">
        <v>0</v>
      </c>
      <c r="AK6" s="9"/>
    </row>
    <row r="7" spans="1:37" ht="34" x14ac:dyDescent="0.2">
      <c r="B7" s="1"/>
      <c r="C7">
        <v>8.06</v>
      </c>
      <c r="D7" s="1"/>
      <c r="E7" s="1" t="s">
        <v>106</v>
      </c>
      <c r="F7" s="1"/>
      <c r="G7" t="s">
        <v>146</v>
      </c>
      <c r="H7">
        <v>1</v>
      </c>
      <c r="I7">
        <v>8.06</v>
      </c>
      <c r="J7">
        <v>1</v>
      </c>
      <c r="L7" s="4">
        <v>0</v>
      </c>
      <c r="M7">
        <v>0</v>
      </c>
      <c r="N7">
        <v>0</v>
      </c>
      <c r="O7">
        <v>0</v>
      </c>
      <c r="Q7" s="4">
        <v>0</v>
      </c>
      <c r="R7">
        <v>0</v>
      </c>
      <c r="S7">
        <v>0</v>
      </c>
      <c r="T7">
        <v>0</v>
      </c>
      <c r="U7">
        <v>0</v>
      </c>
      <c r="V7">
        <v>0</v>
      </c>
      <c r="X7" s="4">
        <v>0</v>
      </c>
      <c r="Y7">
        <v>0</v>
      </c>
      <c r="Z7">
        <v>0</v>
      </c>
      <c r="AA7">
        <v>0</v>
      </c>
      <c r="AB7">
        <v>0</v>
      </c>
      <c r="AC7">
        <v>0</v>
      </c>
      <c r="AE7" s="4">
        <v>8.06</v>
      </c>
      <c r="AF7">
        <v>0</v>
      </c>
      <c r="AG7">
        <v>0</v>
      </c>
      <c r="AH7">
        <v>0</v>
      </c>
      <c r="AK7" s="9"/>
    </row>
    <row r="8" spans="1:37" ht="34" x14ac:dyDescent="0.2">
      <c r="B8" s="1"/>
      <c r="C8">
        <v>5.98</v>
      </c>
      <c r="D8" s="1"/>
      <c r="E8" s="1" t="s">
        <v>147</v>
      </c>
      <c r="F8" s="1"/>
      <c r="G8" t="s">
        <v>143</v>
      </c>
      <c r="H8">
        <v>0.8</v>
      </c>
      <c r="I8">
        <v>4.7840000000000007</v>
      </c>
      <c r="J8">
        <v>4</v>
      </c>
      <c r="L8" s="4">
        <v>0</v>
      </c>
      <c r="M8">
        <v>0</v>
      </c>
      <c r="N8">
        <v>0</v>
      </c>
      <c r="O8">
        <v>1.1960000000000002</v>
      </c>
      <c r="Q8" s="4">
        <v>0</v>
      </c>
      <c r="R8">
        <v>0</v>
      </c>
      <c r="S8">
        <v>0</v>
      </c>
      <c r="T8">
        <v>1.1960000000000002</v>
      </c>
      <c r="U8">
        <v>0</v>
      </c>
      <c r="V8">
        <v>0</v>
      </c>
      <c r="X8" s="4">
        <v>0</v>
      </c>
      <c r="Y8">
        <v>0</v>
      </c>
      <c r="Z8">
        <v>1.1960000000000002</v>
      </c>
      <c r="AA8">
        <v>0</v>
      </c>
      <c r="AB8">
        <v>0</v>
      </c>
      <c r="AC8">
        <v>0</v>
      </c>
      <c r="AE8" s="4">
        <v>0</v>
      </c>
      <c r="AF8">
        <v>1.1960000000000002</v>
      </c>
      <c r="AG8">
        <v>0</v>
      </c>
      <c r="AH8">
        <v>0</v>
      </c>
      <c r="AK8" s="9"/>
    </row>
    <row r="9" spans="1:37" x14ac:dyDescent="0.2">
      <c r="P9">
        <f>SUM(L4:O8)</f>
        <v>12.196</v>
      </c>
      <c r="W9">
        <f>SUM(Q4:V8)</f>
        <v>7.1760000000000002</v>
      </c>
      <c r="AD9">
        <f>SUM(X4:AC8)</f>
        <v>7.1760000000000002</v>
      </c>
      <c r="AI9">
        <f>SUM(AE4:AH8)</f>
        <v>9.2560000000000002</v>
      </c>
      <c r="AK9">
        <f>SUM(P9:AI9)</f>
        <v>35.804000000000002</v>
      </c>
    </row>
    <row r="12" spans="1:37" s="12" customFormat="1" x14ac:dyDescent="0.2">
      <c r="A12" s="12" t="s">
        <v>154</v>
      </c>
    </row>
    <row r="13" spans="1:37" ht="51" x14ac:dyDescent="0.2">
      <c r="A13">
        <v>14</v>
      </c>
      <c r="B13" s="1" t="s">
        <v>14</v>
      </c>
      <c r="C13">
        <v>3</v>
      </c>
      <c r="D13" s="1" t="s">
        <v>50</v>
      </c>
      <c r="E13" s="1" t="s">
        <v>49</v>
      </c>
      <c r="F13" s="1"/>
      <c r="G13" t="s">
        <v>143</v>
      </c>
      <c r="H13">
        <v>1</v>
      </c>
      <c r="I13">
        <v>3</v>
      </c>
      <c r="J13">
        <v>4</v>
      </c>
      <c r="L13" s="4">
        <v>0</v>
      </c>
      <c r="M13">
        <v>0</v>
      </c>
      <c r="N13">
        <v>0</v>
      </c>
      <c r="O13">
        <v>0.75</v>
      </c>
      <c r="Q13" s="4">
        <v>0</v>
      </c>
      <c r="R13">
        <v>0</v>
      </c>
      <c r="S13">
        <v>0</v>
      </c>
      <c r="T13">
        <v>0.75</v>
      </c>
      <c r="U13">
        <v>0</v>
      </c>
      <c r="V13">
        <v>0</v>
      </c>
      <c r="X13" s="4">
        <v>0</v>
      </c>
      <c r="Y13">
        <v>0</v>
      </c>
      <c r="Z13">
        <v>0.75</v>
      </c>
      <c r="AA13">
        <v>0</v>
      </c>
      <c r="AB13">
        <v>0</v>
      </c>
      <c r="AC13">
        <v>0</v>
      </c>
      <c r="AE13" s="4">
        <v>0</v>
      </c>
      <c r="AF13">
        <v>0.75</v>
      </c>
      <c r="AG13">
        <v>0</v>
      </c>
      <c r="AH13">
        <v>0</v>
      </c>
      <c r="AK13" s="9"/>
    </row>
    <row r="14" spans="1:37" ht="51" x14ac:dyDescent="0.2">
      <c r="A14">
        <v>15</v>
      </c>
      <c r="B14" s="1" t="s">
        <v>15</v>
      </c>
      <c r="C14">
        <v>1</v>
      </c>
      <c r="D14" s="1" t="s">
        <v>51</v>
      </c>
      <c r="E14" s="1" t="s">
        <v>52</v>
      </c>
      <c r="F14" s="1"/>
      <c r="G14" s="1" t="s">
        <v>142</v>
      </c>
      <c r="H14">
        <v>0.3</v>
      </c>
      <c r="I14">
        <v>0.3</v>
      </c>
      <c r="J14">
        <v>3</v>
      </c>
      <c r="L14" s="4">
        <v>0</v>
      </c>
      <c r="M14">
        <v>0</v>
      </c>
      <c r="N14">
        <v>0</v>
      </c>
      <c r="O14">
        <v>0</v>
      </c>
      <c r="Q14" s="4">
        <v>0</v>
      </c>
      <c r="R14">
        <v>0</v>
      </c>
      <c r="S14">
        <v>0</v>
      </c>
      <c r="T14">
        <v>0</v>
      </c>
      <c r="U14">
        <v>0</v>
      </c>
      <c r="V14">
        <v>9.9999999999999992E-2</v>
      </c>
      <c r="X14" s="4">
        <v>0</v>
      </c>
      <c r="Y14">
        <v>0</v>
      </c>
      <c r="Z14">
        <v>0</v>
      </c>
      <c r="AA14">
        <v>0</v>
      </c>
      <c r="AB14">
        <v>9.9999999999999992E-2</v>
      </c>
      <c r="AC14">
        <v>0</v>
      </c>
      <c r="AE14" s="4">
        <v>0</v>
      </c>
      <c r="AF14">
        <v>0</v>
      </c>
      <c r="AG14">
        <v>9.9999999999999992E-2</v>
      </c>
      <c r="AH14">
        <v>0</v>
      </c>
      <c r="AK14" s="9"/>
    </row>
    <row r="15" spans="1:37" x14ac:dyDescent="0.2">
      <c r="P15">
        <f>SUM(L13:O14)</f>
        <v>0.75</v>
      </c>
      <c r="W15">
        <f>SUM(Q13:V14)</f>
        <v>0.85</v>
      </c>
      <c r="AD15">
        <f>SUM(X13:AC14)</f>
        <v>0.85</v>
      </c>
      <c r="AI15">
        <f>SUM(AE13:AH14)</f>
        <v>0.85</v>
      </c>
      <c r="AK15">
        <f>SUM(P15:AI15)</f>
        <v>3.3000000000000003</v>
      </c>
    </row>
    <row r="18" spans="1:37" s="12" customFormat="1" x14ac:dyDescent="0.2">
      <c r="A18" s="12" t="s">
        <v>155</v>
      </c>
    </row>
    <row r="19" spans="1:37" ht="51" x14ac:dyDescent="0.2">
      <c r="A19">
        <v>7</v>
      </c>
      <c r="B19" s="1" t="s">
        <v>5</v>
      </c>
      <c r="C19">
        <v>224</v>
      </c>
      <c r="D19" s="1" t="s">
        <v>32</v>
      </c>
      <c r="E19" s="1" t="s">
        <v>34</v>
      </c>
      <c r="F19" s="1"/>
      <c r="G19" t="s">
        <v>140</v>
      </c>
      <c r="H19">
        <v>0.5</v>
      </c>
      <c r="I19">
        <v>112</v>
      </c>
      <c r="J19">
        <v>3</v>
      </c>
      <c r="L19" s="4">
        <v>0</v>
      </c>
      <c r="M19">
        <v>0</v>
      </c>
      <c r="N19">
        <v>37.333333333333336</v>
      </c>
      <c r="O19">
        <v>0</v>
      </c>
      <c r="Q19" s="4">
        <v>0</v>
      </c>
      <c r="R19">
        <v>0</v>
      </c>
      <c r="S19">
        <v>37.333333333333336</v>
      </c>
      <c r="T19">
        <v>0</v>
      </c>
      <c r="U19">
        <v>0</v>
      </c>
      <c r="V19">
        <v>0</v>
      </c>
      <c r="X19" s="4">
        <v>0</v>
      </c>
      <c r="Y19">
        <v>37.333333333333336</v>
      </c>
      <c r="Z19">
        <v>0</v>
      </c>
      <c r="AA19">
        <v>0</v>
      </c>
      <c r="AB19">
        <v>0</v>
      </c>
      <c r="AC19">
        <v>0</v>
      </c>
      <c r="AE19" s="4">
        <v>0</v>
      </c>
      <c r="AF19">
        <v>0</v>
      </c>
      <c r="AG19">
        <v>0</v>
      </c>
      <c r="AH19">
        <v>0</v>
      </c>
      <c r="AK19" s="9"/>
    </row>
    <row r="20" spans="1:37" ht="68" x14ac:dyDescent="0.2">
      <c r="A20">
        <v>8</v>
      </c>
      <c r="B20" s="1" t="s">
        <v>6</v>
      </c>
      <c r="C20">
        <v>90</v>
      </c>
      <c r="D20" s="1" t="s">
        <v>35</v>
      </c>
      <c r="E20" s="1" t="s">
        <v>37</v>
      </c>
      <c r="F20" s="1" t="s">
        <v>36</v>
      </c>
      <c r="G20" s="1" t="s">
        <v>141</v>
      </c>
      <c r="H20">
        <v>0.4</v>
      </c>
      <c r="I20">
        <v>36</v>
      </c>
      <c r="J20">
        <v>2</v>
      </c>
      <c r="L20" s="4">
        <v>0</v>
      </c>
      <c r="M20">
        <v>18</v>
      </c>
      <c r="N20">
        <v>0</v>
      </c>
      <c r="O20">
        <v>0</v>
      </c>
      <c r="Q20" s="4">
        <v>0</v>
      </c>
      <c r="R20">
        <v>18</v>
      </c>
      <c r="S20">
        <v>0</v>
      </c>
      <c r="T20">
        <v>0</v>
      </c>
      <c r="U20">
        <v>0</v>
      </c>
      <c r="V20">
        <v>0</v>
      </c>
      <c r="X20" s="4">
        <v>0</v>
      </c>
      <c r="Y20">
        <v>0</v>
      </c>
      <c r="Z20">
        <v>0</v>
      </c>
      <c r="AA20">
        <v>0</v>
      </c>
      <c r="AB20">
        <v>0</v>
      </c>
      <c r="AC20">
        <v>0</v>
      </c>
      <c r="AE20" s="4">
        <v>0</v>
      </c>
      <c r="AF20">
        <v>0</v>
      </c>
      <c r="AG20">
        <v>0</v>
      </c>
      <c r="AH20">
        <v>0</v>
      </c>
      <c r="AK20" s="9"/>
    </row>
    <row r="21" spans="1:37" ht="51" x14ac:dyDescent="0.2">
      <c r="A21">
        <v>9</v>
      </c>
      <c r="B21" s="1" t="s">
        <v>7</v>
      </c>
      <c r="C21">
        <v>91</v>
      </c>
      <c r="D21" s="1" t="s">
        <v>38</v>
      </c>
      <c r="E21" s="1" t="s">
        <v>40</v>
      </c>
      <c r="F21" s="1"/>
      <c r="G21" t="s">
        <v>139</v>
      </c>
      <c r="H21">
        <v>0.25</v>
      </c>
      <c r="I21">
        <v>22.75</v>
      </c>
      <c r="J21">
        <v>1</v>
      </c>
      <c r="L21" s="4">
        <v>22.75</v>
      </c>
      <c r="M21">
        <v>0</v>
      </c>
      <c r="N21">
        <v>0</v>
      </c>
      <c r="O21">
        <v>0</v>
      </c>
      <c r="Q21" s="4">
        <v>0</v>
      </c>
      <c r="R21">
        <v>0</v>
      </c>
      <c r="S21">
        <v>0</v>
      </c>
      <c r="T21">
        <v>0</v>
      </c>
      <c r="U21">
        <v>0</v>
      </c>
      <c r="V21">
        <v>0</v>
      </c>
      <c r="X21" s="4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s="4">
        <v>0</v>
      </c>
      <c r="AF21">
        <v>0</v>
      </c>
      <c r="AG21">
        <v>0</v>
      </c>
      <c r="AH21">
        <v>0</v>
      </c>
      <c r="AK21" s="9"/>
    </row>
    <row r="22" spans="1:37" ht="51" x14ac:dyDescent="0.2">
      <c r="A22">
        <v>31</v>
      </c>
      <c r="B22" s="1" t="s">
        <v>27</v>
      </c>
      <c r="C22">
        <v>1</v>
      </c>
      <c r="D22" s="1" t="s">
        <v>62</v>
      </c>
      <c r="E22" s="1" t="s">
        <v>63</v>
      </c>
      <c r="F22" s="1"/>
      <c r="G22" s="1" t="s">
        <v>142</v>
      </c>
      <c r="H22">
        <v>1</v>
      </c>
      <c r="I22">
        <v>1</v>
      </c>
      <c r="J22">
        <v>3</v>
      </c>
      <c r="L22" s="4">
        <v>0</v>
      </c>
      <c r="M22">
        <v>0</v>
      </c>
      <c r="N22">
        <v>0</v>
      </c>
      <c r="O22">
        <v>0</v>
      </c>
      <c r="Q22" s="4">
        <v>0</v>
      </c>
      <c r="R22">
        <v>0</v>
      </c>
      <c r="S22">
        <v>0</v>
      </c>
      <c r="T22">
        <v>0</v>
      </c>
      <c r="U22">
        <v>0</v>
      </c>
      <c r="V22">
        <v>0.33333333333333331</v>
      </c>
      <c r="X22" s="4">
        <v>0</v>
      </c>
      <c r="Y22">
        <v>0</v>
      </c>
      <c r="Z22">
        <v>0</v>
      </c>
      <c r="AA22">
        <v>0</v>
      </c>
      <c r="AB22">
        <v>0.33333333333333331</v>
      </c>
      <c r="AC22">
        <v>0</v>
      </c>
      <c r="AE22" s="4">
        <v>0</v>
      </c>
      <c r="AF22">
        <v>0</v>
      </c>
      <c r="AG22">
        <v>0.33333333333333331</v>
      </c>
      <c r="AH22">
        <v>0</v>
      </c>
      <c r="AK22" s="9"/>
    </row>
    <row r="23" spans="1:37" ht="34" x14ac:dyDescent="0.2">
      <c r="A23">
        <v>32</v>
      </c>
      <c r="B23" s="1" t="s">
        <v>25</v>
      </c>
      <c r="C23">
        <v>2</v>
      </c>
      <c r="D23" s="1" t="s">
        <v>64</v>
      </c>
      <c r="E23" s="1" t="s">
        <v>63</v>
      </c>
      <c r="F23" s="1"/>
      <c r="G23" s="1" t="s">
        <v>144</v>
      </c>
      <c r="H23">
        <v>1</v>
      </c>
      <c r="I23">
        <v>2</v>
      </c>
      <c r="J23">
        <v>2</v>
      </c>
      <c r="L23" s="4">
        <v>0</v>
      </c>
      <c r="M23">
        <v>0</v>
      </c>
      <c r="N23">
        <v>0</v>
      </c>
      <c r="O23">
        <v>0</v>
      </c>
      <c r="Q23" s="4">
        <v>0</v>
      </c>
      <c r="R23">
        <v>0</v>
      </c>
      <c r="S23">
        <v>0</v>
      </c>
      <c r="T23">
        <v>0</v>
      </c>
      <c r="U23">
        <v>0</v>
      </c>
      <c r="V23">
        <v>0</v>
      </c>
      <c r="X23" s="4">
        <v>0</v>
      </c>
      <c r="Y23">
        <v>0</v>
      </c>
      <c r="Z23">
        <v>0</v>
      </c>
      <c r="AA23">
        <v>0</v>
      </c>
      <c r="AB23">
        <v>0</v>
      </c>
      <c r="AC23">
        <v>1</v>
      </c>
      <c r="AE23" s="4">
        <v>0</v>
      </c>
      <c r="AF23">
        <v>0</v>
      </c>
      <c r="AG23">
        <v>0</v>
      </c>
      <c r="AH23">
        <v>1</v>
      </c>
      <c r="AK23" s="9"/>
    </row>
    <row r="24" spans="1:37" ht="51" x14ac:dyDescent="0.2">
      <c r="A24">
        <v>33</v>
      </c>
      <c r="B24" s="1" t="s">
        <v>26</v>
      </c>
      <c r="D24" s="1" t="s">
        <v>65</v>
      </c>
      <c r="E24" s="1" t="s">
        <v>66</v>
      </c>
      <c r="F24" s="1"/>
      <c r="G24" t="s">
        <v>141</v>
      </c>
      <c r="H24">
        <v>1</v>
      </c>
      <c r="I24">
        <v>0</v>
      </c>
      <c r="J24">
        <v>2</v>
      </c>
      <c r="L24" s="4">
        <v>0</v>
      </c>
      <c r="M24">
        <v>0</v>
      </c>
      <c r="N24">
        <v>0</v>
      </c>
      <c r="O24">
        <v>0</v>
      </c>
      <c r="Q24" s="4">
        <v>0</v>
      </c>
      <c r="R24">
        <v>0</v>
      </c>
      <c r="S24">
        <v>0</v>
      </c>
      <c r="T24">
        <v>0</v>
      </c>
      <c r="U24">
        <v>0</v>
      </c>
      <c r="V24">
        <v>0</v>
      </c>
      <c r="X24" s="4">
        <v>0</v>
      </c>
      <c r="Y24">
        <v>0</v>
      </c>
      <c r="Z24">
        <v>0</v>
      </c>
      <c r="AA24">
        <v>0</v>
      </c>
      <c r="AB24">
        <v>0</v>
      </c>
      <c r="AC24">
        <v>0</v>
      </c>
      <c r="AE24" s="4">
        <v>0</v>
      </c>
      <c r="AF24">
        <v>0</v>
      </c>
      <c r="AG24">
        <v>0</v>
      </c>
      <c r="AH24">
        <v>0</v>
      </c>
      <c r="AK24" s="9"/>
    </row>
    <row r="25" spans="1:37" x14ac:dyDescent="0.2">
      <c r="P25">
        <f>SUM(L19:O24)</f>
        <v>78.083333333333343</v>
      </c>
      <c r="W25">
        <f>SUM(Q19:V24)</f>
        <v>55.666666666666671</v>
      </c>
      <c r="AD25">
        <f>SUM(X19:AC24)</f>
        <v>38.666666666666671</v>
      </c>
      <c r="AI25">
        <f>SUM(AE19:AH24)</f>
        <v>1.3333333333333333</v>
      </c>
      <c r="AK25">
        <f>SUM(P25:AI25)</f>
        <v>173.75000000000003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3050-0EB9-3345-BF6B-40641D93741C}">
  <dimension ref="A1:E4"/>
  <sheetViews>
    <sheetView workbookViewId="0">
      <selection sqref="A1:E4"/>
    </sheetView>
  </sheetViews>
  <sheetFormatPr baseColWidth="10" defaultRowHeight="16" x14ac:dyDescent="0.2"/>
  <sheetData>
    <row r="1" spans="1:5" x14ac:dyDescent="0.2">
      <c r="B1" t="s">
        <v>139</v>
      </c>
      <c r="C1" t="s">
        <v>150</v>
      </c>
      <c r="D1" t="s">
        <v>148</v>
      </c>
      <c r="E1" t="s">
        <v>146</v>
      </c>
    </row>
    <row r="2" spans="1:5" x14ac:dyDescent="0.2">
      <c r="A2" t="s">
        <v>156</v>
      </c>
      <c r="B2">
        <v>12.196</v>
      </c>
      <c r="C2">
        <v>7.1760000000000002</v>
      </c>
      <c r="D2">
        <v>7.1760000000000002</v>
      </c>
      <c r="E2">
        <v>9.2560000000000002</v>
      </c>
    </row>
    <row r="3" spans="1:5" x14ac:dyDescent="0.2">
      <c r="A3" t="s">
        <v>154</v>
      </c>
      <c r="B3">
        <v>0.75</v>
      </c>
      <c r="C3">
        <v>0.85</v>
      </c>
      <c r="D3">
        <v>0.85</v>
      </c>
      <c r="E3">
        <v>0.85</v>
      </c>
    </row>
    <row r="4" spans="1:5" x14ac:dyDescent="0.2">
      <c r="A4" t="s">
        <v>155</v>
      </c>
      <c r="B4">
        <v>78.083333333333343</v>
      </c>
      <c r="C4">
        <v>55.666666666666671</v>
      </c>
      <c r="D4">
        <v>38.666666666666671</v>
      </c>
      <c r="E4">
        <v>1.3333333333333333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0575-D852-0B44-8033-C5C76D2EDEF1}">
  <dimension ref="A1:O20"/>
  <sheetViews>
    <sheetView tabSelected="1" workbookViewId="0">
      <selection activeCell="E24" sqref="E24"/>
    </sheetView>
  </sheetViews>
  <sheetFormatPr baseColWidth="10" defaultRowHeight="16" x14ac:dyDescent="0.2"/>
  <sheetData>
    <row r="1" spans="1:15" x14ac:dyDescent="0.2">
      <c r="B1" t="s">
        <v>139</v>
      </c>
      <c r="C1" t="s">
        <v>150</v>
      </c>
      <c r="D1" t="s">
        <v>148</v>
      </c>
      <c r="E1" t="s">
        <v>146</v>
      </c>
    </row>
    <row r="2" spans="1:15" x14ac:dyDescent="0.2">
      <c r="A2" t="s">
        <v>156</v>
      </c>
      <c r="B2">
        <v>12.196</v>
      </c>
      <c r="C2">
        <v>7.1760000000000002</v>
      </c>
      <c r="D2">
        <v>7.1760000000000002</v>
      </c>
      <c r="E2">
        <v>9.2560000000000002</v>
      </c>
      <c r="G2">
        <f>B2/(B6/100)</f>
        <v>13.397879071947504</v>
      </c>
      <c r="H2">
        <f t="shared" ref="H2:J4" si="0">C2/(C6/100)</f>
        <v>11.266603167292939</v>
      </c>
      <c r="I2">
        <f t="shared" si="0"/>
        <v>15.368580362369539</v>
      </c>
      <c r="J2">
        <f t="shared" si="0"/>
        <v>80.913806165860478</v>
      </c>
      <c r="L2">
        <f>ROUND(G2,0)</f>
        <v>13</v>
      </c>
      <c r="M2">
        <f t="shared" ref="M2:O2" si="1">ROUND(H2,0)</f>
        <v>11</v>
      </c>
      <c r="N2">
        <f t="shared" si="1"/>
        <v>15</v>
      </c>
      <c r="O2">
        <f t="shared" si="1"/>
        <v>81</v>
      </c>
    </row>
    <row r="3" spans="1:15" x14ac:dyDescent="0.2">
      <c r="A3" t="s">
        <v>154</v>
      </c>
      <c r="B3">
        <v>0.75</v>
      </c>
      <c r="C3">
        <v>0.85</v>
      </c>
      <c r="D3">
        <v>0.85</v>
      </c>
      <c r="E3">
        <v>0.85</v>
      </c>
      <c r="G3">
        <f t="shared" ref="G3:G4" si="2">B3/(B7/100)</f>
        <v>0.82391054308887357</v>
      </c>
      <c r="H3">
        <f t="shared" si="0"/>
        <v>1.3345328428532626</v>
      </c>
      <c r="I3">
        <f t="shared" si="0"/>
        <v>1.8204130410106931</v>
      </c>
      <c r="J3">
        <f t="shared" si="0"/>
        <v>7.4305245950364096</v>
      </c>
      <c r="L3">
        <f t="shared" ref="L3:L4" si="3">ROUND(G3,0)</f>
        <v>1</v>
      </c>
      <c r="M3">
        <f t="shared" ref="M3:M4" si="4">ROUND(H3,0)</f>
        <v>1</v>
      </c>
      <c r="N3">
        <f t="shared" ref="N3:N4" si="5">ROUND(I3,0)</f>
        <v>2</v>
      </c>
      <c r="O3">
        <f t="shared" ref="O3:O4" si="6">ROUND(J3,0)</f>
        <v>7</v>
      </c>
    </row>
    <row r="4" spans="1:15" x14ac:dyDescent="0.2">
      <c r="A4" t="s">
        <v>155</v>
      </c>
      <c r="B4">
        <v>78.083333333333343</v>
      </c>
      <c r="C4">
        <v>55.666666666666671</v>
      </c>
      <c r="D4">
        <v>38.666666666666671</v>
      </c>
      <c r="E4">
        <v>1.3333333333333333</v>
      </c>
      <c r="G4">
        <f t="shared" si="2"/>
        <v>85.778242097141629</v>
      </c>
      <c r="H4">
        <f t="shared" si="0"/>
        <v>87.398817551566609</v>
      </c>
      <c r="I4">
        <f t="shared" si="0"/>
        <v>82.81094617930998</v>
      </c>
      <c r="J4">
        <f t="shared" si="0"/>
        <v>11.655724854959074</v>
      </c>
      <c r="L4">
        <f t="shared" si="3"/>
        <v>86</v>
      </c>
      <c r="M4">
        <f t="shared" si="4"/>
        <v>87</v>
      </c>
      <c r="N4">
        <f t="shared" si="5"/>
        <v>83</v>
      </c>
      <c r="O4">
        <f t="shared" si="6"/>
        <v>12</v>
      </c>
    </row>
    <row r="6" spans="1:15" x14ac:dyDescent="0.2">
      <c r="B6">
        <f>SUM(B2:B4)</f>
        <v>91.029333333333341</v>
      </c>
      <c r="C6">
        <f t="shared" ref="C6:E6" si="7">SUM(C2:C4)</f>
        <v>63.692666666666668</v>
      </c>
      <c r="D6">
        <f t="shared" si="7"/>
        <v>46.692666666666668</v>
      </c>
      <c r="E6">
        <f t="shared" si="7"/>
        <v>11.439333333333334</v>
      </c>
    </row>
    <row r="7" spans="1:15" x14ac:dyDescent="0.2">
      <c r="B7">
        <v>91.029300000000006</v>
      </c>
      <c r="C7">
        <v>63.692700000000002</v>
      </c>
      <c r="D7">
        <v>46.692700000000002</v>
      </c>
      <c r="E7">
        <v>11.439299999999999</v>
      </c>
    </row>
    <row r="8" spans="1:15" x14ac:dyDescent="0.2">
      <c r="B8">
        <v>91.029300000000006</v>
      </c>
      <c r="C8">
        <v>63.692700000000002</v>
      </c>
      <c r="D8">
        <v>46.692700000000002</v>
      </c>
      <c r="E8">
        <v>11.439299999999999</v>
      </c>
    </row>
    <row r="19" spans="2:7" x14ac:dyDescent="0.2">
      <c r="B19" t="s">
        <v>139</v>
      </c>
      <c r="C19" t="s">
        <v>150</v>
      </c>
      <c r="D19" t="s">
        <v>148</v>
      </c>
      <c r="E19" t="s">
        <v>146</v>
      </c>
    </row>
    <row r="20" spans="2:7" x14ac:dyDescent="0.2">
      <c r="B20">
        <v>91</v>
      </c>
      <c r="C20">
        <v>64</v>
      </c>
      <c r="D20">
        <v>47</v>
      </c>
      <c r="E20">
        <v>11</v>
      </c>
      <c r="G20">
        <f>SUM(B20:E20)</f>
        <v>213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2445-B6CA-EE45-815A-0EB06EE3C60B}">
  <dimension ref="A1:E6"/>
  <sheetViews>
    <sheetView topLeftCell="A14" workbookViewId="0">
      <selection activeCell="E51" sqref="E51"/>
    </sheetView>
  </sheetViews>
  <sheetFormatPr baseColWidth="10" defaultRowHeight="16" x14ac:dyDescent="0.2"/>
  <sheetData>
    <row r="1" spans="1:5" x14ac:dyDescent="0.2">
      <c r="B1" t="s">
        <v>139</v>
      </c>
      <c r="C1" t="s">
        <v>150</v>
      </c>
      <c r="D1" t="s">
        <v>148</v>
      </c>
      <c r="E1" t="s">
        <v>146</v>
      </c>
    </row>
    <row r="2" spans="1:5" x14ac:dyDescent="0.2">
      <c r="A2" t="s">
        <v>156</v>
      </c>
      <c r="B2" s="13">
        <v>13</v>
      </c>
      <c r="C2" s="13">
        <v>11</v>
      </c>
      <c r="D2" s="13">
        <v>15</v>
      </c>
      <c r="E2" s="13">
        <v>81</v>
      </c>
    </row>
    <row r="3" spans="1:5" x14ac:dyDescent="0.2">
      <c r="A3" t="s">
        <v>154</v>
      </c>
      <c r="B3" s="13">
        <v>1</v>
      </c>
      <c r="C3" s="13">
        <v>1</v>
      </c>
      <c r="D3" s="13">
        <v>2</v>
      </c>
      <c r="E3" s="13">
        <v>7</v>
      </c>
    </row>
    <row r="4" spans="1:5" x14ac:dyDescent="0.2">
      <c r="A4" t="s">
        <v>155</v>
      </c>
      <c r="B4" s="13">
        <v>86</v>
      </c>
      <c r="C4" s="13">
        <v>87</v>
      </c>
      <c r="D4" s="13">
        <v>83</v>
      </c>
      <c r="E4" s="13">
        <v>12</v>
      </c>
    </row>
    <row r="6" spans="1:5" x14ac:dyDescent="0.2">
      <c r="B6">
        <v>91.029300000000006</v>
      </c>
      <c r="C6">
        <v>63.692700000000002</v>
      </c>
      <c r="D6">
        <v>46.692700000000002</v>
      </c>
      <c r="E6">
        <v>11.439299999999999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WithoutTimeoutofbound</vt:lpstr>
      <vt:lpstr>origin</vt:lpstr>
      <vt:lpstr>charts</vt:lpstr>
      <vt:lpstr>Sheet2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2021-12-03T10:10:40Z</dcterms:created>
  <dcterms:modified xsi:type="dcterms:W3CDTF">2022-04-04T15:38:58Z</dcterms:modified>
</cp:coreProperties>
</file>