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D90255FA-01E6-47AE-98A7-CE3917D7025B}" xr6:coauthVersionLast="36" xr6:coauthVersionMax="47" xr10:uidLastSave="{00000000-0000-0000-0000-000000000000}"/>
  <bookViews>
    <workbookView minimized="1" xWindow="0" yWindow="0" windowWidth="6380" windowHeight="1000" firstSheet="2" activeTab="5" xr2:uid="{C11EAD16-E6A7-5140-BC00-14B92663980B}"/>
  </bookViews>
  <sheets>
    <sheet name="Sheet1" sheetId="1" r:id="rId1"/>
    <sheet name="origin" sheetId="5" r:id="rId2"/>
    <sheet name="chartOLD" sheetId="2" r:id="rId3"/>
    <sheet name="Sheet2" sheetId="3" r:id="rId4"/>
    <sheet name="percentagesOLD" sheetId="4" r:id="rId5"/>
    <sheet name="percentag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I32" i="3"/>
  <c r="I33" i="3"/>
  <c r="I34" i="3"/>
  <c r="I35" i="3"/>
  <c r="I36" i="3"/>
  <c r="I31" i="3"/>
  <c r="H32" i="3"/>
  <c r="H33" i="3"/>
  <c r="H34" i="3"/>
  <c r="H35" i="3"/>
  <c r="H36" i="3"/>
  <c r="H31" i="3"/>
  <c r="F32" i="3"/>
  <c r="F33" i="3"/>
  <c r="F34" i="3"/>
  <c r="F35" i="3"/>
  <c r="F36" i="3"/>
  <c r="F31" i="3"/>
  <c r="E32" i="3"/>
  <c r="E33" i="3"/>
  <c r="E34" i="3"/>
  <c r="E35" i="3"/>
  <c r="E36" i="3"/>
  <c r="E31" i="3"/>
  <c r="C11" i="5"/>
  <c r="B11" i="5"/>
  <c r="I54" i="1"/>
  <c r="L54" i="1"/>
  <c r="N54" i="1"/>
  <c r="N44" i="1"/>
  <c r="K43" i="1"/>
  <c r="H3" i="3" l="1"/>
  <c r="I3" i="3"/>
  <c r="H4" i="3"/>
  <c r="I4" i="3"/>
  <c r="H5" i="3"/>
  <c r="I5" i="3"/>
  <c r="I2" i="3"/>
  <c r="H2" i="3"/>
  <c r="F2" i="3"/>
  <c r="F3" i="3"/>
  <c r="F4" i="3"/>
  <c r="F5" i="3"/>
  <c r="E3" i="3"/>
  <c r="E4" i="3"/>
  <c r="E5" i="3"/>
  <c r="E2" i="3"/>
  <c r="C7" i="3"/>
  <c r="B7" i="3"/>
  <c r="N10" i="1"/>
  <c r="L10" i="1"/>
  <c r="K7" i="1"/>
  <c r="K8" i="1"/>
  <c r="K9" i="1"/>
  <c r="K12" i="1"/>
  <c r="K13" i="1"/>
  <c r="K16" i="1"/>
  <c r="K17" i="1"/>
  <c r="K18" i="1"/>
  <c r="K19" i="1"/>
  <c r="K22" i="1"/>
  <c r="K23" i="1"/>
  <c r="K24" i="1"/>
  <c r="K25" i="1"/>
  <c r="K6" i="1"/>
  <c r="J7" i="1"/>
  <c r="J8" i="1"/>
  <c r="J9" i="1"/>
  <c r="J12" i="1"/>
  <c r="J13" i="1"/>
  <c r="J16" i="1"/>
  <c r="L20" i="1" s="1"/>
  <c r="J17" i="1"/>
  <c r="J18" i="1"/>
  <c r="J19" i="1"/>
  <c r="J22" i="1"/>
  <c r="J23" i="1"/>
  <c r="J24" i="1"/>
  <c r="J25" i="1"/>
  <c r="J6" i="1"/>
  <c r="H8" i="1"/>
  <c r="H9" i="1"/>
  <c r="H12" i="1"/>
  <c r="H13" i="1"/>
  <c r="H16" i="1"/>
  <c r="H17" i="1"/>
  <c r="H18" i="1"/>
  <c r="H19" i="1"/>
  <c r="H22" i="1"/>
  <c r="H23" i="1"/>
  <c r="H24" i="1"/>
  <c r="H25" i="1"/>
  <c r="H7" i="1"/>
  <c r="G8" i="1"/>
  <c r="G9" i="1"/>
  <c r="G12" i="1"/>
  <c r="G13" i="1"/>
  <c r="G16" i="1"/>
  <c r="G17" i="1"/>
  <c r="G18" i="1"/>
  <c r="G19" i="1"/>
  <c r="G22" i="1"/>
  <c r="G23" i="1"/>
  <c r="G24" i="1"/>
  <c r="G25" i="1"/>
  <c r="G7" i="1"/>
</calcChain>
</file>

<file path=xl/sharedStrings.xml><?xml version="1.0" encoding="utf-8"?>
<sst xmlns="http://schemas.openxmlformats.org/spreadsheetml/2006/main" count="124" uniqueCount="31">
  <si>
    <t>Toulon</t>
  </si>
  <si>
    <t>Origin</t>
  </si>
  <si>
    <t>Dating</t>
  </si>
  <si>
    <t>sherds</t>
  </si>
  <si>
    <t>Spain</t>
  </si>
  <si>
    <t>last quarter 1st</t>
  </si>
  <si>
    <t>end 1st - early 2nd</t>
  </si>
  <si>
    <t>first quarter 2nd</t>
  </si>
  <si>
    <t>mid 2nd</t>
  </si>
  <si>
    <t>Africa</t>
  </si>
  <si>
    <t>Others</t>
  </si>
  <si>
    <t>dating slice</t>
  </si>
  <si>
    <t>slice number</t>
  </si>
  <si>
    <t>slice percentage</t>
  </si>
  <si>
    <t>CD</t>
  </si>
  <si>
    <t>D</t>
  </si>
  <si>
    <t>C</t>
  </si>
  <si>
    <t>Spanish</t>
  </si>
  <si>
    <t>African</t>
  </si>
  <si>
    <t>Gallic</t>
  </si>
  <si>
    <t>others</t>
  </si>
  <si>
    <t>Gaul</t>
  </si>
  <si>
    <t>Port</t>
  </si>
  <si>
    <t>Quartier d'habitation</t>
  </si>
  <si>
    <t>Italy</t>
  </si>
  <si>
    <t>50-100</t>
  </si>
  <si>
    <t>100-200</t>
  </si>
  <si>
    <t>Orient</t>
  </si>
  <si>
    <t>other</t>
  </si>
  <si>
    <t>Gallia</t>
  </si>
  <si>
    <t>OLD ON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</si>
</sst>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Toulon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Sheet1!$G$61:$H$61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Sheet1!$G$62:$H$62</c:f>
              <c:numCache>
                <c:formatCode>General</c:formatCode>
                <c:ptCount val="2"/>
                <c:pt idx="0">
                  <c:v>258.5</c:v>
                </c:pt>
                <c:pt idx="1">
                  <c:v>405.5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Toulon Amphorae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percentages!$A$2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percentages!$B$2:$C$2</c:f>
              <c:numCache>
                <c:formatCode>General\%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percentages!$A$3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percentages!$B$3:$C$3</c:f>
              <c:numCache>
                <c:formatCode>General\%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percentages!$A$4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percentages!$B$4:$C$4</c:f>
              <c:numCache>
                <c:formatCode>General\%</c:formatCode>
                <c:ptCount val="2"/>
                <c:pt idx="0">
                  <c:v>65</c:v>
                </c:pt>
                <c:pt idx="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92-4E44-8ACC-8EAE6BD6427A}"/>
            </c:ext>
          </c:extLst>
        </c:ser>
        <c:ser>
          <c:idx val="3"/>
          <c:order val="3"/>
          <c:tx>
            <c:strRef>
              <c:f>percentages!$A$5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percentages!$B$5:$C$5</c:f>
              <c:numCache>
                <c:formatCode>General\%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92-4E44-8ACC-8EAE6BD6427A}"/>
            </c:ext>
          </c:extLst>
        </c:ser>
        <c:ser>
          <c:idx val="4"/>
          <c:order val="4"/>
          <c:tx>
            <c:strRef>
              <c:f>percentages!$A$6</c:f>
              <c:strCache>
                <c:ptCount val="1"/>
                <c:pt idx="0">
                  <c:v>Orient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percentages!$B$6:$C$6</c:f>
              <c:numCache>
                <c:formatCode>General\%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92-4E44-8ACC-8EAE6BD6427A}"/>
            </c:ext>
          </c:extLst>
        </c:ser>
        <c:ser>
          <c:idx val="5"/>
          <c:order val="5"/>
          <c:tx>
            <c:strRef>
              <c:f>percentages!$A$7</c:f>
              <c:strCache>
                <c:ptCount val="1"/>
                <c:pt idx="0">
                  <c:v>Others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percentages!$B$7:$C$7</c:f>
              <c:numCache>
                <c:formatCode>General\%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92-4E44-8ACC-8EAE6BD6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12422432473404019"/>
          <c:h val="0.3470461308017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Toulon Amphorae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percentages!$A$2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percentages!$B$2:$C$2</c:f>
              <c:numCache>
                <c:formatCode>General\%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1-4242-AC5E-BA33F5F84157}"/>
            </c:ext>
          </c:extLst>
        </c:ser>
        <c:ser>
          <c:idx val="1"/>
          <c:order val="1"/>
          <c:tx>
            <c:strRef>
              <c:f>percentages!$A$3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percentages!$B$3:$C$3</c:f>
              <c:numCache>
                <c:formatCode>General\%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1-4242-AC5E-BA33F5F84157}"/>
            </c:ext>
          </c:extLst>
        </c:ser>
        <c:ser>
          <c:idx val="2"/>
          <c:order val="2"/>
          <c:tx>
            <c:strRef>
              <c:f>percentages!$A$4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percentages!$B$4:$C$4</c:f>
              <c:numCache>
                <c:formatCode>General\%</c:formatCode>
                <c:ptCount val="2"/>
                <c:pt idx="0">
                  <c:v>65</c:v>
                </c:pt>
                <c:pt idx="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1-4242-AC5E-BA33F5F84157}"/>
            </c:ext>
          </c:extLst>
        </c:ser>
        <c:ser>
          <c:idx val="3"/>
          <c:order val="3"/>
          <c:tx>
            <c:strRef>
              <c:f>percentages!$A$5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percentages!$B$5:$C$5</c:f>
              <c:numCache>
                <c:formatCode>General\%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1-4242-AC5E-BA33F5F84157}"/>
            </c:ext>
          </c:extLst>
        </c:ser>
        <c:ser>
          <c:idx val="4"/>
          <c:order val="4"/>
          <c:tx>
            <c:strRef>
              <c:f>percentages!$A$6</c:f>
              <c:strCache>
                <c:ptCount val="1"/>
                <c:pt idx="0">
                  <c:v>Orient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percentages!$B$6:$C$6</c:f>
              <c:numCache>
                <c:formatCode>General\%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1-4242-AC5E-BA33F5F84157}"/>
            </c:ext>
          </c:extLst>
        </c:ser>
        <c:ser>
          <c:idx val="5"/>
          <c:order val="5"/>
          <c:tx>
            <c:strRef>
              <c:f>percentages!$A$7</c:f>
              <c:strCache>
                <c:ptCount val="1"/>
                <c:pt idx="0">
                  <c:v>Others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percentages!$B$7:$C$7</c:f>
              <c:numCache>
                <c:formatCode>General\%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1-4242-AC5E-BA33F5F8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12422432473404019"/>
          <c:h val="0.3470461308017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chartOLD!$A$2:$A$5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chartOLD!$B$2:$B$5</c:f>
              <c:numCache>
                <c:formatCode>General</c:formatCode>
                <c:ptCount val="4"/>
                <c:pt idx="0">
                  <c:v>17.5</c:v>
                </c:pt>
                <c:pt idx="1">
                  <c:v>0</c:v>
                </c:pt>
                <c:pt idx="2">
                  <c:v>52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1442-A9E4-BA44DB11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59520"/>
        <c:axId val="315865472"/>
      </c:barChart>
      <c:catAx>
        <c:axId val="7790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5865472"/>
        <c:crosses val="autoZero"/>
        <c:auto val="1"/>
        <c:lblAlgn val="ctr"/>
        <c:lblOffset val="100"/>
        <c:noMultiLvlLbl val="0"/>
      </c:catAx>
      <c:valAx>
        <c:axId val="3158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90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chartOLD!$A$2:$A$5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chartOLD!$C$2:$C$5</c:f>
              <c:numCache>
                <c:formatCode>General</c:formatCode>
                <c:ptCount val="4"/>
                <c:pt idx="0">
                  <c:v>40</c:v>
                </c:pt>
                <c:pt idx="1">
                  <c:v>1.5</c:v>
                </c:pt>
                <c:pt idx="2">
                  <c:v>54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3A46-93B5-A3DC233F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11968"/>
        <c:axId val="759381232"/>
      </c:barChart>
      <c:catAx>
        <c:axId val="3183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9381232"/>
        <c:crosses val="autoZero"/>
        <c:auto val="1"/>
        <c:lblAlgn val="ctr"/>
        <c:lblOffset val="100"/>
        <c:noMultiLvlLbl val="0"/>
      </c:catAx>
      <c:valAx>
        <c:axId val="7593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3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Toulon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Sheet2!$F$10:$G$10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Sheet2!$F$11:$G$11</c:f>
              <c:numCache>
                <c:formatCode>General</c:formatCode>
                <c:ptCount val="2"/>
                <c:pt idx="0">
                  <c:v>74.5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C - 51-100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208970054651398"/>
                  <c:y val="0.16529631164525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2869574381596117E-2"/>
                  <c:y val="-0.189984893653997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1908372352117554"/>
                  <c:y val="3.74549149098298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percentagesOLD!$A$2:$A$5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percentagesOLD!$B$2:$B$5</c:f>
              <c:numCache>
                <c:formatCode>General\%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70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98413255215136"/>
                  <c:y val="0.100150997420348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1933500018658791"/>
                  <c:y val="-0.120668008265690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084964734858372"/>
                  <c:y val="-0.107966667116867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5425458073664966"/>
                  <c:y val="6.89237044340298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percentagesOLD!$A$2:$A$5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percentagesOLD!$C$2:$C$5</c:f>
              <c:numCache>
                <c:formatCode>General\%</c:formatCode>
                <c:ptCount val="4"/>
                <c:pt idx="0">
                  <c:v>39</c:v>
                </c:pt>
                <c:pt idx="1">
                  <c:v>1</c:v>
                </c:pt>
                <c:pt idx="2">
                  <c:v>52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Toulon amphorae</a:t>
            </a:r>
            <a:r>
              <a:rPr lang="de-DE" baseline="0"/>
              <a:t> origin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percentagesOLD!$A$2</c:f>
              <c:strCache>
                <c:ptCount val="1"/>
                <c:pt idx="0">
                  <c:v>Spanish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percentagesOLD!$B$1:$C$1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percentagesOLD!$B$2:$C$2</c:f>
              <c:numCache>
                <c:formatCode>General\%</c:formatCode>
                <c:ptCount val="2"/>
                <c:pt idx="0">
                  <c:v>23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percentagesOLD!$A$3</c:f>
              <c:strCache>
                <c:ptCount val="1"/>
                <c:pt idx="0">
                  <c:v>African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percentagesOLD!$B$1:$C$1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percentagesOLD!$B$3:$C$3</c:f>
              <c:numCache>
                <c:formatCode>General\%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percentagesOLD!$A$4</c:f>
              <c:strCache>
                <c:ptCount val="1"/>
                <c:pt idx="0">
                  <c:v>Gallic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percentagesOLD!$B$1:$C$1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percentagesOLD!$B$4:$C$4</c:f>
              <c:numCache>
                <c:formatCode>General\%</c:formatCode>
                <c:ptCount val="2"/>
                <c:pt idx="0">
                  <c:v>70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0-40AB-9528-3436676C3259}"/>
            </c:ext>
          </c:extLst>
        </c:ser>
        <c:ser>
          <c:idx val="3"/>
          <c:order val="3"/>
          <c:tx>
            <c:strRef>
              <c:f>percentagesOLD!$A$5</c:f>
              <c:strCache>
                <c:ptCount val="1"/>
                <c:pt idx="0">
                  <c:v>others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percentagesOLD!$B$1:$C$1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percentagesOLD!$B$5:$C$5</c:f>
              <c:numCache>
                <c:formatCode>General\%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0-40AB-9528-3436676C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12605158057374144"/>
          <c:h val="0.19911643787889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Period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9154049371279572"/>
                  <c:y val="7.9497144402014094E-2"/>
                </c:manualLayout>
              </c:layout>
              <c:tx>
                <c:rich>
                  <a:bodyPr/>
                  <a:lstStyle/>
                  <a:p>
                    <a:fld id="{D3163E2F-5AE9-4354-829F-1ECC495B059B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373AF8B3-C93F-49DE-9418-63779F161E6D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1732197690974902"/>
                  <c:y val="0.105932479470109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012574408591083"/>
                  <c:y val="-0.200626406677706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6344826994664885"/>
                  <c:y val="7.24339157176168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6EA263-D5C1-400F-9637-31E0CB2A05A3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0E75FCC3-5234-45E7-89F0-EE49FA2C7385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9881134956169694"/>
                  <c:y val="2.662431144604778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percentages!$A$2:$A$7</c:f>
              <c:strCache>
                <c:ptCount val="6"/>
                <c:pt idx="0">
                  <c:v>Italy</c:v>
                </c:pt>
                <c:pt idx="1">
                  <c:v>Spain</c:v>
                </c:pt>
                <c:pt idx="2">
                  <c:v>Gallia</c:v>
                </c:pt>
                <c:pt idx="3">
                  <c:v>Africa</c:v>
                </c:pt>
                <c:pt idx="4">
                  <c:v>Orient</c:v>
                </c:pt>
                <c:pt idx="5">
                  <c:v>Others</c:v>
                </c:pt>
              </c:strCache>
            </c:strRef>
          </c:cat>
          <c:val>
            <c:numRef>
              <c:f>percentages!$B$2:$B$7</c:f>
              <c:numCache>
                <c:formatCode>General\%</c:formatCode>
                <c:ptCount val="6"/>
                <c:pt idx="0">
                  <c:v>4</c:v>
                </c:pt>
                <c:pt idx="1">
                  <c:v>23</c:v>
                </c:pt>
                <c:pt idx="2">
                  <c:v>65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</a:t>
            </a:r>
            <a:r>
              <a:rPr lang="en-GB" baseline="0"/>
              <a:t> Amphorae Percentage Period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6844073991835604"/>
                  <c:y val="6.5845680096162942E-2"/>
                </c:manualLayout>
              </c:layout>
              <c:tx>
                <c:rich>
                  <a:bodyPr/>
                  <a:lstStyle/>
                  <a:p>
                    <a:fld id="{D29D5F39-A587-40EB-A57F-6238191FAAD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A866972F-8D52-4760-B5B0-6C0CB145194C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8.5237843100415045E-2"/>
                  <c:y val="0.157205062060209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1.5772797923036194E-2"/>
                  <c:y val="-0.21774368255426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4.7856935453567201E-2"/>
                  <c:y val="1.4035196715333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7.8793789604932704E-2"/>
                  <c:y val="0.154533028997447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576085879720566"/>
                  <c:y val="5.41173133804243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percentages!$A$2:$A$7</c:f>
              <c:strCache>
                <c:ptCount val="6"/>
                <c:pt idx="0">
                  <c:v>Italy</c:v>
                </c:pt>
                <c:pt idx="1">
                  <c:v>Spain</c:v>
                </c:pt>
                <c:pt idx="2">
                  <c:v>Gallia</c:v>
                </c:pt>
                <c:pt idx="3">
                  <c:v>Africa</c:v>
                </c:pt>
                <c:pt idx="4">
                  <c:v>Orient</c:v>
                </c:pt>
                <c:pt idx="5">
                  <c:v>Others</c:v>
                </c:pt>
              </c:strCache>
            </c:strRef>
          </c:cat>
          <c:val>
            <c:numRef>
              <c:f>percentages!$C$2:$C$7</c:f>
              <c:numCache>
                <c:formatCode>General\%</c:formatCode>
                <c:ptCount val="6"/>
                <c:pt idx="0">
                  <c:v>1</c:v>
                </c:pt>
                <c:pt idx="1">
                  <c:v>17</c:v>
                </c:pt>
                <c:pt idx="2">
                  <c:v>62</c:v>
                </c:pt>
                <c:pt idx="3">
                  <c:v>3</c:v>
                </c:pt>
                <c:pt idx="4">
                  <c:v>14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731837</xdr:colOff>
      <xdr:row>57</xdr:row>
      <xdr:rowOff>47625</xdr:rowOff>
    </xdr:from>
    <xdr:to>
      <xdr:col>13</xdr:col>
      <xdr:colOff>325437</xdr:colOff>
      <xdr:row>70</xdr:row>
      <xdr:rowOff>187325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954B92-A0AF-4B13-919D-C0D94002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6350</xdr:rowOff>
    </xdr:from>
    <xdr:to>
      <xdr:col>5</xdr:col>
      <xdr:colOff>571500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FB66-5C55-C44F-9FAB-C750DF237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7</xdr:row>
      <xdr:rowOff>171450</xdr:rowOff>
    </xdr:from>
    <xdr:to>
      <xdr:col>11</xdr:col>
      <xdr:colOff>514350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500C4-965E-2841-87E5-955A8DE4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142875</xdr:rowOff>
    </xdr:from>
    <xdr:to>
      <xdr:col>12</xdr:col>
      <xdr:colOff>571500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4D7CC-3513-8246-A3C0-0143C4A8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19050</xdr:rowOff>
    </xdr:from>
    <xdr:to>
      <xdr:col>8</xdr:col>
      <xdr:colOff>203200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827EA-F8DB-D24C-8507-44E6475F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501650</xdr:colOff>
      <xdr:row>10</xdr:row>
      <xdr:rowOff>6350</xdr:rowOff>
    </xdr:from>
    <xdr:to>
      <xdr:col>16</xdr:col>
      <xdr:colOff>596900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52029-5A9A-284B-9EC1-0303ACB46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198438</xdr:colOff>
      <xdr:row>51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87978D-3DA1-44CA-AB26-60174151E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0.64436</cdr:x>
      <cdr:y>0.80815</cdr:y>
    </cdr:from>
    <cdr:to>
      <cdr:x>0.89484</cdr:x>
      <cdr:y>0.86927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107EE3-2EFF-9746-AA9C-9CE24949A3CA}"/>
            </a:ext>
          </a:extLst>
        </cdr:cNvPr>
        <cdr:cNvSpPr txBox="1"/>
      </cdr:nvSpPr>
      <cdr:spPr>
        <a:xfrm xmlns:a="http://schemas.openxmlformats.org/drawingml/2006/main">
          <a:off x="4279900" y="3022600"/>
          <a:ext cx="1663692" cy="22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74,5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0.64171</cdr:x>
      <cdr:y>0.83191</cdr:y>
    </cdr:from>
    <cdr:to>
      <cdr:x>0.89005</cdr:x>
      <cdr:y>0.89366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43137-BD74-024D-8E26-030F18074766}"/>
            </a:ext>
          </a:extLst>
        </cdr:cNvPr>
        <cdr:cNvSpPr txBox="1"/>
      </cdr:nvSpPr>
      <cdr:spPr>
        <a:xfrm xmlns:a="http://schemas.openxmlformats.org/drawingml/2006/main">
          <a:off x="4298969" y="3079766"/>
          <a:ext cx="1663692" cy="22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103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273049</xdr:colOff>
      <xdr:row>10</xdr:row>
      <xdr:rowOff>161925</xdr:rowOff>
    </xdr:from>
    <xdr:to>
      <xdr:col>7</xdr:col>
      <xdr:colOff>438149</xdr:colOff>
      <xdr:row>29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24DF6C-BB1C-4A4C-B6B5-FD8727EA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30</xdr:row>
      <xdr:rowOff>177800</xdr:rowOff>
    </xdr:from>
    <xdr:to>
      <xdr:col>7</xdr:col>
      <xdr:colOff>415925</xdr:colOff>
      <xdr:row>49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900873-B2CB-4F94-B047-F14B3897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695325</xdr:colOff>
      <xdr:row>26</xdr:row>
      <xdr:rowOff>44450</xdr:rowOff>
    </xdr:from>
    <xdr:to>
      <xdr:col>6</xdr:col>
      <xdr:colOff>635000</xdr:colOff>
      <xdr:row>27</xdr:row>
      <xdr:rowOff>114300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7829AEB-758A-4A0B-AAA3-FEE7227DAC70}"/>
            </a:ext>
          </a:extLst>
        </xdr:cNvPr>
        <xdr:cNvSpPr txBox="1"/>
      </xdr:nvSpPr>
      <xdr:spPr>
        <a:xfrm>
          <a:off x="3933825" y="5245100"/>
          <a:ext cx="1558925" cy="269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258,5 vessels</a:t>
          </a:r>
          <a:endParaRPr lang="en-DE" sz="1100" b="1"/>
        </a:p>
      </xdr:txBody>
    </xdr:sp>
    <xdr:clientData/>
  </xdr:twoCellAnchor>
  <xdr:twoCellAnchor>
    <xdr:from>
      <xdr:col>8</xdr:col>
      <xdr:colOff>0</xdr:colOff>
      <xdr:row>11</xdr:row>
      <xdr:rowOff>44450</xdr:rowOff>
    </xdr:from>
    <xdr:to>
      <xdr:col>14</xdr:col>
      <xdr:colOff>752475</xdr:colOff>
      <xdr:row>29</xdr:row>
      <xdr:rowOff>152400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D2EA069-669F-4B3C-ADC4-EEF9B0397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31</xdr:row>
      <xdr:rowOff>104775</xdr:rowOff>
    </xdr:from>
    <xdr:to>
      <xdr:col>14</xdr:col>
      <xdr:colOff>781050</xdr:colOff>
      <xdr:row>50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8F4E655-F92E-4BA2-A13D-A8F642F0D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0.65293</cdr:x>
      <cdr:y>0.81904</cdr:y>
    </cdr:from>
    <cdr:to>
      <cdr:x>0.92028</cdr:x>
      <cdr:y>0.89108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F7829AEB-758A-4A0B-AAA3-FEE7227DAC70}"/>
            </a:ext>
          </a:extLst>
        </cdr:cNvPr>
        <cdr:cNvSpPr txBox="1"/>
      </cdr:nvSpPr>
      <cdr:spPr>
        <a:xfrm xmlns:a="http://schemas.openxmlformats.org/drawingml/2006/main">
          <a:off x="3822700" y="3032125"/>
          <a:ext cx="1565275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405,5 vessels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D181-F648-C146-97A0-3F8514C40A98}">
  <dimension ref="A1:N62"/>
  <sheetViews>
    <sheetView workbookViewId="0">
      <selection activeCell="G59" sqref="G59"/>
    </sheetView>
  </sheetViews>
  <sheetFormatPr baseColWidth="10" defaultColWidth="10.83203125" defaultRowHeight="15.5" x14ac:dyDescent="0.35"/>
  <cols>
    <col min="1" max="1" width="10.83203125" style="1"/>
    <col min="2" max="2" width="15.5" style="1" customWidth="1"/>
    <col min="3" max="6" width="10.83203125" style="1"/>
    <col min="7" max="7" width="10.83203125" style="2"/>
    <col min="8" max="9" width="10.83203125" style="1"/>
    <col min="10" max="10" width="10.83203125" style="2"/>
    <col min="11" max="13" width="10.83203125" style="1"/>
    <col min="14" max="14" width="10.83203125" style="8"/>
    <col min="15" max="16384" width="10.83203125" style="1"/>
  </cols>
  <sheetData>
    <row r="1" spans="1:14" x14ac:dyDescent="0.35">
      <c r="A1" s="1" t="s">
        <v>0</v>
      </c>
    </row>
    <row r="2" spans="1:14" x14ac:dyDescent="0.35">
      <c r="G2" s="2" t="s">
        <v>16</v>
      </c>
      <c r="J2" s="2" t="s">
        <v>15</v>
      </c>
    </row>
    <row r="3" spans="1:14" ht="31" x14ac:dyDescent="0.35">
      <c r="A3" s="1" t="s">
        <v>1</v>
      </c>
      <c r="B3" s="1" t="s">
        <v>2</v>
      </c>
      <c r="C3" s="1" t="s">
        <v>3</v>
      </c>
      <c r="D3" s="1" t="s">
        <v>11</v>
      </c>
      <c r="E3" s="1" t="s">
        <v>12</v>
      </c>
      <c r="F3" s="1" t="s">
        <v>13</v>
      </c>
      <c r="G3" s="2" t="s">
        <v>16</v>
      </c>
      <c r="H3" s="1" t="s">
        <v>14</v>
      </c>
      <c r="J3" s="2" t="s">
        <v>14</v>
      </c>
      <c r="K3" s="1" t="s">
        <v>15</v>
      </c>
    </row>
    <row r="4" spans="1:14" s="3" customFormat="1" x14ac:dyDescent="0.35">
      <c r="A4" s="3" t="s">
        <v>22</v>
      </c>
      <c r="G4" s="4"/>
      <c r="J4" s="4"/>
      <c r="N4" s="9"/>
    </row>
    <row r="5" spans="1:14" s="15" customFormat="1" x14ac:dyDescent="0.35">
      <c r="A5" s="15" t="s">
        <v>4</v>
      </c>
      <c r="G5" s="16"/>
      <c r="J5" s="16"/>
      <c r="N5" s="17"/>
    </row>
    <row r="6" spans="1:14" s="5" customFormat="1" x14ac:dyDescent="0.35">
      <c r="B6" s="5" t="s">
        <v>5</v>
      </c>
      <c r="C6" s="5">
        <v>16</v>
      </c>
      <c r="D6" s="5" t="s">
        <v>16</v>
      </c>
      <c r="E6" s="5">
        <v>1</v>
      </c>
      <c r="F6" s="5">
        <v>1</v>
      </c>
      <c r="G6" s="6">
        <v>16</v>
      </c>
      <c r="H6" s="5">
        <v>0</v>
      </c>
      <c r="J6" s="6">
        <f>IF(D6="CD",(C6*F6)/E6,0)</f>
        <v>0</v>
      </c>
      <c r="K6" s="5">
        <f>IF(D6="D",(C6*F6)/E6,0)</f>
        <v>0</v>
      </c>
      <c r="N6" s="10"/>
    </row>
    <row r="7" spans="1:14" ht="31" x14ac:dyDescent="0.35">
      <c r="B7" s="1" t="s">
        <v>6</v>
      </c>
      <c r="C7" s="1">
        <v>3</v>
      </c>
      <c r="D7" s="1" t="s">
        <v>14</v>
      </c>
      <c r="E7" s="1">
        <v>2</v>
      </c>
      <c r="F7" s="1">
        <v>1</v>
      </c>
      <c r="G7" s="2">
        <f>IF(D7="C",(C7*F7)/E7,0)</f>
        <v>0</v>
      </c>
      <c r="H7" s="1">
        <f>IF(D7="CD",(C7*F7)/E7,0)</f>
        <v>1.5</v>
      </c>
      <c r="J7" s="2">
        <f t="shared" ref="J7:J25" si="0">IF(D7="CD",(C7*F7)/E7,0)</f>
        <v>1.5</v>
      </c>
      <c r="K7" s="1">
        <f t="shared" ref="K7:K25" si="1">IF(D7="D",(C7*F7)/E7,0)</f>
        <v>0</v>
      </c>
    </row>
    <row r="8" spans="1:14" x14ac:dyDescent="0.35">
      <c r="B8" s="1" t="s">
        <v>7</v>
      </c>
      <c r="C8" s="1">
        <v>35</v>
      </c>
      <c r="D8" s="1" t="s">
        <v>15</v>
      </c>
      <c r="E8" s="1">
        <v>1</v>
      </c>
      <c r="F8" s="1">
        <v>1</v>
      </c>
      <c r="G8" s="2">
        <f t="shared" ref="G8:G25" si="2">IF(D8="C",(C8*F8)/E8,0)</f>
        <v>0</v>
      </c>
      <c r="H8" s="1">
        <f t="shared" ref="H8:H25" si="3">IF(D8="CD",(C8*F8)/E8,0)</f>
        <v>0</v>
      </c>
      <c r="J8" s="2">
        <f t="shared" si="0"/>
        <v>0</v>
      </c>
      <c r="K8" s="1">
        <f t="shared" si="1"/>
        <v>35</v>
      </c>
    </row>
    <row r="9" spans="1:14" x14ac:dyDescent="0.35">
      <c r="B9" s="1" t="s">
        <v>8</v>
      </c>
      <c r="C9" s="1">
        <v>7</v>
      </c>
      <c r="D9" s="1" t="s">
        <v>15</v>
      </c>
      <c r="E9" s="1">
        <v>1</v>
      </c>
      <c r="F9" s="1">
        <v>0.5</v>
      </c>
      <c r="G9" s="2">
        <f t="shared" si="2"/>
        <v>0</v>
      </c>
      <c r="H9" s="1">
        <f t="shared" si="3"/>
        <v>0</v>
      </c>
      <c r="J9" s="2">
        <f t="shared" si="0"/>
        <v>0</v>
      </c>
      <c r="K9" s="1">
        <f t="shared" si="1"/>
        <v>3.5</v>
      </c>
    </row>
    <row r="10" spans="1:14" x14ac:dyDescent="0.35">
      <c r="I10" s="1">
        <v>17.5</v>
      </c>
      <c r="L10" s="1">
        <f>SUM(J6:K9)</f>
        <v>40</v>
      </c>
      <c r="N10" s="8">
        <f>SUM(I10:L10)</f>
        <v>57.5</v>
      </c>
    </row>
    <row r="11" spans="1:14" s="15" customFormat="1" x14ac:dyDescent="0.35">
      <c r="A11" s="15" t="s">
        <v>9</v>
      </c>
      <c r="G11" s="16"/>
      <c r="J11" s="16"/>
      <c r="N11" s="17"/>
    </row>
    <row r="12" spans="1:14" x14ac:dyDescent="0.35">
      <c r="B12" s="1" t="s">
        <v>7</v>
      </c>
      <c r="C12" s="1">
        <v>1</v>
      </c>
      <c r="D12" s="1" t="s">
        <v>15</v>
      </c>
      <c r="E12" s="1">
        <v>1</v>
      </c>
      <c r="F12" s="1">
        <v>1</v>
      </c>
      <c r="G12" s="2">
        <f t="shared" si="2"/>
        <v>0</v>
      </c>
      <c r="H12" s="1">
        <f t="shared" si="3"/>
        <v>0</v>
      </c>
      <c r="J12" s="2">
        <f t="shared" si="0"/>
        <v>0</v>
      </c>
      <c r="K12" s="1">
        <f t="shared" si="1"/>
        <v>1</v>
      </c>
    </row>
    <row r="13" spans="1:14" x14ac:dyDescent="0.35">
      <c r="B13" s="1" t="s">
        <v>8</v>
      </c>
      <c r="C13" s="1">
        <v>1</v>
      </c>
      <c r="D13" s="1" t="s">
        <v>15</v>
      </c>
      <c r="E13" s="1">
        <v>1</v>
      </c>
      <c r="F13" s="1">
        <v>0.5</v>
      </c>
      <c r="G13" s="2">
        <f t="shared" si="2"/>
        <v>0</v>
      </c>
      <c r="H13" s="1">
        <f t="shared" si="3"/>
        <v>0</v>
      </c>
      <c r="J13" s="2">
        <f t="shared" si="0"/>
        <v>0</v>
      </c>
      <c r="K13" s="1">
        <f t="shared" si="1"/>
        <v>0.5</v>
      </c>
    </row>
    <row r="14" spans="1:14" x14ac:dyDescent="0.35">
      <c r="I14" s="1">
        <v>0</v>
      </c>
      <c r="L14" s="1">
        <v>1.5</v>
      </c>
      <c r="N14" s="8">
        <v>1.5</v>
      </c>
    </row>
    <row r="15" spans="1:14" s="15" customFormat="1" x14ac:dyDescent="0.35">
      <c r="A15" s="15" t="s">
        <v>21</v>
      </c>
      <c r="G15" s="16"/>
      <c r="J15" s="16"/>
      <c r="N15" s="17"/>
    </row>
    <row r="16" spans="1:14" x14ac:dyDescent="0.35">
      <c r="B16" s="1" t="s">
        <v>5</v>
      </c>
      <c r="C16" s="1">
        <v>47</v>
      </c>
      <c r="D16" s="1" t="s">
        <v>16</v>
      </c>
      <c r="E16" s="1">
        <v>1</v>
      </c>
      <c r="F16" s="1">
        <v>1</v>
      </c>
      <c r="G16" s="2">
        <f t="shared" si="2"/>
        <v>47</v>
      </c>
      <c r="H16" s="1">
        <f t="shared" si="3"/>
        <v>0</v>
      </c>
      <c r="J16" s="2">
        <f t="shared" si="0"/>
        <v>0</v>
      </c>
      <c r="K16" s="1">
        <f t="shared" si="1"/>
        <v>0</v>
      </c>
    </row>
    <row r="17" spans="1:14" ht="31" x14ac:dyDescent="0.35">
      <c r="B17" s="1" t="s">
        <v>6</v>
      </c>
      <c r="C17" s="1">
        <v>10</v>
      </c>
      <c r="D17" s="1" t="s">
        <v>14</v>
      </c>
      <c r="E17" s="1">
        <v>2</v>
      </c>
      <c r="F17" s="1">
        <v>1</v>
      </c>
      <c r="G17" s="2">
        <f t="shared" si="2"/>
        <v>0</v>
      </c>
      <c r="H17" s="1">
        <f t="shared" si="3"/>
        <v>5</v>
      </c>
      <c r="J17" s="2">
        <f t="shared" si="0"/>
        <v>5</v>
      </c>
      <c r="K17" s="1">
        <f t="shared" si="1"/>
        <v>0</v>
      </c>
    </row>
    <row r="18" spans="1:14" x14ac:dyDescent="0.35">
      <c r="B18" s="1" t="s">
        <v>7</v>
      </c>
      <c r="C18" s="1">
        <v>42</v>
      </c>
      <c r="D18" s="1" t="s">
        <v>15</v>
      </c>
      <c r="E18" s="1">
        <v>1</v>
      </c>
      <c r="F18" s="1">
        <v>1</v>
      </c>
      <c r="G18" s="2">
        <f t="shared" si="2"/>
        <v>0</v>
      </c>
      <c r="H18" s="1">
        <f t="shared" si="3"/>
        <v>0</v>
      </c>
      <c r="J18" s="2">
        <f t="shared" si="0"/>
        <v>0</v>
      </c>
      <c r="K18" s="1">
        <f t="shared" si="1"/>
        <v>42</v>
      </c>
    </row>
    <row r="19" spans="1:14" x14ac:dyDescent="0.35">
      <c r="B19" s="1" t="s">
        <v>8</v>
      </c>
      <c r="C19" s="1">
        <v>14</v>
      </c>
      <c r="D19" s="1" t="s">
        <v>15</v>
      </c>
      <c r="E19" s="1">
        <v>1</v>
      </c>
      <c r="F19" s="1">
        <v>0.5</v>
      </c>
      <c r="G19" s="2">
        <f t="shared" si="2"/>
        <v>0</v>
      </c>
      <c r="H19" s="1">
        <f t="shared" si="3"/>
        <v>0</v>
      </c>
      <c r="J19" s="2">
        <f t="shared" si="0"/>
        <v>0</v>
      </c>
      <c r="K19" s="1">
        <f t="shared" si="1"/>
        <v>7</v>
      </c>
    </row>
    <row r="20" spans="1:14" x14ac:dyDescent="0.35">
      <c r="I20" s="1">
        <v>52</v>
      </c>
      <c r="L20" s="1">
        <f>SUM(J16:K19)</f>
        <v>54</v>
      </c>
      <c r="N20" s="8">
        <v>106</v>
      </c>
    </row>
    <row r="21" spans="1:14" s="15" customFormat="1" x14ac:dyDescent="0.35">
      <c r="A21" s="15" t="s">
        <v>10</v>
      </c>
      <c r="G21" s="16"/>
      <c r="J21" s="16"/>
      <c r="N21" s="17"/>
    </row>
    <row r="22" spans="1:14" x14ac:dyDescent="0.35">
      <c r="B22" s="1" t="s">
        <v>5</v>
      </c>
      <c r="C22" s="1">
        <v>4</v>
      </c>
      <c r="D22" s="1" t="s">
        <v>16</v>
      </c>
      <c r="E22" s="1">
        <v>1</v>
      </c>
      <c r="F22" s="1">
        <v>1</v>
      </c>
      <c r="G22" s="2">
        <f t="shared" si="2"/>
        <v>4</v>
      </c>
      <c r="H22" s="1">
        <f t="shared" si="3"/>
        <v>0</v>
      </c>
      <c r="J22" s="2">
        <f t="shared" si="0"/>
        <v>0</v>
      </c>
      <c r="K22" s="1">
        <f t="shared" si="1"/>
        <v>0</v>
      </c>
    </row>
    <row r="23" spans="1:14" ht="31" x14ac:dyDescent="0.35">
      <c r="B23" s="1" t="s">
        <v>6</v>
      </c>
      <c r="C23" s="1">
        <v>2</v>
      </c>
      <c r="D23" s="1" t="s">
        <v>14</v>
      </c>
      <c r="E23" s="1">
        <v>2</v>
      </c>
      <c r="F23" s="1">
        <v>1</v>
      </c>
      <c r="G23" s="2">
        <f t="shared" si="2"/>
        <v>0</v>
      </c>
      <c r="H23" s="1">
        <f t="shared" si="3"/>
        <v>1</v>
      </c>
      <c r="J23" s="2">
        <f t="shared" si="0"/>
        <v>1</v>
      </c>
      <c r="K23" s="1">
        <f t="shared" si="1"/>
        <v>0</v>
      </c>
    </row>
    <row r="24" spans="1:14" x14ac:dyDescent="0.35">
      <c r="B24" s="1" t="s">
        <v>7</v>
      </c>
      <c r="C24" s="1">
        <v>6</v>
      </c>
      <c r="D24" s="1" t="s">
        <v>15</v>
      </c>
      <c r="E24" s="1">
        <v>1</v>
      </c>
      <c r="F24" s="1">
        <v>1</v>
      </c>
      <c r="G24" s="2">
        <f t="shared" si="2"/>
        <v>0</v>
      </c>
      <c r="H24" s="1">
        <f t="shared" si="3"/>
        <v>0</v>
      </c>
      <c r="J24" s="2">
        <f t="shared" si="0"/>
        <v>0</v>
      </c>
      <c r="K24" s="1">
        <f t="shared" si="1"/>
        <v>6</v>
      </c>
    </row>
    <row r="25" spans="1:14" x14ac:dyDescent="0.35">
      <c r="B25" s="1" t="s">
        <v>8</v>
      </c>
      <c r="C25" s="1">
        <v>1</v>
      </c>
      <c r="D25" s="1" t="s">
        <v>15</v>
      </c>
      <c r="E25" s="1">
        <v>1</v>
      </c>
      <c r="F25" s="1">
        <v>0.5</v>
      </c>
      <c r="G25" s="2">
        <f t="shared" si="2"/>
        <v>0</v>
      </c>
      <c r="H25" s="1">
        <f t="shared" si="3"/>
        <v>0</v>
      </c>
      <c r="J25" s="2">
        <f t="shared" si="0"/>
        <v>0</v>
      </c>
      <c r="K25" s="1">
        <f t="shared" si="1"/>
        <v>0.5</v>
      </c>
    </row>
    <row r="26" spans="1:14" x14ac:dyDescent="0.35">
      <c r="I26" s="1">
        <v>5</v>
      </c>
      <c r="L26" s="1">
        <v>7.5</v>
      </c>
      <c r="N26" s="8">
        <v>12.5</v>
      </c>
    </row>
    <row r="28" spans="1:14" s="3" customFormat="1" ht="46.5" x14ac:dyDescent="0.35">
      <c r="A28" s="3" t="s">
        <v>23</v>
      </c>
      <c r="G28" s="4"/>
      <c r="J28" s="4"/>
      <c r="N28" s="9"/>
    </row>
    <row r="29" spans="1:14" s="15" customFormat="1" x14ac:dyDescent="0.35">
      <c r="A29" s="15" t="s">
        <v>24</v>
      </c>
      <c r="G29" s="16"/>
      <c r="J29" s="16"/>
      <c r="N29" s="17"/>
    </row>
    <row r="30" spans="1:14" x14ac:dyDescent="0.35">
      <c r="B30" s="1" t="s">
        <v>25</v>
      </c>
      <c r="C30" s="1">
        <v>10</v>
      </c>
      <c r="D30" s="1" t="s">
        <v>16</v>
      </c>
      <c r="E30" s="1">
        <v>1</v>
      </c>
      <c r="F30" s="1">
        <v>1</v>
      </c>
      <c r="G30" s="2">
        <v>10</v>
      </c>
      <c r="H30" s="1">
        <v>0</v>
      </c>
      <c r="J30" s="2">
        <v>0</v>
      </c>
      <c r="K30" s="1">
        <v>0</v>
      </c>
    </row>
    <row r="31" spans="1:14" x14ac:dyDescent="0.35">
      <c r="B31" s="1" t="s">
        <v>26</v>
      </c>
      <c r="C31" s="1">
        <v>8</v>
      </c>
      <c r="D31" s="1" t="s">
        <v>15</v>
      </c>
      <c r="E31" s="1">
        <v>1</v>
      </c>
      <c r="F31" s="1">
        <v>0.5</v>
      </c>
      <c r="G31" s="2">
        <v>0</v>
      </c>
      <c r="H31" s="1">
        <v>0</v>
      </c>
      <c r="J31" s="2">
        <v>0</v>
      </c>
      <c r="K31" s="1">
        <v>4</v>
      </c>
    </row>
    <row r="32" spans="1:14" x14ac:dyDescent="0.35">
      <c r="I32" s="1">
        <v>10</v>
      </c>
      <c r="L32" s="1">
        <v>4</v>
      </c>
      <c r="N32" s="8">
        <v>14</v>
      </c>
    </row>
    <row r="33" spans="1:14" s="15" customFormat="1" x14ac:dyDescent="0.35">
      <c r="A33" s="15" t="s">
        <v>4</v>
      </c>
      <c r="G33" s="16"/>
      <c r="J33" s="16"/>
      <c r="N33" s="17"/>
    </row>
    <row r="34" spans="1:14" x14ac:dyDescent="0.35">
      <c r="B34" s="1" t="s">
        <v>25</v>
      </c>
      <c r="C34" s="1">
        <v>43</v>
      </c>
      <c r="D34" s="1" t="s">
        <v>16</v>
      </c>
      <c r="E34" s="1">
        <v>1</v>
      </c>
      <c r="F34" s="1">
        <v>1</v>
      </c>
      <c r="G34" s="2">
        <v>43</v>
      </c>
      <c r="H34" s="1">
        <v>0</v>
      </c>
      <c r="J34" s="2">
        <v>0</v>
      </c>
      <c r="K34" s="1">
        <v>0</v>
      </c>
    </row>
    <row r="35" spans="1:14" x14ac:dyDescent="0.35">
      <c r="B35" s="1" t="s">
        <v>26</v>
      </c>
      <c r="C35" s="1">
        <v>60</v>
      </c>
      <c r="D35" s="1" t="s">
        <v>15</v>
      </c>
      <c r="E35" s="1">
        <v>1</v>
      </c>
      <c r="F35" s="1">
        <v>0.5</v>
      </c>
      <c r="G35" s="2">
        <v>0</v>
      </c>
      <c r="H35" s="1">
        <v>0</v>
      </c>
      <c r="J35" s="2">
        <v>0</v>
      </c>
      <c r="K35" s="1">
        <v>30</v>
      </c>
    </row>
    <row r="36" spans="1:14" x14ac:dyDescent="0.35">
      <c r="I36" s="1">
        <v>43</v>
      </c>
      <c r="L36" s="1">
        <v>30</v>
      </c>
      <c r="N36" s="8">
        <v>73</v>
      </c>
    </row>
    <row r="37" spans="1:14" s="15" customFormat="1" x14ac:dyDescent="0.35">
      <c r="A37" s="15" t="s">
        <v>9</v>
      </c>
      <c r="G37" s="16"/>
      <c r="J37" s="16"/>
      <c r="N37" s="17"/>
    </row>
    <row r="38" spans="1:14" x14ac:dyDescent="0.35">
      <c r="B38" s="1" t="s">
        <v>25</v>
      </c>
      <c r="C38" s="1">
        <v>11</v>
      </c>
      <c r="D38" s="1" t="s">
        <v>16</v>
      </c>
      <c r="E38" s="1">
        <v>1</v>
      </c>
      <c r="F38" s="1">
        <v>1</v>
      </c>
      <c r="G38" s="2">
        <v>11</v>
      </c>
      <c r="H38" s="1">
        <v>0</v>
      </c>
      <c r="J38" s="2">
        <v>0</v>
      </c>
      <c r="K38" s="1">
        <v>0</v>
      </c>
    </row>
    <row r="39" spans="1:14" x14ac:dyDescent="0.35">
      <c r="B39" s="1" t="s">
        <v>26</v>
      </c>
      <c r="C39" s="1">
        <v>20</v>
      </c>
      <c r="D39" s="1" t="s">
        <v>15</v>
      </c>
      <c r="E39" s="1">
        <v>1</v>
      </c>
      <c r="F39" s="1">
        <v>0.5</v>
      </c>
      <c r="G39" s="2">
        <v>0</v>
      </c>
      <c r="H39" s="1">
        <v>0</v>
      </c>
      <c r="J39" s="2">
        <v>0</v>
      </c>
      <c r="K39" s="1">
        <v>10</v>
      </c>
    </row>
    <row r="40" spans="1:14" x14ac:dyDescent="0.35">
      <c r="I40" s="1">
        <v>11</v>
      </c>
      <c r="L40" s="1">
        <v>10</v>
      </c>
      <c r="N40" s="8">
        <v>21</v>
      </c>
    </row>
    <row r="41" spans="1:14" s="15" customFormat="1" x14ac:dyDescent="0.35">
      <c r="A41" s="15" t="s">
        <v>21</v>
      </c>
      <c r="G41" s="16"/>
      <c r="J41" s="16"/>
      <c r="N41" s="17"/>
    </row>
    <row r="42" spans="1:14" x14ac:dyDescent="0.35">
      <c r="B42" s="1" t="s">
        <v>25</v>
      </c>
      <c r="C42" s="1">
        <v>115</v>
      </c>
      <c r="D42" s="1" t="s">
        <v>16</v>
      </c>
      <c r="E42" s="1">
        <v>1</v>
      </c>
      <c r="F42" s="1">
        <v>1</v>
      </c>
      <c r="G42" s="2">
        <v>115</v>
      </c>
      <c r="H42" s="1">
        <v>0</v>
      </c>
      <c r="J42" s="2">
        <v>0</v>
      </c>
      <c r="K42" s="1">
        <v>0</v>
      </c>
    </row>
    <row r="43" spans="1:14" x14ac:dyDescent="0.35">
      <c r="B43" s="1" t="s">
        <v>26</v>
      </c>
      <c r="C43" s="1">
        <v>398</v>
      </c>
      <c r="D43" s="1" t="s">
        <v>15</v>
      </c>
      <c r="E43" s="1">
        <v>1</v>
      </c>
      <c r="F43" s="1">
        <v>0.5</v>
      </c>
      <c r="G43" s="2">
        <v>0</v>
      </c>
      <c r="H43" s="1">
        <v>0</v>
      </c>
      <c r="J43" s="2">
        <v>0</v>
      </c>
      <c r="K43" s="1">
        <f>398/2</f>
        <v>199</v>
      </c>
    </row>
    <row r="44" spans="1:14" x14ac:dyDescent="0.35">
      <c r="I44" s="1">
        <v>115</v>
      </c>
      <c r="L44" s="1">
        <v>199</v>
      </c>
      <c r="N44" s="8">
        <f>115+199</f>
        <v>314</v>
      </c>
    </row>
    <row r="45" spans="1:14" s="15" customFormat="1" x14ac:dyDescent="0.35">
      <c r="A45" s="15" t="s">
        <v>27</v>
      </c>
      <c r="G45" s="16"/>
      <c r="J45" s="16"/>
      <c r="N45" s="17"/>
    </row>
    <row r="46" spans="1:14" x14ac:dyDescent="0.35">
      <c r="B46" s="1" t="s">
        <v>25</v>
      </c>
      <c r="C46" s="1">
        <v>2</v>
      </c>
      <c r="D46" s="1" t="s">
        <v>16</v>
      </c>
      <c r="E46" s="1">
        <v>1</v>
      </c>
      <c r="F46" s="1">
        <v>1</v>
      </c>
      <c r="G46" s="2">
        <v>2</v>
      </c>
      <c r="H46" s="1">
        <v>0</v>
      </c>
      <c r="J46" s="2">
        <v>0</v>
      </c>
      <c r="K46" s="1">
        <v>0</v>
      </c>
    </row>
    <row r="47" spans="1:14" x14ac:dyDescent="0.35">
      <c r="B47" s="1" t="s">
        <v>26</v>
      </c>
      <c r="C47" s="1">
        <v>110</v>
      </c>
      <c r="D47" s="1" t="s">
        <v>15</v>
      </c>
      <c r="E47" s="1">
        <v>1</v>
      </c>
      <c r="F47" s="1">
        <v>0.5</v>
      </c>
      <c r="G47" s="2">
        <v>0</v>
      </c>
      <c r="H47" s="1">
        <v>0</v>
      </c>
      <c r="J47" s="2">
        <v>0</v>
      </c>
      <c r="K47" s="1">
        <v>55</v>
      </c>
    </row>
    <row r="48" spans="1:14" x14ac:dyDescent="0.35">
      <c r="I48" s="1">
        <v>2</v>
      </c>
      <c r="L48" s="1">
        <v>55</v>
      </c>
      <c r="N48" s="8">
        <v>57</v>
      </c>
    </row>
    <row r="49" spans="1:14" s="15" customFormat="1" x14ac:dyDescent="0.35">
      <c r="A49" s="15" t="s">
        <v>28</v>
      </c>
      <c r="G49" s="16"/>
      <c r="J49" s="16"/>
      <c r="N49" s="17"/>
    </row>
    <row r="50" spans="1:14" x14ac:dyDescent="0.35">
      <c r="B50" s="1" t="s">
        <v>25</v>
      </c>
      <c r="C50" s="1">
        <v>3</v>
      </c>
      <c r="D50" s="1" t="s">
        <v>16</v>
      </c>
      <c r="E50" s="1">
        <v>1</v>
      </c>
      <c r="F50" s="1">
        <v>1</v>
      </c>
      <c r="G50" s="2">
        <v>3</v>
      </c>
      <c r="H50" s="1">
        <v>0</v>
      </c>
      <c r="J50" s="2">
        <v>0</v>
      </c>
      <c r="K50" s="1">
        <v>0</v>
      </c>
    </row>
    <row r="51" spans="1:14" x14ac:dyDescent="0.35">
      <c r="B51" s="1" t="s">
        <v>26</v>
      </c>
      <c r="C51" s="1">
        <v>9</v>
      </c>
      <c r="D51" s="1" t="s">
        <v>15</v>
      </c>
      <c r="E51" s="1">
        <v>1</v>
      </c>
      <c r="F51" s="1">
        <v>0.5</v>
      </c>
      <c r="G51" s="2">
        <v>0</v>
      </c>
      <c r="H51" s="1">
        <v>0</v>
      </c>
      <c r="J51" s="2">
        <v>0</v>
      </c>
      <c r="K51" s="1">
        <v>4.5</v>
      </c>
    </row>
    <row r="52" spans="1:14" x14ac:dyDescent="0.35">
      <c r="I52" s="1">
        <v>3</v>
      </c>
      <c r="L52" s="1">
        <v>4.5</v>
      </c>
      <c r="N52" s="8">
        <v>7.5</v>
      </c>
    </row>
    <row r="53" spans="1:14" ht="16" thickBot="1" x14ac:dyDescent="0.4"/>
    <row r="54" spans="1:14" s="7" customFormat="1" ht="16.5" thickTop="1" thickBot="1" x14ac:dyDescent="0.4">
      <c r="I54" s="7">
        <f>SUM(G6:H51)</f>
        <v>258.5</v>
      </c>
      <c r="L54" s="7">
        <f>SUM(L10:L52)</f>
        <v>405.5</v>
      </c>
      <c r="N54" s="11">
        <f>SUM(N10:N52)</f>
        <v>664</v>
      </c>
    </row>
    <row r="55" spans="1:14" ht="16" thickTop="1" x14ac:dyDescent="0.35"/>
    <row r="61" spans="1:14" x14ac:dyDescent="0.35">
      <c r="G61" s="2" t="s">
        <v>16</v>
      </c>
      <c r="H61" s="1" t="s">
        <v>15</v>
      </c>
    </row>
    <row r="62" spans="1:14" x14ac:dyDescent="0.35">
      <c r="G62" s="2">
        <v>258.5</v>
      </c>
      <c r="H62" s="1">
        <v>405.5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A613-287E-4260-93C7-96806D454DD9}">
  <dimension ref="A1:E11"/>
  <sheetViews>
    <sheetView workbookViewId="0">
      <selection activeCell="E12" sqref="E12"/>
    </sheetView>
  </sheetViews>
  <sheetFormatPr baseColWidth="10" defaultRowHeight="15.5" x14ac:dyDescent="0.35"/>
  <sheetData>
    <row r="1" spans="1:5" x14ac:dyDescent="0.35">
      <c r="B1" t="s">
        <v>16</v>
      </c>
      <c r="C1" t="s">
        <v>15</v>
      </c>
    </row>
    <row r="2" spans="1:5" x14ac:dyDescent="0.35">
      <c r="A2" t="s">
        <v>24</v>
      </c>
      <c r="B2">
        <v>10</v>
      </c>
      <c r="C2">
        <v>4</v>
      </c>
    </row>
    <row r="3" spans="1:5" x14ac:dyDescent="0.35">
      <c r="A3" t="s">
        <v>4</v>
      </c>
      <c r="B3">
        <v>60.5</v>
      </c>
      <c r="C3">
        <v>70</v>
      </c>
    </row>
    <row r="4" spans="1:5" x14ac:dyDescent="0.35">
      <c r="A4" t="s">
        <v>29</v>
      </c>
      <c r="B4">
        <v>167</v>
      </c>
      <c r="C4">
        <v>253</v>
      </c>
    </row>
    <row r="5" spans="1:5" x14ac:dyDescent="0.35">
      <c r="A5" t="s">
        <v>9</v>
      </c>
      <c r="B5">
        <v>11</v>
      </c>
      <c r="C5">
        <v>11.5</v>
      </c>
    </row>
    <row r="6" spans="1:5" x14ac:dyDescent="0.35">
      <c r="A6" t="s">
        <v>27</v>
      </c>
      <c r="B6">
        <v>2</v>
      </c>
      <c r="C6">
        <v>55</v>
      </c>
    </row>
    <row r="7" spans="1:5" x14ac:dyDescent="0.35">
      <c r="A7" t="s">
        <v>10</v>
      </c>
      <c r="B7">
        <v>8</v>
      </c>
      <c r="C7">
        <v>12</v>
      </c>
    </row>
    <row r="8" spans="1:5" ht="16" thickBot="1" x14ac:dyDescent="0.4"/>
    <row r="9" spans="1:5" ht="16.5" thickTop="1" thickBot="1" x14ac:dyDescent="0.4">
      <c r="B9" s="7">
        <v>258.5</v>
      </c>
      <c r="C9" s="7">
        <v>405.5</v>
      </c>
    </row>
    <row r="10" spans="1:5" ht="16" thickTop="1" x14ac:dyDescent="0.35"/>
    <row r="11" spans="1:5" x14ac:dyDescent="0.35">
      <c r="B11">
        <f>SUM(B2:B7)</f>
        <v>258.5</v>
      </c>
      <c r="C11">
        <f>SUM(C2:C7)</f>
        <v>405.5</v>
      </c>
      <c r="E11">
        <f>B11+C11</f>
        <v>664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CEF2-66C5-9544-AB8D-C6763BE02A96}">
  <dimension ref="A1:C5"/>
  <sheetViews>
    <sheetView workbookViewId="0">
      <selection activeCell="A2" sqref="A2:C5"/>
    </sheetView>
  </sheetViews>
  <sheetFormatPr baseColWidth="10" defaultRowHeight="15.5" x14ac:dyDescent="0.35"/>
  <sheetData>
    <row r="1" spans="1:3" x14ac:dyDescent="0.35">
      <c r="B1" t="s">
        <v>16</v>
      </c>
      <c r="C1" t="s">
        <v>15</v>
      </c>
    </row>
    <row r="2" spans="1:3" x14ac:dyDescent="0.35">
      <c r="A2" t="s">
        <v>17</v>
      </c>
      <c r="B2" s="1">
        <v>17.5</v>
      </c>
      <c r="C2" s="1">
        <v>40</v>
      </c>
    </row>
    <row r="3" spans="1:3" x14ac:dyDescent="0.35">
      <c r="A3" t="s">
        <v>18</v>
      </c>
      <c r="B3" s="1">
        <v>0</v>
      </c>
      <c r="C3" s="1">
        <v>1.5</v>
      </c>
    </row>
    <row r="4" spans="1:3" x14ac:dyDescent="0.35">
      <c r="A4" t="s">
        <v>19</v>
      </c>
      <c r="B4" s="1">
        <v>52</v>
      </c>
      <c r="C4" s="1">
        <v>54</v>
      </c>
    </row>
    <row r="5" spans="1:3" x14ac:dyDescent="0.35">
      <c r="A5" t="s">
        <v>20</v>
      </c>
      <c r="B5" s="1">
        <v>5</v>
      </c>
      <c r="C5" s="1">
        <v>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93D6-96C1-F444-A1AE-A52CDE1C983D}">
  <dimension ref="A1:I39"/>
  <sheetViews>
    <sheetView topLeftCell="F1" workbookViewId="0">
      <selection activeCell="H31" sqref="H31:I36"/>
    </sheetView>
  </sheetViews>
  <sheetFormatPr baseColWidth="10" defaultRowHeight="15.5" x14ac:dyDescent="0.35"/>
  <sheetData>
    <row r="1" spans="1:9" x14ac:dyDescent="0.35">
      <c r="A1" s="12"/>
      <c r="B1" s="13" t="s">
        <v>16</v>
      </c>
      <c r="C1" s="13" t="s">
        <v>15</v>
      </c>
    </row>
    <row r="2" spans="1:9" x14ac:dyDescent="0.35">
      <c r="A2" s="12" t="s">
        <v>17</v>
      </c>
      <c r="B2" s="13">
        <v>17.5</v>
      </c>
      <c r="C2" s="13">
        <v>40</v>
      </c>
      <c r="E2">
        <f>B2/(B7/100)</f>
        <v>23.48993288590604</v>
      </c>
      <c r="F2">
        <f>C2/(C7/100)</f>
        <v>38.834951456310677</v>
      </c>
      <c r="H2">
        <f>ROUND(E2,0)</f>
        <v>23</v>
      </c>
      <c r="I2">
        <f>ROUND(F2,0)</f>
        <v>39</v>
      </c>
    </row>
    <row r="3" spans="1:9" x14ac:dyDescent="0.35">
      <c r="A3" s="12" t="s">
        <v>18</v>
      </c>
      <c r="B3" s="13">
        <v>0</v>
      </c>
      <c r="C3" s="13">
        <v>1.5</v>
      </c>
      <c r="E3">
        <f t="shared" ref="E3:F5" si="0">B3/(B8/100)</f>
        <v>0</v>
      </c>
      <c r="F3">
        <f t="shared" si="0"/>
        <v>1.4563106796116505</v>
      </c>
      <c r="H3">
        <f t="shared" ref="H3:H5" si="1">ROUND(E3,0)</f>
        <v>0</v>
      </c>
      <c r="I3">
        <f t="shared" ref="I3:I5" si="2">ROUND(F3,0)</f>
        <v>1</v>
      </c>
    </row>
    <row r="4" spans="1:9" x14ac:dyDescent="0.35">
      <c r="A4" s="12" t="s">
        <v>19</v>
      </c>
      <c r="B4" s="13">
        <v>52</v>
      </c>
      <c r="C4" s="13">
        <v>54</v>
      </c>
      <c r="E4">
        <f t="shared" si="0"/>
        <v>69.798657718120808</v>
      </c>
      <c r="F4">
        <f t="shared" si="0"/>
        <v>52.427184466019419</v>
      </c>
      <c r="H4">
        <f t="shared" si="1"/>
        <v>70</v>
      </c>
      <c r="I4">
        <f t="shared" si="2"/>
        <v>52</v>
      </c>
    </row>
    <row r="5" spans="1:9" x14ac:dyDescent="0.35">
      <c r="A5" s="12" t="s">
        <v>20</v>
      </c>
      <c r="B5" s="13">
        <v>5</v>
      </c>
      <c r="C5" s="13">
        <v>7.5</v>
      </c>
      <c r="E5">
        <f t="shared" si="0"/>
        <v>6.7114093959731544</v>
      </c>
      <c r="F5">
        <f t="shared" si="0"/>
        <v>7.2815533980582519</v>
      </c>
      <c r="H5">
        <f t="shared" si="1"/>
        <v>7</v>
      </c>
      <c r="I5">
        <f t="shared" si="2"/>
        <v>7</v>
      </c>
    </row>
    <row r="7" spans="1:9" x14ac:dyDescent="0.35">
      <c r="B7">
        <f>SUM(B2:B5)</f>
        <v>74.5</v>
      </c>
      <c r="C7">
        <f>SUM(C2:C5)</f>
        <v>103</v>
      </c>
    </row>
    <row r="8" spans="1:9" x14ac:dyDescent="0.35">
      <c r="B8" s="13">
        <v>74.5</v>
      </c>
      <c r="C8" s="13">
        <v>103</v>
      </c>
    </row>
    <row r="9" spans="1:9" x14ac:dyDescent="0.35">
      <c r="B9" s="13">
        <v>74.5</v>
      </c>
      <c r="C9" s="13">
        <v>103</v>
      </c>
    </row>
    <row r="10" spans="1:9" x14ac:dyDescent="0.35">
      <c r="B10" s="13">
        <v>74.5</v>
      </c>
      <c r="C10" s="13">
        <v>103</v>
      </c>
      <c r="F10" t="s">
        <v>16</v>
      </c>
      <c r="G10" t="s">
        <v>15</v>
      </c>
    </row>
    <row r="11" spans="1:9" x14ac:dyDescent="0.35">
      <c r="B11" s="13">
        <v>74.5</v>
      </c>
      <c r="C11" s="13">
        <v>103</v>
      </c>
      <c r="F11" s="13">
        <v>74.5</v>
      </c>
      <c r="G11" s="13">
        <v>103</v>
      </c>
    </row>
    <row r="21" spans="1:9" x14ac:dyDescent="0.35">
      <c r="A21" t="s">
        <v>30</v>
      </c>
    </row>
    <row r="30" spans="1:9" x14ac:dyDescent="0.35">
      <c r="B30" t="s">
        <v>16</v>
      </c>
      <c r="C30" t="s">
        <v>15</v>
      </c>
    </row>
    <row r="31" spans="1:9" x14ac:dyDescent="0.35">
      <c r="A31" t="s">
        <v>24</v>
      </c>
      <c r="B31">
        <v>10</v>
      </c>
      <c r="C31">
        <v>4</v>
      </c>
      <c r="E31">
        <f>B31/(258.5/100)</f>
        <v>3.8684719535783367</v>
      </c>
      <c r="F31">
        <f>C31/(405.5/100)</f>
        <v>0.98643649815043166</v>
      </c>
      <c r="H31">
        <f>ROUND(E31,0)</f>
        <v>4</v>
      </c>
      <c r="I31">
        <f>ROUND(F31,0)</f>
        <v>1</v>
      </c>
    </row>
    <row r="32" spans="1:9" x14ac:dyDescent="0.35">
      <c r="A32" t="s">
        <v>4</v>
      </c>
      <c r="B32">
        <v>60.5</v>
      </c>
      <c r="C32">
        <v>70</v>
      </c>
      <c r="E32">
        <f t="shared" ref="E32:E36" si="3">B32/(258.5/100)</f>
        <v>23.404255319148938</v>
      </c>
      <c r="F32">
        <f t="shared" ref="F32:F36" si="4">C32/(405.5/100)</f>
        <v>17.262638717632555</v>
      </c>
      <c r="H32">
        <f t="shared" ref="H32:H36" si="5">ROUND(E32,0)</f>
        <v>23</v>
      </c>
      <c r="I32">
        <f t="shared" ref="I32:I36" si="6">ROUND(F32,0)</f>
        <v>17</v>
      </c>
    </row>
    <row r="33" spans="1:9" x14ac:dyDescent="0.35">
      <c r="A33" t="s">
        <v>29</v>
      </c>
      <c r="B33">
        <v>167</v>
      </c>
      <c r="C33">
        <v>253</v>
      </c>
      <c r="E33">
        <f t="shared" si="3"/>
        <v>64.603481624758217</v>
      </c>
      <c r="F33">
        <f t="shared" si="4"/>
        <v>62.3921085080148</v>
      </c>
      <c r="H33">
        <f t="shared" si="5"/>
        <v>65</v>
      </c>
      <c r="I33">
        <f t="shared" si="6"/>
        <v>62</v>
      </c>
    </row>
    <row r="34" spans="1:9" x14ac:dyDescent="0.35">
      <c r="A34" t="s">
        <v>9</v>
      </c>
      <c r="B34">
        <v>11</v>
      </c>
      <c r="C34">
        <v>11.5</v>
      </c>
      <c r="E34">
        <f t="shared" si="3"/>
        <v>4.2553191489361701</v>
      </c>
      <c r="F34">
        <f t="shared" si="4"/>
        <v>2.8360049321824912</v>
      </c>
      <c r="H34">
        <f t="shared" si="5"/>
        <v>4</v>
      </c>
      <c r="I34">
        <f t="shared" si="6"/>
        <v>3</v>
      </c>
    </row>
    <row r="35" spans="1:9" x14ac:dyDescent="0.35">
      <c r="A35" t="s">
        <v>27</v>
      </c>
      <c r="B35">
        <v>2</v>
      </c>
      <c r="C35">
        <v>55</v>
      </c>
      <c r="E35">
        <f t="shared" si="3"/>
        <v>0.77369439071566737</v>
      </c>
      <c r="F35">
        <f t="shared" si="4"/>
        <v>13.563501849568436</v>
      </c>
      <c r="H35">
        <f t="shared" si="5"/>
        <v>1</v>
      </c>
      <c r="I35">
        <f t="shared" si="6"/>
        <v>14</v>
      </c>
    </row>
    <row r="36" spans="1:9" x14ac:dyDescent="0.35">
      <c r="A36" t="s">
        <v>10</v>
      </c>
      <c r="B36">
        <v>8</v>
      </c>
      <c r="C36">
        <v>12</v>
      </c>
      <c r="E36">
        <f t="shared" si="3"/>
        <v>3.0947775628626695</v>
      </c>
      <c r="F36">
        <f t="shared" si="4"/>
        <v>2.9593094944512948</v>
      </c>
      <c r="H36">
        <f t="shared" si="5"/>
        <v>3</v>
      </c>
      <c r="I36">
        <f t="shared" si="6"/>
        <v>3</v>
      </c>
    </row>
    <row r="37" spans="1:9" ht="16" thickBot="1" x14ac:dyDescent="0.4"/>
    <row r="38" spans="1:9" ht="16.5" thickTop="1" thickBot="1" x14ac:dyDescent="0.4">
      <c r="B38" s="7">
        <v>258.5</v>
      </c>
      <c r="C38" s="7">
        <v>405.5</v>
      </c>
    </row>
    <row r="39" spans="1:9" ht="16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92F4-41E2-3D4E-B67C-2609E6CF2FDB}">
  <dimension ref="A1:E7"/>
  <sheetViews>
    <sheetView topLeftCell="A2" workbookViewId="0">
      <selection activeCell="S8" sqref="S8"/>
    </sheetView>
  </sheetViews>
  <sheetFormatPr baseColWidth="10" defaultRowHeight="15.5" x14ac:dyDescent="0.35"/>
  <sheetData>
    <row r="1" spans="1:5" x14ac:dyDescent="0.35">
      <c r="B1" t="s">
        <v>16</v>
      </c>
      <c r="C1" t="s">
        <v>15</v>
      </c>
    </row>
    <row r="2" spans="1:5" x14ac:dyDescent="0.35">
      <c r="A2" s="12" t="s">
        <v>17</v>
      </c>
      <c r="B2" s="14">
        <v>23</v>
      </c>
      <c r="C2" s="14">
        <v>39</v>
      </c>
    </row>
    <row r="3" spans="1:5" x14ac:dyDescent="0.35">
      <c r="A3" s="12" t="s">
        <v>18</v>
      </c>
      <c r="B3" s="14">
        <v>0</v>
      </c>
      <c r="C3" s="14">
        <v>1</v>
      </c>
    </row>
    <row r="4" spans="1:5" x14ac:dyDescent="0.35">
      <c r="A4" s="12" t="s">
        <v>19</v>
      </c>
      <c r="B4" s="14">
        <v>70</v>
      </c>
      <c r="C4" s="14">
        <v>52</v>
      </c>
    </row>
    <row r="5" spans="1:5" x14ac:dyDescent="0.35">
      <c r="A5" s="12" t="s">
        <v>20</v>
      </c>
      <c r="B5" s="14">
        <v>7</v>
      </c>
      <c r="C5" s="14">
        <v>7</v>
      </c>
    </row>
    <row r="7" spans="1:5" x14ac:dyDescent="0.35">
      <c r="B7" s="13">
        <v>74.5</v>
      </c>
      <c r="C7" s="13">
        <v>103</v>
      </c>
      <c r="E7">
        <v>177.5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0331-4657-41E4-BD8C-11A0CF07D21C}">
  <dimension ref="A1:C9"/>
  <sheetViews>
    <sheetView tabSelected="1" workbookViewId="0">
      <selection activeCell="P23" sqref="P23"/>
    </sheetView>
  </sheetViews>
  <sheetFormatPr baseColWidth="10" defaultRowHeight="15.5" x14ac:dyDescent="0.35"/>
  <sheetData>
    <row r="1" spans="1:3" x14ac:dyDescent="0.35">
      <c r="B1" t="s">
        <v>16</v>
      </c>
      <c r="C1" t="s">
        <v>15</v>
      </c>
    </row>
    <row r="2" spans="1:3" x14ac:dyDescent="0.35">
      <c r="A2" t="s">
        <v>24</v>
      </c>
      <c r="B2" s="14">
        <v>4</v>
      </c>
      <c r="C2" s="14">
        <v>1</v>
      </c>
    </row>
    <row r="3" spans="1:3" x14ac:dyDescent="0.35">
      <c r="A3" t="s">
        <v>4</v>
      </c>
      <c r="B3" s="14">
        <v>23</v>
      </c>
      <c r="C3" s="14">
        <v>17</v>
      </c>
    </row>
    <row r="4" spans="1:3" x14ac:dyDescent="0.35">
      <c r="A4" t="s">
        <v>29</v>
      </c>
      <c r="B4" s="14">
        <v>65</v>
      </c>
      <c r="C4" s="14">
        <v>62</v>
      </c>
    </row>
    <row r="5" spans="1:3" x14ac:dyDescent="0.35">
      <c r="A5" t="s">
        <v>9</v>
      </c>
      <c r="B5" s="14">
        <v>4</v>
      </c>
      <c r="C5" s="14">
        <v>3</v>
      </c>
    </row>
    <row r="6" spans="1:3" x14ac:dyDescent="0.35">
      <c r="A6" t="s">
        <v>27</v>
      </c>
      <c r="B6" s="14">
        <v>1</v>
      </c>
      <c r="C6" s="14">
        <v>14</v>
      </c>
    </row>
    <row r="7" spans="1:3" x14ac:dyDescent="0.35">
      <c r="A7" t="s">
        <v>10</v>
      </c>
      <c r="B7" s="14">
        <v>3</v>
      </c>
      <c r="C7" s="14">
        <v>3</v>
      </c>
    </row>
    <row r="9" spans="1:3" x14ac:dyDescent="0.35">
      <c r="B9">
        <v>258.5</v>
      </c>
      <c r="C9">
        <v>405.5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Sheet1</vt:lpstr>
      <vt:lpstr>origin</vt:lpstr>
      <vt:lpstr>chartOLD</vt:lpstr>
      <vt:lpstr>Sheet2</vt:lpstr>
      <vt:lpstr>percentagesOLD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ROOTS28b</cp:lastModifiedBy>
  <dcterms:created xsi:type="dcterms:W3CDTF">2022-02-18T13:11:10Z</dcterms:created>
  <dcterms:modified xsi:type="dcterms:W3CDTF">2023-03-10T08:59:02Z</dcterms:modified>
</cp:coreProperties>
</file>