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e Ware Pottery\"/>
    </mc:Choice>
  </mc:AlternateContent>
  <xr:revisionPtr revIDLastSave="0" documentId="13_ncr:1_{520C5743-640C-4AFE-BBF1-F86BB6462724}" xr6:coauthVersionLast="36" xr6:coauthVersionMax="47" xr10:uidLastSave="{00000000-0000-0000-0000-000000000000}"/>
  <bookViews>
    <workbookView xWindow="0" yWindow="0" windowWidth="19200" windowHeight="6640" activeTab="1" xr2:uid="{70080A7B-E50D-C04D-A0DA-695BBF7CA953}"/>
  </bookViews>
  <sheets>
    <sheet name="as recorded" sheetId="1" r:id="rId1"/>
    <sheet name="by dating" sheetId="2" r:id="rId2"/>
    <sheet name="by origin" sheetId="3" r:id="rId3"/>
    <sheet name="charts" sheetId="4" r:id="rId4"/>
    <sheet name="Sheet1" sheetId="5" r:id="rId5"/>
    <sheet name="Sheet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9" i="3"/>
  <c r="B32" i="3" s="1"/>
  <c r="B52" i="1" l="1"/>
  <c r="B54" i="1"/>
  <c r="L3" i="5" l="1"/>
  <c r="M3" i="5"/>
  <c r="N3" i="5"/>
  <c r="L4" i="5"/>
  <c r="M4" i="5"/>
  <c r="N4" i="5"/>
  <c r="L5" i="5"/>
  <c r="M5" i="5"/>
  <c r="N5" i="5"/>
  <c r="M2" i="5"/>
  <c r="N2" i="5"/>
  <c r="L2" i="5"/>
  <c r="H2" i="5"/>
  <c r="I2" i="5"/>
  <c r="H3" i="5"/>
  <c r="I3" i="5"/>
  <c r="J3" i="5"/>
  <c r="O3" i="5" s="1"/>
  <c r="H4" i="5"/>
  <c r="I4" i="5"/>
  <c r="J4" i="5"/>
  <c r="O4" i="5" s="1"/>
  <c r="H5" i="5"/>
  <c r="I5" i="5"/>
  <c r="G3" i="5"/>
  <c r="G4" i="5"/>
  <c r="G5" i="5"/>
  <c r="G2" i="5"/>
  <c r="C7" i="5"/>
  <c r="D7" i="5"/>
  <c r="E7" i="5"/>
  <c r="J2" i="5" s="1"/>
  <c r="O2" i="5" s="1"/>
  <c r="B7" i="5"/>
  <c r="P27" i="3"/>
  <c r="P14" i="3"/>
  <c r="P8" i="3"/>
  <c r="N29" i="3"/>
  <c r="L29" i="3"/>
  <c r="J29" i="3"/>
  <c r="H21" i="3"/>
  <c r="P29" i="2"/>
  <c r="M25" i="2"/>
  <c r="M26" i="2"/>
  <c r="M24" i="2"/>
  <c r="N27" i="2" s="1"/>
  <c r="K16" i="2"/>
  <c r="K17" i="2"/>
  <c r="K18" i="2"/>
  <c r="K19" i="2"/>
  <c r="K20" i="2"/>
  <c r="K15" i="2"/>
  <c r="I7" i="2"/>
  <c r="I8" i="2"/>
  <c r="I9" i="2"/>
  <c r="I10" i="2"/>
  <c r="I11" i="2"/>
  <c r="I6" i="2"/>
  <c r="G7" i="2"/>
  <c r="G8" i="2"/>
  <c r="G9" i="2"/>
  <c r="G10" i="2"/>
  <c r="G11" i="2"/>
  <c r="G6" i="2"/>
  <c r="L21" i="2" l="1"/>
  <c r="H12" i="2"/>
  <c r="P12" i="2" s="1"/>
  <c r="H29" i="3"/>
  <c r="P21" i="3"/>
  <c r="J5" i="5"/>
  <c r="O5" i="5" s="1"/>
  <c r="P29" i="3"/>
</calcChain>
</file>

<file path=xl/sharedStrings.xml><?xml version="1.0" encoding="utf-8"?>
<sst xmlns="http://schemas.openxmlformats.org/spreadsheetml/2006/main" count="163" uniqueCount="44">
  <si>
    <t>Aquileia Fine Ware</t>
  </si>
  <si>
    <t>NMI</t>
  </si>
  <si>
    <t xml:space="preserve">padana </t>
  </si>
  <si>
    <t>centro italica</t>
  </si>
  <si>
    <t>campana</t>
  </si>
  <si>
    <t>Ceramica a vernice nera tra tutte le fase</t>
  </si>
  <si>
    <t>periodo tra II aC - inizio I dC</t>
  </si>
  <si>
    <t>BG</t>
  </si>
  <si>
    <t>piatti di Efeso</t>
  </si>
  <si>
    <t>ceramica megarese</t>
  </si>
  <si>
    <t>periodo tra i e meta II dC</t>
  </si>
  <si>
    <t>Italian TS</t>
  </si>
  <si>
    <t>Oriental TS</t>
  </si>
  <si>
    <t>Periode 6</t>
  </si>
  <si>
    <t>Campana</t>
  </si>
  <si>
    <t>Centro Italica</t>
  </si>
  <si>
    <t>Padane</t>
  </si>
  <si>
    <t>Period 4</t>
  </si>
  <si>
    <t>padana</t>
  </si>
  <si>
    <t>Oriental</t>
  </si>
  <si>
    <t>ESA</t>
  </si>
  <si>
    <t>ESB</t>
  </si>
  <si>
    <t>ESC</t>
  </si>
  <si>
    <t xml:space="preserve">Oriental </t>
  </si>
  <si>
    <t>Period 6</t>
  </si>
  <si>
    <t>50 BCE-50 CE</t>
  </si>
  <si>
    <t>second half 1st CE</t>
  </si>
  <si>
    <t>Period 3</t>
  </si>
  <si>
    <t>2nd-3rd CE</t>
  </si>
  <si>
    <t>AB</t>
  </si>
  <si>
    <t>C</t>
  </si>
  <si>
    <t>Aquileia</t>
  </si>
  <si>
    <t>Dating</t>
  </si>
  <si>
    <t>Dating slice</t>
  </si>
  <si>
    <t>slice number</t>
  </si>
  <si>
    <t>Dating percentage</t>
  </si>
  <si>
    <t>D</t>
  </si>
  <si>
    <t>A</t>
  </si>
  <si>
    <t>B</t>
  </si>
  <si>
    <t>Italian</t>
  </si>
  <si>
    <t>Padana/local</t>
  </si>
  <si>
    <t>Aegean</t>
  </si>
  <si>
    <t>Eastern Mediterranean</t>
  </si>
  <si>
    <t>Padana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</si>
</sst>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0" xfId="0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Fine Ware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62.5</c:v>
                </c:pt>
                <c:pt idx="1">
                  <c:v>350</c:v>
                </c:pt>
                <c:pt idx="2">
                  <c:v>3.375</c:v>
                </c:pt>
                <c:pt idx="3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6-1C4A-A094-26A3104B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586303"/>
        <c:axId val="1815714655"/>
      </c:barChart>
      <c:catAx>
        <c:axId val="181558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14655"/>
        <c:crosses val="autoZero"/>
        <c:auto val="1"/>
        <c:lblAlgn val="ctr"/>
        <c:lblOffset val="100"/>
        <c:noMultiLvlLbl val="0"/>
      </c:catAx>
      <c:valAx>
        <c:axId val="18157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8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Fine</a:t>
            </a:r>
            <a:r>
              <a:rPr lang="en-GB" baseline="0"/>
              <a:t> Ware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62.5</c:v>
                </c:pt>
                <c:pt idx="1">
                  <c:v>350</c:v>
                </c:pt>
                <c:pt idx="2">
                  <c:v>3.375</c:v>
                </c:pt>
                <c:pt idx="3">
                  <c:v>1.875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F-794A-A783-16D6F9C6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657327"/>
        <c:axId val="1818659631"/>
      </c:barChart>
      <c:catAx>
        <c:axId val="181865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59631"/>
        <c:crosses val="autoZero"/>
        <c:auto val="1"/>
        <c:lblAlgn val="ctr"/>
        <c:lblOffset val="100"/>
        <c:noMultiLvlLbl val="0"/>
      </c:catAx>
      <c:valAx>
        <c:axId val="181865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5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Fine Ware C</a:t>
            </a:r>
            <a:r>
              <a:rPr lang="en-GB" baseline="0"/>
              <a:t>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charts!$D$2:$D$5</c:f>
              <c:numCache>
                <c:formatCode>General</c:formatCode>
                <c:ptCount val="4"/>
                <c:pt idx="0">
                  <c:v>270</c:v>
                </c:pt>
                <c:pt idx="1">
                  <c:v>460</c:v>
                </c:pt>
                <c:pt idx="2">
                  <c:v>3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6-764C-BE56-44ED63995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137535"/>
        <c:axId val="1858138847"/>
      </c:barChart>
      <c:catAx>
        <c:axId val="185813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38847"/>
        <c:crosses val="autoZero"/>
        <c:auto val="1"/>
        <c:lblAlgn val="ctr"/>
        <c:lblOffset val="100"/>
        <c:noMultiLvlLbl val="0"/>
      </c:catAx>
      <c:valAx>
        <c:axId val="18581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3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Fine Ware B - 100-150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charts!$E$2:$E$5</c:f>
              <c:numCache>
                <c:formatCode>General</c:formatCode>
                <c:ptCount val="4"/>
                <c:pt idx="0">
                  <c:v>6.25</c:v>
                </c:pt>
                <c:pt idx="1">
                  <c:v>17.5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A-F840-883A-1C2C36150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814415"/>
        <c:axId val="1859070991"/>
      </c:barChart>
      <c:catAx>
        <c:axId val="177881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070991"/>
        <c:crosses val="autoZero"/>
        <c:auto val="1"/>
        <c:lblAlgn val="ctr"/>
        <c:lblOffset val="100"/>
        <c:noMultiLvlLbl val="0"/>
      </c:catAx>
      <c:valAx>
        <c:axId val="185907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1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Aquileia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Sheet1!$J$14:$M$14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Sheet1!$J$15:$M$15</c:f>
              <c:numCache>
                <c:formatCode>General</c:formatCode>
                <c:ptCount val="4"/>
                <c:pt idx="0">
                  <c:v>417.75</c:v>
                </c:pt>
                <c:pt idx="1">
                  <c:v>417.75</c:v>
                </c:pt>
                <c:pt idx="2">
                  <c:v>734.75</c:v>
                </c:pt>
                <c:pt idx="3">
                  <c:v>23.75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</a:t>
            </a:r>
            <a:r>
              <a:rPr lang="en-GB" baseline="0"/>
              <a:t> Fine Ware Percentage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7.0860262043430239E-2"/>
                  <c:y val="0.1728495890568423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4540851919241679"/>
                  <c:y val="-0.2235151445485374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711720444631599"/>
                  <c:y val="3.3507385481924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15</c:v>
                </c:pt>
                <c:pt idx="1">
                  <c:v>84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Aquileia Fine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7.0872491744983487E-2"/>
                  <c:y val="0.169280878635558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4907051689103371"/>
                  <c:y val="-0.2432175959554871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0.19375635001270003"/>
                  <c:y val="6.39012697213586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Sheet2!$C$2:$C$5</c:f>
              <c:numCache>
                <c:formatCode>General\%</c:formatCode>
                <c:ptCount val="4"/>
                <c:pt idx="0">
                  <c:v>15</c:v>
                </c:pt>
                <c:pt idx="1">
                  <c:v>84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Fine Ware Percentage C - 51-100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2952803723421211"/>
                  <c:y val="0.114799155540339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8031591698810928"/>
                  <c:y val="-8.86371676366541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Sheet2!$D$2:$D$5</c:f>
              <c:numCache>
                <c:formatCode>General\%</c:formatCode>
                <c:ptCount val="4"/>
                <c:pt idx="0">
                  <c:v>37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Aquileia Fine Ware Percentage D - 101-150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8.2969261454851173E-2"/>
                  <c:y val="0.1619006999125109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0.15612980195657361"/>
                  <c:y val="-0.1726474575293474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Padana/local</c:v>
                </c:pt>
                <c:pt idx="2">
                  <c:v>Aegean</c:v>
                </c:pt>
                <c:pt idx="3">
                  <c:v>Eastern Mediterranean</c:v>
                </c:pt>
              </c:strCache>
            </c:strRef>
          </c:cat>
          <c:val>
            <c:numRef>
              <c:f>Sheet2!$E$2:$E$5</c:f>
              <c:numCache>
                <c:formatCode>General\%</c:formatCode>
                <c:ptCount val="4"/>
                <c:pt idx="0">
                  <c:v>26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8</xdr:row>
      <xdr:rowOff>177800</xdr:rowOff>
    </xdr:from>
    <xdr:to>
      <xdr:col>6</xdr:col>
      <xdr:colOff>19050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739A0-5B1B-3048-8C13-401C3EB7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8</xdr:row>
      <xdr:rowOff>190500</xdr:rowOff>
    </xdr:from>
    <xdr:to>
      <xdr:col>12</xdr:col>
      <xdr:colOff>88900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107C4-A722-EA43-8186-28C489B03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24</xdr:row>
      <xdr:rowOff>63500</xdr:rowOff>
    </xdr:from>
    <xdr:to>
      <xdr:col>6</xdr:col>
      <xdr:colOff>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CD0D6F-33AB-194C-98F5-DDC0B7D53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533400</xdr:colOff>
      <xdr:row>24</xdr:row>
      <xdr:rowOff>101600</xdr:rowOff>
    </xdr:from>
    <xdr:to>
      <xdr:col>12</xdr:col>
      <xdr:colOff>152400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89D57-6722-8F49-84E9-84416A919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41781-4F01-C78A-80B4-AD561CE15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9</xdr:row>
      <xdr:rowOff>25400</xdr:rowOff>
    </xdr:from>
    <xdr:to>
      <xdr:col>7</xdr:col>
      <xdr:colOff>635000</xdr:colOff>
      <xdr:row>26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DC6F0-44C3-F04B-8B8B-7AD145C9A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9</xdr:row>
      <xdr:rowOff>25400</xdr:rowOff>
    </xdr:from>
    <xdr:to>
      <xdr:col>15</xdr:col>
      <xdr:colOff>431800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3CFC1-B61C-4E46-9733-957C08348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26</xdr:row>
      <xdr:rowOff>177800</xdr:rowOff>
    </xdr:from>
    <xdr:to>
      <xdr:col>7</xdr:col>
      <xdr:colOff>685800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EC449-308E-1C48-8FD2-81E1358CB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26</xdr:row>
      <xdr:rowOff>190500</xdr:rowOff>
    </xdr:from>
    <xdr:to>
      <xdr:col>15</xdr:col>
      <xdr:colOff>482600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0FD758-3850-C844-B147-E74B35D62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0.62967</cdr:x>
      <cdr:y>0.83942</cdr:y>
    </cdr:from>
    <cdr:to>
      <cdr:x>0.92634</cdr:x>
      <cdr:y>0.93796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86176301-9EE3-064B-F979-D6639CDC409E}"/>
            </a:ext>
          </a:extLst>
        </cdr:cNvPr>
        <cdr:cNvSpPr txBox="1"/>
      </cdr:nvSpPr>
      <cdr:spPr>
        <a:xfrm xmlns:a="http://schemas.openxmlformats.org/drawingml/2006/main">
          <a:off x="3962400" y="2921000"/>
          <a:ext cx="1866894" cy="3428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417,75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0.63105</cdr:x>
      <cdr:y>0.83395</cdr:y>
    </cdr:from>
    <cdr:to>
      <cdr:x>0.92742</cdr:x>
      <cdr:y>0.93358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2726CBE-C25F-D743-8747-8944D330772B}"/>
            </a:ext>
          </a:extLst>
        </cdr:cNvPr>
        <cdr:cNvSpPr txBox="1"/>
      </cdr:nvSpPr>
      <cdr:spPr>
        <a:xfrm xmlns:a="http://schemas.openxmlformats.org/drawingml/2006/main">
          <a:off x="3975106" y="2870203"/>
          <a:ext cx="1866894" cy="34289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417,75 fragments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0.64777</cdr:x>
      <cdr:y>0.81521</cdr:y>
    </cdr:from>
    <cdr:to>
      <cdr:x>0.94534</cdr:x>
      <cdr:y>0.91304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2726CBE-C25F-D743-8747-8944D330772B}"/>
            </a:ext>
          </a:extLst>
        </cdr:cNvPr>
        <cdr:cNvSpPr txBox="1"/>
      </cdr:nvSpPr>
      <cdr:spPr>
        <a:xfrm xmlns:a="http://schemas.openxmlformats.org/drawingml/2006/main">
          <a:off x="4064005" y="2857486"/>
          <a:ext cx="1866895" cy="34291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734,75 fragments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0.6404</cdr:x>
      <cdr:y>0.80586</cdr:y>
    </cdr:from>
    <cdr:to>
      <cdr:x>0.93737</cdr:x>
      <cdr:y>0.90476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2726CBE-C25F-D743-8747-8944D330772B}"/>
            </a:ext>
          </a:extLst>
        </cdr:cNvPr>
        <cdr:cNvSpPr txBox="1"/>
      </cdr:nvSpPr>
      <cdr:spPr>
        <a:xfrm xmlns:a="http://schemas.openxmlformats.org/drawingml/2006/main">
          <a:off x="4025898" y="2794004"/>
          <a:ext cx="1866902" cy="34289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23,75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E33E1-D013-E44D-A7F1-6BEFE4CA28A3}">
  <dimension ref="A1:D54"/>
  <sheetViews>
    <sheetView topLeftCell="A20" workbookViewId="0">
      <selection activeCell="C35" sqref="C35"/>
    </sheetView>
  </sheetViews>
  <sheetFormatPr baseColWidth="10" defaultRowHeight="15.5" x14ac:dyDescent="0.35"/>
  <sheetData>
    <row r="1" spans="1:2" x14ac:dyDescent="0.35">
      <c r="A1" t="s">
        <v>0</v>
      </c>
    </row>
    <row r="2" spans="1:2" x14ac:dyDescent="0.35">
      <c r="B2" t="s">
        <v>1</v>
      </c>
    </row>
    <row r="3" spans="1:2" x14ac:dyDescent="0.35">
      <c r="A3" t="s">
        <v>5</v>
      </c>
      <c r="B3">
        <v>2206</v>
      </c>
    </row>
    <row r="4" spans="1:2" x14ac:dyDescent="0.35">
      <c r="A4" t="s">
        <v>2</v>
      </c>
      <c r="B4">
        <v>1477</v>
      </c>
    </row>
    <row r="5" spans="1:2" x14ac:dyDescent="0.35">
      <c r="A5" t="s">
        <v>3</v>
      </c>
      <c r="B5">
        <v>595</v>
      </c>
    </row>
    <row r="6" spans="1:2" x14ac:dyDescent="0.35">
      <c r="A6" t="s">
        <v>4</v>
      </c>
      <c r="B6">
        <v>134</v>
      </c>
    </row>
    <row r="9" spans="1:2" x14ac:dyDescent="0.35">
      <c r="A9" t="s">
        <v>6</v>
      </c>
    </row>
    <row r="10" spans="1:2" x14ac:dyDescent="0.35">
      <c r="A10" t="s">
        <v>7</v>
      </c>
      <c r="B10" s="1">
        <v>0.96</v>
      </c>
    </row>
    <row r="11" spans="1:2" x14ac:dyDescent="0.35">
      <c r="A11" t="s">
        <v>8</v>
      </c>
      <c r="B11" s="1">
        <v>0.03</v>
      </c>
    </row>
    <row r="12" spans="1:2" x14ac:dyDescent="0.35">
      <c r="A12" t="s">
        <v>9</v>
      </c>
      <c r="B12" s="1">
        <v>0.01</v>
      </c>
    </row>
    <row r="14" spans="1:2" x14ac:dyDescent="0.35">
      <c r="A14" t="s">
        <v>10</v>
      </c>
    </row>
    <row r="15" spans="1:2" x14ac:dyDescent="0.35">
      <c r="A15" t="s">
        <v>11</v>
      </c>
      <c r="B15" s="1">
        <v>0.76</v>
      </c>
    </row>
    <row r="16" spans="1:2" x14ac:dyDescent="0.35">
      <c r="A16" t="s">
        <v>12</v>
      </c>
      <c r="B16" s="1">
        <v>0.24</v>
      </c>
    </row>
    <row r="18" spans="1:4" s="2" customFormat="1" x14ac:dyDescent="0.35">
      <c r="A18" s="2" t="s">
        <v>7</v>
      </c>
    </row>
    <row r="19" spans="1:4" s="3" customFormat="1" x14ac:dyDescent="0.35">
      <c r="A19" s="3" t="s">
        <v>13</v>
      </c>
      <c r="B19" s="3" t="s">
        <v>1</v>
      </c>
      <c r="C19" s="3" t="s">
        <v>25</v>
      </c>
    </row>
    <row r="20" spans="1:4" x14ac:dyDescent="0.35">
      <c r="A20" t="s">
        <v>14</v>
      </c>
      <c r="B20">
        <v>5</v>
      </c>
      <c r="D20" t="s">
        <v>29</v>
      </c>
    </row>
    <row r="21" spans="1:4" x14ac:dyDescent="0.35">
      <c r="A21" t="s">
        <v>15</v>
      </c>
      <c r="B21">
        <v>120</v>
      </c>
      <c r="D21" t="s">
        <v>29</v>
      </c>
    </row>
    <row r="22" spans="1:4" x14ac:dyDescent="0.35">
      <c r="A22" t="s">
        <v>16</v>
      </c>
      <c r="B22">
        <v>700</v>
      </c>
      <c r="D22" t="s">
        <v>29</v>
      </c>
    </row>
    <row r="24" spans="1:4" s="3" customFormat="1" x14ac:dyDescent="0.35">
      <c r="A24" s="3" t="s">
        <v>17</v>
      </c>
      <c r="C24" s="3" t="s">
        <v>26</v>
      </c>
    </row>
    <row r="25" spans="1:4" x14ac:dyDescent="0.35">
      <c r="A25" t="s">
        <v>14</v>
      </c>
      <c r="B25">
        <v>60</v>
      </c>
      <c r="D25" t="s">
        <v>30</v>
      </c>
    </row>
    <row r="26" spans="1:4" x14ac:dyDescent="0.35">
      <c r="A26" t="s">
        <v>15</v>
      </c>
      <c r="B26">
        <v>210</v>
      </c>
      <c r="D26" t="s">
        <v>30</v>
      </c>
    </row>
    <row r="27" spans="1:4" x14ac:dyDescent="0.35">
      <c r="A27" t="s">
        <v>18</v>
      </c>
      <c r="B27">
        <v>460</v>
      </c>
      <c r="D27" t="s">
        <v>30</v>
      </c>
    </row>
    <row r="29" spans="1:4" s="3" customFormat="1" x14ac:dyDescent="0.35">
      <c r="A29" s="3" t="s">
        <v>27</v>
      </c>
      <c r="C29" s="3" t="s">
        <v>28</v>
      </c>
    </row>
    <row r="30" spans="1:4" x14ac:dyDescent="0.35">
      <c r="A30" t="s">
        <v>14</v>
      </c>
      <c r="B30">
        <v>0</v>
      </c>
    </row>
    <row r="31" spans="1:4" x14ac:dyDescent="0.35">
      <c r="A31" t="s">
        <v>3</v>
      </c>
      <c r="B31">
        <v>25</v>
      </c>
    </row>
    <row r="32" spans="1:4" x14ac:dyDescent="0.35">
      <c r="A32" t="s">
        <v>18</v>
      </c>
      <c r="B32">
        <v>70</v>
      </c>
    </row>
    <row r="35" spans="1:3" x14ac:dyDescent="0.35">
      <c r="A35" t="s">
        <v>19</v>
      </c>
    </row>
    <row r="36" spans="1:3" x14ac:dyDescent="0.35">
      <c r="A36" t="s">
        <v>20</v>
      </c>
      <c r="B36" s="1">
        <v>0.24</v>
      </c>
    </row>
    <row r="37" spans="1:3" x14ac:dyDescent="0.35">
      <c r="A37" t="s">
        <v>21</v>
      </c>
      <c r="B37" s="1">
        <v>0.72</v>
      </c>
    </row>
    <row r="38" spans="1:3" x14ac:dyDescent="0.35">
      <c r="A38" t="s">
        <v>22</v>
      </c>
      <c r="B38" s="1">
        <v>0.04</v>
      </c>
    </row>
    <row r="40" spans="1:3" s="2" customFormat="1" x14ac:dyDescent="0.35">
      <c r="A40" s="2" t="s">
        <v>23</v>
      </c>
    </row>
    <row r="41" spans="1:3" s="3" customFormat="1" x14ac:dyDescent="0.35">
      <c r="A41" s="3" t="s">
        <v>24</v>
      </c>
      <c r="C41" s="3" t="s">
        <v>25</v>
      </c>
    </row>
    <row r="42" spans="1:3" x14ac:dyDescent="0.35">
      <c r="A42" t="s">
        <v>20</v>
      </c>
      <c r="B42">
        <v>3.75</v>
      </c>
    </row>
    <row r="43" spans="1:3" x14ac:dyDescent="0.35">
      <c r="A43" t="s">
        <v>21</v>
      </c>
      <c r="B43">
        <v>5.75</v>
      </c>
    </row>
    <row r="44" spans="1:3" x14ac:dyDescent="0.35">
      <c r="A44" t="s">
        <v>22</v>
      </c>
      <c r="B44">
        <v>1</v>
      </c>
    </row>
    <row r="46" spans="1:3" s="3" customFormat="1" x14ac:dyDescent="0.35">
      <c r="A46" s="3" t="s">
        <v>17</v>
      </c>
      <c r="C46" s="3" t="s">
        <v>26</v>
      </c>
    </row>
    <row r="47" spans="1:3" x14ac:dyDescent="0.35">
      <c r="A47" t="s">
        <v>20</v>
      </c>
      <c r="B47">
        <v>1.75</v>
      </c>
    </row>
    <row r="48" spans="1:3" x14ac:dyDescent="0.35">
      <c r="A48" t="s">
        <v>21</v>
      </c>
      <c r="B48">
        <v>3</v>
      </c>
    </row>
    <row r="49" spans="1:2" x14ac:dyDescent="0.35">
      <c r="A49" t="s">
        <v>22</v>
      </c>
      <c r="B49">
        <v>0</v>
      </c>
    </row>
    <row r="52" spans="1:2" x14ac:dyDescent="0.35">
      <c r="B52">
        <f>SUM(B20,B21,B22,B25,B26,B27,B30,B31,B32,B42,B43,B44,B47,B48,B49,24,72,1)</f>
        <v>1762.25</v>
      </c>
    </row>
    <row r="54" spans="1:2" x14ac:dyDescent="0.35">
      <c r="B54">
        <f>SUM(B20:B49)</f>
        <v>1666.25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8A9-E883-C641-BE6D-72EB67AC0BFB}">
  <dimension ref="A1:P31"/>
  <sheetViews>
    <sheetView tabSelected="1" topLeftCell="A10" workbookViewId="0">
      <selection activeCell="B6" sqref="B6:B7"/>
    </sheetView>
  </sheetViews>
  <sheetFormatPr baseColWidth="10" defaultRowHeight="15.5" x14ac:dyDescent="0.35"/>
  <cols>
    <col min="7" max="7" width="10.83203125" style="4"/>
    <col min="9" max="9" width="10.83203125" style="4"/>
    <col min="11" max="11" width="10.83203125" style="4"/>
    <col min="13" max="13" width="10.83203125" style="4"/>
    <col min="16" max="16" width="10.83203125" style="8"/>
  </cols>
  <sheetData>
    <row r="1" spans="1:16" x14ac:dyDescent="0.35">
      <c r="A1" t="s">
        <v>31</v>
      </c>
    </row>
    <row r="3" spans="1:16" x14ac:dyDescent="0.35">
      <c r="G3" s="4" t="s">
        <v>37</v>
      </c>
      <c r="I3" s="4" t="s">
        <v>38</v>
      </c>
      <c r="K3" s="4" t="s">
        <v>30</v>
      </c>
      <c r="M3" s="4" t="s">
        <v>36</v>
      </c>
    </row>
    <row r="4" spans="1:16" x14ac:dyDescent="0.35">
      <c r="B4" t="s">
        <v>1</v>
      </c>
      <c r="C4" t="s">
        <v>32</v>
      </c>
      <c r="D4" t="s">
        <v>33</v>
      </c>
      <c r="E4" t="s">
        <v>34</v>
      </c>
      <c r="F4" t="s">
        <v>35</v>
      </c>
      <c r="G4" s="4" t="s">
        <v>29</v>
      </c>
      <c r="I4" s="4" t="s">
        <v>29</v>
      </c>
      <c r="K4" s="4" t="s">
        <v>30</v>
      </c>
      <c r="M4" s="4" t="s">
        <v>36</v>
      </c>
    </row>
    <row r="5" spans="1:16" s="3" customFormat="1" x14ac:dyDescent="0.35">
      <c r="A5" s="3" t="s">
        <v>13</v>
      </c>
      <c r="C5" s="3" t="s">
        <v>25</v>
      </c>
      <c r="G5" s="5"/>
      <c r="I5" s="5"/>
      <c r="K5" s="5"/>
      <c r="M5" s="5"/>
      <c r="P5" s="9"/>
    </row>
    <row r="6" spans="1:16" x14ac:dyDescent="0.35">
      <c r="A6" t="s">
        <v>14</v>
      </c>
      <c r="B6">
        <v>5</v>
      </c>
      <c r="D6" t="s">
        <v>29</v>
      </c>
      <c r="E6">
        <v>2</v>
      </c>
      <c r="F6">
        <v>1</v>
      </c>
      <c r="G6" s="4">
        <f>B6/E6</f>
        <v>2.5</v>
      </c>
      <c r="I6" s="4">
        <f>B6/2</f>
        <v>2.5</v>
      </c>
      <c r="K6" s="4">
        <v>0</v>
      </c>
      <c r="M6" s="4">
        <v>0</v>
      </c>
    </row>
    <row r="7" spans="1:16" x14ac:dyDescent="0.35">
      <c r="A7" t="s">
        <v>15</v>
      </c>
      <c r="B7">
        <v>120</v>
      </c>
      <c r="D7" t="s">
        <v>29</v>
      </c>
      <c r="E7">
        <v>2</v>
      </c>
      <c r="F7">
        <v>1</v>
      </c>
      <c r="G7" s="4">
        <f t="shared" ref="G7:G11" si="0">B7/E7</f>
        <v>60</v>
      </c>
      <c r="I7" s="4">
        <f t="shared" ref="I7:I11" si="1">B7/2</f>
        <v>60</v>
      </c>
      <c r="K7" s="4">
        <v>0</v>
      </c>
      <c r="M7" s="4">
        <v>0</v>
      </c>
    </row>
    <row r="8" spans="1:16" x14ac:dyDescent="0.35">
      <c r="A8" t="s">
        <v>43</v>
      </c>
      <c r="B8">
        <v>700</v>
      </c>
      <c r="D8" t="s">
        <v>29</v>
      </c>
      <c r="E8">
        <v>2</v>
      </c>
      <c r="F8">
        <v>1</v>
      </c>
      <c r="G8" s="4">
        <f t="shared" si="0"/>
        <v>350</v>
      </c>
      <c r="I8" s="4">
        <f t="shared" si="1"/>
        <v>350</v>
      </c>
      <c r="K8" s="4">
        <v>0</v>
      </c>
      <c r="M8" s="4">
        <v>0</v>
      </c>
    </row>
    <row r="9" spans="1:16" x14ac:dyDescent="0.35">
      <c r="A9" t="s">
        <v>20</v>
      </c>
      <c r="B9">
        <v>3.75</v>
      </c>
      <c r="D9" t="s">
        <v>29</v>
      </c>
      <c r="E9">
        <v>2</v>
      </c>
      <c r="F9">
        <v>1</v>
      </c>
      <c r="G9" s="4">
        <f t="shared" si="0"/>
        <v>1.875</v>
      </c>
      <c r="I9" s="4">
        <f t="shared" si="1"/>
        <v>1.875</v>
      </c>
      <c r="K9" s="4">
        <v>0</v>
      </c>
      <c r="M9" s="4">
        <v>0</v>
      </c>
    </row>
    <row r="10" spans="1:16" x14ac:dyDescent="0.35">
      <c r="A10" t="s">
        <v>21</v>
      </c>
      <c r="B10">
        <v>5.75</v>
      </c>
      <c r="D10" t="s">
        <v>29</v>
      </c>
      <c r="E10">
        <v>2</v>
      </c>
      <c r="F10">
        <v>1</v>
      </c>
      <c r="G10" s="4">
        <f t="shared" si="0"/>
        <v>2.875</v>
      </c>
      <c r="I10" s="4">
        <f t="shared" si="1"/>
        <v>2.875</v>
      </c>
      <c r="K10" s="4">
        <v>0</v>
      </c>
      <c r="M10" s="4">
        <v>0</v>
      </c>
    </row>
    <row r="11" spans="1:16" x14ac:dyDescent="0.35">
      <c r="A11" t="s">
        <v>22</v>
      </c>
      <c r="B11">
        <v>1</v>
      </c>
      <c r="D11" t="s">
        <v>29</v>
      </c>
      <c r="E11">
        <v>2</v>
      </c>
      <c r="F11">
        <v>1</v>
      </c>
      <c r="G11" s="4">
        <f t="shared" si="0"/>
        <v>0.5</v>
      </c>
      <c r="I11" s="4">
        <f t="shared" si="1"/>
        <v>0.5</v>
      </c>
      <c r="K11" s="4">
        <v>0</v>
      </c>
      <c r="M11" s="4">
        <v>0</v>
      </c>
    </row>
    <row r="12" spans="1:16" x14ac:dyDescent="0.35">
      <c r="H12">
        <f>SUM(G6:G11)</f>
        <v>417.75</v>
      </c>
      <c r="J12">
        <v>417.75</v>
      </c>
      <c r="L12">
        <v>0</v>
      </c>
      <c r="N12">
        <v>0</v>
      </c>
      <c r="P12" s="8">
        <f>SUM(H12:N12)</f>
        <v>835.5</v>
      </c>
    </row>
    <row r="14" spans="1:16" s="3" customFormat="1" x14ac:dyDescent="0.35">
      <c r="A14" s="3" t="s">
        <v>17</v>
      </c>
      <c r="C14" s="3" t="s">
        <v>26</v>
      </c>
      <c r="G14" s="5"/>
      <c r="I14" s="5"/>
      <c r="K14" s="5"/>
      <c r="M14" s="5"/>
      <c r="P14" s="9"/>
    </row>
    <row r="15" spans="1:16" x14ac:dyDescent="0.35">
      <c r="A15" t="s">
        <v>14</v>
      </c>
      <c r="B15">
        <v>60</v>
      </c>
      <c r="D15" t="s">
        <v>30</v>
      </c>
      <c r="E15">
        <v>1</v>
      </c>
      <c r="F15">
        <v>1</v>
      </c>
      <c r="G15" s="4">
        <v>0</v>
      </c>
      <c r="I15" s="4">
        <v>0</v>
      </c>
      <c r="K15" s="4">
        <f>B15</f>
        <v>60</v>
      </c>
      <c r="M15" s="4">
        <v>0</v>
      </c>
    </row>
    <row r="16" spans="1:16" x14ac:dyDescent="0.35">
      <c r="A16" t="s">
        <v>15</v>
      </c>
      <c r="B16">
        <v>210</v>
      </c>
      <c r="D16" t="s">
        <v>30</v>
      </c>
      <c r="E16">
        <v>1</v>
      </c>
      <c r="F16">
        <v>1</v>
      </c>
      <c r="G16" s="4">
        <v>0</v>
      </c>
      <c r="I16" s="4">
        <v>0</v>
      </c>
      <c r="K16" s="4">
        <f t="shared" ref="K16:K20" si="2">B16</f>
        <v>210</v>
      </c>
      <c r="M16" s="4">
        <v>0</v>
      </c>
    </row>
    <row r="17" spans="1:16" x14ac:dyDescent="0.35">
      <c r="A17" t="s">
        <v>18</v>
      </c>
      <c r="B17">
        <v>460</v>
      </c>
      <c r="D17" t="s">
        <v>30</v>
      </c>
      <c r="E17">
        <v>1</v>
      </c>
      <c r="F17">
        <v>1</v>
      </c>
      <c r="G17" s="4">
        <v>0</v>
      </c>
      <c r="I17" s="4">
        <v>0</v>
      </c>
      <c r="K17" s="4">
        <f t="shared" si="2"/>
        <v>460</v>
      </c>
      <c r="M17" s="4">
        <v>0</v>
      </c>
    </row>
    <row r="18" spans="1:16" x14ac:dyDescent="0.35">
      <c r="A18" t="s">
        <v>20</v>
      </c>
      <c r="B18">
        <v>1.75</v>
      </c>
      <c r="D18" t="s">
        <v>30</v>
      </c>
      <c r="E18">
        <v>1</v>
      </c>
      <c r="F18">
        <v>1</v>
      </c>
      <c r="G18" s="4">
        <v>0</v>
      </c>
      <c r="I18" s="4">
        <v>0</v>
      </c>
      <c r="K18" s="4">
        <f t="shared" si="2"/>
        <v>1.75</v>
      </c>
      <c r="M18" s="4">
        <v>0</v>
      </c>
    </row>
    <row r="19" spans="1:16" x14ac:dyDescent="0.35">
      <c r="A19" t="s">
        <v>21</v>
      </c>
      <c r="B19">
        <v>3</v>
      </c>
      <c r="D19" t="s">
        <v>30</v>
      </c>
      <c r="E19">
        <v>1</v>
      </c>
      <c r="F19">
        <v>1</v>
      </c>
      <c r="G19" s="4">
        <v>0</v>
      </c>
      <c r="I19" s="4">
        <v>0</v>
      </c>
      <c r="K19" s="4">
        <f t="shared" si="2"/>
        <v>3</v>
      </c>
      <c r="M19" s="4">
        <v>0</v>
      </c>
    </row>
    <row r="20" spans="1:16" x14ac:dyDescent="0.35">
      <c r="A20" t="s">
        <v>22</v>
      </c>
      <c r="B20">
        <v>0</v>
      </c>
      <c r="D20" t="s">
        <v>30</v>
      </c>
      <c r="E20">
        <v>1</v>
      </c>
      <c r="F20">
        <v>1</v>
      </c>
      <c r="G20" s="4">
        <v>0</v>
      </c>
      <c r="I20" s="4">
        <v>0</v>
      </c>
      <c r="K20" s="4">
        <f t="shared" si="2"/>
        <v>0</v>
      </c>
      <c r="M20" s="4">
        <v>0</v>
      </c>
    </row>
    <row r="21" spans="1:16" x14ac:dyDescent="0.35">
      <c r="H21">
        <v>0</v>
      </c>
      <c r="J21">
        <v>0</v>
      </c>
      <c r="L21">
        <f>SUM(K15:K20)</f>
        <v>734.75</v>
      </c>
      <c r="N21">
        <v>0</v>
      </c>
      <c r="P21" s="8">
        <v>734.75</v>
      </c>
    </row>
    <row r="23" spans="1:16" s="3" customFormat="1" x14ac:dyDescent="0.35">
      <c r="A23" s="3" t="s">
        <v>27</v>
      </c>
      <c r="C23" s="3" t="s">
        <v>28</v>
      </c>
      <c r="G23" s="5"/>
      <c r="I23" s="5"/>
      <c r="K23" s="5"/>
      <c r="M23" s="5"/>
      <c r="P23" s="9"/>
    </row>
    <row r="24" spans="1:16" x14ac:dyDescent="0.35">
      <c r="A24" t="s">
        <v>14</v>
      </c>
      <c r="B24">
        <v>0</v>
      </c>
      <c r="D24" t="s">
        <v>36</v>
      </c>
      <c r="E24">
        <v>1</v>
      </c>
      <c r="F24">
        <v>0.25</v>
      </c>
      <c r="G24" s="4">
        <v>0</v>
      </c>
      <c r="I24" s="4">
        <v>0</v>
      </c>
      <c r="K24" s="4">
        <v>0</v>
      </c>
      <c r="M24" s="4">
        <f>B24*F24</f>
        <v>0</v>
      </c>
    </row>
    <row r="25" spans="1:16" x14ac:dyDescent="0.35">
      <c r="A25" t="s">
        <v>3</v>
      </c>
      <c r="B25">
        <v>25</v>
      </c>
      <c r="D25" t="s">
        <v>36</v>
      </c>
      <c r="E25">
        <v>1</v>
      </c>
      <c r="F25">
        <v>0.25</v>
      </c>
      <c r="G25" s="4">
        <v>0</v>
      </c>
      <c r="I25" s="4">
        <v>0</v>
      </c>
      <c r="K25" s="4">
        <v>0</v>
      </c>
      <c r="M25" s="4">
        <f t="shared" ref="M25:M26" si="3">B25*F25</f>
        <v>6.25</v>
      </c>
    </row>
    <row r="26" spans="1:16" x14ac:dyDescent="0.35">
      <c r="A26" t="s">
        <v>18</v>
      </c>
      <c r="B26">
        <v>70</v>
      </c>
      <c r="D26" t="s">
        <v>36</v>
      </c>
      <c r="E26">
        <v>1</v>
      </c>
      <c r="F26">
        <v>0.25</v>
      </c>
      <c r="G26" s="4">
        <v>0</v>
      </c>
      <c r="I26" s="4">
        <v>0</v>
      </c>
      <c r="K26" s="4">
        <v>0</v>
      </c>
      <c r="M26" s="4">
        <f t="shared" si="3"/>
        <v>17.5</v>
      </c>
    </row>
    <row r="27" spans="1:16" x14ac:dyDescent="0.35">
      <c r="H27">
        <v>0</v>
      </c>
      <c r="J27">
        <v>0</v>
      </c>
      <c r="L27">
        <v>0</v>
      </c>
      <c r="N27">
        <f>SUM(M24:M26)</f>
        <v>23.75</v>
      </c>
      <c r="P27" s="8">
        <v>23.75</v>
      </c>
    </row>
    <row r="28" spans="1:16" ht="16" thickBot="1" x14ac:dyDescent="0.4"/>
    <row r="29" spans="1:16" s="6" customFormat="1" ht="16.5" thickTop="1" thickBot="1" x14ac:dyDescent="0.4">
      <c r="G29" s="7"/>
      <c r="H29" s="6">
        <v>417.75</v>
      </c>
      <c r="I29" s="7"/>
      <c r="J29" s="6">
        <v>417.75</v>
      </c>
      <c r="K29" s="7"/>
      <c r="L29" s="6">
        <v>734.75</v>
      </c>
      <c r="M29" s="7"/>
      <c r="N29" s="6">
        <v>48</v>
      </c>
      <c r="P29" s="10">
        <f>SUM(H29:N29)</f>
        <v>1618.25</v>
      </c>
    </row>
    <row r="30" spans="1:16" ht="16" thickTop="1" x14ac:dyDescent="0.35"/>
    <row r="31" spans="1:16" x14ac:dyDescent="0.35">
      <c r="B31">
        <f>SUM(B6:B26)</f>
        <v>1665.25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BDC5-AD1C-5344-9F9B-061DC3A922D0}">
  <dimension ref="A1:P32"/>
  <sheetViews>
    <sheetView workbookViewId="0">
      <selection activeCell="B10" sqref="B10"/>
    </sheetView>
  </sheetViews>
  <sheetFormatPr baseColWidth="10" defaultRowHeight="15.5" x14ac:dyDescent="0.35"/>
  <sheetData>
    <row r="1" spans="1:16" s="2" customFormat="1" x14ac:dyDescent="0.35">
      <c r="A1" s="2" t="s">
        <v>39</v>
      </c>
    </row>
    <row r="2" spans="1:16" x14ac:dyDescent="0.35">
      <c r="A2" t="s">
        <v>14</v>
      </c>
      <c r="B2">
        <v>5</v>
      </c>
      <c r="D2" t="s">
        <v>29</v>
      </c>
      <c r="E2">
        <v>2</v>
      </c>
      <c r="F2">
        <v>1</v>
      </c>
      <c r="G2" s="4">
        <v>2.5</v>
      </c>
      <c r="I2" s="4">
        <v>2.5</v>
      </c>
      <c r="K2" s="4">
        <v>0</v>
      </c>
      <c r="M2" s="4">
        <v>0</v>
      </c>
      <c r="P2" s="8"/>
    </row>
    <row r="3" spans="1:16" x14ac:dyDescent="0.35">
      <c r="A3" t="s">
        <v>15</v>
      </c>
      <c r="B3">
        <v>120</v>
      </c>
      <c r="D3" t="s">
        <v>29</v>
      </c>
      <c r="E3">
        <v>2</v>
      </c>
      <c r="F3">
        <v>1</v>
      </c>
      <c r="G3" s="4">
        <v>60</v>
      </c>
      <c r="I3" s="4">
        <v>60</v>
      </c>
      <c r="K3" s="4">
        <v>0</v>
      </c>
      <c r="M3" s="4">
        <v>0</v>
      </c>
      <c r="P3" s="8"/>
    </row>
    <row r="4" spans="1:16" x14ac:dyDescent="0.35">
      <c r="A4" t="s">
        <v>14</v>
      </c>
      <c r="B4">
        <v>60</v>
      </c>
      <c r="D4" t="s">
        <v>30</v>
      </c>
      <c r="E4">
        <v>1</v>
      </c>
      <c r="F4">
        <v>1</v>
      </c>
      <c r="G4" s="4">
        <v>0</v>
      </c>
      <c r="I4" s="4">
        <v>0</v>
      </c>
      <c r="K4" s="4">
        <v>60</v>
      </c>
      <c r="M4" s="4">
        <v>0</v>
      </c>
      <c r="P4" s="8"/>
    </row>
    <row r="5" spans="1:16" x14ac:dyDescent="0.35">
      <c r="A5" t="s">
        <v>15</v>
      </c>
      <c r="B5">
        <v>210</v>
      </c>
      <c r="D5" t="s">
        <v>30</v>
      </c>
      <c r="E5">
        <v>1</v>
      </c>
      <c r="F5">
        <v>1</v>
      </c>
      <c r="G5" s="4">
        <v>0</v>
      </c>
      <c r="I5" s="4">
        <v>0</v>
      </c>
      <c r="K5" s="4">
        <v>210</v>
      </c>
      <c r="M5" s="4">
        <v>0</v>
      </c>
      <c r="P5" s="8"/>
    </row>
    <row r="6" spans="1:16" x14ac:dyDescent="0.35">
      <c r="A6" t="s">
        <v>14</v>
      </c>
      <c r="B6">
        <v>0</v>
      </c>
      <c r="D6" t="s">
        <v>36</v>
      </c>
      <c r="E6">
        <v>1</v>
      </c>
      <c r="F6">
        <v>0.25</v>
      </c>
      <c r="G6" s="4">
        <v>0</v>
      </c>
      <c r="I6" s="4">
        <v>0</v>
      </c>
      <c r="K6" s="4">
        <v>0</v>
      </c>
      <c r="M6" s="4">
        <v>0</v>
      </c>
      <c r="P6" s="8"/>
    </row>
    <row r="7" spans="1:16" x14ac:dyDescent="0.35">
      <c r="A7" t="s">
        <v>3</v>
      </c>
      <c r="B7">
        <v>25</v>
      </c>
      <c r="D7" t="s">
        <v>36</v>
      </c>
      <c r="E7">
        <v>1</v>
      </c>
      <c r="F7">
        <v>0.25</v>
      </c>
      <c r="G7" s="4">
        <v>0</v>
      </c>
      <c r="I7" s="4">
        <v>0</v>
      </c>
      <c r="K7" s="4">
        <v>0</v>
      </c>
      <c r="M7" s="4">
        <v>6.25</v>
      </c>
      <c r="P7" s="8"/>
    </row>
    <row r="8" spans="1:16" x14ac:dyDescent="0.35">
      <c r="G8" s="11"/>
      <c r="H8">
        <v>62.5</v>
      </c>
      <c r="I8" s="11"/>
      <c r="J8">
        <v>62.5</v>
      </c>
      <c r="K8" s="11"/>
      <c r="L8">
        <v>270</v>
      </c>
      <c r="M8" s="11"/>
      <c r="N8">
        <v>6.25</v>
      </c>
      <c r="P8" s="11">
        <f>SUM(H8:N8)</f>
        <v>401.25</v>
      </c>
    </row>
    <row r="9" spans="1:16" x14ac:dyDescent="0.35">
      <c r="B9">
        <f>SUM(B2:B7)</f>
        <v>420</v>
      </c>
    </row>
    <row r="10" spans="1:16" s="2" customFormat="1" x14ac:dyDescent="0.35">
      <c r="A10" s="2" t="s">
        <v>40</v>
      </c>
    </row>
    <row r="11" spans="1:16" x14ac:dyDescent="0.35">
      <c r="A11" t="s">
        <v>43</v>
      </c>
      <c r="B11">
        <v>700</v>
      </c>
      <c r="D11" t="s">
        <v>29</v>
      </c>
      <c r="E11">
        <v>2</v>
      </c>
      <c r="F11">
        <v>1</v>
      </c>
      <c r="G11" s="4">
        <v>350</v>
      </c>
      <c r="I11" s="4">
        <v>350</v>
      </c>
      <c r="K11" s="4">
        <v>0</v>
      </c>
      <c r="M11" s="4">
        <v>0</v>
      </c>
      <c r="P11" s="8"/>
    </row>
    <row r="12" spans="1:16" x14ac:dyDescent="0.35">
      <c r="A12" t="s">
        <v>18</v>
      </c>
      <c r="B12">
        <v>460</v>
      </c>
      <c r="D12" t="s">
        <v>30</v>
      </c>
      <c r="E12">
        <v>1</v>
      </c>
      <c r="F12">
        <v>1</v>
      </c>
      <c r="G12" s="4">
        <v>0</v>
      </c>
      <c r="I12" s="4">
        <v>0</v>
      </c>
      <c r="K12" s="4">
        <v>460</v>
      </c>
      <c r="M12" s="4">
        <v>0</v>
      </c>
      <c r="P12" s="8"/>
    </row>
    <row r="13" spans="1:16" x14ac:dyDescent="0.35">
      <c r="A13" t="s">
        <v>18</v>
      </c>
      <c r="B13">
        <v>70</v>
      </c>
      <c r="D13" t="s">
        <v>36</v>
      </c>
      <c r="E13">
        <v>1</v>
      </c>
      <c r="F13">
        <v>0.25</v>
      </c>
      <c r="G13" s="4">
        <v>0</v>
      </c>
      <c r="I13" s="4">
        <v>0</v>
      </c>
      <c r="K13" s="4">
        <v>0</v>
      </c>
      <c r="M13" s="4">
        <v>17.5</v>
      </c>
      <c r="P13" s="8"/>
    </row>
    <row r="14" spans="1:16" x14ac:dyDescent="0.35">
      <c r="H14">
        <v>350</v>
      </c>
      <c r="J14">
        <v>350</v>
      </c>
      <c r="L14">
        <v>460</v>
      </c>
      <c r="N14">
        <v>17.5</v>
      </c>
      <c r="P14">
        <f>SUM(H14:N14)</f>
        <v>1177.5</v>
      </c>
    </row>
    <row r="16" spans="1:16" s="2" customFormat="1" x14ac:dyDescent="0.35">
      <c r="A16" s="2" t="s">
        <v>41</v>
      </c>
    </row>
    <row r="17" spans="1:16" x14ac:dyDescent="0.35">
      <c r="A17" t="s">
        <v>21</v>
      </c>
      <c r="B17">
        <v>5.75</v>
      </c>
      <c r="D17" t="s">
        <v>29</v>
      </c>
      <c r="E17">
        <v>2</v>
      </c>
      <c r="F17">
        <v>1</v>
      </c>
      <c r="G17" s="4">
        <v>2.875</v>
      </c>
      <c r="I17" s="4">
        <v>2.875</v>
      </c>
      <c r="K17" s="4">
        <v>0</v>
      </c>
      <c r="M17" s="4">
        <v>0</v>
      </c>
      <c r="P17" s="8"/>
    </row>
    <row r="18" spans="1:16" x14ac:dyDescent="0.35">
      <c r="A18" t="s">
        <v>22</v>
      </c>
      <c r="B18">
        <v>1</v>
      </c>
      <c r="D18" t="s">
        <v>29</v>
      </c>
      <c r="E18">
        <v>2</v>
      </c>
      <c r="F18">
        <v>1</v>
      </c>
      <c r="G18" s="4">
        <v>0.5</v>
      </c>
      <c r="I18" s="4">
        <v>0.5</v>
      </c>
      <c r="K18" s="4">
        <v>0</v>
      </c>
      <c r="M18" s="4">
        <v>0</v>
      </c>
      <c r="P18" s="8"/>
    </row>
    <row r="19" spans="1:16" x14ac:dyDescent="0.35">
      <c r="A19" t="s">
        <v>21</v>
      </c>
      <c r="B19">
        <v>3</v>
      </c>
      <c r="D19" t="s">
        <v>30</v>
      </c>
      <c r="E19">
        <v>1</v>
      </c>
      <c r="F19">
        <v>1</v>
      </c>
      <c r="G19" s="4">
        <v>0</v>
      </c>
      <c r="I19" s="4">
        <v>0</v>
      </c>
      <c r="K19" s="4">
        <v>3</v>
      </c>
      <c r="M19" s="4">
        <v>0</v>
      </c>
      <c r="P19" s="8"/>
    </row>
    <row r="20" spans="1:16" x14ac:dyDescent="0.35">
      <c r="A20" t="s">
        <v>22</v>
      </c>
      <c r="B20">
        <v>0</v>
      </c>
      <c r="D20" t="s">
        <v>30</v>
      </c>
      <c r="E20">
        <v>1</v>
      </c>
      <c r="F20">
        <v>1</v>
      </c>
      <c r="G20" s="4">
        <v>0</v>
      </c>
      <c r="I20" s="4">
        <v>0</v>
      </c>
      <c r="K20" s="4">
        <v>0</v>
      </c>
      <c r="M20" s="4">
        <v>0</v>
      </c>
      <c r="P20" s="8"/>
    </row>
    <row r="21" spans="1:16" x14ac:dyDescent="0.35">
      <c r="H21">
        <f>SUM(G17:G20)</f>
        <v>3.375</v>
      </c>
      <c r="J21">
        <v>3.375</v>
      </c>
      <c r="L21">
        <v>3</v>
      </c>
      <c r="N21">
        <v>0</v>
      </c>
      <c r="P21">
        <f>SUM(H21:N21)</f>
        <v>9.75</v>
      </c>
    </row>
    <row r="23" spans="1:16" s="2" customFormat="1" x14ac:dyDescent="0.35">
      <c r="A23" s="2" t="s">
        <v>42</v>
      </c>
    </row>
    <row r="24" spans="1:16" x14ac:dyDescent="0.35">
      <c r="A24" t="s">
        <v>20</v>
      </c>
      <c r="B24">
        <v>3.75</v>
      </c>
      <c r="D24" t="s">
        <v>29</v>
      </c>
      <c r="E24">
        <v>2</v>
      </c>
      <c r="F24">
        <v>1</v>
      </c>
      <c r="G24" s="4">
        <v>1.875</v>
      </c>
      <c r="I24" s="4">
        <v>1.875</v>
      </c>
      <c r="K24" s="4">
        <v>0</v>
      </c>
      <c r="M24" s="4">
        <v>0</v>
      </c>
      <c r="P24" s="8"/>
    </row>
    <row r="25" spans="1:16" x14ac:dyDescent="0.35">
      <c r="A25" t="s">
        <v>20</v>
      </c>
      <c r="B25">
        <v>1.75</v>
      </c>
      <c r="D25" t="s">
        <v>30</v>
      </c>
      <c r="E25">
        <v>1</v>
      </c>
      <c r="F25">
        <v>1</v>
      </c>
      <c r="G25" s="4">
        <v>0</v>
      </c>
      <c r="I25" s="4">
        <v>0</v>
      </c>
      <c r="K25" s="4">
        <v>1.75</v>
      </c>
      <c r="M25" s="4">
        <v>0</v>
      </c>
      <c r="P25" s="8"/>
    </row>
    <row r="26" spans="1:16" x14ac:dyDescent="0.35">
      <c r="G26" s="11"/>
      <c r="I26" s="11"/>
      <c r="K26" s="11"/>
      <c r="M26" s="11"/>
      <c r="P26" s="11"/>
    </row>
    <row r="27" spans="1:16" x14ac:dyDescent="0.35">
      <c r="H27">
        <v>1.875</v>
      </c>
      <c r="J27">
        <v>1.875</v>
      </c>
      <c r="L27">
        <v>1.75</v>
      </c>
      <c r="N27">
        <v>0</v>
      </c>
      <c r="P27">
        <f>SUM(H27:N27)</f>
        <v>5.5</v>
      </c>
    </row>
    <row r="29" spans="1:16" x14ac:dyDescent="0.35">
      <c r="H29">
        <f>SUM(H8:H27)</f>
        <v>417.75</v>
      </c>
      <c r="J29">
        <f>SUM(J8:J27)</f>
        <v>417.75</v>
      </c>
      <c r="L29">
        <f>SUM(L8:L28)</f>
        <v>734.75</v>
      </c>
      <c r="N29">
        <f>SUM(N2:N27)</f>
        <v>23.75</v>
      </c>
      <c r="P29">
        <f>SUM(H29:N29)</f>
        <v>1594</v>
      </c>
    </row>
    <row r="32" spans="1:16" x14ac:dyDescent="0.35">
      <c r="B32">
        <f>SUM(B2:B25)</f>
        <v>2085.25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99D8-A8D0-2040-9F6F-94E7E4EACE92}">
  <dimension ref="A1:E5"/>
  <sheetViews>
    <sheetView workbookViewId="0">
      <selection activeCell="E4" sqref="E4"/>
    </sheetView>
  </sheetViews>
  <sheetFormatPr baseColWidth="10" defaultRowHeight="15.5" x14ac:dyDescent="0.35"/>
  <sheetData>
    <row r="1" spans="1:5" x14ac:dyDescent="0.35">
      <c r="B1" t="s">
        <v>37</v>
      </c>
      <c r="C1" t="s">
        <v>38</v>
      </c>
      <c r="D1" t="s">
        <v>30</v>
      </c>
      <c r="E1" t="s">
        <v>36</v>
      </c>
    </row>
    <row r="2" spans="1:5" x14ac:dyDescent="0.35">
      <c r="A2" t="s">
        <v>39</v>
      </c>
      <c r="B2">
        <v>62.5</v>
      </c>
      <c r="C2">
        <v>62.5</v>
      </c>
      <c r="D2">
        <v>270</v>
      </c>
      <c r="E2">
        <v>6.25</v>
      </c>
    </row>
    <row r="3" spans="1:5" x14ac:dyDescent="0.35">
      <c r="A3" t="s">
        <v>40</v>
      </c>
      <c r="B3">
        <v>350</v>
      </c>
      <c r="C3">
        <v>350</v>
      </c>
      <c r="D3">
        <v>460</v>
      </c>
      <c r="E3">
        <v>17.5</v>
      </c>
    </row>
    <row r="4" spans="1:5" x14ac:dyDescent="0.35">
      <c r="A4" t="s">
        <v>41</v>
      </c>
      <c r="B4">
        <v>3.375</v>
      </c>
      <c r="C4">
        <v>3.375</v>
      </c>
      <c r="D4">
        <v>3</v>
      </c>
      <c r="E4">
        <v>0</v>
      </c>
    </row>
    <row r="5" spans="1:5" x14ac:dyDescent="0.35">
      <c r="A5" t="s">
        <v>42</v>
      </c>
      <c r="B5">
        <v>1.875</v>
      </c>
      <c r="C5">
        <v>1.875</v>
      </c>
      <c r="D5">
        <v>1.75</v>
      </c>
      <c r="E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0FABB-77C8-D04D-94D7-4BA90B547453}">
  <dimension ref="A1:O15"/>
  <sheetViews>
    <sheetView topLeftCell="A4" workbookViewId="0">
      <selection activeCell="E4" sqref="E4"/>
    </sheetView>
  </sheetViews>
  <sheetFormatPr baseColWidth="10" defaultRowHeight="15.5" x14ac:dyDescent="0.35"/>
  <sheetData>
    <row r="1" spans="1:15" x14ac:dyDescent="0.35">
      <c r="B1" t="s">
        <v>37</v>
      </c>
      <c r="C1" t="s">
        <v>38</v>
      </c>
      <c r="D1" t="s">
        <v>30</v>
      </c>
      <c r="E1" t="s">
        <v>36</v>
      </c>
    </row>
    <row r="2" spans="1:15" x14ac:dyDescent="0.35">
      <c r="A2" t="s">
        <v>39</v>
      </c>
      <c r="B2">
        <v>62.5</v>
      </c>
      <c r="C2">
        <v>62.5</v>
      </c>
      <c r="D2">
        <v>270</v>
      </c>
      <c r="E2">
        <v>6.25</v>
      </c>
      <c r="G2">
        <f>B2/(B7/100)</f>
        <v>14.961101137043686</v>
      </c>
      <c r="H2">
        <f t="shared" ref="H2:J5" si="0">C2/(C7/100)</f>
        <v>14.961101137043686</v>
      </c>
      <c r="I2">
        <f t="shared" si="0"/>
        <v>36.747192922762842</v>
      </c>
      <c r="J2">
        <f t="shared" si="0"/>
        <v>26.315789473684212</v>
      </c>
      <c r="L2">
        <f>ROUND(G2,0)</f>
        <v>15</v>
      </c>
      <c r="M2">
        <f t="shared" ref="M2:O2" si="1">ROUND(H2,0)</f>
        <v>15</v>
      </c>
      <c r="N2">
        <f t="shared" si="1"/>
        <v>37</v>
      </c>
      <c r="O2">
        <f t="shared" si="1"/>
        <v>26</v>
      </c>
    </row>
    <row r="3" spans="1:15" x14ac:dyDescent="0.35">
      <c r="A3" t="s">
        <v>40</v>
      </c>
      <c r="B3">
        <v>350</v>
      </c>
      <c r="C3">
        <v>350</v>
      </c>
      <c r="D3">
        <v>460</v>
      </c>
      <c r="E3">
        <v>17.5</v>
      </c>
      <c r="G3">
        <f t="shared" ref="G3:G5" si="2">B3/(B8/100)</f>
        <v>83.782166367444646</v>
      </c>
      <c r="H3">
        <f t="shared" si="0"/>
        <v>83.782166367444646</v>
      </c>
      <c r="I3">
        <f t="shared" si="0"/>
        <v>62.606328683225584</v>
      </c>
      <c r="J3">
        <f t="shared" si="0"/>
        <v>73.684210526315795</v>
      </c>
      <c r="L3">
        <f t="shared" ref="L3:L5" si="3">ROUND(G3,0)</f>
        <v>84</v>
      </c>
      <c r="M3">
        <f t="shared" ref="M3:M5" si="4">ROUND(H3,0)</f>
        <v>84</v>
      </c>
      <c r="N3">
        <f t="shared" ref="N3:N5" si="5">ROUND(I3,0)</f>
        <v>63</v>
      </c>
      <c r="O3">
        <f t="shared" ref="O3:O5" si="6">ROUND(J3,0)</f>
        <v>74</v>
      </c>
    </row>
    <row r="4" spans="1:15" x14ac:dyDescent="0.35">
      <c r="A4" t="s">
        <v>41</v>
      </c>
      <c r="B4">
        <v>3.375</v>
      </c>
      <c r="C4">
        <v>3.375</v>
      </c>
      <c r="D4">
        <v>3</v>
      </c>
      <c r="E4">
        <v>0</v>
      </c>
      <c r="G4">
        <f t="shared" si="2"/>
        <v>0.80789946140035906</v>
      </c>
      <c r="H4">
        <f t="shared" si="0"/>
        <v>0.80789946140035906</v>
      </c>
      <c r="I4">
        <f t="shared" si="0"/>
        <v>0.40830214358625383</v>
      </c>
      <c r="J4">
        <f t="shared" si="0"/>
        <v>0</v>
      </c>
      <c r="L4">
        <f t="shared" si="3"/>
        <v>1</v>
      </c>
      <c r="M4">
        <f t="shared" si="4"/>
        <v>1</v>
      </c>
      <c r="N4">
        <f t="shared" si="5"/>
        <v>0</v>
      </c>
      <c r="O4">
        <f t="shared" si="6"/>
        <v>0</v>
      </c>
    </row>
    <row r="5" spans="1:15" x14ac:dyDescent="0.35">
      <c r="A5" t="s">
        <v>42</v>
      </c>
      <c r="B5">
        <v>1.875</v>
      </c>
      <c r="C5">
        <v>1.875</v>
      </c>
      <c r="D5">
        <v>1.75</v>
      </c>
      <c r="E5">
        <v>0</v>
      </c>
      <c r="G5">
        <f t="shared" si="2"/>
        <v>0.44883303411131059</v>
      </c>
      <c r="H5">
        <f t="shared" si="0"/>
        <v>0.44883303411131059</v>
      </c>
      <c r="I5">
        <f t="shared" si="0"/>
        <v>0.23817625042531473</v>
      </c>
      <c r="J5">
        <f t="shared" si="0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</row>
    <row r="7" spans="1:15" x14ac:dyDescent="0.35">
      <c r="B7">
        <f>SUM(B2:B5)</f>
        <v>417.75</v>
      </c>
      <c r="C7">
        <f t="shared" ref="C7:E7" si="7">SUM(C2:C5)</f>
        <v>417.75</v>
      </c>
      <c r="D7">
        <f t="shared" si="7"/>
        <v>734.75</v>
      </c>
      <c r="E7">
        <f t="shared" si="7"/>
        <v>23.75</v>
      </c>
    </row>
    <row r="8" spans="1:15" x14ac:dyDescent="0.35">
      <c r="B8">
        <v>417.75</v>
      </c>
      <c r="C8">
        <v>417.75</v>
      </c>
      <c r="D8">
        <v>734.75</v>
      </c>
      <c r="E8">
        <v>23.75</v>
      </c>
    </row>
    <row r="9" spans="1:15" x14ac:dyDescent="0.35">
      <c r="B9">
        <v>417.75</v>
      </c>
      <c r="C9">
        <v>417.75</v>
      </c>
      <c r="D9">
        <v>734.75</v>
      </c>
      <c r="E9">
        <v>23.75</v>
      </c>
    </row>
    <row r="10" spans="1:15" x14ac:dyDescent="0.35">
      <c r="B10">
        <v>417.75</v>
      </c>
      <c r="C10">
        <v>417.75</v>
      </c>
      <c r="D10">
        <v>734.75</v>
      </c>
      <c r="E10">
        <v>23.75</v>
      </c>
    </row>
    <row r="11" spans="1:15" x14ac:dyDescent="0.35">
      <c r="B11">
        <v>417.75</v>
      </c>
      <c r="C11">
        <v>417.75</v>
      </c>
      <c r="D11">
        <v>734.75</v>
      </c>
      <c r="E11">
        <v>23.75</v>
      </c>
    </row>
    <row r="12" spans="1:15" x14ac:dyDescent="0.35">
      <c r="B12">
        <v>417.75</v>
      </c>
      <c r="C12">
        <v>417.75</v>
      </c>
      <c r="D12">
        <v>734.75</v>
      </c>
      <c r="E12">
        <v>23.75</v>
      </c>
    </row>
    <row r="14" spans="1:15" x14ac:dyDescent="0.35">
      <c r="J14" t="s">
        <v>37</v>
      </c>
      <c r="K14" t="s">
        <v>38</v>
      </c>
      <c r="L14" t="s">
        <v>30</v>
      </c>
      <c r="M14" t="s">
        <v>36</v>
      </c>
    </row>
    <row r="15" spans="1:15" x14ac:dyDescent="0.35">
      <c r="J15">
        <v>417.75</v>
      </c>
      <c r="K15">
        <v>417.75</v>
      </c>
      <c r="L15">
        <v>734.75</v>
      </c>
      <c r="M15">
        <v>23.75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3705-2F0C-D24B-9BE4-1ACF81D05B4F}">
  <dimension ref="A1:E7"/>
  <sheetViews>
    <sheetView topLeftCell="C1" workbookViewId="0">
      <selection activeCell="E2" sqref="E2:E5"/>
    </sheetView>
  </sheetViews>
  <sheetFormatPr baseColWidth="10" defaultRowHeight="15.5" x14ac:dyDescent="0.35"/>
  <sheetData>
    <row r="1" spans="1:5" x14ac:dyDescent="0.35">
      <c r="B1" t="s">
        <v>37</v>
      </c>
      <c r="C1" t="s">
        <v>38</v>
      </c>
      <c r="D1" t="s">
        <v>30</v>
      </c>
      <c r="E1" t="s">
        <v>36</v>
      </c>
    </row>
    <row r="2" spans="1:5" x14ac:dyDescent="0.35">
      <c r="A2" t="s">
        <v>39</v>
      </c>
      <c r="B2" s="12">
        <v>15</v>
      </c>
      <c r="C2" s="12">
        <v>15</v>
      </c>
      <c r="D2" s="12">
        <v>37</v>
      </c>
      <c r="E2" s="12">
        <v>26</v>
      </c>
    </row>
    <row r="3" spans="1:5" x14ac:dyDescent="0.35">
      <c r="A3" t="s">
        <v>40</v>
      </c>
      <c r="B3" s="12">
        <v>84</v>
      </c>
      <c r="C3" s="12">
        <v>84</v>
      </c>
      <c r="D3" s="12">
        <v>63</v>
      </c>
      <c r="E3" s="12">
        <v>74</v>
      </c>
    </row>
    <row r="4" spans="1:5" x14ac:dyDescent="0.35">
      <c r="A4" t="s">
        <v>41</v>
      </c>
      <c r="B4" s="12">
        <v>1</v>
      </c>
      <c r="C4" s="12">
        <v>1</v>
      </c>
      <c r="D4" s="12">
        <v>0</v>
      </c>
      <c r="E4" s="12">
        <v>0</v>
      </c>
    </row>
    <row r="5" spans="1:5" x14ac:dyDescent="0.35">
      <c r="A5" t="s">
        <v>42</v>
      </c>
      <c r="B5" s="12">
        <v>0</v>
      </c>
      <c r="C5" s="12">
        <v>0</v>
      </c>
      <c r="D5" s="12">
        <v>0</v>
      </c>
      <c r="E5" s="12">
        <v>0</v>
      </c>
    </row>
    <row r="7" spans="1:5" x14ac:dyDescent="0.35">
      <c r="B7">
        <v>417.75</v>
      </c>
      <c r="C7">
        <v>417.75</v>
      </c>
      <c r="D7">
        <v>734.75</v>
      </c>
      <c r="E7">
        <v>23.75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as recorded</vt:lpstr>
      <vt:lpstr>by dating</vt:lpstr>
      <vt:lpstr>by 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ROOTS28b</cp:lastModifiedBy>
  <dcterms:created xsi:type="dcterms:W3CDTF">2022-03-21T09:36:00Z</dcterms:created>
  <dcterms:modified xsi:type="dcterms:W3CDTF">2024-01-02T11:07:15Z</dcterms:modified>
</cp:coreProperties>
</file>