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8_{7791A4EF-C5A7-4C25-9C44-80FF268BDA5E}" xr6:coauthVersionLast="36" xr6:coauthVersionMax="36" xr10:uidLastSave="{00000000-0000-0000-0000-000000000000}"/>
  <bookViews>
    <workbookView xWindow="0" yWindow="0" windowWidth="22170" windowHeight="8870" activeTab="1" xr2:uid="{6DCF1E4A-0B7B-458E-BB19-83AE16DB682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B38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M27" i="1"/>
  <c r="M28" i="1"/>
  <c r="M29" i="1"/>
  <c r="M30" i="1"/>
  <c r="M31" i="1"/>
  <c r="M32" i="1"/>
  <c r="M33" i="1"/>
  <c r="M34" i="1"/>
  <c r="M26" i="1"/>
  <c r="K27" i="1"/>
  <c r="K28" i="1"/>
  <c r="K29" i="1"/>
  <c r="K30" i="1"/>
  <c r="K31" i="1"/>
  <c r="K32" i="1"/>
  <c r="K33" i="1"/>
  <c r="K34" i="1"/>
  <c r="K26" i="1"/>
  <c r="J27" i="1"/>
  <c r="J28" i="1"/>
  <c r="J29" i="1"/>
  <c r="J30" i="1"/>
  <c r="J31" i="1"/>
  <c r="J32" i="1"/>
  <c r="J33" i="1"/>
  <c r="J34" i="1"/>
  <c r="J26" i="1"/>
  <c r="I27" i="1"/>
  <c r="I28" i="1"/>
  <c r="I29" i="1"/>
  <c r="I30" i="1"/>
  <c r="I31" i="1"/>
  <c r="I32" i="1"/>
  <c r="I33" i="1"/>
  <c r="I34" i="1"/>
  <c r="I26" i="1"/>
  <c r="H27" i="1"/>
  <c r="H28" i="1"/>
  <c r="H29" i="1"/>
  <c r="H30" i="1"/>
  <c r="H31" i="1"/>
  <c r="H32" i="1"/>
  <c r="H33" i="1"/>
  <c r="H34" i="1"/>
  <c r="H26" i="1"/>
  <c r="D30" i="1"/>
  <c r="D36" i="1" s="1"/>
  <c r="C36" i="1"/>
  <c r="E36" i="1"/>
  <c r="B36" i="1"/>
  <c r="D26" i="1"/>
  <c r="C26" i="1"/>
  <c r="B26" i="1"/>
  <c r="E9" i="1"/>
  <c r="D9" i="1"/>
  <c r="C9" i="1"/>
  <c r="B9" i="1"/>
</calcChain>
</file>

<file path=xl/sharedStrings.xml><?xml version="1.0" encoding="utf-8"?>
<sst xmlns="http://schemas.openxmlformats.org/spreadsheetml/2006/main" count="46" uniqueCount="17">
  <si>
    <t>Casa Velazquez</t>
  </si>
  <si>
    <t>A</t>
  </si>
  <si>
    <t>B</t>
  </si>
  <si>
    <t>C</t>
  </si>
  <si>
    <t>D</t>
  </si>
  <si>
    <t>Italy</t>
  </si>
  <si>
    <t>Gallia</t>
  </si>
  <si>
    <t>Iberian Peninsula</t>
  </si>
  <si>
    <t>Africa</t>
  </si>
  <si>
    <t>unknown</t>
  </si>
  <si>
    <t>City Wall</t>
  </si>
  <si>
    <t>Tarraconensis</t>
  </si>
  <si>
    <t>Baetica</t>
  </si>
  <si>
    <t>Italy/Ibiza?</t>
  </si>
  <si>
    <t>Western Mediterranean</t>
  </si>
  <si>
    <t>all</t>
  </si>
  <si>
    <t xml:space="preserve">Italy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</si>
</sst>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</a:t>
            </a:r>
            <a:r>
              <a:rPr lang="en-GB" baseline="0"/>
              <a:t> Claudia Fine Ware Origin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743337140834512"/>
                  <c:y val="-0.160900861627632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1.1107119936963908E-2"/>
                  <c:y val="9.6488962711399465E-2"/>
                </c:manualLayout>
              </c:layout>
              <c:tx>
                <c:rich>
                  <a:bodyPr/>
                  <a:lstStyle/>
                  <a:p>
                    <a:fld id="{3CBAC206-88A1-4126-9DDD-6B27CD7E6B4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31C9ECD-49AE-4384-A218-741B2208E9D9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layout>
                <c:manualLayout>
                  <c:x val="-9.3189084817376144E-2"/>
                  <c:y val="1.2359835342870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4344B255-1A6E-4501-A783-241D6A914510}" type="CATEGORYNAME">
                      <a:rPr lang="en-US" u="none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u="none" baseline="0"/>
                      <a:t>
</a:t>
                    </a:r>
                    <a:fld id="{3311F9BF-83EF-4FC7-8858-F68F5A115E95}" type="VALUE">
                      <a:rPr lang="en-US" u="none" baseline="0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u="none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layout>
                <c:manualLayout>
                  <c:x val="0.14110996414203561"/>
                  <c:y val="0.149992218902766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Tabelle2!$A$2:$A$10</c:f>
              <c:strCache>
                <c:ptCount val="9"/>
                <c:pt idx="0">
                  <c:v>Italy </c:v>
                </c:pt>
                <c:pt idx="1">
                  <c:v>Gallia</c:v>
                </c:pt>
                <c:pt idx="2">
                  <c:v>Tarraconensis</c:v>
                </c:pt>
                <c:pt idx="3">
                  <c:v>Baetica</c:v>
                </c:pt>
                <c:pt idx="4">
                  <c:v>Iberian Peninsula</c:v>
                </c:pt>
                <c:pt idx="5">
                  <c:v>Italy/Ibiza?</c:v>
                </c:pt>
                <c:pt idx="6">
                  <c:v>Western Mediterranean</c:v>
                </c:pt>
                <c:pt idx="7">
                  <c:v>Africa</c:v>
                </c:pt>
                <c:pt idx="8">
                  <c:v>unknown</c:v>
                </c:pt>
              </c:strCache>
            </c:strRef>
          </c:cat>
          <c:val>
            <c:numRef>
              <c:f>Tabelle2!$B$2:$B$10</c:f>
              <c:numCache>
                <c:formatCode>General\%</c:formatCode>
                <c:ptCount val="9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</a:t>
            </a:r>
            <a:r>
              <a:rPr lang="en-GB" baseline="0"/>
              <a:t> Claudia Fine Ware Origin Percentage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95284057234782"/>
                  <c:y val="0.143656746345750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791871983743984"/>
                  <c:y val="-0.101254503242142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518127169587674"/>
                  <c:y val="-0.163181429990521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29238B3B-1F17-4AE0-BA24-4F997D0BC531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49F9353-7415-4976-83B6-94539DDC0BB7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7.2845652357971385E-2"/>
                  <c:y val="6.5164879655365354E-2"/>
                </c:manualLayout>
              </c:layout>
              <c:tx>
                <c:rich>
                  <a:bodyPr/>
                  <a:lstStyle/>
                  <a:p>
                    <a:fld id="{6A8933A0-1864-4211-B5FA-26C56481B5A6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3442126-DC89-42FD-82E9-A339E0DF737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5436880873761749"/>
                  <c:y val="1.74728309079412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2.2637371941410529E-2"/>
                  <c:y val="-1.1017276025429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Tabelle2!$A$2:$A$10</c:f>
              <c:strCache>
                <c:ptCount val="9"/>
                <c:pt idx="0">
                  <c:v>Italy </c:v>
                </c:pt>
                <c:pt idx="1">
                  <c:v>Gallia</c:v>
                </c:pt>
                <c:pt idx="2">
                  <c:v>Tarraconensis</c:v>
                </c:pt>
                <c:pt idx="3">
                  <c:v>Baetica</c:v>
                </c:pt>
                <c:pt idx="4">
                  <c:v>Iberian Peninsula</c:v>
                </c:pt>
                <c:pt idx="5">
                  <c:v>Italy/Ibiza?</c:v>
                </c:pt>
                <c:pt idx="6">
                  <c:v>Western Mediterranean</c:v>
                </c:pt>
                <c:pt idx="7">
                  <c:v>Africa</c:v>
                </c:pt>
                <c:pt idx="8">
                  <c:v>unknown</c:v>
                </c:pt>
              </c:strCache>
            </c:strRef>
          </c:cat>
          <c:val>
            <c:numRef>
              <c:f>Tabelle2!$C$2:$C$10</c:f>
              <c:numCache>
                <c:formatCode>General\%</c:formatCode>
                <c:ptCount val="9"/>
                <c:pt idx="0">
                  <c:v>30</c:v>
                </c:pt>
                <c:pt idx="1">
                  <c:v>10</c:v>
                </c:pt>
                <c:pt idx="2">
                  <c:v>2</c:v>
                </c:pt>
                <c:pt idx="3">
                  <c:v>42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</a:t>
            </a:r>
            <a:r>
              <a:rPr lang="en-GB" baseline="0"/>
              <a:t> Claudia Fine Ware Origin Percentage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2059568640876409"/>
          <c:y val="0.17797790723079662"/>
          <c:w val="0.51967819239986301"/>
          <c:h val="0.73132524577163904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991166365357758E-2"/>
                  <c:y val="0.161900584224798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1525948266259971"/>
                  <c:y val="6.40021602803739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1.303960985300965E-2"/>
                  <c:y val="-1.2467039428292944E-2"/>
                </c:manualLayout>
              </c:layout>
              <c:tx>
                <c:rich>
                  <a:bodyPr/>
                  <a:lstStyle/>
                  <a:p>
                    <a:fld id="{D7D7058C-F8E4-4594-A925-255A93F64D7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25DC533A-7BF3-4A85-9660-60C319FFE04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9.3509034983249514E-2"/>
                  <c:y val="-0.234419086202365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55968E5-F67E-458A-8B05-0119AAEB5280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25FE7842-31E1-4B36-87C4-3C2B21AF25A7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1980588839438548"/>
                  <c:y val="0.12872818792512153"/>
                </c:manualLayout>
              </c:layout>
              <c:tx>
                <c:rich>
                  <a:bodyPr/>
                  <a:lstStyle/>
                  <a:p>
                    <a:fld id="{8F2DD12F-FE37-472C-99E2-4E811DF6F0EF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4E31AF7-ED7A-49CA-8A1B-98D0E7CCAC5A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2467841492639507"/>
                  <c:y val="6.8561199793896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layout>
                <c:manualLayout>
                  <c:x val="0.30494585146697573"/>
                  <c:y val="3.98788563917445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Tabelle2!$A$2:$A$10</c:f>
              <c:strCache>
                <c:ptCount val="9"/>
                <c:pt idx="0">
                  <c:v>Italy </c:v>
                </c:pt>
                <c:pt idx="1">
                  <c:v>Gallia</c:v>
                </c:pt>
                <c:pt idx="2">
                  <c:v>Tarraconensis</c:v>
                </c:pt>
                <c:pt idx="3">
                  <c:v>Baetica</c:v>
                </c:pt>
                <c:pt idx="4">
                  <c:v>Iberian Peninsula</c:v>
                </c:pt>
                <c:pt idx="5">
                  <c:v>Italy/Ibiza?</c:v>
                </c:pt>
                <c:pt idx="6">
                  <c:v>Western Mediterranean</c:v>
                </c:pt>
                <c:pt idx="7">
                  <c:v>Africa</c:v>
                </c:pt>
                <c:pt idx="8">
                  <c:v>unknown</c:v>
                </c:pt>
              </c:strCache>
            </c:strRef>
          </c:cat>
          <c:val>
            <c:numRef>
              <c:f>Tabelle2!$D$2:$D$10</c:f>
              <c:numCache>
                <c:formatCode>General\%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3</c:v>
                </c:pt>
                <c:pt idx="3">
                  <c:v>62</c:v>
                </c:pt>
                <c:pt idx="4">
                  <c:v>8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 Fine Ware Origin Percentage Period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5339923832498978"/>
                  <c:y val="3.6757739666865186E-2"/>
                </c:manualLayout>
              </c:layout>
              <c:tx>
                <c:rich>
                  <a:bodyPr/>
                  <a:lstStyle/>
                  <a:p>
                    <a:fld id="{D168FFB2-0CA7-410E-96E4-3CD890BE225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3D976623-14B3-4918-9D57-9D9006482103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762303413198156"/>
                  <c:y val="-0.113428592990162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0D6607-F410-48E2-85E8-236AF9B32D4F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3EADBB7-4C98-4F49-9627-6B33449A335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layout>
                <c:manualLayout>
                  <c:x val="0.11831453044802176"/>
                  <c:y val="8.80094346379263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A1B3A9E3-AA8F-4E0C-989B-AC1E0858B3D8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7C6CAB6C-6263-4D14-877C-DC3FB98F6B42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layout>
                <c:manualLayout>
                  <c:x val="-0.16922917308073501"/>
                  <c:y val="4.4641728421053642E-2"/>
                </c:manualLayout>
              </c:layout>
              <c:tx>
                <c:rich>
                  <a:bodyPr/>
                  <a:lstStyle/>
                  <a:p>
                    <a:fld id="{F2522B4E-21FF-4FF2-ACB8-F9B2793CCAF0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99FAAF2C-450C-4806-BD6E-2F08BA193A6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Tabelle2!$A$2:$A$10</c:f>
              <c:strCache>
                <c:ptCount val="9"/>
                <c:pt idx="0">
                  <c:v>Italy </c:v>
                </c:pt>
                <c:pt idx="1">
                  <c:v>Gallia</c:v>
                </c:pt>
                <c:pt idx="2">
                  <c:v>Tarraconensis</c:v>
                </c:pt>
                <c:pt idx="3">
                  <c:v>Baetica</c:v>
                </c:pt>
                <c:pt idx="4">
                  <c:v>Iberian Peninsula</c:v>
                </c:pt>
                <c:pt idx="5">
                  <c:v>Italy/Ibiza?</c:v>
                </c:pt>
                <c:pt idx="6">
                  <c:v>Western Mediterranean</c:v>
                </c:pt>
                <c:pt idx="7">
                  <c:v>Africa</c:v>
                </c:pt>
                <c:pt idx="8">
                  <c:v>unknown</c:v>
                </c:pt>
              </c:strCache>
            </c:strRef>
          </c:cat>
          <c:val>
            <c:numRef>
              <c:f>Tabelle2!$E$2:$E$10</c:f>
              <c:numCache>
                <c:formatCode>General\%</c:formatCode>
                <c:ptCount val="9"/>
                <c:pt idx="0">
                  <c:v>4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Baelo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Claudia Fine Ware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2D264381-59FB-4A27-8AC2-F36223023C8F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53-438C-89C5-3FFAA3188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Tabelle2!$B$12:$E$12</c:f>
              <c:numCache>
                <c:formatCode>General</c:formatCode>
                <c:ptCount val="4"/>
                <c:pt idx="0">
                  <c:v>47</c:v>
                </c:pt>
                <c:pt idx="1">
                  <c:v>233</c:v>
                </c:pt>
                <c:pt idx="2">
                  <c:v>155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Baelo Claudia fine</a:t>
            </a:r>
            <a:r>
              <a:rPr lang="de-DE" baseline="0"/>
              <a:t> ware origin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Tabelle2!$A$2</c:f>
              <c:strCache>
                <c:ptCount val="1"/>
                <c:pt idx="0">
                  <c:v>Italy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Tabelle2!$B$2:$E$2</c:f>
              <c:numCache>
                <c:formatCode>General\%</c:formatCode>
                <c:ptCount val="4"/>
                <c:pt idx="0">
                  <c:v>68</c:v>
                </c:pt>
                <c:pt idx="1">
                  <c:v>30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Tabelle2!$A$3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Tabelle2!$B$3:$E$3</c:f>
              <c:numCache>
                <c:formatCode>General\%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Tabelle2!$A$4</c:f>
              <c:strCache>
                <c:ptCount val="1"/>
                <c:pt idx="0">
                  <c:v>Tarraconensis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Tabelle2!$B$4:$E$4</c:f>
              <c:numCache>
                <c:formatCode>General\%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Tabelle2!$A$5</c:f>
              <c:strCache>
                <c:ptCount val="1"/>
                <c:pt idx="0">
                  <c:v>Baetica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Tabelle2!$B$5:$E$5</c:f>
              <c:numCache>
                <c:formatCode>General\%</c:formatCode>
                <c:ptCount val="4"/>
                <c:pt idx="0">
                  <c:v>0</c:v>
                </c:pt>
                <c:pt idx="1">
                  <c:v>42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Tabelle2!$A$6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Tabelle2!$B$6:$E$6</c:f>
              <c:numCache>
                <c:formatCode>General\%</c:formatCode>
                <c:ptCount val="4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98-43B2-BA67-D95BFC11F30B}"/>
            </c:ext>
          </c:extLst>
        </c:ser>
        <c:ser>
          <c:idx val="5"/>
          <c:order val="5"/>
          <c:tx>
            <c:strRef>
              <c:f>Tabelle2!$A$7</c:f>
              <c:strCache>
                <c:ptCount val="1"/>
                <c:pt idx="0">
                  <c:v>Italy/Ibiza?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Tabelle2!$B$7:$E$7</c:f>
              <c:numCache>
                <c:formatCode>General\%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98-43B2-BA67-D95BFC11F30B}"/>
            </c:ext>
          </c:extLst>
        </c:ser>
        <c:ser>
          <c:idx val="6"/>
          <c:order val="6"/>
          <c:tx>
            <c:strRef>
              <c:f>Tabelle2!$A$8</c:f>
              <c:strCache>
                <c:ptCount val="1"/>
                <c:pt idx="0">
                  <c:v>Western Mediterranean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Tabelle2!$B$8:$E$8</c:f>
              <c:numCache>
                <c:formatCode>General\%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98-43B2-BA67-D95BFC11F30B}"/>
            </c:ext>
          </c:extLst>
        </c:ser>
        <c:ser>
          <c:idx val="7"/>
          <c:order val="7"/>
          <c:tx>
            <c:strRef>
              <c:f>Tabelle2!$A$9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Tabelle2!$B$9:$E$9</c:f>
              <c:numCache>
                <c:formatCode>General\%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98-43B2-BA67-D95BFC11F30B}"/>
            </c:ext>
          </c:extLst>
        </c:ser>
        <c:ser>
          <c:idx val="8"/>
          <c:order val="8"/>
          <c:tx>
            <c:strRef>
              <c:f>Tabelle2!$A$10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Tabelle2!$B$10:$E$10</c:f>
              <c:numCache>
                <c:formatCode>General\%</c:formatCode>
                <c:ptCount val="4"/>
                <c:pt idx="0">
                  <c:v>27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98-43B2-BA67-D95BFC11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42824271782"/>
          <c:h val="0.4521802610785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106361</xdr:colOff>
      <xdr:row>12</xdr:row>
      <xdr:rowOff>46037</xdr:rowOff>
    </xdr:from>
    <xdr:to>
      <xdr:col>7</xdr:col>
      <xdr:colOff>676274</xdr:colOff>
      <xdr:row>35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CCF7F-DF34-4318-803C-B5C759E3A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12</xdr:row>
      <xdr:rowOff>11111</xdr:rowOff>
    </xdr:from>
    <xdr:to>
      <xdr:col>15</xdr:col>
      <xdr:colOff>666750</xdr:colOff>
      <xdr:row>35</xdr:row>
      <xdr:rowOff>22224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088C56-2759-4070-B8F2-1942A44F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35</xdr:row>
      <xdr:rowOff>96838</xdr:rowOff>
    </xdr:from>
    <xdr:to>
      <xdr:col>7</xdr:col>
      <xdr:colOff>666750</xdr:colOff>
      <xdr:row>58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8EB7F2F-2954-401A-B3FC-43460B7BB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76199</xdr:colOff>
      <xdr:row>35</xdr:row>
      <xdr:rowOff>115887</xdr:rowOff>
    </xdr:from>
    <xdr:to>
      <xdr:col>15</xdr:col>
      <xdr:colOff>669924</xdr:colOff>
      <xdr:row>58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E18810-303F-4AA7-B01E-A991A4990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120650</xdr:colOff>
      <xdr:row>31</xdr:row>
      <xdr:rowOff>142875</xdr:rowOff>
    </xdr:from>
    <xdr:to>
      <xdr:col>7</xdr:col>
      <xdr:colOff>228600</xdr:colOff>
      <xdr:row>33</xdr:row>
      <xdr:rowOff>104775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A0CE97A2-8B20-43EB-B539-648BA410A391}"/>
            </a:ext>
          </a:extLst>
        </xdr:cNvPr>
        <xdr:cNvSpPr txBox="1"/>
      </xdr:nvSpPr>
      <xdr:spPr>
        <a:xfrm>
          <a:off x="3930650" y="5753100"/>
          <a:ext cx="16319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47 fragments</a:t>
          </a:r>
          <a:endParaRPr lang="en-DE" sz="1100" b="1"/>
        </a:p>
      </xdr:txBody>
    </xdr:sp>
    <xdr:clientData/>
  </xdr:twoCellAnchor>
  <xdr:twoCellAnchor>
    <xdr:from>
      <xdr:col>16</xdr:col>
      <xdr:colOff>152400</xdr:colOff>
      <xdr:row>11</xdr:row>
      <xdr:rowOff>106362</xdr:rowOff>
    </xdr:from>
    <xdr:to>
      <xdr:col>22</xdr:col>
      <xdr:colOff>152400</xdr:colOff>
      <xdr:row>26</xdr:row>
      <xdr:rowOff>141287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E6FA528-BE13-420E-9DEE-CD55FE4A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225425</xdr:colOff>
      <xdr:row>60</xdr:row>
      <xdr:rowOff>46037</xdr:rowOff>
    </xdr:from>
    <xdr:to>
      <xdr:col>8</xdr:col>
      <xdr:colOff>542925</xdr:colOff>
      <xdr:row>83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2898B35-4EFC-4F71-8D74-EED2E861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0.65054</cdr:x>
      <cdr:y>0.84683</cdr:y>
    </cdr:from>
    <cdr:to>
      <cdr:x>0.92634</cdr:x>
      <cdr:y>0.92436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A0CE97A2-8B20-43EB-B539-648BA410A391}"/>
            </a:ext>
          </a:extLst>
        </cdr:cNvPr>
        <cdr:cNvSpPr txBox="1"/>
      </cdr:nvSpPr>
      <cdr:spPr>
        <a:xfrm xmlns:a="http://schemas.openxmlformats.org/drawingml/2006/main">
          <a:off x="3841750" y="3536950"/>
          <a:ext cx="162877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233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0.63297</cdr:x>
      <cdr:y>0.8606</cdr:y>
    </cdr:from>
    <cdr:to>
      <cdr:x>0.91027</cdr:x>
      <cdr:y>0.94026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A0CE97A2-8B20-43EB-B539-648BA410A391}"/>
            </a:ext>
          </a:extLst>
        </cdr:cNvPr>
        <cdr:cNvSpPr txBox="1"/>
      </cdr:nvSpPr>
      <cdr:spPr>
        <a:xfrm xmlns:a="http://schemas.openxmlformats.org/drawingml/2006/main">
          <a:off x="3717925" y="3498850"/>
          <a:ext cx="162877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155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0.64971</cdr:x>
      <cdr:y>0.85464</cdr:y>
    </cdr:from>
    <cdr:to>
      <cdr:x>0.92448</cdr:x>
      <cdr:y>0.93247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A0CE97A2-8B20-43EB-B539-648BA410A391}"/>
            </a:ext>
          </a:extLst>
        </cdr:cNvPr>
        <cdr:cNvSpPr txBox="1"/>
      </cdr:nvSpPr>
      <cdr:spPr>
        <a:xfrm xmlns:a="http://schemas.openxmlformats.org/drawingml/2006/main">
          <a:off x="3851275" y="3556000"/>
          <a:ext cx="162877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10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DE9C-0327-4787-9083-97F0CCDDB3FD}">
  <dimension ref="A1:P38"/>
  <sheetViews>
    <sheetView workbookViewId="0">
      <selection activeCell="B38" sqref="B38:E38"/>
    </sheetView>
  </sheetViews>
  <sheetFormatPr baseColWidth="10" defaultRowHeight="14.5" x14ac:dyDescent="0.35"/>
  <sheetData>
    <row r="1" spans="1:5" x14ac:dyDescent="0.35">
      <c r="A1" t="s">
        <v>0</v>
      </c>
    </row>
    <row r="2" spans="1:5" x14ac:dyDescent="0.35"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t="s">
        <v>5</v>
      </c>
      <c r="B3">
        <v>32.1875</v>
      </c>
      <c r="C3">
        <v>47.4375</v>
      </c>
      <c r="D3">
        <v>11.4375</v>
      </c>
      <c r="E3">
        <v>0.4375</v>
      </c>
    </row>
    <row r="4" spans="1:5" x14ac:dyDescent="0.35">
      <c r="A4" t="s">
        <v>6</v>
      </c>
      <c r="B4">
        <v>0</v>
      </c>
      <c r="C4">
        <v>24.5</v>
      </c>
      <c r="D4">
        <v>17.893200000000004</v>
      </c>
      <c r="E4">
        <v>6.1431999999999993</v>
      </c>
    </row>
    <row r="5" spans="1:5" x14ac:dyDescent="0.35">
      <c r="A5" t="s">
        <v>7</v>
      </c>
      <c r="B5">
        <v>0.6875</v>
      </c>
      <c r="C5">
        <v>1.9375</v>
      </c>
      <c r="D5">
        <v>2.5375000000000001</v>
      </c>
      <c r="E5">
        <v>0.78749999999999998</v>
      </c>
    </row>
    <row r="6" spans="1:5" x14ac:dyDescent="0.35">
      <c r="A6" t="s">
        <v>8</v>
      </c>
      <c r="B6">
        <v>1.5</v>
      </c>
      <c r="C6">
        <v>2</v>
      </c>
      <c r="D6">
        <v>2.5332999999999997</v>
      </c>
      <c r="E6">
        <v>2.2833000000000001</v>
      </c>
    </row>
    <row r="7" spans="1:5" x14ac:dyDescent="0.35">
      <c r="A7" t="s">
        <v>9</v>
      </c>
      <c r="B7">
        <v>13</v>
      </c>
      <c r="C7">
        <v>18</v>
      </c>
      <c r="D7">
        <v>0.33</v>
      </c>
      <c r="E7">
        <v>0.58000000000000007</v>
      </c>
    </row>
    <row r="9" spans="1:5" x14ac:dyDescent="0.35">
      <c r="B9">
        <f>SUM(B3:B7)</f>
        <v>47.375</v>
      </c>
      <c r="C9">
        <f t="shared" ref="C9:E9" si="0">SUM(C3:C7)</f>
        <v>93.875</v>
      </c>
      <c r="D9">
        <f t="shared" si="0"/>
        <v>34.731500000000004</v>
      </c>
      <c r="E9">
        <f t="shared" si="0"/>
        <v>10.231499999999999</v>
      </c>
    </row>
    <row r="13" spans="1:5" x14ac:dyDescent="0.35">
      <c r="A13" t="s">
        <v>10</v>
      </c>
    </row>
    <row r="14" spans="1:5" x14ac:dyDescent="0.35">
      <c r="C14" t="s">
        <v>2</v>
      </c>
      <c r="D14" t="s">
        <v>3</v>
      </c>
    </row>
    <row r="15" spans="1:5" x14ac:dyDescent="0.35">
      <c r="A15" s="1" t="s">
        <v>5</v>
      </c>
      <c r="C15">
        <v>23</v>
      </c>
      <c r="D15">
        <v>7</v>
      </c>
    </row>
    <row r="16" spans="1:5" x14ac:dyDescent="0.35">
      <c r="A16" s="1" t="s">
        <v>11</v>
      </c>
      <c r="C16">
        <v>5.5</v>
      </c>
      <c r="D16">
        <v>4.5</v>
      </c>
    </row>
    <row r="17" spans="1:16" x14ac:dyDescent="0.35">
      <c r="A17" s="1" t="s">
        <v>12</v>
      </c>
      <c r="C17">
        <v>97</v>
      </c>
      <c r="D17">
        <v>97</v>
      </c>
    </row>
    <row r="18" spans="1:16" x14ac:dyDescent="0.35">
      <c r="A18" s="1" t="s">
        <v>7</v>
      </c>
      <c r="C18">
        <v>6.5</v>
      </c>
      <c r="D18">
        <v>9.5</v>
      </c>
    </row>
    <row r="19" spans="1:16" x14ac:dyDescent="0.35">
      <c r="A19" s="1" t="s">
        <v>13</v>
      </c>
      <c r="C19">
        <v>7</v>
      </c>
      <c r="D19">
        <v>0</v>
      </c>
    </row>
    <row r="20" spans="1:16" x14ac:dyDescent="0.35">
      <c r="A20" s="1" t="s">
        <v>14</v>
      </c>
      <c r="C20">
        <v>2.5</v>
      </c>
      <c r="D20">
        <v>2.5</v>
      </c>
    </row>
    <row r="21" spans="1:16" x14ac:dyDescent="0.35">
      <c r="C21">
        <v>141.5</v>
      </c>
      <c r="D21">
        <v>120.5</v>
      </c>
    </row>
    <row r="24" spans="1:16" x14ac:dyDescent="0.35">
      <c r="A24" t="s">
        <v>15</v>
      </c>
    </row>
    <row r="25" spans="1:16" x14ac:dyDescent="0.35">
      <c r="B25" t="s">
        <v>1</v>
      </c>
      <c r="C25" t="s">
        <v>2</v>
      </c>
      <c r="D25" t="s">
        <v>3</v>
      </c>
      <c r="E25" t="s">
        <v>4</v>
      </c>
    </row>
    <row r="26" spans="1:16" x14ac:dyDescent="0.35">
      <c r="A26" t="s">
        <v>16</v>
      </c>
      <c r="B26">
        <f>B3</f>
        <v>32.1875</v>
      </c>
      <c r="C26">
        <f>C3+C15</f>
        <v>70.4375</v>
      </c>
      <c r="D26">
        <f>D3+D15</f>
        <v>18.4375</v>
      </c>
      <c r="E26">
        <v>0.4375</v>
      </c>
      <c r="H26">
        <f>B26/(47.375/100)</f>
        <v>67.941952506596309</v>
      </c>
      <c r="I26">
        <f>C26/(233.4375/100)</f>
        <v>30.174029451137883</v>
      </c>
      <c r="J26">
        <f>D26/(155.2315/100)</f>
        <v>11.877421786170975</v>
      </c>
      <c r="K26">
        <f>E26/(10.2315/100)</f>
        <v>4.2760103601622443</v>
      </c>
      <c r="M26">
        <f>ROUND(H26,0)</f>
        <v>68</v>
      </c>
      <c r="N26">
        <f t="shared" ref="N26:P34" si="1">ROUND(I26,0)</f>
        <v>30</v>
      </c>
      <c r="O26">
        <f t="shared" si="1"/>
        <v>12</v>
      </c>
      <c r="P26">
        <f t="shared" si="1"/>
        <v>4</v>
      </c>
    </row>
    <row r="27" spans="1:16" x14ac:dyDescent="0.35">
      <c r="A27" t="s">
        <v>6</v>
      </c>
      <c r="B27">
        <v>0</v>
      </c>
      <c r="C27">
        <v>24.5</v>
      </c>
      <c r="D27">
        <v>17.893200000000004</v>
      </c>
      <c r="E27">
        <v>6.1431999999999993</v>
      </c>
      <c r="H27">
        <f t="shared" ref="H27:H34" si="2">B27/(47.375/100)</f>
        <v>0</v>
      </c>
      <c r="I27">
        <f t="shared" ref="I27:I34" si="3">C27/(233.4375/100)</f>
        <v>10.495314591700133</v>
      </c>
      <c r="J27">
        <f t="shared" ref="J27:J34" si="4">D27/(155.2315/100)</f>
        <v>11.526784190064518</v>
      </c>
      <c r="K27">
        <f t="shared" ref="K27:K34" si="5">E27/(10.2315/100)</f>
        <v>60.042027073254161</v>
      </c>
      <c r="M27">
        <f t="shared" ref="M27:M34" si="6">ROUND(H27,0)</f>
        <v>0</v>
      </c>
      <c r="N27">
        <f t="shared" si="1"/>
        <v>10</v>
      </c>
      <c r="O27">
        <f t="shared" si="1"/>
        <v>12</v>
      </c>
      <c r="P27">
        <f t="shared" si="1"/>
        <v>60</v>
      </c>
    </row>
    <row r="28" spans="1:16" x14ac:dyDescent="0.35">
      <c r="A28" s="1" t="s">
        <v>11</v>
      </c>
      <c r="B28">
        <v>0</v>
      </c>
      <c r="C28">
        <v>5.5</v>
      </c>
      <c r="D28">
        <v>4.5</v>
      </c>
      <c r="E28">
        <v>0</v>
      </c>
      <c r="H28">
        <f t="shared" si="2"/>
        <v>0</v>
      </c>
      <c r="I28">
        <f t="shared" si="3"/>
        <v>2.356091030789826</v>
      </c>
      <c r="J28">
        <f t="shared" si="4"/>
        <v>2.8988961647603739</v>
      </c>
      <c r="K28">
        <f t="shared" si="5"/>
        <v>0</v>
      </c>
      <c r="M28">
        <f t="shared" si="6"/>
        <v>0</v>
      </c>
      <c r="N28">
        <f t="shared" si="1"/>
        <v>2</v>
      </c>
      <c r="O28">
        <f t="shared" si="1"/>
        <v>3</v>
      </c>
      <c r="P28">
        <f t="shared" si="1"/>
        <v>0</v>
      </c>
    </row>
    <row r="29" spans="1:16" x14ac:dyDescent="0.35">
      <c r="A29" s="1" t="s">
        <v>12</v>
      </c>
      <c r="B29">
        <v>0</v>
      </c>
      <c r="C29">
        <v>97</v>
      </c>
      <c r="D29">
        <v>97</v>
      </c>
      <c r="E29">
        <v>0</v>
      </c>
      <c r="H29">
        <f t="shared" si="2"/>
        <v>0</v>
      </c>
      <c r="I29">
        <f t="shared" si="3"/>
        <v>41.552878179384201</v>
      </c>
      <c r="J29">
        <f t="shared" si="4"/>
        <v>62.487317329279172</v>
      </c>
      <c r="K29">
        <f t="shared" si="5"/>
        <v>0</v>
      </c>
      <c r="M29">
        <f t="shared" si="6"/>
        <v>0</v>
      </c>
      <c r="N29">
        <f t="shared" si="1"/>
        <v>42</v>
      </c>
      <c r="O29">
        <f t="shared" si="1"/>
        <v>62</v>
      </c>
      <c r="P29">
        <f t="shared" si="1"/>
        <v>0</v>
      </c>
    </row>
    <row r="30" spans="1:16" x14ac:dyDescent="0.35">
      <c r="A30" s="1" t="s">
        <v>7</v>
      </c>
      <c r="B30">
        <v>0.6875</v>
      </c>
      <c r="C30">
        <v>6.5</v>
      </c>
      <c r="D30">
        <f>2.5375+D18</f>
        <v>12.0375</v>
      </c>
      <c r="E30">
        <v>0.78749999999999998</v>
      </c>
      <c r="H30">
        <f t="shared" si="2"/>
        <v>1.4511873350923483</v>
      </c>
      <c r="I30">
        <f t="shared" si="3"/>
        <v>2.7844712182061579</v>
      </c>
      <c r="J30">
        <f t="shared" si="4"/>
        <v>7.7545472407339995</v>
      </c>
      <c r="K30">
        <f t="shared" si="5"/>
        <v>7.6968186482920391</v>
      </c>
      <c r="M30">
        <f t="shared" si="6"/>
        <v>1</v>
      </c>
      <c r="N30">
        <f t="shared" si="1"/>
        <v>3</v>
      </c>
      <c r="O30">
        <f t="shared" si="1"/>
        <v>8</v>
      </c>
      <c r="P30">
        <f t="shared" si="1"/>
        <v>8</v>
      </c>
    </row>
    <row r="31" spans="1:16" x14ac:dyDescent="0.35">
      <c r="A31" s="1" t="s">
        <v>13</v>
      </c>
      <c r="B31">
        <v>0</v>
      </c>
      <c r="C31">
        <v>7</v>
      </c>
      <c r="D31">
        <v>0</v>
      </c>
      <c r="E31">
        <v>0</v>
      </c>
      <c r="H31">
        <f t="shared" si="2"/>
        <v>0</v>
      </c>
      <c r="I31">
        <f t="shared" si="3"/>
        <v>2.9986613119143239</v>
      </c>
      <c r="J31">
        <f t="shared" si="4"/>
        <v>0</v>
      </c>
      <c r="K31">
        <f t="shared" si="5"/>
        <v>0</v>
      </c>
      <c r="M31">
        <f t="shared" si="6"/>
        <v>0</v>
      </c>
      <c r="N31">
        <f t="shared" si="1"/>
        <v>3</v>
      </c>
      <c r="O31">
        <f t="shared" si="1"/>
        <v>0</v>
      </c>
      <c r="P31">
        <f t="shared" si="1"/>
        <v>0</v>
      </c>
    </row>
    <row r="32" spans="1:16" x14ac:dyDescent="0.35">
      <c r="A32" s="1" t="s">
        <v>14</v>
      </c>
      <c r="B32">
        <v>0</v>
      </c>
      <c r="C32">
        <v>2.5</v>
      </c>
      <c r="D32">
        <v>2.5</v>
      </c>
      <c r="E32">
        <v>0</v>
      </c>
      <c r="H32">
        <f t="shared" si="2"/>
        <v>0</v>
      </c>
      <c r="I32">
        <f t="shared" si="3"/>
        <v>1.07095046854083</v>
      </c>
      <c r="J32">
        <f t="shared" si="4"/>
        <v>1.6104978693113188</v>
      </c>
      <c r="K32">
        <f t="shared" si="5"/>
        <v>0</v>
      </c>
      <c r="M32">
        <f t="shared" si="6"/>
        <v>0</v>
      </c>
      <c r="N32">
        <f t="shared" si="1"/>
        <v>1</v>
      </c>
      <c r="O32">
        <f t="shared" si="1"/>
        <v>2</v>
      </c>
      <c r="P32">
        <f t="shared" si="1"/>
        <v>0</v>
      </c>
    </row>
    <row r="33" spans="1:16" x14ac:dyDescent="0.35">
      <c r="A33" s="1" t="s">
        <v>8</v>
      </c>
      <c r="B33">
        <v>1.5</v>
      </c>
      <c r="C33">
        <v>2</v>
      </c>
      <c r="D33">
        <v>2.5333000000000001</v>
      </c>
      <c r="E33">
        <v>2.2833000000000001</v>
      </c>
      <c r="H33">
        <f t="shared" si="2"/>
        <v>3.1662269129287597</v>
      </c>
      <c r="I33">
        <f t="shared" si="3"/>
        <v>0.85676037483266398</v>
      </c>
      <c r="J33">
        <f t="shared" si="4"/>
        <v>1.6319497009305457</v>
      </c>
      <c r="K33">
        <f t="shared" si="5"/>
        <v>22.316375897962175</v>
      </c>
      <c r="M33">
        <f t="shared" si="6"/>
        <v>3</v>
      </c>
      <c r="N33">
        <f t="shared" si="1"/>
        <v>1</v>
      </c>
      <c r="O33">
        <f t="shared" si="1"/>
        <v>2</v>
      </c>
      <c r="P33">
        <f t="shared" si="1"/>
        <v>22</v>
      </c>
    </row>
    <row r="34" spans="1:16" x14ac:dyDescent="0.35">
      <c r="A34" s="1" t="s">
        <v>9</v>
      </c>
      <c r="B34">
        <v>13</v>
      </c>
      <c r="C34">
        <v>18</v>
      </c>
      <c r="D34">
        <v>0.33</v>
      </c>
      <c r="E34">
        <v>0.57999999999999996</v>
      </c>
      <c r="H34">
        <f t="shared" si="2"/>
        <v>27.440633245382585</v>
      </c>
      <c r="I34">
        <f t="shared" si="3"/>
        <v>7.7108433734939759</v>
      </c>
      <c r="J34">
        <f t="shared" si="4"/>
        <v>0.2125857187490941</v>
      </c>
      <c r="K34">
        <f t="shared" si="5"/>
        <v>5.6687680203293747</v>
      </c>
      <c r="M34">
        <f t="shared" si="6"/>
        <v>27</v>
      </c>
      <c r="N34">
        <f t="shared" si="1"/>
        <v>8</v>
      </c>
      <c r="O34">
        <f t="shared" si="1"/>
        <v>0</v>
      </c>
      <c r="P34">
        <f t="shared" si="1"/>
        <v>6</v>
      </c>
    </row>
    <row r="36" spans="1:16" x14ac:dyDescent="0.35">
      <c r="B36">
        <f>SUM(B26:B34)</f>
        <v>47.375</v>
      </c>
      <c r="C36">
        <f t="shared" ref="C36:E36" si="7">SUM(C26:C34)</f>
        <v>233.4375</v>
      </c>
      <c r="D36">
        <f t="shared" si="7"/>
        <v>155.23150000000001</v>
      </c>
      <c r="E36">
        <f t="shared" si="7"/>
        <v>10.231499999999999</v>
      </c>
    </row>
    <row r="38" spans="1:16" x14ac:dyDescent="0.35">
      <c r="B38">
        <f>ROUND(B36,0)</f>
        <v>47</v>
      </c>
      <c r="C38">
        <f t="shared" ref="C38:E38" si="8">ROUND(C36,0)</f>
        <v>233</v>
      </c>
      <c r="D38">
        <f t="shared" si="8"/>
        <v>155</v>
      </c>
      <c r="E38">
        <f t="shared" si="8"/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F2D0-8739-4533-899D-8940AEA3CBE0}">
  <dimension ref="A1:E12"/>
  <sheetViews>
    <sheetView tabSelected="1" topLeftCell="A5" workbookViewId="0">
      <selection activeCell="K62" sqref="K62"/>
    </sheetView>
  </sheetViews>
  <sheetFormatPr baseColWidth="10" defaultRowHeight="14.5" x14ac:dyDescent="0.35"/>
  <sheetData>
    <row r="1" spans="1:5" x14ac:dyDescent="0.35"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16</v>
      </c>
      <c r="B2" s="2">
        <v>68</v>
      </c>
      <c r="C2" s="2">
        <v>30</v>
      </c>
      <c r="D2" s="2">
        <v>12</v>
      </c>
      <c r="E2" s="2">
        <v>4</v>
      </c>
    </row>
    <row r="3" spans="1:5" x14ac:dyDescent="0.35">
      <c r="A3" t="s">
        <v>6</v>
      </c>
      <c r="B3" s="2">
        <v>0</v>
      </c>
      <c r="C3" s="2">
        <v>10</v>
      </c>
      <c r="D3" s="2">
        <v>12</v>
      </c>
      <c r="E3" s="2">
        <v>60</v>
      </c>
    </row>
    <row r="4" spans="1:5" x14ac:dyDescent="0.35">
      <c r="A4" s="1" t="s">
        <v>11</v>
      </c>
      <c r="B4" s="2">
        <v>0</v>
      </c>
      <c r="C4" s="2">
        <v>2</v>
      </c>
      <c r="D4" s="2">
        <v>3</v>
      </c>
      <c r="E4" s="2">
        <v>0</v>
      </c>
    </row>
    <row r="5" spans="1:5" x14ac:dyDescent="0.35">
      <c r="A5" s="1" t="s">
        <v>12</v>
      </c>
      <c r="B5" s="2">
        <v>0</v>
      </c>
      <c r="C5" s="2">
        <v>42</v>
      </c>
      <c r="D5" s="2">
        <v>62</v>
      </c>
      <c r="E5" s="2">
        <v>0</v>
      </c>
    </row>
    <row r="6" spans="1:5" x14ac:dyDescent="0.35">
      <c r="A6" s="1" t="s">
        <v>7</v>
      </c>
      <c r="B6" s="2">
        <v>1</v>
      </c>
      <c r="C6" s="2">
        <v>3</v>
      </c>
      <c r="D6" s="2">
        <v>8</v>
      </c>
      <c r="E6" s="2">
        <v>8</v>
      </c>
    </row>
    <row r="7" spans="1:5" x14ac:dyDescent="0.35">
      <c r="A7" s="1" t="s">
        <v>13</v>
      </c>
      <c r="B7" s="2">
        <v>0</v>
      </c>
      <c r="C7" s="2">
        <v>3</v>
      </c>
      <c r="D7" s="2">
        <v>0</v>
      </c>
      <c r="E7" s="2">
        <v>0</v>
      </c>
    </row>
    <row r="8" spans="1:5" x14ac:dyDescent="0.35">
      <c r="A8" s="1" t="s">
        <v>14</v>
      </c>
      <c r="B8" s="2">
        <v>0</v>
      </c>
      <c r="C8" s="2">
        <v>1</v>
      </c>
      <c r="D8" s="2">
        <v>2</v>
      </c>
      <c r="E8" s="2">
        <v>0</v>
      </c>
    </row>
    <row r="9" spans="1:5" x14ac:dyDescent="0.35">
      <c r="A9" s="1" t="s">
        <v>8</v>
      </c>
      <c r="B9" s="2">
        <v>3</v>
      </c>
      <c r="C9" s="2">
        <v>1</v>
      </c>
      <c r="D9" s="2">
        <v>2</v>
      </c>
      <c r="E9" s="2">
        <v>22</v>
      </c>
    </row>
    <row r="10" spans="1:5" x14ac:dyDescent="0.35">
      <c r="A10" s="1" t="s">
        <v>9</v>
      </c>
      <c r="B10" s="2">
        <v>27</v>
      </c>
      <c r="C10" s="2">
        <v>8</v>
      </c>
      <c r="D10" s="2">
        <v>0</v>
      </c>
      <c r="E10" s="2">
        <v>6</v>
      </c>
    </row>
    <row r="12" spans="1:5" x14ac:dyDescent="0.35">
      <c r="B12">
        <v>47</v>
      </c>
      <c r="C12">
        <v>233</v>
      </c>
      <c r="D12">
        <v>155</v>
      </c>
      <c r="E12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2023-03-28T10:48:03Z</dcterms:created>
  <dcterms:modified xsi:type="dcterms:W3CDTF">2023-03-28T11:22:16Z</dcterms:modified>
</cp:coreProperties>
</file>