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drawings/drawing4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5.xml" ContentType="application/vnd.openxmlformats-officedocument.themeOverride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6.xml" ContentType="application/vnd.openxmlformats-officedocument.themeOverrid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7.xml" ContentType="application/vnd.openxmlformats-officedocument.themeOverride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8.xml" ContentType="application/vnd.openxmlformats-officedocument.themeOverride+xml"/>
  <Override PartName="/xl/drawings/drawing8.xml" ContentType="application/vnd.openxmlformats-officedocument.drawingml.chartshape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9.xml" ContentType="application/vnd.openxmlformats-officedocument.themeOverride+xml"/>
  <Override PartName="/xl/drawings/drawing9.xml" ContentType="application/vnd.openxmlformats-officedocument.drawingml.chartshape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OTS28b\Documents\Diss\Material\Fine Ware Pottery\"/>
    </mc:Choice>
  </mc:AlternateContent>
  <xr:revisionPtr revIDLastSave="0" documentId="13_ncr:1_{0CD7189D-2E4B-4DD4-807F-D191C55B0199}" xr6:coauthVersionLast="36" xr6:coauthVersionMax="36" xr10:uidLastSave="{00000000-0000-0000-0000-000000000000}"/>
  <bookViews>
    <workbookView xWindow="0" yWindow="0" windowWidth="17090" windowHeight="6010" activeTab="6" xr2:uid="{63C1FF2C-8DCF-4632-AC02-C7AB0B229A34}"/>
  </bookViews>
  <sheets>
    <sheet name="by publication" sheetId="1" r:id="rId1"/>
    <sheet name="by originold" sheetId="2" r:id="rId2"/>
    <sheet name="Percentage_old" sheetId="3" r:id="rId3"/>
    <sheet name="graphs_old" sheetId="4" r:id="rId4"/>
    <sheet name="by origin" sheetId="5" r:id="rId5"/>
    <sheet name="calc" sheetId="6" r:id="rId6"/>
    <sheet name="graphs" sheetId="7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6" l="1"/>
  <c r="N3" i="6"/>
  <c r="O3" i="6"/>
  <c r="M4" i="6"/>
  <c r="N4" i="6"/>
  <c r="O4" i="6"/>
  <c r="M5" i="6"/>
  <c r="N5" i="6"/>
  <c r="O5" i="6"/>
  <c r="M6" i="6"/>
  <c r="N6" i="6"/>
  <c r="O6" i="6"/>
  <c r="M7" i="6"/>
  <c r="N7" i="6"/>
  <c r="O7" i="6"/>
  <c r="M8" i="6"/>
  <c r="N8" i="6"/>
  <c r="O8" i="6"/>
  <c r="M9" i="6"/>
  <c r="N9" i="6"/>
  <c r="O9" i="6"/>
  <c r="L4" i="6"/>
  <c r="L5" i="6"/>
  <c r="L6" i="6"/>
  <c r="L7" i="6"/>
  <c r="L8" i="6"/>
  <c r="L9" i="6"/>
  <c r="L3" i="6"/>
  <c r="J4" i="6"/>
  <c r="J5" i="6"/>
  <c r="J6" i="6"/>
  <c r="J7" i="6"/>
  <c r="J8" i="6"/>
  <c r="J9" i="6"/>
  <c r="J3" i="6"/>
  <c r="I4" i="6"/>
  <c r="I5" i="6"/>
  <c r="I6" i="6"/>
  <c r="I7" i="6"/>
  <c r="I8" i="6"/>
  <c r="I9" i="6"/>
  <c r="I3" i="6"/>
  <c r="H4" i="6"/>
  <c r="H5" i="6"/>
  <c r="H6" i="6"/>
  <c r="H7" i="6"/>
  <c r="H8" i="6"/>
  <c r="H9" i="6"/>
  <c r="H3" i="6"/>
  <c r="G4" i="6"/>
  <c r="G5" i="6"/>
  <c r="G6" i="6"/>
  <c r="G7" i="6"/>
  <c r="G8" i="6"/>
  <c r="G9" i="6"/>
  <c r="G3" i="6"/>
  <c r="C11" i="6"/>
  <c r="D11" i="6"/>
  <c r="E11" i="6"/>
  <c r="B11" i="6"/>
  <c r="S170" i="5"/>
  <c r="Q170" i="5"/>
  <c r="I141" i="5"/>
  <c r="S129" i="5"/>
  <c r="Q129" i="5"/>
  <c r="M129" i="5"/>
  <c r="I129" i="5"/>
  <c r="S64" i="5"/>
  <c r="Q64" i="5"/>
  <c r="M64" i="5"/>
  <c r="I64" i="5"/>
  <c r="S25" i="5"/>
  <c r="P25" i="5"/>
  <c r="M25" i="5"/>
  <c r="I25" i="5"/>
  <c r="R162" i="1"/>
  <c r="R161" i="1"/>
  <c r="R160" i="1"/>
  <c r="R159" i="1"/>
  <c r="R158" i="1"/>
  <c r="R157" i="1"/>
  <c r="R156" i="1"/>
  <c r="C155" i="1"/>
  <c r="R155" i="1" s="1"/>
  <c r="C154" i="1"/>
  <c r="R154" i="1" s="1"/>
  <c r="C153" i="1"/>
  <c r="R153" i="1" s="1"/>
  <c r="C152" i="1"/>
  <c r="R152" i="1" s="1"/>
  <c r="C151" i="1"/>
  <c r="R151" i="1" s="1"/>
  <c r="C150" i="1"/>
  <c r="R150" i="1" s="1"/>
  <c r="R149" i="1"/>
  <c r="R148" i="1"/>
  <c r="C147" i="1"/>
  <c r="R147" i="1" s="1"/>
  <c r="C146" i="1"/>
  <c r="R146" i="1" s="1"/>
  <c r="C145" i="1"/>
  <c r="R145" i="1" s="1"/>
  <c r="C144" i="1"/>
  <c r="R144" i="1" s="1"/>
  <c r="C143" i="1"/>
  <c r="R143" i="1" s="1"/>
  <c r="C142" i="1"/>
  <c r="R142" i="1" s="1"/>
  <c r="C138" i="1"/>
  <c r="R138" i="1" s="1"/>
  <c r="C137" i="1"/>
  <c r="R137" i="1" s="1"/>
  <c r="C136" i="1"/>
  <c r="R136" i="1" s="1"/>
  <c r="C135" i="1"/>
  <c r="R135" i="1" s="1"/>
  <c r="C134" i="1"/>
  <c r="R134" i="1" s="1"/>
  <c r="C133" i="1"/>
  <c r="R133" i="1" s="1"/>
  <c r="R132" i="1"/>
  <c r="R131" i="1"/>
  <c r="R130" i="1"/>
  <c r="R129" i="1"/>
  <c r="R128" i="1"/>
  <c r="R127" i="1"/>
  <c r="R126" i="1"/>
  <c r="R125" i="1"/>
  <c r="R124" i="1"/>
  <c r="C123" i="1"/>
  <c r="R123" i="1" s="1"/>
  <c r="R122" i="1"/>
  <c r="C121" i="1"/>
  <c r="R121" i="1" s="1"/>
  <c r="C120" i="1"/>
  <c r="R120" i="1" s="1"/>
  <c r="R119" i="1"/>
  <c r="C118" i="1"/>
  <c r="R118" i="1" s="1"/>
  <c r="C117" i="1"/>
  <c r="R117" i="1" s="1"/>
  <c r="C114" i="1"/>
  <c r="O114" i="1" s="1"/>
  <c r="C113" i="1"/>
  <c r="O113" i="1" s="1"/>
  <c r="C112" i="1"/>
  <c r="O112" i="1" s="1"/>
  <c r="C111" i="1"/>
  <c r="O111" i="1" s="1"/>
  <c r="C110" i="1"/>
  <c r="O110" i="1" s="1"/>
  <c r="C109" i="1"/>
  <c r="O109" i="1" s="1"/>
  <c r="C108" i="1"/>
  <c r="O108" i="1" s="1"/>
  <c r="C107" i="1"/>
  <c r="O107" i="1" s="1"/>
  <c r="O106" i="1"/>
  <c r="C105" i="1"/>
  <c r="O105" i="1" s="1"/>
  <c r="O87" i="1"/>
  <c r="O86" i="1"/>
  <c r="C85" i="1"/>
  <c r="O85" i="1" s="1"/>
  <c r="C84" i="1"/>
  <c r="O84" i="1" s="1"/>
  <c r="C83" i="1"/>
  <c r="O83" i="1" s="1"/>
  <c r="C82" i="1"/>
  <c r="O82" i="1" s="1"/>
  <c r="O81" i="1"/>
  <c r="C80" i="1"/>
  <c r="O80" i="1" s="1"/>
  <c r="C79" i="1"/>
  <c r="O79" i="1" s="1"/>
  <c r="C78" i="1"/>
  <c r="O78" i="1" s="1"/>
  <c r="Q180" i="1" s="1"/>
  <c r="L69" i="1"/>
  <c r="L68" i="1"/>
  <c r="L67" i="1"/>
  <c r="L66" i="1"/>
  <c r="L65" i="1"/>
  <c r="L64" i="1"/>
  <c r="L63" i="1"/>
  <c r="L62" i="1"/>
  <c r="L51" i="1"/>
  <c r="L50" i="1"/>
  <c r="L49" i="1"/>
  <c r="L48" i="1"/>
  <c r="L47" i="1"/>
  <c r="L46" i="1"/>
  <c r="K37" i="1"/>
  <c r="K36" i="1"/>
  <c r="K35" i="1"/>
  <c r="K34" i="1"/>
  <c r="K33" i="1"/>
  <c r="K32" i="1"/>
  <c r="K31" i="1"/>
  <c r="K30" i="1"/>
  <c r="H20" i="1"/>
  <c r="H19" i="1"/>
  <c r="H18" i="1"/>
  <c r="H17" i="1"/>
  <c r="H16" i="1"/>
  <c r="H15" i="1"/>
  <c r="H14" i="1"/>
  <c r="H13" i="1"/>
  <c r="H12" i="1"/>
  <c r="I180" i="1" s="1"/>
  <c r="M2" i="3" l="1"/>
  <c r="N2" i="3"/>
  <c r="O2" i="3"/>
  <c r="M3" i="3"/>
  <c r="N3" i="3"/>
  <c r="O3" i="3"/>
  <c r="M4" i="3"/>
  <c r="N4" i="3"/>
  <c r="O4" i="3"/>
  <c r="M5" i="3"/>
  <c r="N5" i="3"/>
  <c r="O5" i="3"/>
  <c r="M6" i="3"/>
  <c r="N6" i="3"/>
  <c r="O6" i="3"/>
  <c r="M7" i="3"/>
  <c r="N7" i="3"/>
  <c r="O7" i="3"/>
  <c r="M8" i="3"/>
  <c r="N8" i="3"/>
  <c r="O8" i="3"/>
  <c r="L3" i="3"/>
  <c r="L4" i="3"/>
  <c r="L5" i="3"/>
  <c r="L6" i="3"/>
  <c r="L7" i="3"/>
  <c r="L8" i="3"/>
  <c r="L2" i="3"/>
  <c r="J3" i="3"/>
  <c r="J4" i="3"/>
  <c r="J5" i="3"/>
  <c r="J6" i="3"/>
  <c r="J7" i="3"/>
  <c r="J8" i="3"/>
  <c r="J2" i="3"/>
  <c r="I3" i="3"/>
  <c r="I4" i="3"/>
  <c r="I5" i="3"/>
  <c r="I6" i="3"/>
  <c r="I7" i="3"/>
  <c r="I8" i="3"/>
  <c r="I2" i="3"/>
  <c r="H3" i="3"/>
  <c r="H4" i="3"/>
  <c r="H5" i="3"/>
  <c r="H6" i="3"/>
  <c r="H7" i="3"/>
  <c r="H8" i="3"/>
  <c r="H2" i="3"/>
  <c r="G3" i="3"/>
  <c r="G4" i="3"/>
  <c r="G5" i="3"/>
  <c r="G6" i="3"/>
  <c r="G7" i="3"/>
  <c r="G8" i="3"/>
  <c r="G2" i="3"/>
  <c r="O63" i="2"/>
  <c r="L63" i="2"/>
  <c r="R46" i="2"/>
  <c r="O46" i="2"/>
  <c r="L46" i="2"/>
  <c r="O9" i="2" l="1"/>
  <c r="L9" i="2"/>
  <c r="Q74" i="2"/>
  <c r="Q70" i="2"/>
  <c r="Q66" i="2"/>
  <c r="M180" i="1"/>
  <c r="R170" i="1"/>
  <c r="R167" i="1"/>
  <c r="R168" i="1"/>
  <c r="R169" i="1"/>
  <c r="R171" i="1"/>
  <c r="R172" i="1"/>
  <c r="R173" i="1"/>
  <c r="R174" i="1"/>
  <c r="R175" i="1"/>
  <c r="R176" i="1"/>
  <c r="R177" i="1"/>
  <c r="R178" i="1"/>
  <c r="R166" i="1"/>
  <c r="S180" i="1" l="1"/>
  <c r="U180" i="1" s="1"/>
</calcChain>
</file>

<file path=xl/sharedStrings.xml><?xml version="1.0" encoding="utf-8"?>
<sst xmlns="http://schemas.openxmlformats.org/spreadsheetml/2006/main" count="812" uniqueCount="79">
  <si>
    <t>A</t>
  </si>
  <si>
    <t>B</t>
  </si>
  <si>
    <t>C</t>
  </si>
  <si>
    <t>Ware</t>
  </si>
  <si>
    <t>Sherds</t>
  </si>
  <si>
    <t>Dating slice</t>
  </si>
  <si>
    <t>slice number</t>
  </si>
  <si>
    <t>dating percentage</t>
  </si>
  <si>
    <t>AB</t>
  </si>
  <si>
    <t>BC</t>
  </si>
  <si>
    <t>Augustan</t>
  </si>
  <si>
    <t>Italian</t>
  </si>
  <si>
    <t>Gaulish</t>
  </si>
  <si>
    <t>ESA</t>
  </si>
  <si>
    <t>ESB</t>
  </si>
  <si>
    <t>Cypriot</t>
  </si>
  <si>
    <t>Candarli</t>
  </si>
  <si>
    <t>Tiberian</t>
  </si>
  <si>
    <t>Claudian</t>
  </si>
  <si>
    <t>Mid 1st CE</t>
  </si>
  <si>
    <t>Neronian</t>
  </si>
  <si>
    <t>80-100</t>
  </si>
  <si>
    <t>Flavian</t>
  </si>
  <si>
    <t>130-180</t>
  </si>
  <si>
    <t>Can f1</t>
  </si>
  <si>
    <t>Can f2</t>
  </si>
  <si>
    <t>Can f1/2</t>
  </si>
  <si>
    <t>Can f3</t>
  </si>
  <si>
    <t>Can f4</t>
  </si>
  <si>
    <t>Can f5</t>
  </si>
  <si>
    <t>Can misc.</t>
  </si>
  <si>
    <t>D</t>
  </si>
  <si>
    <t>ESB 2</t>
  </si>
  <si>
    <t>ARS</t>
  </si>
  <si>
    <t>Thin walled</t>
  </si>
  <si>
    <t>Knidian thin</t>
  </si>
  <si>
    <t>Knidian relief</t>
  </si>
  <si>
    <t>Red gloss trays (Pontic 2nd c.)</t>
  </si>
  <si>
    <t>Gallic</t>
  </si>
  <si>
    <t>Aegean</t>
  </si>
  <si>
    <t>Eastern Mediterranean</t>
  </si>
  <si>
    <t>Pontic</t>
  </si>
  <si>
    <t>unknown</t>
  </si>
  <si>
    <t>African</t>
  </si>
  <si>
    <t>1477 frg</t>
  </si>
  <si>
    <t>Black Ware (Kenrick C2, similar to ESA?)</t>
  </si>
  <si>
    <t>ESD Cyprus</t>
  </si>
  <si>
    <t>IST</t>
  </si>
  <si>
    <t>other</t>
  </si>
  <si>
    <t>Knidian ware</t>
  </si>
  <si>
    <t>local</t>
  </si>
  <si>
    <t>Italian BS</t>
  </si>
  <si>
    <t>Knidian</t>
  </si>
  <si>
    <t>ESC</t>
  </si>
  <si>
    <t>154 before mending / 60 after</t>
  </si>
  <si>
    <t>Pergemene</t>
  </si>
  <si>
    <t xml:space="preserve">other </t>
  </si>
  <si>
    <t>191 before / 172 after</t>
  </si>
  <si>
    <t xml:space="preserve">local </t>
  </si>
  <si>
    <t xml:space="preserve">Cypriot </t>
  </si>
  <si>
    <t>1 sherd</t>
  </si>
  <si>
    <t>2 sherds</t>
  </si>
  <si>
    <t>unidentified</t>
  </si>
  <si>
    <t xml:space="preserve">unidentified </t>
  </si>
  <si>
    <t>95 frg/53 after mending</t>
  </si>
  <si>
    <t xml:space="preserve">Knidian </t>
  </si>
  <si>
    <t>2fr</t>
  </si>
  <si>
    <t>Trajanic</t>
  </si>
  <si>
    <t>Hadrianic D4</t>
  </si>
  <si>
    <t>245 frg/212 after mending</t>
  </si>
  <si>
    <t>local and unidentified</t>
  </si>
  <si>
    <t>3 frg.</t>
  </si>
  <si>
    <t>1 frg</t>
  </si>
  <si>
    <t>Cypriot and Pontic together</t>
  </si>
  <si>
    <t>Cypriot/Pontic</t>
  </si>
  <si>
    <t>Italy</t>
  </si>
  <si>
    <t>Knossos both Villae and Sackett</t>
  </si>
  <si>
    <t xml:space="preserve">Aegean 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</si>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</sst>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General\%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-0.499984740745262"/>
        <bgColor indexed="64"/>
      </patternFill>
    </fill>
  </fills>
  <borders count="5">
    <border>
      <left/>
      <right/>
      <top/>
      <bottom/>
      <diagonal/>
    </border>
    <border>
      <left/>
      <right/>
      <top style="double">
        <color theme="5" tint="-0.499984740745262"/>
      </top>
      <bottom style="double">
        <color theme="5" tint="-0.499984740745262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double">
        <color theme="5" tint="-0.499984740745262"/>
      </top>
      <bottom style="double">
        <color theme="5" tint="-0.499984740745262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40">
    <xf numFmtId="0" fontId="0" fillId="0" borderId="0" xfId="0"/>
    <xf numFmtId="0" fontId="1" fillId="0" borderId="0" xfId="1"/>
    <xf numFmtId="0" fontId="1" fillId="0" borderId="0" xfId="1" applyAlignment="1">
      <alignment wrapText="1"/>
    </xf>
    <xf numFmtId="0" fontId="2" fillId="0" borderId="0" xfId="1" applyFont="1" applyAlignment="1">
      <alignment wrapText="1"/>
    </xf>
    <xf numFmtId="0" fontId="0" fillId="0" borderId="0" xfId="0" applyAlignment="1">
      <alignment wrapText="1"/>
    </xf>
    <xf numFmtId="0" fontId="1" fillId="0" borderId="0" xfId="1" applyFill="1" applyAlignment="1">
      <alignment wrapText="1"/>
    </xf>
    <xf numFmtId="0" fontId="1" fillId="0" borderId="0" xfId="1" applyBorder="1" applyAlignment="1">
      <alignment wrapText="1"/>
    </xf>
    <xf numFmtId="0" fontId="0" fillId="0" borderId="2" xfId="0" applyBorder="1"/>
    <xf numFmtId="0" fontId="1" fillId="0" borderId="2" xfId="1" applyBorder="1"/>
    <xf numFmtId="0" fontId="1" fillId="0" borderId="2" xfId="1" applyBorder="1" applyAlignment="1">
      <alignment wrapText="1"/>
    </xf>
    <xf numFmtId="0" fontId="1" fillId="0" borderId="0" xfId="1" applyFill="1" applyBorder="1" applyAlignment="1">
      <alignment wrapText="1"/>
    </xf>
    <xf numFmtId="0" fontId="0" fillId="0" borderId="0" xfId="0" applyBorder="1"/>
    <xf numFmtId="0" fontId="0" fillId="0" borderId="1" xfId="0" applyBorder="1"/>
    <xf numFmtId="0" fontId="0" fillId="0" borderId="3" xfId="0" applyBorder="1"/>
    <xf numFmtId="0" fontId="1" fillId="0" borderId="0" xfId="1" applyBorder="1"/>
    <xf numFmtId="164" fontId="0" fillId="0" borderId="0" xfId="0" applyNumberFormat="1"/>
    <xf numFmtId="0" fontId="0" fillId="0" borderId="0" xfId="0"/>
    <xf numFmtId="164" fontId="0" fillId="0" borderId="0" xfId="0" applyNumberFormat="1"/>
    <xf numFmtId="0" fontId="0" fillId="0" borderId="4" xfId="0" applyBorder="1" applyAlignment="1">
      <alignment wrapText="1"/>
    </xf>
    <xf numFmtId="0" fontId="0" fillId="0" borderId="0" xfId="0" applyBorder="1" applyAlignment="1">
      <alignment wrapText="1"/>
    </xf>
    <xf numFmtId="0" fontId="0" fillId="0" borderId="2" xfId="0" applyBorder="1" applyAlignment="1">
      <alignment wrapText="1"/>
    </xf>
    <xf numFmtId="0" fontId="1" fillId="2" borderId="0" xfId="1" applyFill="1" applyAlignment="1">
      <alignment wrapText="1"/>
    </xf>
    <xf numFmtId="0" fontId="1" fillId="2" borderId="0" xfId="1" applyFill="1"/>
    <xf numFmtId="0" fontId="1" fillId="2" borderId="2" xfId="1" applyFill="1" applyBorder="1"/>
    <xf numFmtId="0" fontId="1" fillId="2" borderId="0" xfId="1" applyFill="1" applyBorder="1"/>
    <xf numFmtId="0" fontId="0" fillId="2" borderId="0" xfId="0" applyFill="1"/>
    <xf numFmtId="0" fontId="0" fillId="2" borderId="2" xfId="0" applyFill="1" applyBorder="1"/>
    <xf numFmtId="0" fontId="0" fillId="2" borderId="0" xfId="0" applyFill="1" applyBorder="1"/>
    <xf numFmtId="0" fontId="1" fillId="0" borderId="4" xfId="1" applyBorder="1"/>
    <xf numFmtId="0" fontId="1" fillId="0" borderId="4" xfId="1" applyBorder="1" applyAlignment="1">
      <alignment wrapText="1"/>
    </xf>
    <xf numFmtId="0" fontId="0" fillId="0" borderId="4" xfId="0" applyBorder="1"/>
    <xf numFmtId="0" fontId="1" fillId="2" borderId="4" xfId="1" applyFill="1" applyBorder="1"/>
    <xf numFmtId="9" fontId="0" fillId="0" borderId="0" xfId="0" applyNumberFormat="1" applyAlignment="1">
      <alignment wrapText="1"/>
    </xf>
    <xf numFmtId="2" fontId="0" fillId="0" borderId="0" xfId="0" applyNumberFormat="1" applyAlignment="1">
      <alignment wrapText="1"/>
    </xf>
    <xf numFmtId="2" fontId="0" fillId="0" borderId="0" xfId="0" applyNumberFormat="1" applyBorder="1" applyAlignment="1">
      <alignment wrapText="1"/>
    </xf>
    <xf numFmtId="0" fontId="0" fillId="2" borderId="0" xfId="0" applyFill="1" applyAlignment="1">
      <alignment wrapText="1"/>
    </xf>
    <xf numFmtId="0" fontId="0" fillId="2" borderId="4" xfId="0" applyFill="1" applyBorder="1" applyAlignment="1">
      <alignment wrapText="1"/>
    </xf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NumberFormat="1"/>
  </cellXfs>
  <cellStyles count="2">
    <cellStyle name="Standard" xfId="0" builtinId="0"/>
    <cellStyle name="Standard 2" xfId="1" xr:uid="{00000000-0005-0000-0000-00002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Relationship Id="rId4" Type="http://schemas.openxmlformats.org/officeDocument/2006/relationships/chartUserShapes" Target="../drawings/drawing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Relationship Id="rId4" Type="http://schemas.openxmlformats.org/officeDocument/2006/relationships/chartUserShapes" Target="../drawings/drawing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5.xml"/><Relationship Id="rId1" Type="http://schemas.microsoft.com/office/2011/relationships/chartStyle" Target="style5.xml"/><Relationship Id="rId4" Type="http://schemas.openxmlformats.org/officeDocument/2006/relationships/chartUserShapes" Target="../drawings/drawing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7.xml"/><Relationship Id="rId1" Type="http://schemas.microsoft.com/office/2011/relationships/chartStyle" Target="style7.xml"/><Relationship Id="rId4" Type="http://schemas.openxmlformats.org/officeDocument/2006/relationships/chartUserShapes" Target="../drawings/drawing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8.xml"/><Relationship Id="rId1" Type="http://schemas.microsoft.com/office/2011/relationships/chartStyle" Target="style8.xml"/><Relationship Id="rId4" Type="http://schemas.openxmlformats.org/officeDocument/2006/relationships/chartUserShapes" Target="../drawings/drawing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9.xml"/><Relationship Id="rId1" Type="http://schemas.microsoft.com/office/2011/relationships/chartStyle" Target="style9.xml"/><Relationship Id="rId4" Type="http://schemas.openxmlformats.org/officeDocument/2006/relationships/chartUserShapes" Target="../drawings/drawing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0" u="none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Knossos Fine Ware</a:t>
            </a:r>
            <a:r>
              <a:rPr lang="en-GB" b="0" u="none" baseline="0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combined by period</a:t>
            </a:r>
            <a:endParaRPr lang="en-GB" b="0" u="none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2B671CD5-8A7D-43FE-BB1E-5F9AF3AA1E7D}" type="VALUE">
                      <a:rPr lang="en-US">
                        <a:solidFill>
                          <a:schemeClr val="tx1"/>
                        </a:solidFill>
                      </a:rPr>
                      <a:pPr/>
                      <a:t>[WERT]</a:t>
                    </a:fld>
                    <a:endParaRPr lang="en-DE"/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019F-4C87-BA75-6C127F37C0F3}"/>
                </c:ext>
              </c:extLst>
            </c:dLbl>
            <c:dLbl>
              <c:idx val="3"/>
              <c:layout>
                <c:manualLayout>
                  <c:x val="-1.0185067526415994E-16"/>
                  <c:y val="3.8885243511227761E-2"/>
                </c:manualLayout>
              </c:layout>
              <c:tx>
                <c:rich>
                  <a:bodyPr/>
                  <a:lstStyle/>
                  <a:p>
                    <a:fld id="{1C935C00-2F11-44CC-AFC9-09110A0481D7}" type="VALUE">
                      <a:rPr lang="en-US">
                        <a:solidFill>
                          <a:schemeClr val="tx1"/>
                        </a:solidFill>
                      </a:rPr>
                      <a:pPr/>
                      <a:t>[WERT]</a:t>
                    </a:fld>
                    <a:endParaRPr lang="en-DE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019F-4C87-BA75-6C127F37C0F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'by publication'!$H$187:$K$187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'by publication'!$H$188:$K$188</c:f>
              <c:numCache>
                <c:formatCode>General</c:formatCode>
                <c:ptCount val="4"/>
                <c:pt idx="0">
                  <c:v>124.5</c:v>
                </c:pt>
                <c:pt idx="1">
                  <c:v>991</c:v>
                </c:pt>
                <c:pt idx="2">
                  <c:v>2040.5</c:v>
                </c:pt>
                <c:pt idx="3">
                  <c:v>909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1F-CD44-9B18-30ABF1B6034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38355999"/>
        <c:axId val="388847151"/>
      </c:barChart>
      <c:catAx>
        <c:axId val="1038355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388847151"/>
        <c:crosses val="autoZero"/>
        <c:auto val="1"/>
        <c:lblAlgn val="ctr"/>
        <c:lblOffset val="100"/>
        <c:noMultiLvlLbl val="0"/>
      </c:catAx>
      <c:valAx>
        <c:axId val="388847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038355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Knossos</a:t>
            </a:r>
            <a:r>
              <a:rPr lang="de-DE" baseline="0"/>
              <a:t> Fine ware per period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>
        <c:manualLayout>
          <c:layoutTarget val="inner"/>
          <c:xMode val="edge"/>
          <c:yMode val="edge"/>
          <c:x val="0.10087433345566806"/>
          <c:y val="0.1250160269944911"/>
          <c:w val="0.64435769644746133"/>
          <c:h val="0.77914145195599349"/>
        </c:manualLayout>
      </c:layout>
      <c:lineChart>
        <c:grouping val="standard"/>
        <c:varyColors val="0"/>
        <c:ser>
          <c:idx val="0"/>
          <c:order val="0"/>
          <c:tx>
            <c:strRef>
              <c:f>graphs!$A$2</c:f>
              <c:strCache>
                <c:ptCount val="1"/>
                <c:pt idx="0">
                  <c:v>Italy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graphs!$B$1:$E$1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graphs!$B$2:$E$2</c:f>
              <c:numCache>
                <c:formatCode>General\%</c:formatCode>
                <c:ptCount val="4"/>
                <c:pt idx="0">
                  <c:v>25</c:v>
                </c:pt>
                <c:pt idx="1">
                  <c:v>32</c:v>
                </c:pt>
                <c:pt idx="2">
                  <c:v>29</c:v>
                </c:pt>
                <c:pt idx="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C8-4465-9774-2380E573FD89}"/>
            </c:ext>
          </c:extLst>
        </c:ser>
        <c:ser>
          <c:idx val="1"/>
          <c:order val="1"/>
          <c:tx>
            <c:strRef>
              <c:f>graphs!$A$3</c:f>
              <c:strCache>
                <c:ptCount val="1"/>
                <c:pt idx="0">
                  <c:v>Eastern Mediterranean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strRef>
              <c:f>graphs!$B$1:$E$1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graphs!$B$3:$E$3</c:f>
              <c:numCache>
                <c:formatCode>General\%</c:formatCode>
                <c:ptCount val="4"/>
                <c:pt idx="0">
                  <c:v>52</c:v>
                </c:pt>
                <c:pt idx="1">
                  <c:v>32</c:v>
                </c:pt>
                <c:pt idx="2">
                  <c:v>20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C8-4465-9774-2380E573FD89}"/>
            </c:ext>
          </c:extLst>
        </c:ser>
        <c:ser>
          <c:idx val="2"/>
          <c:order val="2"/>
          <c:tx>
            <c:strRef>
              <c:f>graphs!$A$4</c:f>
              <c:strCache>
                <c:ptCount val="1"/>
                <c:pt idx="0">
                  <c:v>Aegean 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strRef>
              <c:f>graphs!$B$1:$E$1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graphs!$B$4:$E$4</c:f>
              <c:numCache>
                <c:formatCode>General\%</c:formatCode>
                <c:ptCount val="4"/>
                <c:pt idx="0">
                  <c:v>22</c:v>
                </c:pt>
                <c:pt idx="1">
                  <c:v>35</c:v>
                </c:pt>
                <c:pt idx="2">
                  <c:v>49</c:v>
                </c:pt>
                <c:pt idx="3">
                  <c:v>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C8-4465-9774-2380E573FD89}"/>
            </c:ext>
          </c:extLst>
        </c:ser>
        <c:ser>
          <c:idx val="3"/>
          <c:order val="3"/>
          <c:tx>
            <c:strRef>
              <c:f>graphs!$A$5</c:f>
              <c:strCache>
                <c:ptCount val="1"/>
                <c:pt idx="0">
                  <c:v>Gallic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graphs!$B$1:$E$1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graphs!$B$5:$E$5</c:f>
              <c:numCache>
                <c:formatCode>General\%</c:formatCode>
                <c:ptCount val="4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BC8-4465-9774-2380E573FD89}"/>
            </c:ext>
          </c:extLst>
        </c:ser>
        <c:ser>
          <c:idx val="4"/>
          <c:order val="4"/>
          <c:tx>
            <c:strRef>
              <c:f>graphs!$A$6</c:f>
              <c:strCache>
                <c:ptCount val="1"/>
                <c:pt idx="0">
                  <c:v>Pontic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graphs!$B$1:$E$1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graphs!$B$6:$E$6</c:f>
              <c:numCache>
                <c:formatCode>General\%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BC8-4465-9774-2380E573FD89}"/>
            </c:ext>
          </c:extLst>
        </c:ser>
        <c:ser>
          <c:idx val="5"/>
          <c:order val="5"/>
          <c:tx>
            <c:strRef>
              <c:f>graphs!$A$7</c:f>
              <c:strCache>
                <c:ptCount val="1"/>
                <c:pt idx="0">
                  <c:v>African</c:v>
                </c:pt>
              </c:strCache>
            </c:strRef>
          </c:tx>
          <c:spPr>
            <a:ln w="222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graphs!$B$1:$E$1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graphs!$B$7:$E$7</c:f>
              <c:numCache>
                <c:formatCode>General\%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BC8-4465-9774-2380E573FD89}"/>
            </c:ext>
          </c:extLst>
        </c:ser>
        <c:ser>
          <c:idx val="6"/>
          <c:order val="6"/>
          <c:tx>
            <c:strRef>
              <c:f>graphs!$A$8</c:f>
              <c:strCache>
                <c:ptCount val="1"/>
                <c:pt idx="0">
                  <c:v>unidentified</c:v>
                </c:pt>
              </c:strCache>
            </c:strRef>
          </c:tx>
          <c:spPr>
            <a:ln w="2222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cat>
            <c:strRef>
              <c:f>graphs!$B$1:$E$1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graphs!$B$8:$E$8</c:f>
              <c:numCache>
                <c:formatCode>General\%</c:formatCode>
                <c:ptCount val="4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BC8-4465-9774-2380E573FD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4227343"/>
        <c:axId val="941172095"/>
      </c:lineChart>
      <c:catAx>
        <c:axId val="11742273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Period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941172095"/>
        <c:crosses val="autoZero"/>
        <c:auto val="1"/>
        <c:lblAlgn val="ctr"/>
        <c:lblOffset val="100"/>
        <c:noMultiLvlLbl val="0"/>
      </c:catAx>
      <c:valAx>
        <c:axId val="941172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Percentage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\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174227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693855829492354"/>
          <c:y val="0.30697350704405268"/>
          <c:w val="0.20110627639902889"/>
          <c:h val="0.472682972239347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Knossos Fine Ware Combined Period</a:t>
            </a:r>
            <a:r>
              <a:rPr lang="en-GB" baseline="0"/>
              <a:t> A - 50 BCE - 0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pieChart>
        <c:varyColors val="1"/>
        <c:ser>
          <c:idx val="0"/>
          <c:order val="0"/>
          <c:explosion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5E01-1A41-96F9-CB7A25CB39CB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5E01-1A41-96F9-CB7A25CB39CB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5E01-1A41-96F9-CB7A25CB39CB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0847-DD49-AB40-EDB74E4A8031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0847-DD49-AB40-EDB74E4A8031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5E01-1A41-96F9-CB7A25CB39CB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847-DD49-AB40-EDB74E4A8031}"/>
              </c:ext>
            </c:extLst>
          </c:dPt>
          <c:dPt>
            <c:idx val="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847-DD49-AB40-EDB74E4A8031}"/>
              </c:ext>
            </c:extLst>
          </c:dPt>
          <c:dPt>
            <c:idx val="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847-DD49-AB40-EDB74E4A8031}"/>
              </c:ext>
            </c:extLst>
          </c:dPt>
          <c:dPt>
            <c:idx val="9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5E01-1A41-96F9-CB7A25CB39CB}"/>
              </c:ext>
            </c:extLst>
          </c:dPt>
          <c:dLbls>
            <c:dLbl>
              <c:idx val="0"/>
              <c:layout>
                <c:manualLayout>
                  <c:x val="0.19587092637479528"/>
                  <c:y val="7.8174830644823681E-2"/>
                </c:manualLayout>
              </c:layout>
              <c:tx>
                <c:rich>
                  <a:bodyPr/>
                  <a:lstStyle/>
                  <a:p>
                    <a:fld id="{D24C8D01-CD85-42F4-A3B1-680A516394B1}" type="CATEGORYNAME">
                      <a:rPr lang="en-US" baseline="0">
                        <a:solidFill>
                          <a:schemeClr val="tx1"/>
                        </a:solidFill>
                      </a:rPr>
                      <a:pPr/>
                      <a:t>[RUBRIKENNAME]</a:t>
                    </a:fld>
                    <a:r>
                      <a:rPr lang="en-US" baseline="0">
                        <a:solidFill>
                          <a:schemeClr val="tx1"/>
                        </a:solidFill>
                      </a:rPr>
                      <a:t>
</a:t>
                    </a:r>
                    <a:fld id="{727A59E2-5D1C-47A2-937F-799CF199D71B}" type="VALUE">
                      <a:rPr lang="en-US" baseline="0">
                        <a:solidFill>
                          <a:schemeClr val="tx1"/>
                        </a:solidFill>
                      </a:rPr>
                      <a:pPr/>
                      <a:t>[WERT]</a:t>
                    </a:fld>
                    <a:endParaRPr lang="en-US" baseline="0">
                      <a:solidFill>
                        <a:schemeClr val="tx1"/>
                      </a:solidFill>
                    </a:endParaRPr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5E01-1A41-96F9-CB7A25CB39CB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E01-1A41-96F9-CB7A25CB39CB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E01-1A41-96F9-CB7A25CB39CB}"/>
                </c:ext>
              </c:extLst>
            </c:dLbl>
            <c:dLbl>
              <c:idx val="3"/>
              <c:layout>
                <c:manualLayout>
                  <c:x val="7.9047151801891508E-2"/>
                  <c:y val="-0.20028031656257539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100" b="0" i="0" u="none" strike="noStrike" kern="1200" baseline="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+mn-cs"/>
                      </a:defRPr>
                    </a:pPr>
                    <a:fld id="{F91B7642-60E2-4581-9755-5E72863F42C4}" type="CATEGORYNAME">
                      <a:rPr lang="en-US">
                        <a:solidFill>
                          <a:schemeClr val="bg1"/>
                        </a:solidFill>
                      </a:rPr>
                      <a:pPr>
                        <a:defRPr sz="1100">
                          <a:solidFill>
                            <a:schemeClr val="tx1"/>
                          </a:solidFill>
                          <a:latin typeface="Arial" panose="020B0604020202020204" pitchFamily="34" charset="0"/>
                        </a:defRPr>
                      </a:pPr>
                      <a:t>[RUBRIKENNAME]</a:t>
                    </a:fld>
                    <a:r>
                      <a:rPr lang="en-US" baseline="0">
                        <a:solidFill>
                          <a:schemeClr val="bg1"/>
                        </a:solidFill>
                      </a:rPr>
                      <a:t>
</a:t>
                    </a:r>
                    <a:fld id="{72361410-0E52-45B2-96E5-67302974CECA}" type="VALUE">
                      <a:rPr lang="en-US" baseline="0">
                        <a:solidFill>
                          <a:schemeClr val="bg1"/>
                        </a:solidFill>
                      </a:rPr>
                      <a:pPr>
                        <a:defRPr sz="1100">
                          <a:solidFill>
                            <a:schemeClr val="tx1"/>
                          </a:solidFill>
                          <a:latin typeface="Arial" panose="020B0604020202020204" pitchFamily="34" charset="0"/>
                        </a:defRPr>
                      </a:pPr>
                      <a:t>[WERT]</a:t>
                    </a:fld>
                    <a:endParaRPr lang="en-US" baseline="0">
                      <a:solidFill>
                        <a:schemeClr val="bg1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0847-DD49-AB40-EDB74E4A8031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847-DD49-AB40-EDB74E4A8031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5E01-1A41-96F9-CB7A25CB39CB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847-DD49-AB40-EDB74E4A8031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847-DD49-AB40-EDB74E4A8031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847-DD49-AB40-EDB74E4A8031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5E01-1A41-96F9-CB7A25CB39C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graphs_old!$A$2:$A$8</c:f>
              <c:strCache>
                <c:ptCount val="7"/>
                <c:pt idx="0">
                  <c:v>Italian</c:v>
                </c:pt>
                <c:pt idx="1">
                  <c:v>Gallic</c:v>
                </c:pt>
                <c:pt idx="2">
                  <c:v>Aegean</c:v>
                </c:pt>
                <c:pt idx="3">
                  <c:v>Eastern Mediterranean</c:v>
                </c:pt>
                <c:pt idx="4">
                  <c:v>Pontic</c:v>
                </c:pt>
                <c:pt idx="5">
                  <c:v>African</c:v>
                </c:pt>
                <c:pt idx="6">
                  <c:v>unknown</c:v>
                </c:pt>
              </c:strCache>
            </c:strRef>
          </c:cat>
          <c:val>
            <c:numRef>
              <c:f>graphs_old!$B$2:$B$8</c:f>
              <c:numCache>
                <c:formatCode>General\%</c:formatCode>
                <c:ptCount val="7"/>
                <c:pt idx="0">
                  <c:v>5</c:v>
                </c:pt>
                <c:pt idx="1">
                  <c:v>0</c:v>
                </c:pt>
                <c:pt idx="2">
                  <c:v>0</c:v>
                </c:pt>
                <c:pt idx="3">
                  <c:v>95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47-DD49-AB40-EDB74E4A8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Knossos Fine</a:t>
            </a:r>
            <a:r>
              <a:rPr lang="en-GB" baseline="0"/>
              <a:t> Ware combined Period B - 1-50 CE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pieChart>
        <c:varyColors val="1"/>
        <c:ser>
          <c:idx val="0"/>
          <c:order val="0"/>
          <c:explosion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5E01-1A41-96F9-CB7A25CB39CB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5E01-1A41-96F9-CB7A25CB39CB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5E01-1A41-96F9-CB7A25CB39CB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0847-DD49-AB40-EDB74E4A8031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0847-DD49-AB40-EDB74E4A8031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5E01-1A41-96F9-CB7A25CB39CB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847-DD49-AB40-EDB74E4A8031}"/>
              </c:ext>
            </c:extLst>
          </c:dPt>
          <c:dPt>
            <c:idx val="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847-DD49-AB40-EDB74E4A8031}"/>
              </c:ext>
            </c:extLst>
          </c:dPt>
          <c:dPt>
            <c:idx val="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847-DD49-AB40-EDB74E4A8031}"/>
              </c:ext>
            </c:extLst>
          </c:dPt>
          <c:dPt>
            <c:idx val="9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5E01-1A41-96F9-CB7A25CB39CB}"/>
              </c:ext>
            </c:extLst>
          </c:dPt>
          <c:dLbls>
            <c:dLbl>
              <c:idx val="0"/>
              <c:layout>
                <c:manualLayout>
                  <c:x val="-0.12819393101566312"/>
                  <c:y val="0.13924854774781631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E01-1A41-96F9-CB7A25CB39CB}"/>
                </c:ext>
              </c:extLst>
            </c:dLbl>
            <c:dLbl>
              <c:idx val="1"/>
              <c:layout>
                <c:manualLayout>
                  <c:x val="4.2309863505203264E-2"/>
                  <c:y val="1.0435168804900721E-2"/>
                </c:manualLayout>
              </c:layout>
              <c:tx>
                <c:rich>
                  <a:bodyPr/>
                  <a:lstStyle/>
                  <a:p>
                    <a:fld id="{2FA3D457-4AE9-4D21-8B60-EFCB3851C63E}" type="CATEGORYNAME">
                      <a:rPr lang="en-US">
                        <a:solidFill>
                          <a:schemeClr val="tx1"/>
                        </a:solidFill>
                      </a:rPr>
                      <a:pPr/>
                      <a:t>[RUBRIKENNAME]</a:t>
                    </a:fld>
                    <a:r>
                      <a:rPr lang="en-US" baseline="0">
                        <a:solidFill>
                          <a:schemeClr val="tx1"/>
                        </a:solidFill>
                      </a:rPr>
                      <a:t>
</a:t>
                    </a:r>
                    <a:fld id="{E75B8184-6C05-4A0A-8044-334909F265F1}" type="VALUE">
                      <a:rPr lang="en-US" baseline="0">
                        <a:solidFill>
                          <a:schemeClr val="tx1"/>
                        </a:solidFill>
                      </a:rPr>
                      <a:pPr/>
                      <a:t>[WERT]</a:t>
                    </a:fld>
                    <a:endParaRPr lang="en-US" baseline="0">
                      <a:solidFill>
                        <a:schemeClr val="tx1"/>
                      </a:solidFill>
                    </a:endParaRPr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5E01-1A41-96F9-CB7A25CB39CB}"/>
                </c:ext>
              </c:extLst>
            </c:dLbl>
            <c:dLbl>
              <c:idx val="2"/>
              <c:layout>
                <c:manualLayout>
                  <c:x val="-9.9901641581021716E-2"/>
                  <c:y val="-0.19340274257984688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E01-1A41-96F9-CB7A25CB39CB}"/>
                </c:ext>
              </c:extLst>
            </c:dLbl>
            <c:dLbl>
              <c:idx val="3"/>
              <c:layout>
                <c:manualLayout>
                  <c:x val="0.21598669162611511"/>
                  <c:y val="2.503423840033913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100" b="0" i="0" u="none" strike="noStrike" kern="1200" baseline="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+mn-cs"/>
                      </a:defRPr>
                    </a:pPr>
                    <a:fld id="{FC890784-C991-4143-B0B4-1AD898960783}" type="CATEGORYNAME">
                      <a:rPr lang="en-US">
                        <a:solidFill>
                          <a:schemeClr val="bg1"/>
                        </a:solidFill>
                      </a:rPr>
                      <a:pPr>
                        <a:defRPr sz="1100">
                          <a:solidFill>
                            <a:schemeClr val="tx1"/>
                          </a:solidFill>
                          <a:latin typeface="Arial" panose="020B0604020202020204" pitchFamily="34" charset="0"/>
                        </a:defRPr>
                      </a:pPr>
                      <a:t>[RUBRIKENNAME]</a:t>
                    </a:fld>
                    <a:r>
                      <a:rPr lang="en-US" baseline="0">
                        <a:solidFill>
                          <a:schemeClr val="bg1"/>
                        </a:solidFill>
                      </a:rPr>
                      <a:t>
</a:t>
                    </a:r>
                    <a:fld id="{E0F67199-FC2E-4B5D-B6CE-575F066EECC4}" type="VALUE">
                      <a:rPr lang="en-US" baseline="0">
                        <a:solidFill>
                          <a:schemeClr val="bg1"/>
                        </a:solidFill>
                      </a:rPr>
                      <a:pPr>
                        <a:defRPr sz="1100">
                          <a:solidFill>
                            <a:schemeClr val="tx1"/>
                          </a:solidFill>
                          <a:latin typeface="Arial" panose="020B0604020202020204" pitchFamily="34" charset="0"/>
                        </a:defRPr>
                      </a:pPr>
                      <a:t>[WERT]</a:t>
                    </a:fld>
                    <a:endParaRPr lang="en-US" baseline="0">
                      <a:solidFill>
                        <a:schemeClr val="bg1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0847-DD49-AB40-EDB74E4A8031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847-DD49-AB40-EDB74E4A8031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5E01-1A41-96F9-CB7A25CB39CB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847-DD49-AB40-EDB74E4A8031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847-DD49-AB40-EDB74E4A8031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847-DD49-AB40-EDB74E4A8031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5E01-1A41-96F9-CB7A25CB39C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graphs_old!$A$2:$A$8</c:f>
              <c:strCache>
                <c:ptCount val="7"/>
                <c:pt idx="0">
                  <c:v>Italian</c:v>
                </c:pt>
                <c:pt idx="1">
                  <c:v>Gallic</c:v>
                </c:pt>
                <c:pt idx="2">
                  <c:v>Aegean</c:v>
                </c:pt>
                <c:pt idx="3">
                  <c:v>Eastern Mediterranean</c:v>
                </c:pt>
                <c:pt idx="4">
                  <c:v>Pontic</c:v>
                </c:pt>
                <c:pt idx="5">
                  <c:v>African</c:v>
                </c:pt>
                <c:pt idx="6">
                  <c:v>unknown</c:v>
                </c:pt>
              </c:strCache>
            </c:strRef>
          </c:cat>
          <c:val>
            <c:numRef>
              <c:f>graphs_old!$C$2:$C$8</c:f>
              <c:numCache>
                <c:formatCode>General\%</c:formatCode>
                <c:ptCount val="7"/>
                <c:pt idx="0">
                  <c:v>30</c:v>
                </c:pt>
                <c:pt idx="1">
                  <c:v>1</c:v>
                </c:pt>
                <c:pt idx="2">
                  <c:v>22</c:v>
                </c:pt>
                <c:pt idx="3">
                  <c:v>47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47-DD49-AB40-EDB74E4A8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  <c:userShapes r:id="rId4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Knossos Fine Ware Combined Period C</a:t>
            </a:r>
            <a:r>
              <a:rPr lang="en-GB" baseline="0"/>
              <a:t> - 51-100 CE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pieChart>
        <c:varyColors val="1"/>
        <c:ser>
          <c:idx val="0"/>
          <c:order val="0"/>
          <c:explosion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5E01-1A41-96F9-CB7A25CB39CB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5E01-1A41-96F9-CB7A25CB39CB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5E01-1A41-96F9-CB7A25CB39CB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0847-DD49-AB40-EDB74E4A8031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0847-DD49-AB40-EDB74E4A8031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5E01-1A41-96F9-CB7A25CB39CB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847-DD49-AB40-EDB74E4A8031}"/>
              </c:ext>
            </c:extLst>
          </c:dPt>
          <c:dPt>
            <c:idx val="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847-DD49-AB40-EDB74E4A8031}"/>
              </c:ext>
            </c:extLst>
          </c:dPt>
          <c:dPt>
            <c:idx val="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847-DD49-AB40-EDB74E4A8031}"/>
              </c:ext>
            </c:extLst>
          </c:dPt>
          <c:dPt>
            <c:idx val="9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5E01-1A41-96F9-CB7A25CB39CB}"/>
              </c:ext>
            </c:extLst>
          </c:dPt>
          <c:dLbls>
            <c:dLbl>
              <c:idx val="0"/>
              <c:layout>
                <c:manualLayout>
                  <c:x val="-0.12617361331343097"/>
                  <c:y val="0.13161208542363018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E01-1A41-96F9-CB7A25CB39CB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E01-1A41-96F9-CB7A25CB39CB}"/>
                </c:ext>
              </c:extLst>
            </c:dLbl>
            <c:dLbl>
              <c:idx val="2"/>
              <c:layout>
                <c:manualLayout>
                  <c:x val="6.6515369661498153E-2"/>
                  <c:y val="-0.22378806506581828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E01-1A41-96F9-CB7A25CB39CB}"/>
                </c:ext>
              </c:extLst>
            </c:dLbl>
            <c:dLbl>
              <c:idx val="3"/>
              <c:layout>
                <c:manualLayout>
                  <c:x val="0.1555601082413651"/>
                  <c:y val="0.1955367119128735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100" b="0" i="0" u="none" strike="noStrike" kern="1200" baseline="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+mn-cs"/>
                      </a:defRPr>
                    </a:pPr>
                    <a:fld id="{8F7FCB98-D25F-41F4-AF6C-F5097CC01A96}" type="CATEGORYNAME">
                      <a:rPr lang="en-US">
                        <a:solidFill>
                          <a:schemeClr val="bg1"/>
                        </a:solidFill>
                      </a:rPr>
                      <a:pPr>
                        <a:defRPr sz="1100">
                          <a:solidFill>
                            <a:schemeClr val="tx1"/>
                          </a:solidFill>
                          <a:latin typeface="Arial" panose="020B0604020202020204" pitchFamily="34" charset="0"/>
                        </a:defRPr>
                      </a:pPr>
                      <a:t>[RUBRIKENNAME]</a:t>
                    </a:fld>
                    <a:r>
                      <a:rPr lang="en-US" baseline="0"/>
                      <a:t>
</a:t>
                    </a:r>
                    <a:fld id="{D441E23D-73FB-4536-9602-FDD995296539}" type="VALUE">
                      <a:rPr lang="en-US" baseline="0">
                        <a:solidFill>
                          <a:schemeClr val="bg1"/>
                        </a:solidFill>
                      </a:rPr>
                      <a:pPr>
                        <a:defRPr sz="1100">
                          <a:solidFill>
                            <a:schemeClr val="tx1"/>
                          </a:solidFill>
                          <a:latin typeface="Arial" panose="020B0604020202020204" pitchFamily="34" charset="0"/>
                        </a:defRPr>
                      </a:pPr>
                      <a:t>[WERT]</a:t>
                    </a:fld>
                    <a:endParaRPr lang="en-US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0847-DD49-AB40-EDB74E4A8031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847-DD49-AB40-EDB74E4A8031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5E01-1A41-96F9-CB7A25CB39CB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847-DD49-AB40-EDB74E4A8031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847-DD49-AB40-EDB74E4A8031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847-DD49-AB40-EDB74E4A8031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5E01-1A41-96F9-CB7A25CB39C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graphs_old!$A$2:$A$8</c:f>
              <c:strCache>
                <c:ptCount val="7"/>
                <c:pt idx="0">
                  <c:v>Italian</c:v>
                </c:pt>
                <c:pt idx="1">
                  <c:v>Gallic</c:v>
                </c:pt>
                <c:pt idx="2">
                  <c:v>Aegean</c:v>
                </c:pt>
                <c:pt idx="3">
                  <c:v>Eastern Mediterranean</c:v>
                </c:pt>
                <c:pt idx="4">
                  <c:v>Pontic</c:v>
                </c:pt>
                <c:pt idx="5">
                  <c:v>African</c:v>
                </c:pt>
                <c:pt idx="6">
                  <c:v>unknown</c:v>
                </c:pt>
              </c:strCache>
            </c:strRef>
          </c:cat>
          <c:val>
            <c:numRef>
              <c:f>graphs_old!$D$2:$D$8</c:f>
              <c:numCache>
                <c:formatCode>General\%</c:formatCode>
                <c:ptCount val="7"/>
                <c:pt idx="0">
                  <c:v>30</c:v>
                </c:pt>
                <c:pt idx="1">
                  <c:v>0</c:v>
                </c:pt>
                <c:pt idx="2">
                  <c:v>46</c:v>
                </c:pt>
                <c:pt idx="3">
                  <c:v>23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47-DD49-AB40-EDB74E4A8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  <c:userShapes r:id="rId4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Knossos Fine Ware Combined Period D - 101-150 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pieChart>
        <c:varyColors val="1"/>
        <c:ser>
          <c:idx val="0"/>
          <c:order val="0"/>
          <c:explosion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5E01-1A41-96F9-CB7A25CB39CB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5E01-1A41-96F9-CB7A25CB39CB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5E01-1A41-96F9-CB7A25CB39CB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0847-DD49-AB40-EDB74E4A8031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0847-DD49-AB40-EDB74E4A8031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5E01-1A41-96F9-CB7A25CB39CB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847-DD49-AB40-EDB74E4A8031}"/>
              </c:ext>
            </c:extLst>
          </c:dPt>
          <c:dPt>
            <c:idx val="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847-DD49-AB40-EDB74E4A8031}"/>
              </c:ext>
            </c:extLst>
          </c:dPt>
          <c:dPt>
            <c:idx val="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847-DD49-AB40-EDB74E4A8031}"/>
              </c:ext>
            </c:extLst>
          </c:dPt>
          <c:dPt>
            <c:idx val="9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5E01-1A41-96F9-CB7A25CB39CB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E01-1A41-96F9-CB7A25CB39CB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E01-1A41-96F9-CB7A25CB39CB}"/>
                </c:ext>
              </c:extLst>
            </c:dLbl>
            <c:dLbl>
              <c:idx val="2"/>
              <c:layout>
                <c:manualLayout>
                  <c:x val="-7.9899257966811674E-2"/>
                  <c:y val="-0.23129216041515827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E01-1A41-96F9-CB7A25CB39CB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847-DD49-AB40-EDB74E4A8031}"/>
                </c:ext>
              </c:extLst>
            </c:dLbl>
            <c:dLbl>
              <c:idx val="4"/>
              <c:layout>
                <c:manualLayout>
                  <c:x val="-0.19699089307441991"/>
                  <c:y val="0.10230336705521237"/>
                </c:manualLayout>
              </c:layout>
              <c:tx>
                <c:rich>
                  <a:bodyPr/>
                  <a:lstStyle/>
                  <a:p>
                    <a:fld id="{1B3110C2-2012-4519-A02A-90C69CD70676}" type="CATEGORYNAME">
                      <a:rPr lang="en-US">
                        <a:solidFill>
                          <a:schemeClr val="tx1"/>
                        </a:solidFill>
                      </a:rPr>
                      <a:pPr/>
                      <a:t>[RUBRIKENNAME]</a:t>
                    </a:fld>
                    <a:r>
                      <a:rPr lang="en-US" baseline="0">
                        <a:solidFill>
                          <a:schemeClr val="tx1"/>
                        </a:solidFill>
                      </a:rPr>
                      <a:t>
</a:t>
                    </a:r>
                    <a:fld id="{42A11B03-96EC-48DD-BFCD-E3805A0A5075}" type="VALUE">
                      <a:rPr lang="en-US" baseline="0">
                        <a:solidFill>
                          <a:schemeClr val="tx1"/>
                        </a:solidFill>
                      </a:rPr>
                      <a:pPr/>
                      <a:t>[WERT]</a:t>
                    </a:fld>
                    <a:endParaRPr lang="en-US" baseline="0">
                      <a:solidFill>
                        <a:schemeClr val="tx1"/>
                      </a:solidFill>
                    </a:endParaRPr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0847-DD49-AB40-EDB74E4A8031}"/>
                </c:ext>
              </c:extLst>
            </c:dLbl>
            <c:dLbl>
              <c:idx val="5"/>
              <c:layout>
                <c:manualLayout>
                  <c:x val="-0.13799488881219882"/>
                  <c:y val="5.5966485215616209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5E01-1A41-96F9-CB7A25CB39CB}"/>
                </c:ext>
              </c:extLst>
            </c:dLbl>
            <c:dLbl>
              <c:idx val="6"/>
              <c:layout>
                <c:manualLayout>
                  <c:x val="-0.2603577907058936"/>
                  <c:y val="5.5966187380549525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847-DD49-AB40-EDB74E4A8031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847-DD49-AB40-EDB74E4A8031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847-DD49-AB40-EDB74E4A8031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5E01-1A41-96F9-CB7A25CB39C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graphs_old!$A$2:$A$8</c:f>
              <c:strCache>
                <c:ptCount val="7"/>
                <c:pt idx="0">
                  <c:v>Italian</c:v>
                </c:pt>
                <c:pt idx="1">
                  <c:v>Gallic</c:v>
                </c:pt>
                <c:pt idx="2">
                  <c:v>Aegean</c:v>
                </c:pt>
                <c:pt idx="3">
                  <c:v>Eastern Mediterranean</c:v>
                </c:pt>
                <c:pt idx="4">
                  <c:v>Pontic</c:v>
                </c:pt>
                <c:pt idx="5">
                  <c:v>African</c:v>
                </c:pt>
                <c:pt idx="6">
                  <c:v>unknown</c:v>
                </c:pt>
              </c:strCache>
            </c:strRef>
          </c:cat>
          <c:val>
            <c:numRef>
              <c:f>graphs_old!$E$2:$E$8</c:f>
              <c:numCache>
                <c:formatCode>General\%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86</c:v>
                </c:pt>
                <c:pt idx="3">
                  <c:v>0</c:v>
                </c:pt>
                <c:pt idx="4">
                  <c:v>1</c:v>
                </c:pt>
                <c:pt idx="5">
                  <c:v>7</c:v>
                </c:pt>
                <c:pt idx="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47-DD49-AB40-EDB74E4A8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  <c:userShapes r:id="rId4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Knossos Fine Ware Percentage Period A - 50 BCE-0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pieChart>
        <c:varyColors val="1"/>
        <c:ser>
          <c:idx val="0"/>
          <c:order val="0"/>
          <c:explosion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5E01-1A41-96F9-CB7A25CB39CB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5E01-1A41-96F9-CB7A25CB39CB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5E01-1A41-96F9-CB7A25CB39CB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0847-DD49-AB40-EDB74E4A8031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0847-DD49-AB40-EDB74E4A8031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5E01-1A41-96F9-CB7A25CB39CB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847-DD49-AB40-EDB74E4A8031}"/>
              </c:ext>
            </c:extLst>
          </c:dPt>
          <c:dPt>
            <c:idx val="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847-DD49-AB40-EDB74E4A8031}"/>
              </c:ext>
            </c:extLst>
          </c:dPt>
          <c:dPt>
            <c:idx val="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847-DD49-AB40-EDB74E4A8031}"/>
              </c:ext>
            </c:extLst>
          </c:dPt>
          <c:dPt>
            <c:idx val="9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5E01-1A41-96F9-CB7A25CB39CB}"/>
              </c:ext>
            </c:extLst>
          </c:dPt>
          <c:dLbls>
            <c:dLbl>
              <c:idx val="0"/>
              <c:layout>
                <c:manualLayout>
                  <c:x val="-0.1025651064896741"/>
                  <c:y val="0.17333485786859767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E01-1A41-96F9-CB7A25CB39CB}"/>
                </c:ext>
              </c:extLst>
            </c:dLbl>
            <c:dLbl>
              <c:idx val="1"/>
              <c:layout>
                <c:manualLayout>
                  <c:x val="8.3538822803304359E-3"/>
                  <c:y val="-0.20565980715829327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E01-1A41-96F9-CB7A25CB39CB}"/>
                </c:ext>
              </c:extLst>
            </c:dLbl>
            <c:dLbl>
              <c:idx val="2"/>
              <c:layout>
                <c:manualLayout>
                  <c:x val="0.11991166444059771"/>
                  <c:y val="0.14929371702404715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E01-1A41-96F9-CB7A25CB39CB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847-DD49-AB40-EDB74E4A8031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847-DD49-AB40-EDB74E4A8031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5E01-1A41-96F9-CB7A25CB39CB}"/>
                </c:ext>
              </c:extLst>
            </c:dLbl>
            <c:dLbl>
              <c:idx val="6"/>
              <c:layout>
                <c:manualLayout>
                  <c:x val="-0.27057474210461069"/>
                  <c:y val="7.1170843267303857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847-DD49-AB40-EDB74E4A8031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847-DD49-AB40-EDB74E4A8031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847-DD49-AB40-EDB74E4A8031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5E01-1A41-96F9-CB7A25CB39C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graphs!$A$2:$A$8</c:f>
              <c:strCache>
                <c:ptCount val="7"/>
                <c:pt idx="0">
                  <c:v>Italy</c:v>
                </c:pt>
                <c:pt idx="1">
                  <c:v>Eastern Mediterranean</c:v>
                </c:pt>
                <c:pt idx="2">
                  <c:v>Aegean </c:v>
                </c:pt>
                <c:pt idx="3">
                  <c:v>Gallic</c:v>
                </c:pt>
                <c:pt idx="4">
                  <c:v>Pontic</c:v>
                </c:pt>
                <c:pt idx="5">
                  <c:v>African</c:v>
                </c:pt>
                <c:pt idx="6">
                  <c:v>unidentified</c:v>
                </c:pt>
              </c:strCache>
            </c:strRef>
          </c:cat>
          <c:val>
            <c:numRef>
              <c:f>graphs!$B$2:$B$8</c:f>
              <c:numCache>
                <c:formatCode>General\%</c:formatCode>
                <c:ptCount val="7"/>
                <c:pt idx="0">
                  <c:v>25</c:v>
                </c:pt>
                <c:pt idx="1">
                  <c:v>52</c:v>
                </c:pt>
                <c:pt idx="2">
                  <c:v>22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47-DD49-AB40-EDB74E4A8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Knossos Fine Ware Percentage Period B - 1-50 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pieChart>
        <c:varyColors val="1"/>
        <c:ser>
          <c:idx val="0"/>
          <c:order val="0"/>
          <c:explosion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5E01-1A41-96F9-CB7A25CB39CB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5E01-1A41-96F9-CB7A25CB39CB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5E01-1A41-96F9-CB7A25CB39CB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0847-DD49-AB40-EDB74E4A8031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0847-DD49-AB40-EDB74E4A8031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5E01-1A41-96F9-CB7A25CB39CB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847-DD49-AB40-EDB74E4A8031}"/>
              </c:ext>
            </c:extLst>
          </c:dPt>
          <c:dPt>
            <c:idx val="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847-DD49-AB40-EDB74E4A8031}"/>
              </c:ext>
            </c:extLst>
          </c:dPt>
          <c:dPt>
            <c:idx val="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847-DD49-AB40-EDB74E4A8031}"/>
              </c:ext>
            </c:extLst>
          </c:dPt>
          <c:dPt>
            <c:idx val="9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5E01-1A41-96F9-CB7A25CB39CB}"/>
              </c:ext>
            </c:extLst>
          </c:dPt>
          <c:dLbls>
            <c:dLbl>
              <c:idx val="0"/>
              <c:layout>
                <c:manualLayout>
                  <c:x val="-0.12669832914979959"/>
                  <c:y val="0.12933612120697568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E01-1A41-96F9-CB7A25CB39CB}"/>
                </c:ext>
              </c:extLst>
            </c:dLbl>
            <c:dLbl>
              <c:idx val="1"/>
              <c:layout>
                <c:manualLayout>
                  <c:x val="-6.6415845932713782E-2"/>
                  <c:y val="-0.18997835589719891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E01-1A41-96F9-CB7A25CB39CB}"/>
                </c:ext>
              </c:extLst>
            </c:dLbl>
            <c:dLbl>
              <c:idx val="2"/>
              <c:layout>
                <c:manualLayout>
                  <c:x val="0.16825839891744609"/>
                  <c:y val="7.9381463565285443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E01-1A41-96F9-CB7A25CB39CB}"/>
                </c:ext>
              </c:extLst>
            </c:dLbl>
            <c:dLbl>
              <c:idx val="3"/>
              <c:layout>
                <c:manualLayout>
                  <c:x val="-0.29418506744138107"/>
                  <c:y val="5.9335209314050334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847-DD49-AB40-EDB74E4A8031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847-DD49-AB40-EDB74E4A8031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5E01-1A41-96F9-CB7A25CB39CB}"/>
                </c:ext>
              </c:extLst>
            </c:dLbl>
            <c:dLbl>
              <c:idx val="6"/>
              <c:layout>
                <c:manualLayout>
                  <c:x val="0.30985557750145798"/>
                  <c:y val="5.5276794605205674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847-DD49-AB40-EDB74E4A8031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847-DD49-AB40-EDB74E4A8031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847-DD49-AB40-EDB74E4A8031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5E01-1A41-96F9-CB7A25CB39C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graphs!$A$2:$A$8</c:f>
              <c:strCache>
                <c:ptCount val="7"/>
                <c:pt idx="0">
                  <c:v>Italy</c:v>
                </c:pt>
                <c:pt idx="1">
                  <c:v>Eastern Mediterranean</c:v>
                </c:pt>
                <c:pt idx="2">
                  <c:v>Aegean </c:v>
                </c:pt>
                <c:pt idx="3">
                  <c:v>Gallic</c:v>
                </c:pt>
                <c:pt idx="4">
                  <c:v>Pontic</c:v>
                </c:pt>
                <c:pt idx="5">
                  <c:v>African</c:v>
                </c:pt>
                <c:pt idx="6">
                  <c:v>unidentified</c:v>
                </c:pt>
              </c:strCache>
            </c:strRef>
          </c:cat>
          <c:val>
            <c:numRef>
              <c:f>graphs!$C$2:$C$8</c:f>
              <c:numCache>
                <c:formatCode>General\%</c:formatCode>
                <c:ptCount val="7"/>
                <c:pt idx="0">
                  <c:v>32</c:v>
                </c:pt>
                <c:pt idx="1">
                  <c:v>32</c:v>
                </c:pt>
                <c:pt idx="2">
                  <c:v>35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47-DD49-AB40-EDB74E4A8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  <c:userShapes r:id="rId4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Knossos Fine Ware Percentage Period C - 51-100 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pieChart>
        <c:varyColors val="1"/>
        <c:ser>
          <c:idx val="0"/>
          <c:order val="0"/>
          <c:explosion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5E01-1A41-96F9-CB7A25CB39CB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5E01-1A41-96F9-CB7A25CB39CB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5E01-1A41-96F9-CB7A25CB39CB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0847-DD49-AB40-EDB74E4A8031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0847-DD49-AB40-EDB74E4A8031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5E01-1A41-96F9-CB7A25CB39CB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847-DD49-AB40-EDB74E4A8031}"/>
              </c:ext>
            </c:extLst>
          </c:dPt>
          <c:dPt>
            <c:idx val="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847-DD49-AB40-EDB74E4A8031}"/>
              </c:ext>
            </c:extLst>
          </c:dPt>
          <c:dPt>
            <c:idx val="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847-DD49-AB40-EDB74E4A8031}"/>
              </c:ext>
            </c:extLst>
          </c:dPt>
          <c:dPt>
            <c:idx val="9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5E01-1A41-96F9-CB7A25CB39CB}"/>
              </c:ext>
            </c:extLst>
          </c:dPt>
          <c:dLbls>
            <c:dLbl>
              <c:idx val="0"/>
              <c:layout>
                <c:manualLayout>
                  <c:x val="-0.12508764078611981"/>
                  <c:y val="0.132928195260164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E01-1A41-96F9-CB7A25CB39CB}"/>
                </c:ext>
              </c:extLst>
            </c:dLbl>
            <c:dLbl>
              <c:idx val="1"/>
              <c:layout>
                <c:manualLayout>
                  <c:x val="-0.14509314991422226"/>
                  <c:y val="-0.1972936487748904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E01-1A41-96F9-CB7A25CB39CB}"/>
                </c:ext>
              </c:extLst>
            </c:dLbl>
            <c:dLbl>
              <c:idx val="2"/>
              <c:layout>
                <c:manualLayout>
                  <c:x val="0.17970955346019671"/>
                  <c:y val="-1.0941066297705982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E01-1A41-96F9-CB7A25CB39CB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847-DD49-AB40-EDB74E4A8031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847-DD49-AB40-EDB74E4A8031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5E01-1A41-96F9-CB7A25CB39CB}"/>
                </c:ext>
              </c:extLst>
            </c:dLbl>
            <c:dLbl>
              <c:idx val="6"/>
              <c:layout>
                <c:manualLayout>
                  <c:x val="-0.31578053069446615"/>
                  <c:y val="5.8953948741697494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847-DD49-AB40-EDB74E4A8031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847-DD49-AB40-EDB74E4A8031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847-DD49-AB40-EDB74E4A8031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5E01-1A41-96F9-CB7A25CB39C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graphs!$A$2:$A$8</c:f>
              <c:strCache>
                <c:ptCount val="7"/>
                <c:pt idx="0">
                  <c:v>Italy</c:v>
                </c:pt>
                <c:pt idx="1">
                  <c:v>Eastern Mediterranean</c:v>
                </c:pt>
                <c:pt idx="2">
                  <c:v>Aegean </c:v>
                </c:pt>
                <c:pt idx="3">
                  <c:v>Gallic</c:v>
                </c:pt>
                <c:pt idx="4">
                  <c:v>Pontic</c:v>
                </c:pt>
                <c:pt idx="5">
                  <c:v>African</c:v>
                </c:pt>
                <c:pt idx="6">
                  <c:v>unidentified</c:v>
                </c:pt>
              </c:strCache>
            </c:strRef>
          </c:cat>
          <c:val>
            <c:numRef>
              <c:f>graphs!$D$2:$D$8</c:f>
              <c:numCache>
                <c:formatCode>General\%</c:formatCode>
                <c:ptCount val="7"/>
                <c:pt idx="0">
                  <c:v>29</c:v>
                </c:pt>
                <c:pt idx="1">
                  <c:v>20</c:v>
                </c:pt>
                <c:pt idx="2">
                  <c:v>49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47-DD49-AB40-EDB74E4A8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  <c:userShapes r:id="rId4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Knossos Fine</a:t>
            </a:r>
            <a:r>
              <a:rPr lang="en-GB" baseline="0"/>
              <a:t> Ware Percentage Period D - 101-150 CE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5E01-1A41-96F9-CB7A25CB39CB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5E01-1A41-96F9-CB7A25CB39CB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5E01-1A41-96F9-CB7A25CB39CB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0847-DD49-AB40-EDB74E4A8031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0847-DD49-AB40-EDB74E4A8031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5E01-1A41-96F9-CB7A25CB39CB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847-DD49-AB40-EDB74E4A8031}"/>
              </c:ext>
            </c:extLst>
          </c:dPt>
          <c:dPt>
            <c:idx val="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847-DD49-AB40-EDB74E4A8031}"/>
              </c:ext>
            </c:extLst>
          </c:dPt>
          <c:dPt>
            <c:idx val="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847-DD49-AB40-EDB74E4A8031}"/>
              </c:ext>
            </c:extLst>
          </c:dPt>
          <c:dPt>
            <c:idx val="9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5E01-1A41-96F9-CB7A25CB39CB}"/>
              </c:ext>
            </c:extLst>
          </c:dPt>
          <c:dLbls>
            <c:dLbl>
              <c:idx val="0"/>
              <c:layout>
                <c:manualLayout>
                  <c:x val="-5.0213349845535389E-2"/>
                  <c:y val="0.15094676490485201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E01-1A41-96F9-CB7A25CB39CB}"/>
                </c:ext>
              </c:extLst>
            </c:dLbl>
            <c:dLbl>
              <c:idx val="1"/>
              <c:layout>
                <c:manualLayout>
                  <c:x val="3.5110716338449616E-2"/>
                  <c:y val="2.107030248003788E-2"/>
                </c:manualLayout>
              </c:layout>
              <c:tx>
                <c:rich>
                  <a:bodyPr/>
                  <a:lstStyle/>
                  <a:p>
                    <a:fld id="{72B477E7-55D2-48FA-BE21-895439FE6881}" type="CATEGORYNAM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[RUBRIKENNAME]</a:t>
                    </a:fld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
</a:t>
                    </a:r>
                    <a:fld id="{D5D94024-6F67-4326-BEF6-CDE11051B21B}" type="VALUE">
                      <a:rPr lang="en-US" baseline="0">
                        <a:solidFill>
                          <a:sysClr val="windowText" lastClr="000000"/>
                        </a:solidFill>
                      </a:rPr>
                      <a:pPr/>
                      <a:t>[WERT]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5E01-1A41-96F9-CB7A25CB39CB}"/>
                </c:ext>
              </c:extLst>
            </c:dLbl>
            <c:dLbl>
              <c:idx val="2"/>
              <c:layout>
                <c:manualLayout>
                  <c:x val="3.0045356310213274E-2"/>
                  <c:y val="-0.21419418534747584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E01-1A41-96F9-CB7A25CB39CB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847-DD49-AB40-EDB74E4A803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F2B278A5-892E-4EC2-B8DF-ED32986C13D0}" type="CATEGORYNAM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[RUBRIKENNAME]</a:t>
                    </a:fld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
</a:t>
                    </a:r>
                    <a:fld id="{DC736E40-9192-404B-ACD6-7A068420E4EF}" type="VALUE">
                      <a:rPr lang="en-US" baseline="0">
                        <a:solidFill>
                          <a:sysClr val="windowText" lastClr="000000"/>
                        </a:solidFill>
                      </a:rPr>
                      <a:pPr/>
                      <a:t>[WERT]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0847-DD49-AB40-EDB74E4A8031}"/>
                </c:ext>
              </c:extLst>
            </c:dLbl>
            <c:dLbl>
              <c:idx val="5"/>
              <c:layout>
                <c:manualLayout>
                  <c:x val="-0.17228096747166297"/>
                  <c:y val="1.018281514099337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5E01-1A41-96F9-CB7A25CB39CB}"/>
                </c:ext>
              </c:extLst>
            </c:dLbl>
            <c:dLbl>
              <c:idx val="6"/>
              <c:layout>
                <c:manualLayout>
                  <c:x val="-1.6249982887967519E-2"/>
                  <c:y val="1.576326694196128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847-DD49-AB40-EDB74E4A8031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847-DD49-AB40-EDB74E4A8031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847-DD49-AB40-EDB74E4A8031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5E01-1A41-96F9-CB7A25CB39C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graphs!$A$2:$A$8</c:f>
              <c:strCache>
                <c:ptCount val="7"/>
                <c:pt idx="0">
                  <c:v>Italy</c:v>
                </c:pt>
                <c:pt idx="1">
                  <c:v>Eastern Mediterranean</c:v>
                </c:pt>
                <c:pt idx="2">
                  <c:v>Aegean </c:v>
                </c:pt>
                <c:pt idx="3">
                  <c:v>Gallic</c:v>
                </c:pt>
                <c:pt idx="4">
                  <c:v>Pontic</c:v>
                </c:pt>
                <c:pt idx="5">
                  <c:v>African</c:v>
                </c:pt>
                <c:pt idx="6">
                  <c:v>unidentified</c:v>
                </c:pt>
              </c:strCache>
            </c:strRef>
          </c:cat>
          <c:val>
            <c:numRef>
              <c:f>graphs!$E$2:$E$8</c:f>
              <c:numCache>
                <c:formatCode>General\%</c:formatCode>
                <c:ptCount val="7"/>
                <c:pt idx="0">
                  <c:v>9</c:v>
                </c:pt>
                <c:pt idx="1">
                  <c:v>5</c:v>
                </c:pt>
                <c:pt idx="2">
                  <c:v>74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47-DD49-AB40-EDB74E4A8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  <c:userShapes r:id="rId4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735012</xdr:colOff>
      <xdr:row>188</xdr:row>
      <xdr:rowOff>182562</xdr:rowOff>
    </xdr:from>
    <xdr:to>
      <xdr:col>11</xdr:col>
      <xdr:colOff>735012</xdr:colOff>
      <xdr:row>204</xdr:row>
      <xdr:rowOff>20637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7A517CD-7853-4307-90AE-3C5775BAD7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371474</xdr:colOff>
      <xdr:row>9</xdr:row>
      <xdr:rowOff>20636</xdr:rowOff>
    </xdr:from>
    <xdr:to>
      <xdr:col>7</xdr:col>
      <xdr:colOff>590550</xdr:colOff>
      <xdr:row>27</xdr:row>
      <xdr:rowOff>85725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C280B0E-6E49-431D-A19E-F6A8FBD9D9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741362</xdr:colOff>
      <xdr:row>8</xdr:row>
      <xdr:rowOff>169861</xdr:rowOff>
    </xdr:from>
    <xdr:to>
      <xdr:col>14</xdr:col>
      <xdr:colOff>742950</xdr:colOff>
      <xdr:row>27</xdr:row>
      <xdr:rowOff>95249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A95E6E6A-B525-47E0-893B-DFF91A58A8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382587</xdr:colOff>
      <xdr:row>27</xdr:row>
      <xdr:rowOff>134936</xdr:rowOff>
    </xdr:from>
    <xdr:to>
      <xdr:col>7</xdr:col>
      <xdr:colOff>339725</xdr:colOff>
      <xdr:row>46</xdr:row>
      <xdr:rowOff>47624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B11D3F30-B1B4-4924-8C21-79F5D52958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754061</xdr:colOff>
      <xdr:row>27</xdr:row>
      <xdr:rowOff>131762</xdr:rowOff>
    </xdr:from>
    <xdr:to>
      <xdr:col>14</xdr:col>
      <xdr:colOff>720725</xdr:colOff>
      <xdr:row>46</xdr:row>
      <xdr:rowOff>161926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72D18743-5510-43C5-B223-F0C57C495A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28575</xdr:colOff>
      <xdr:row>24</xdr:row>
      <xdr:rowOff>53975</xdr:rowOff>
    </xdr:from>
    <xdr:to>
      <xdr:col>7</xdr:col>
      <xdr:colOff>85725</xdr:colOff>
      <xdr:row>25</xdr:row>
      <xdr:rowOff>120650</xdr:rowOff>
    </xdr:to>
    <xdr:sp macro="" textlink="">
      <xdr:nvSpPr>
        <xdr:cNvPr id="6" name="Textfeld 5">
          <a:extLst>
            <a:ext uri="{FF2B5EF4-FFF2-40B4-BE49-F238E27FC236}">
              <a16:creationId xmlns:a16="http://schemas.microsoft.com/office/drawing/2014/main" id="{D65A5F8A-4277-4781-99E0-A518E831ECB5}"/>
            </a:ext>
          </a:extLst>
        </xdr:cNvPr>
        <xdr:cNvSpPr txBox="1"/>
      </xdr:nvSpPr>
      <xdr:spPr>
        <a:xfrm>
          <a:off x="3838575" y="4435475"/>
          <a:ext cx="1581150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 b="1">
              <a:latin typeface="Arial" panose="020B0604020202020204" pitchFamily="34" charset="0"/>
              <a:cs typeface="Arial" panose="020B0604020202020204" pitchFamily="34" charset="0"/>
            </a:rPr>
            <a:t>Total: 37 fragments</a:t>
          </a:r>
          <a:endParaRPr lang="en-DE" sz="1100" b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0.63612</cdr:x>
      <cdr:y>0.82775</cdr:y>
    </cdr:from>
    <cdr:to>
      <cdr:x>0.93246</cdr:x>
      <cdr:y>0.90231</cdr:y>
    </cdr:to>
    <cdr:sp macro="" textlink="">
      <cdr:nvSpPr>
        <cdr:cNvPr id="2" name="Textfeld 5">
          <a:extLst xmlns:a="http://schemas.openxmlformats.org/drawingml/2006/main">
            <a:ext uri="{FF2B5EF4-FFF2-40B4-BE49-F238E27FC236}">
              <a16:creationId xmlns:a16="http://schemas.microsoft.com/office/drawing/2014/main" id="{D65A5F8A-4277-4781-99E0-A518E831ECB5}"/>
            </a:ext>
          </a:extLst>
        </cdr:cNvPr>
        <cdr:cNvSpPr txBox="1"/>
      </cdr:nvSpPr>
      <cdr:spPr>
        <a:xfrm xmlns:a="http://schemas.openxmlformats.org/drawingml/2006/main">
          <a:off x="3394075" y="2784475"/>
          <a:ext cx="1581150" cy="2508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de-DE" sz="1100" b="1">
              <a:latin typeface="Arial" panose="020B0604020202020204" pitchFamily="34" charset="0"/>
              <a:cs typeface="Arial" panose="020B0604020202020204" pitchFamily="34" charset="0"/>
            </a:rPr>
            <a:t>Total: 435 fragments</a:t>
          </a:r>
          <a:endParaRPr lang="en-DE" sz="1100" b="1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0.61806</cdr:x>
      <cdr:y>0.8301</cdr:y>
    </cdr:from>
    <cdr:to>
      <cdr:x>0.91689</cdr:x>
      <cdr:y>0.90487</cdr:y>
    </cdr:to>
    <cdr:sp macro="" textlink="">
      <cdr:nvSpPr>
        <cdr:cNvPr id="2" name="Textfeld 5">
          <a:extLst xmlns:a="http://schemas.openxmlformats.org/drawingml/2006/main">
            <a:ext uri="{FF2B5EF4-FFF2-40B4-BE49-F238E27FC236}">
              <a16:creationId xmlns:a16="http://schemas.microsoft.com/office/drawing/2014/main" id="{D65A5F8A-4277-4781-99E0-A518E831ECB5}"/>
            </a:ext>
          </a:extLst>
        </cdr:cNvPr>
        <cdr:cNvSpPr txBox="1"/>
      </cdr:nvSpPr>
      <cdr:spPr>
        <a:xfrm xmlns:a="http://schemas.openxmlformats.org/drawingml/2006/main">
          <a:off x="3270250" y="2784475"/>
          <a:ext cx="1581150" cy="2508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de-DE" sz="1100" b="1">
              <a:latin typeface="Arial" panose="020B0604020202020204" pitchFamily="34" charset="0"/>
              <a:cs typeface="Arial" panose="020B0604020202020204" pitchFamily="34" charset="0"/>
            </a:rPr>
            <a:t>Total: 952 fragments</a:t>
          </a:r>
          <a:endParaRPr lang="en-DE" sz="1100" b="1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0.6094</cdr:x>
      <cdr:y>0.84471</cdr:y>
    </cdr:from>
    <cdr:to>
      <cdr:x>0.90751</cdr:x>
      <cdr:y>0.91709</cdr:y>
    </cdr:to>
    <cdr:sp macro="" textlink="">
      <cdr:nvSpPr>
        <cdr:cNvPr id="2" name="Textfeld 5">
          <a:extLst xmlns:a="http://schemas.openxmlformats.org/drawingml/2006/main">
            <a:ext uri="{FF2B5EF4-FFF2-40B4-BE49-F238E27FC236}">
              <a16:creationId xmlns:a16="http://schemas.microsoft.com/office/drawing/2014/main" id="{D65A5F8A-4277-4781-99E0-A518E831ECB5}"/>
            </a:ext>
          </a:extLst>
        </cdr:cNvPr>
        <cdr:cNvSpPr txBox="1"/>
      </cdr:nvSpPr>
      <cdr:spPr>
        <a:xfrm xmlns:a="http://schemas.openxmlformats.org/drawingml/2006/main">
          <a:off x="3232150" y="2927350"/>
          <a:ext cx="1581150" cy="2508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de-DE" sz="1100" b="1">
              <a:latin typeface="Arial" panose="020B0604020202020204" pitchFamily="34" charset="0"/>
              <a:cs typeface="Arial" panose="020B0604020202020204" pitchFamily="34" charset="0"/>
            </a:rPr>
            <a:t>Total: 54 fragments</a:t>
          </a:r>
          <a:endParaRPr lang="en-DE" sz="1100" b="1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180974</xdr:colOff>
      <xdr:row>12</xdr:row>
      <xdr:rowOff>1586</xdr:rowOff>
    </xdr:from>
    <xdr:to>
      <xdr:col>7</xdr:col>
      <xdr:colOff>104775</xdr:colOff>
      <xdr:row>31</xdr:row>
      <xdr:rowOff>85725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10FBB2D-452E-4CBC-86ED-F8DA89E598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430212</xdr:colOff>
      <xdr:row>12</xdr:row>
      <xdr:rowOff>36511</xdr:rowOff>
    </xdr:from>
    <xdr:to>
      <xdr:col>14</xdr:col>
      <xdr:colOff>180975</xdr:colOff>
      <xdr:row>31</xdr:row>
      <xdr:rowOff>85725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B93816BF-1872-423E-A8C9-9965E0BF57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125412</xdr:colOff>
      <xdr:row>32</xdr:row>
      <xdr:rowOff>125411</xdr:rowOff>
    </xdr:from>
    <xdr:to>
      <xdr:col>6</xdr:col>
      <xdr:colOff>673100</xdr:colOff>
      <xdr:row>52</xdr:row>
      <xdr:rowOff>12699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1AC3BEFD-B2F4-4F59-8286-BDBB489A70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363536</xdr:colOff>
      <xdr:row>32</xdr:row>
      <xdr:rowOff>115886</xdr:rowOff>
    </xdr:from>
    <xdr:to>
      <xdr:col>14</xdr:col>
      <xdr:colOff>66674</xdr:colOff>
      <xdr:row>51</xdr:row>
      <xdr:rowOff>155574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A781D4BD-03CD-4AA3-857A-E36B348EF6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514350</xdr:colOff>
      <xdr:row>28</xdr:row>
      <xdr:rowOff>0</xdr:rowOff>
    </xdr:from>
    <xdr:to>
      <xdr:col>6</xdr:col>
      <xdr:colOff>514350</xdr:colOff>
      <xdr:row>29</xdr:row>
      <xdr:rowOff>114300</xdr:rowOff>
    </xdr:to>
    <xdr:sp macro="" textlink="">
      <xdr:nvSpPr>
        <xdr:cNvPr id="6" name="Textfeld 5">
          <a:extLst>
            <a:ext uri="{FF2B5EF4-FFF2-40B4-BE49-F238E27FC236}">
              <a16:creationId xmlns:a16="http://schemas.microsoft.com/office/drawing/2014/main" id="{57CAE64D-E7A9-4FA7-9CD9-B22821272612}"/>
            </a:ext>
          </a:extLst>
        </xdr:cNvPr>
        <xdr:cNvSpPr txBox="1"/>
      </xdr:nvSpPr>
      <xdr:spPr>
        <a:xfrm>
          <a:off x="3562350" y="5067300"/>
          <a:ext cx="1524000" cy="295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 b="1"/>
            <a:t>Total: 124,5 fragments</a:t>
          </a:r>
          <a:endParaRPr lang="en-DE" sz="1100" b="1"/>
        </a:p>
      </xdr:txBody>
    </xdr:sp>
    <xdr:clientData/>
  </xdr:twoCellAnchor>
  <xdr:twoCellAnchor>
    <xdr:from>
      <xdr:col>9</xdr:col>
      <xdr:colOff>646110</xdr:colOff>
      <xdr:row>9</xdr:row>
      <xdr:rowOff>173036</xdr:rowOff>
    </xdr:from>
    <xdr:to>
      <xdr:col>18</xdr:col>
      <xdr:colOff>276225</xdr:colOff>
      <xdr:row>35</xdr:row>
      <xdr:rowOff>38100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1F44CB3B-8C69-4429-9004-405F307116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0.64502</cdr:x>
      <cdr:y>0.82916</cdr:y>
    </cdr:from>
    <cdr:to>
      <cdr:x>0.94474</cdr:x>
      <cdr:y>0.91389</cdr:y>
    </cdr:to>
    <cdr:sp macro="" textlink="">
      <cdr:nvSpPr>
        <cdr:cNvPr id="2" name="Textfeld 5">
          <a:extLst xmlns:a="http://schemas.openxmlformats.org/drawingml/2006/main">
            <a:ext uri="{FF2B5EF4-FFF2-40B4-BE49-F238E27FC236}">
              <a16:creationId xmlns:a16="http://schemas.microsoft.com/office/drawing/2014/main" id="{57CAE64D-E7A9-4FA7-9CD9-B22821272612}"/>
            </a:ext>
          </a:extLst>
        </cdr:cNvPr>
        <cdr:cNvSpPr txBox="1"/>
      </cdr:nvSpPr>
      <cdr:spPr>
        <a:xfrm xmlns:a="http://schemas.openxmlformats.org/drawingml/2006/main">
          <a:off x="3279775" y="2889250"/>
          <a:ext cx="1524000" cy="2952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de-DE" sz="1100" b="1"/>
            <a:t>Total: 991 fragments</a:t>
          </a:r>
          <a:endParaRPr lang="en-DE" sz="1100" b="1"/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0.62124</cdr:x>
      <cdr:y>0.84563</cdr:y>
    </cdr:from>
    <cdr:to>
      <cdr:x>0.95726</cdr:x>
      <cdr:y>0.92983</cdr:y>
    </cdr:to>
    <cdr:sp macro="" textlink="">
      <cdr:nvSpPr>
        <cdr:cNvPr id="2" name="Textfeld 5">
          <a:extLst xmlns:a="http://schemas.openxmlformats.org/drawingml/2006/main">
            <a:ext uri="{FF2B5EF4-FFF2-40B4-BE49-F238E27FC236}">
              <a16:creationId xmlns:a16="http://schemas.microsoft.com/office/drawing/2014/main" id="{57CAE64D-E7A9-4FA7-9CD9-B22821272612}"/>
            </a:ext>
          </a:extLst>
        </cdr:cNvPr>
        <cdr:cNvSpPr txBox="1"/>
      </cdr:nvSpPr>
      <cdr:spPr>
        <a:xfrm xmlns:a="http://schemas.openxmlformats.org/drawingml/2006/main">
          <a:off x="3184525" y="2965450"/>
          <a:ext cx="1722438" cy="2952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de-DE" sz="1100" b="1"/>
            <a:t>Total: 2040,5 fragments</a:t>
          </a:r>
          <a:endParaRPr lang="en-DE" sz="1100" b="1"/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0.64126</cdr:x>
      <cdr:y>0.83067</cdr:y>
    </cdr:from>
    <cdr:to>
      <cdr:x>0.94362</cdr:x>
      <cdr:y>0.91556</cdr:y>
    </cdr:to>
    <cdr:sp macro="" textlink="">
      <cdr:nvSpPr>
        <cdr:cNvPr id="2" name="Textfeld 5">
          <a:extLst xmlns:a="http://schemas.openxmlformats.org/drawingml/2006/main">
            <a:ext uri="{FF2B5EF4-FFF2-40B4-BE49-F238E27FC236}">
              <a16:creationId xmlns:a16="http://schemas.microsoft.com/office/drawing/2014/main" id="{57CAE64D-E7A9-4FA7-9CD9-B22821272612}"/>
            </a:ext>
          </a:extLst>
        </cdr:cNvPr>
        <cdr:cNvSpPr txBox="1"/>
      </cdr:nvSpPr>
      <cdr:spPr>
        <a:xfrm xmlns:a="http://schemas.openxmlformats.org/drawingml/2006/main">
          <a:off x="3232150" y="2889250"/>
          <a:ext cx="1524000" cy="2952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de-DE" sz="1100" b="1"/>
            <a:t>Total: 887,5 fragments</a:t>
          </a:r>
          <a:endParaRPr lang="en-DE" sz="1100" b="1"/>
        </a:p>
      </cdr:txBody>
    </cdr:sp>
  </cdr:relSizeAnchor>
</c:userShape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7649E-6463-4FA7-B53C-079EC3231290}">
  <dimension ref="A1:U189"/>
  <sheetViews>
    <sheetView topLeftCell="A151" zoomScale="85" zoomScaleNormal="85" workbookViewId="0">
      <selection activeCell="A176" activeCellId="11" sqref="A17:XFD17 A37:XFD37 A49:XFD49 A68:XFD68 A109:XFD109 A114:XFD114 A123:XFD123 A137:XFD137 A147:XFD147 A152:XFD152 A175:XFD175 A176:XFD176"/>
    </sheetView>
  </sheetViews>
  <sheetFormatPr baseColWidth="10" defaultRowHeight="14.5" x14ac:dyDescent="0.35"/>
  <cols>
    <col min="6" max="6" width="10.90625" style="7"/>
    <col min="8" max="8" width="10.90625" style="11"/>
    <col min="9" max="9" width="10.90625" style="7"/>
    <col min="13" max="13" width="10.90625" style="7"/>
    <col min="17" max="17" width="10.90625" style="7"/>
  </cols>
  <sheetData>
    <row r="1" spans="1:18" x14ac:dyDescent="0.35">
      <c r="A1" t="s">
        <v>76</v>
      </c>
    </row>
    <row r="3" spans="1:18" ht="15.5" x14ac:dyDescent="0.35">
      <c r="A3" s="1"/>
      <c r="B3" s="1"/>
      <c r="C3" s="1"/>
      <c r="D3" s="1"/>
      <c r="E3" s="1"/>
      <c r="F3" s="8"/>
      <c r="G3" s="6" t="s">
        <v>0</v>
      </c>
      <c r="H3" s="14"/>
      <c r="I3" s="8"/>
      <c r="J3" s="6" t="s">
        <v>1</v>
      </c>
      <c r="K3" s="1"/>
      <c r="L3" s="1"/>
      <c r="M3" s="8"/>
      <c r="N3" s="6" t="s">
        <v>2</v>
      </c>
      <c r="O3" s="1"/>
    </row>
    <row r="4" spans="1:18" ht="31" x14ac:dyDescent="0.35">
      <c r="A4" s="1"/>
      <c r="B4" s="2" t="s">
        <v>3</v>
      </c>
      <c r="C4" s="2" t="s">
        <v>4</v>
      </c>
      <c r="D4" s="2" t="s">
        <v>5</v>
      </c>
      <c r="E4" s="2" t="s">
        <v>6</v>
      </c>
      <c r="F4" s="9" t="s">
        <v>7</v>
      </c>
      <c r="G4" s="6" t="s">
        <v>8</v>
      </c>
      <c r="H4" s="14" t="s">
        <v>0</v>
      </c>
      <c r="I4" s="8"/>
      <c r="J4" s="6" t="s">
        <v>8</v>
      </c>
      <c r="K4" s="2" t="s">
        <v>1</v>
      </c>
      <c r="L4" s="2" t="s">
        <v>9</v>
      </c>
      <c r="M4" s="8"/>
      <c r="N4" s="6" t="s">
        <v>9</v>
      </c>
      <c r="O4" s="2" t="s">
        <v>2</v>
      </c>
      <c r="R4" t="s">
        <v>31</v>
      </c>
    </row>
    <row r="5" spans="1:18" s="25" customFormat="1" ht="15.5" x14ac:dyDescent="0.35">
      <c r="A5" s="21" t="s">
        <v>10</v>
      </c>
      <c r="B5" s="22"/>
      <c r="C5" s="22"/>
      <c r="D5" s="22"/>
      <c r="E5" s="22"/>
      <c r="F5" s="23"/>
      <c r="G5" s="22"/>
      <c r="H5" s="24"/>
      <c r="I5" s="23"/>
      <c r="J5" s="22"/>
      <c r="K5" s="22"/>
      <c r="L5" s="22"/>
      <c r="M5" s="23"/>
      <c r="N5" s="22"/>
      <c r="O5" s="22"/>
      <c r="Q5" s="26"/>
    </row>
    <row r="6" spans="1:18" ht="15.5" x14ac:dyDescent="0.35">
      <c r="A6" s="1"/>
      <c r="B6" s="2" t="s">
        <v>11</v>
      </c>
      <c r="C6" s="2">
        <v>4</v>
      </c>
      <c r="D6" s="2" t="s">
        <v>8</v>
      </c>
      <c r="E6" s="2">
        <v>2</v>
      </c>
      <c r="F6" s="9">
        <v>1</v>
      </c>
      <c r="G6" s="6">
        <v>2</v>
      </c>
      <c r="H6" s="14"/>
      <c r="I6" s="8"/>
      <c r="J6" s="6">
        <v>2</v>
      </c>
      <c r="K6" s="2">
        <v>0</v>
      </c>
      <c r="L6" s="2">
        <v>0</v>
      </c>
      <c r="M6" s="8"/>
      <c r="N6" s="6">
        <v>0</v>
      </c>
      <c r="O6" s="2">
        <v>0</v>
      </c>
      <c r="R6">
        <v>0</v>
      </c>
    </row>
    <row r="7" spans="1:18" ht="15.5" x14ac:dyDescent="0.35">
      <c r="A7" s="1"/>
      <c r="B7" s="2" t="s">
        <v>12</v>
      </c>
      <c r="C7" s="2">
        <v>0</v>
      </c>
      <c r="D7" s="2" t="s">
        <v>8</v>
      </c>
      <c r="E7" s="2">
        <v>2</v>
      </c>
      <c r="F7" s="9">
        <v>1</v>
      </c>
      <c r="G7" s="6">
        <v>0</v>
      </c>
      <c r="H7" s="14"/>
      <c r="I7" s="8"/>
      <c r="J7" s="6">
        <v>0</v>
      </c>
      <c r="K7" s="2">
        <v>0</v>
      </c>
      <c r="L7" s="2">
        <v>0</v>
      </c>
      <c r="M7" s="8"/>
      <c r="N7" s="6">
        <v>0</v>
      </c>
      <c r="O7" s="2">
        <v>0</v>
      </c>
      <c r="R7">
        <v>0</v>
      </c>
    </row>
    <row r="8" spans="1:18" ht="15.5" x14ac:dyDescent="0.35">
      <c r="A8" s="1"/>
      <c r="B8" s="2" t="s">
        <v>13</v>
      </c>
      <c r="C8" s="2">
        <v>55</v>
      </c>
      <c r="D8" s="2" t="s">
        <v>8</v>
      </c>
      <c r="E8" s="2">
        <v>2</v>
      </c>
      <c r="F8" s="9">
        <v>1</v>
      </c>
      <c r="G8" s="6">
        <v>27.5</v>
      </c>
      <c r="H8" s="14"/>
      <c r="I8" s="8"/>
      <c r="J8" s="6">
        <v>27.5</v>
      </c>
      <c r="K8" s="2">
        <v>0</v>
      </c>
      <c r="L8" s="2">
        <v>0</v>
      </c>
      <c r="M8" s="8"/>
      <c r="N8" s="6">
        <v>0</v>
      </c>
      <c r="O8" s="2">
        <v>0</v>
      </c>
      <c r="R8">
        <v>0</v>
      </c>
    </row>
    <row r="9" spans="1:18" ht="15.5" x14ac:dyDescent="0.35">
      <c r="A9" s="1"/>
      <c r="B9" s="2" t="s">
        <v>14</v>
      </c>
      <c r="C9" s="2">
        <v>0</v>
      </c>
      <c r="D9" s="2" t="s">
        <v>8</v>
      </c>
      <c r="E9" s="2">
        <v>2</v>
      </c>
      <c r="F9" s="9">
        <v>1</v>
      </c>
      <c r="G9" s="6">
        <v>0</v>
      </c>
      <c r="H9" s="14"/>
      <c r="I9" s="8"/>
      <c r="J9" s="6">
        <v>0</v>
      </c>
      <c r="K9" s="2">
        <v>0</v>
      </c>
      <c r="L9" s="2">
        <v>0</v>
      </c>
      <c r="M9" s="8"/>
      <c r="N9" s="6">
        <v>0</v>
      </c>
      <c r="O9" s="2">
        <v>0</v>
      </c>
      <c r="R9">
        <v>0</v>
      </c>
    </row>
    <row r="10" spans="1:18" ht="15.5" x14ac:dyDescent="0.35">
      <c r="A10" s="1"/>
      <c r="B10" s="2" t="s">
        <v>15</v>
      </c>
      <c r="C10" s="2">
        <v>14</v>
      </c>
      <c r="D10" s="2" t="s">
        <v>8</v>
      </c>
      <c r="E10" s="2">
        <v>2</v>
      </c>
      <c r="F10" s="9">
        <v>1</v>
      </c>
      <c r="G10" s="6">
        <v>7</v>
      </c>
      <c r="H10" s="14"/>
      <c r="I10" s="8"/>
      <c r="J10" s="6">
        <v>7</v>
      </c>
      <c r="K10" s="2">
        <v>0</v>
      </c>
      <c r="L10" s="2">
        <v>0</v>
      </c>
      <c r="M10" s="8"/>
      <c r="N10" s="6">
        <v>0</v>
      </c>
      <c r="O10" s="2">
        <v>0</v>
      </c>
      <c r="R10">
        <v>0</v>
      </c>
    </row>
    <row r="11" spans="1:18" ht="15.5" x14ac:dyDescent="0.35">
      <c r="A11" s="1"/>
      <c r="B11" s="2" t="s">
        <v>16</v>
      </c>
      <c r="C11" s="2">
        <v>0</v>
      </c>
      <c r="D11" s="2" t="s">
        <v>8</v>
      </c>
      <c r="E11" s="2">
        <v>2</v>
      </c>
      <c r="F11" s="9">
        <v>1</v>
      </c>
      <c r="G11" s="6">
        <v>0</v>
      </c>
      <c r="H11" s="14"/>
      <c r="I11" s="8"/>
      <c r="J11" s="6">
        <v>0</v>
      </c>
      <c r="K11" s="2">
        <v>0</v>
      </c>
      <c r="L11" s="2">
        <v>0</v>
      </c>
      <c r="M11" s="8"/>
      <c r="N11" s="6">
        <v>0</v>
      </c>
      <c r="O11" s="2">
        <v>0</v>
      </c>
      <c r="R11">
        <v>0</v>
      </c>
    </row>
    <row r="12" spans="1:18" s="4" customFormat="1" ht="58" x14ac:dyDescent="0.35">
      <c r="A12" s="4" t="s">
        <v>45</v>
      </c>
      <c r="B12" s="4">
        <v>3</v>
      </c>
      <c r="C12" s="4">
        <v>3</v>
      </c>
      <c r="D12" s="4" t="s">
        <v>0</v>
      </c>
      <c r="E12" s="4">
        <v>1</v>
      </c>
      <c r="F12" s="4">
        <v>1</v>
      </c>
      <c r="G12" s="18">
        <v>0</v>
      </c>
      <c r="H12" s="19">
        <f t="shared" ref="H12:H20" si="0">IF(D12="A", C12/E12)</f>
        <v>3</v>
      </c>
      <c r="I12" s="20"/>
      <c r="J12" s="19">
        <v>0</v>
      </c>
      <c r="K12" s="19">
        <v>0</v>
      </c>
      <c r="L12" s="4">
        <v>0</v>
      </c>
      <c r="N12" s="18">
        <v>0</v>
      </c>
      <c r="O12" s="4">
        <v>0</v>
      </c>
      <c r="R12" s="18">
        <v>0</v>
      </c>
    </row>
    <row r="13" spans="1:18" s="4" customFormat="1" ht="15.5" x14ac:dyDescent="0.35">
      <c r="A13" s="4" t="s">
        <v>13</v>
      </c>
      <c r="B13" s="4">
        <v>14</v>
      </c>
      <c r="C13" s="4">
        <v>14</v>
      </c>
      <c r="D13" s="4" t="s">
        <v>0</v>
      </c>
      <c r="E13" s="4">
        <v>1</v>
      </c>
      <c r="F13" s="4">
        <v>1</v>
      </c>
      <c r="G13" s="18">
        <v>0</v>
      </c>
      <c r="H13" s="19">
        <f t="shared" si="0"/>
        <v>14</v>
      </c>
      <c r="I13" s="20"/>
      <c r="J13" s="19">
        <v>0</v>
      </c>
      <c r="K13" s="19">
        <v>0</v>
      </c>
      <c r="L13" s="4">
        <v>0</v>
      </c>
      <c r="N13" s="18">
        <v>0</v>
      </c>
      <c r="O13" s="2">
        <v>0</v>
      </c>
      <c r="R13" s="18">
        <v>0</v>
      </c>
    </row>
    <row r="14" spans="1:18" s="4" customFormat="1" x14ac:dyDescent="0.35">
      <c r="A14" s="4" t="s">
        <v>46</v>
      </c>
      <c r="B14" s="4">
        <v>13</v>
      </c>
      <c r="C14" s="4">
        <v>13</v>
      </c>
      <c r="D14" s="4" t="s">
        <v>0</v>
      </c>
      <c r="E14" s="4">
        <v>1</v>
      </c>
      <c r="F14" s="4">
        <v>1</v>
      </c>
      <c r="G14" s="18">
        <v>0</v>
      </c>
      <c r="H14" s="19">
        <f t="shared" si="0"/>
        <v>13</v>
      </c>
      <c r="I14" s="20"/>
      <c r="J14" s="19">
        <v>0</v>
      </c>
      <c r="K14" s="19">
        <v>0</v>
      </c>
      <c r="L14" s="4">
        <v>0</v>
      </c>
      <c r="N14" s="18">
        <v>0</v>
      </c>
      <c r="O14" s="4">
        <v>0</v>
      </c>
      <c r="R14" s="18">
        <v>0</v>
      </c>
    </row>
    <row r="15" spans="1:18" s="4" customFormat="1" ht="15.5" x14ac:dyDescent="0.35">
      <c r="A15" s="4" t="s">
        <v>47</v>
      </c>
      <c r="B15" s="4">
        <v>4</v>
      </c>
      <c r="C15" s="4">
        <v>4</v>
      </c>
      <c r="D15" s="4" t="s">
        <v>0</v>
      </c>
      <c r="E15" s="4">
        <v>1</v>
      </c>
      <c r="F15" s="4">
        <v>1</v>
      </c>
      <c r="G15" s="18">
        <v>0</v>
      </c>
      <c r="H15" s="19">
        <f t="shared" si="0"/>
        <v>4</v>
      </c>
      <c r="I15" s="20"/>
      <c r="J15" s="19">
        <v>0</v>
      </c>
      <c r="K15" s="19">
        <v>0</v>
      </c>
      <c r="L15" s="4">
        <v>0</v>
      </c>
      <c r="N15" s="18">
        <v>0</v>
      </c>
      <c r="O15" s="2">
        <v>0</v>
      </c>
      <c r="R15" s="18">
        <v>0</v>
      </c>
    </row>
    <row r="16" spans="1:18" s="4" customFormat="1" x14ac:dyDescent="0.35">
      <c r="A16" s="4" t="s">
        <v>14</v>
      </c>
      <c r="B16" s="4">
        <v>2</v>
      </c>
      <c r="C16" s="4">
        <v>2</v>
      </c>
      <c r="D16" s="4" t="s">
        <v>0</v>
      </c>
      <c r="E16" s="4">
        <v>1</v>
      </c>
      <c r="F16" s="4">
        <v>1</v>
      </c>
      <c r="G16" s="18">
        <v>0</v>
      </c>
      <c r="H16" s="19">
        <f t="shared" si="0"/>
        <v>2</v>
      </c>
      <c r="I16" s="20"/>
      <c r="J16" s="19">
        <v>0</v>
      </c>
      <c r="K16" s="19">
        <v>0</v>
      </c>
      <c r="L16" s="4">
        <v>0</v>
      </c>
      <c r="N16" s="18">
        <v>0</v>
      </c>
      <c r="O16" s="4">
        <v>0</v>
      </c>
      <c r="R16" s="18">
        <v>0</v>
      </c>
    </row>
    <row r="17" spans="1:18" s="4" customFormat="1" ht="15.5" x14ac:dyDescent="0.35">
      <c r="A17" s="4" t="s">
        <v>48</v>
      </c>
      <c r="B17" s="4">
        <v>2</v>
      </c>
      <c r="C17" s="4">
        <v>2</v>
      </c>
      <c r="D17" s="4" t="s">
        <v>0</v>
      </c>
      <c r="E17" s="4">
        <v>1</v>
      </c>
      <c r="F17" s="4">
        <v>1</v>
      </c>
      <c r="G17" s="18">
        <v>0</v>
      </c>
      <c r="H17" s="19">
        <f t="shared" si="0"/>
        <v>2</v>
      </c>
      <c r="I17" s="20"/>
      <c r="J17" s="19">
        <v>0</v>
      </c>
      <c r="K17" s="19">
        <v>0</v>
      </c>
      <c r="L17" s="4">
        <v>0</v>
      </c>
      <c r="N17" s="18">
        <v>0</v>
      </c>
      <c r="O17" s="2">
        <v>0</v>
      </c>
      <c r="R17" s="18">
        <v>0</v>
      </c>
    </row>
    <row r="18" spans="1:18" s="4" customFormat="1" ht="29" x14ac:dyDescent="0.35">
      <c r="A18" s="4" t="s">
        <v>49</v>
      </c>
      <c r="B18" s="4">
        <v>2</v>
      </c>
      <c r="C18" s="4">
        <v>2</v>
      </c>
      <c r="D18" s="4" t="s">
        <v>0</v>
      </c>
      <c r="E18" s="4">
        <v>1</v>
      </c>
      <c r="F18" s="4">
        <v>1</v>
      </c>
      <c r="G18" s="18">
        <v>0</v>
      </c>
      <c r="H18" s="19">
        <f t="shared" si="0"/>
        <v>2</v>
      </c>
      <c r="I18" s="20"/>
      <c r="J18" s="19">
        <v>0</v>
      </c>
      <c r="K18" s="19">
        <v>0</v>
      </c>
      <c r="L18" s="4">
        <v>0</v>
      </c>
      <c r="N18" s="18">
        <v>0</v>
      </c>
      <c r="O18" s="4">
        <v>0</v>
      </c>
      <c r="R18" s="18">
        <v>0</v>
      </c>
    </row>
    <row r="19" spans="1:18" s="4" customFormat="1" ht="15.5" x14ac:dyDescent="0.35">
      <c r="A19" s="4" t="s">
        <v>50</v>
      </c>
      <c r="B19" s="4">
        <v>23</v>
      </c>
      <c r="C19" s="4">
        <v>23</v>
      </c>
      <c r="D19" s="4" t="s">
        <v>0</v>
      </c>
      <c r="E19" s="4">
        <v>1</v>
      </c>
      <c r="F19" s="4">
        <v>1</v>
      </c>
      <c r="G19" s="18">
        <v>0</v>
      </c>
      <c r="H19" s="19">
        <f t="shared" si="0"/>
        <v>23</v>
      </c>
      <c r="I19" s="20"/>
      <c r="J19" s="19">
        <v>0</v>
      </c>
      <c r="K19" s="19">
        <v>0</v>
      </c>
      <c r="L19" s="4">
        <v>0</v>
      </c>
      <c r="N19" s="18">
        <v>0</v>
      </c>
      <c r="O19" s="2">
        <v>0</v>
      </c>
      <c r="R19" s="18">
        <v>0</v>
      </c>
    </row>
    <row r="20" spans="1:18" s="4" customFormat="1" x14ac:dyDescent="0.35">
      <c r="A20" s="4" t="s">
        <v>51</v>
      </c>
      <c r="B20" s="4">
        <v>25</v>
      </c>
      <c r="C20" s="4">
        <v>25</v>
      </c>
      <c r="D20" s="4" t="s">
        <v>0</v>
      </c>
      <c r="E20" s="4">
        <v>1</v>
      </c>
      <c r="F20" s="4">
        <v>1</v>
      </c>
      <c r="G20" s="18">
        <v>0</v>
      </c>
      <c r="H20" s="19">
        <f t="shared" si="0"/>
        <v>25</v>
      </c>
      <c r="I20" s="20"/>
      <c r="J20" s="19">
        <v>0</v>
      </c>
      <c r="K20" s="19">
        <v>0</v>
      </c>
      <c r="L20" s="4">
        <v>0</v>
      </c>
      <c r="N20" s="18">
        <v>0</v>
      </c>
      <c r="O20" s="4">
        <v>0</v>
      </c>
      <c r="R20" s="18">
        <v>0</v>
      </c>
    </row>
    <row r="21" spans="1:18" s="16" customFormat="1" ht="15.5" x14ac:dyDescent="0.35">
      <c r="A21" s="1"/>
      <c r="B21" s="2"/>
      <c r="C21" s="2"/>
      <c r="D21" s="2"/>
      <c r="E21" s="2"/>
      <c r="F21" s="9"/>
      <c r="G21" s="6"/>
      <c r="H21" s="14"/>
      <c r="I21" s="8"/>
      <c r="J21" s="6"/>
      <c r="K21" s="2"/>
      <c r="L21" s="2"/>
      <c r="M21" s="8"/>
      <c r="N21" s="6"/>
      <c r="O21" s="2"/>
      <c r="Q21" s="7"/>
    </row>
    <row r="23" spans="1:18" s="25" customFormat="1" ht="15.5" x14ac:dyDescent="0.35">
      <c r="A23" s="21" t="s">
        <v>17</v>
      </c>
      <c r="B23" s="22"/>
      <c r="C23" s="22"/>
      <c r="D23" s="22"/>
      <c r="E23" s="22"/>
      <c r="F23" s="23"/>
      <c r="G23" s="22"/>
      <c r="H23" s="24"/>
      <c r="I23" s="23"/>
      <c r="J23" s="22"/>
      <c r="K23" s="22"/>
      <c r="L23" s="22"/>
      <c r="M23" s="23"/>
      <c r="N23" s="22"/>
      <c r="O23" s="22"/>
      <c r="Q23" s="26"/>
    </row>
    <row r="24" spans="1:18" ht="15.5" x14ac:dyDescent="0.35">
      <c r="A24" s="1"/>
      <c r="B24" s="2" t="s">
        <v>11</v>
      </c>
      <c r="C24" s="2">
        <v>54</v>
      </c>
      <c r="D24" s="2" t="s">
        <v>1</v>
      </c>
      <c r="E24" s="2">
        <v>1</v>
      </c>
      <c r="F24" s="9">
        <v>1</v>
      </c>
      <c r="G24" s="6">
        <v>0</v>
      </c>
      <c r="H24" s="14">
        <v>0</v>
      </c>
      <c r="I24" s="8"/>
      <c r="J24" s="6">
        <v>0</v>
      </c>
      <c r="K24" s="2">
        <v>54</v>
      </c>
      <c r="L24" s="2">
        <v>0</v>
      </c>
      <c r="M24" s="8"/>
      <c r="N24" s="6">
        <v>0</v>
      </c>
      <c r="O24" s="2">
        <v>0</v>
      </c>
      <c r="R24">
        <v>0</v>
      </c>
    </row>
    <row r="25" spans="1:18" ht="15.5" x14ac:dyDescent="0.35">
      <c r="A25" s="1"/>
      <c r="B25" s="2" t="s">
        <v>12</v>
      </c>
      <c r="C25" s="2">
        <v>0</v>
      </c>
      <c r="D25" s="2" t="s">
        <v>1</v>
      </c>
      <c r="E25" s="2">
        <v>1</v>
      </c>
      <c r="F25" s="9">
        <v>1</v>
      </c>
      <c r="G25" s="6">
        <v>0</v>
      </c>
      <c r="H25" s="14">
        <v>0</v>
      </c>
      <c r="I25" s="8"/>
      <c r="J25" s="6">
        <v>0</v>
      </c>
      <c r="K25" s="2">
        <v>0</v>
      </c>
      <c r="L25" s="2">
        <v>0</v>
      </c>
      <c r="M25" s="8"/>
      <c r="N25" s="6">
        <v>0</v>
      </c>
      <c r="O25" s="2">
        <v>0</v>
      </c>
      <c r="R25">
        <v>0</v>
      </c>
    </row>
    <row r="26" spans="1:18" ht="15.5" x14ac:dyDescent="0.35">
      <c r="A26" s="1"/>
      <c r="B26" s="2" t="s">
        <v>13</v>
      </c>
      <c r="C26" s="2">
        <v>84</v>
      </c>
      <c r="D26" s="2" t="s">
        <v>1</v>
      </c>
      <c r="E26" s="2">
        <v>1</v>
      </c>
      <c r="F26" s="9">
        <v>1</v>
      </c>
      <c r="G26" s="6">
        <v>0</v>
      </c>
      <c r="H26" s="14">
        <v>0</v>
      </c>
      <c r="I26" s="8"/>
      <c r="J26" s="6">
        <v>0</v>
      </c>
      <c r="K26" s="2">
        <v>84</v>
      </c>
      <c r="L26" s="2">
        <v>0</v>
      </c>
      <c r="M26" s="8"/>
      <c r="N26" s="6">
        <v>0</v>
      </c>
      <c r="O26" s="2">
        <v>0</v>
      </c>
      <c r="R26">
        <v>0</v>
      </c>
    </row>
    <row r="27" spans="1:18" ht="15.5" x14ac:dyDescent="0.35">
      <c r="A27" s="1"/>
      <c r="B27" s="2" t="s">
        <v>14</v>
      </c>
      <c r="C27" s="2">
        <v>30</v>
      </c>
      <c r="D27" s="2" t="s">
        <v>1</v>
      </c>
      <c r="E27" s="2">
        <v>1</v>
      </c>
      <c r="F27" s="9">
        <v>1</v>
      </c>
      <c r="G27" s="6">
        <v>0</v>
      </c>
      <c r="H27" s="14">
        <v>0</v>
      </c>
      <c r="I27" s="8"/>
      <c r="J27" s="6">
        <v>0</v>
      </c>
      <c r="K27" s="2">
        <v>30</v>
      </c>
      <c r="L27" s="2">
        <v>0</v>
      </c>
      <c r="M27" s="8"/>
      <c r="N27" s="6">
        <v>0</v>
      </c>
      <c r="O27" s="2">
        <v>0</v>
      </c>
      <c r="R27">
        <v>0</v>
      </c>
    </row>
    <row r="28" spans="1:18" ht="15.5" x14ac:dyDescent="0.35">
      <c r="A28" s="1"/>
      <c r="B28" s="2" t="s">
        <v>15</v>
      </c>
      <c r="C28" s="2">
        <v>12</v>
      </c>
      <c r="D28" s="2" t="s">
        <v>1</v>
      </c>
      <c r="E28" s="2">
        <v>1</v>
      </c>
      <c r="F28" s="9">
        <v>1</v>
      </c>
      <c r="G28" s="6">
        <v>0</v>
      </c>
      <c r="H28" s="14">
        <v>0</v>
      </c>
      <c r="I28" s="8"/>
      <c r="J28" s="6">
        <v>0</v>
      </c>
      <c r="K28" s="2">
        <v>12</v>
      </c>
      <c r="L28" s="2">
        <v>0</v>
      </c>
      <c r="M28" s="8"/>
      <c r="N28" s="6">
        <v>0</v>
      </c>
      <c r="O28" s="2">
        <v>0</v>
      </c>
      <c r="R28">
        <v>0</v>
      </c>
    </row>
    <row r="29" spans="1:18" ht="15.5" x14ac:dyDescent="0.35">
      <c r="A29" s="1"/>
      <c r="B29" s="2" t="s">
        <v>16</v>
      </c>
      <c r="C29" s="2">
        <v>0</v>
      </c>
      <c r="D29" s="1"/>
      <c r="E29" s="2">
        <v>1</v>
      </c>
      <c r="F29" s="9">
        <v>1</v>
      </c>
      <c r="G29" s="6">
        <v>0</v>
      </c>
      <c r="H29" s="14">
        <v>0</v>
      </c>
      <c r="I29" s="8"/>
      <c r="J29" s="6">
        <v>0</v>
      </c>
      <c r="K29" s="2">
        <v>0</v>
      </c>
      <c r="L29" s="2">
        <v>0</v>
      </c>
      <c r="M29" s="8"/>
      <c r="N29" s="6">
        <v>0</v>
      </c>
      <c r="O29" s="2">
        <v>0</v>
      </c>
      <c r="R29">
        <v>0</v>
      </c>
    </row>
    <row r="30" spans="1:18" s="4" customFormat="1" ht="15.5" x14ac:dyDescent="0.35">
      <c r="A30" s="4" t="s">
        <v>47</v>
      </c>
      <c r="B30" s="4">
        <v>54</v>
      </c>
      <c r="C30" s="4">
        <v>54</v>
      </c>
      <c r="D30" s="4" t="s">
        <v>1</v>
      </c>
      <c r="E30" s="4">
        <v>1</v>
      </c>
      <c r="F30" s="4">
        <v>1</v>
      </c>
      <c r="G30" s="18">
        <v>0</v>
      </c>
      <c r="H30" s="14">
        <v>0</v>
      </c>
      <c r="I30" s="20"/>
      <c r="J30" s="6">
        <v>0</v>
      </c>
      <c r="K30" s="19">
        <f t="shared" ref="K30:K37" si="1">IF(D30="B", C30/E30)</f>
        <v>54</v>
      </c>
      <c r="L30" s="4">
        <v>0</v>
      </c>
      <c r="N30" s="18">
        <v>0</v>
      </c>
      <c r="O30" s="4">
        <v>0</v>
      </c>
      <c r="R30" s="18">
        <v>0</v>
      </c>
    </row>
    <row r="31" spans="1:18" s="4" customFormat="1" ht="15.5" x14ac:dyDescent="0.35">
      <c r="A31" s="4" t="s">
        <v>14</v>
      </c>
      <c r="B31" s="4">
        <v>16</v>
      </c>
      <c r="C31" s="4">
        <v>16</v>
      </c>
      <c r="D31" s="4" t="s">
        <v>1</v>
      </c>
      <c r="E31" s="4">
        <v>1</v>
      </c>
      <c r="F31" s="4">
        <v>1</v>
      </c>
      <c r="G31" s="18">
        <v>0</v>
      </c>
      <c r="H31" s="14">
        <v>0</v>
      </c>
      <c r="I31" s="20"/>
      <c r="J31" s="6">
        <v>0</v>
      </c>
      <c r="K31" s="19">
        <f t="shared" si="1"/>
        <v>16</v>
      </c>
      <c r="L31" s="4">
        <v>0</v>
      </c>
      <c r="N31" s="18">
        <v>0</v>
      </c>
      <c r="O31" s="4">
        <v>0</v>
      </c>
      <c r="R31" s="18">
        <v>0</v>
      </c>
    </row>
    <row r="32" spans="1:18" s="4" customFormat="1" ht="15.5" x14ac:dyDescent="0.35">
      <c r="A32" s="4" t="s">
        <v>15</v>
      </c>
      <c r="B32" s="4">
        <v>15</v>
      </c>
      <c r="C32" s="4">
        <v>15</v>
      </c>
      <c r="D32" s="4" t="s">
        <v>1</v>
      </c>
      <c r="E32" s="4">
        <v>1</v>
      </c>
      <c r="F32" s="4">
        <v>1</v>
      </c>
      <c r="G32" s="18">
        <v>0</v>
      </c>
      <c r="H32" s="14">
        <v>0</v>
      </c>
      <c r="I32" s="20"/>
      <c r="J32" s="6">
        <v>0</v>
      </c>
      <c r="K32" s="19">
        <f t="shared" si="1"/>
        <v>15</v>
      </c>
      <c r="L32" s="4">
        <v>0</v>
      </c>
      <c r="N32" s="18">
        <v>0</v>
      </c>
      <c r="O32" s="4">
        <v>0</v>
      </c>
      <c r="R32" s="18">
        <v>0</v>
      </c>
    </row>
    <row r="33" spans="1:18" s="4" customFormat="1" ht="15.5" x14ac:dyDescent="0.35">
      <c r="A33" s="4" t="s">
        <v>13</v>
      </c>
      <c r="B33" s="4">
        <v>13</v>
      </c>
      <c r="C33" s="4">
        <v>13</v>
      </c>
      <c r="D33" s="4" t="s">
        <v>1</v>
      </c>
      <c r="E33" s="4">
        <v>1</v>
      </c>
      <c r="F33" s="4">
        <v>1</v>
      </c>
      <c r="G33" s="18">
        <v>0</v>
      </c>
      <c r="H33" s="14">
        <v>0</v>
      </c>
      <c r="I33" s="20"/>
      <c r="J33" s="6">
        <v>0</v>
      </c>
      <c r="K33" s="19">
        <f t="shared" si="1"/>
        <v>13</v>
      </c>
      <c r="L33" s="4">
        <v>0</v>
      </c>
      <c r="N33" s="18">
        <v>0</v>
      </c>
      <c r="O33" s="4">
        <v>0</v>
      </c>
      <c r="R33" s="18">
        <v>0</v>
      </c>
    </row>
    <row r="34" spans="1:18" s="4" customFormat="1" ht="15.5" x14ac:dyDescent="0.35">
      <c r="A34" s="4" t="s">
        <v>50</v>
      </c>
      <c r="B34" s="4">
        <v>26</v>
      </c>
      <c r="C34" s="4">
        <v>26</v>
      </c>
      <c r="D34" s="4" t="s">
        <v>1</v>
      </c>
      <c r="E34" s="4">
        <v>1</v>
      </c>
      <c r="F34" s="4">
        <v>1</v>
      </c>
      <c r="G34" s="18">
        <v>0</v>
      </c>
      <c r="H34" s="14">
        <v>0</v>
      </c>
      <c r="I34" s="20"/>
      <c r="J34" s="6">
        <v>0</v>
      </c>
      <c r="K34" s="19">
        <f t="shared" si="1"/>
        <v>26</v>
      </c>
      <c r="L34" s="4">
        <v>0</v>
      </c>
      <c r="N34" s="18">
        <v>0</v>
      </c>
      <c r="O34" s="4">
        <v>0</v>
      </c>
      <c r="R34" s="18">
        <v>0</v>
      </c>
    </row>
    <row r="35" spans="1:18" s="4" customFormat="1" ht="15.5" x14ac:dyDescent="0.35">
      <c r="A35" s="4" t="s">
        <v>52</v>
      </c>
      <c r="B35" s="4">
        <v>2</v>
      </c>
      <c r="C35" s="4">
        <v>2</v>
      </c>
      <c r="D35" s="4" t="s">
        <v>1</v>
      </c>
      <c r="E35" s="4">
        <v>1</v>
      </c>
      <c r="F35" s="4">
        <v>1</v>
      </c>
      <c r="G35" s="18">
        <v>0</v>
      </c>
      <c r="H35" s="14">
        <v>0</v>
      </c>
      <c r="I35" s="20"/>
      <c r="J35" s="6">
        <v>0</v>
      </c>
      <c r="K35" s="19">
        <f t="shared" si="1"/>
        <v>2</v>
      </c>
      <c r="L35" s="4">
        <v>0</v>
      </c>
      <c r="N35" s="18">
        <v>0</v>
      </c>
      <c r="O35" s="4">
        <v>0</v>
      </c>
      <c r="R35" s="18">
        <v>0</v>
      </c>
    </row>
    <row r="36" spans="1:18" s="4" customFormat="1" ht="15.5" x14ac:dyDescent="0.35">
      <c r="A36" s="4" t="s">
        <v>53</v>
      </c>
      <c r="B36" s="4">
        <v>2</v>
      </c>
      <c r="C36" s="4">
        <v>2</v>
      </c>
      <c r="D36" s="4" t="s">
        <v>1</v>
      </c>
      <c r="E36" s="4">
        <v>1</v>
      </c>
      <c r="F36" s="4">
        <v>1</v>
      </c>
      <c r="G36" s="18">
        <v>0</v>
      </c>
      <c r="H36" s="14">
        <v>0</v>
      </c>
      <c r="I36" s="20"/>
      <c r="J36" s="6">
        <v>0</v>
      </c>
      <c r="K36" s="19">
        <f t="shared" si="1"/>
        <v>2</v>
      </c>
      <c r="L36" s="4">
        <v>0</v>
      </c>
      <c r="N36" s="18">
        <v>0</v>
      </c>
      <c r="O36" s="4">
        <v>0</v>
      </c>
      <c r="R36" s="18">
        <v>0</v>
      </c>
    </row>
    <row r="37" spans="1:18" s="4" customFormat="1" ht="15.5" x14ac:dyDescent="0.35">
      <c r="A37" s="4" t="s">
        <v>42</v>
      </c>
      <c r="B37" s="4">
        <v>1</v>
      </c>
      <c r="C37" s="4">
        <v>1</v>
      </c>
      <c r="D37" s="4" t="s">
        <v>1</v>
      </c>
      <c r="E37" s="4">
        <v>1</v>
      </c>
      <c r="F37" s="4">
        <v>1</v>
      </c>
      <c r="G37" s="18">
        <v>0</v>
      </c>
      <c r="H37" s="14">
        <v>0</v>
      </c>
      <c r="I37" s="20"/>
      <c r="J37" s="6">
        <v>0</v>
      </c>
      <c r="K37" s="19">
        <f t="shared" si="1"/>
        <v>1</v>
      </c>
      <c r="L37" s="4">
        <v>0</v>
      </c>
      <c r="N37" s="18">
        <v>0</v>
      </c>
      <c r="O37" s="4">
        <v>0</v>
      </c>
      <c r="R37" s="18">
        <v>0</v>
      </c>
    </row>
    <row r="39" spans="1:18" s="25" customFormat="1" ht="15.5" x14ac:dyDescent="0.35">
      <c r="A39" s="21" t="s">
        <v>18</v>
      </c>
      <c r="B39" s="22"/>
      <c r="C39" s="22"/>
      <c r="D39" s="22"/>
      <c r="E39" s="22"/>
      <c r="F39" s="23"/>
      <c r="G39" s="22"/>
      <c r="H39" s="24"/>
      <c r="I39" s="23"/>
      <c r="J39" s="22"/>
      <c r="K39" s="22"/>
      <c r="L39" s="22"/>
      <c r="M39" s="23"/>
      <c r="N39" s="22"/>
      <c r="O39" s="22"/>
      <c r="Q39" s="26"/>
    </row>
    <row r="40" spans="1:18" ht="15.5" x14ac:dyDescent="0.35">
      <c r="A40" s="1"/>
      <c r="B40" s="3" t="s">
        <v>11</v>
      </c>
      <c r="C40" s="2">
        <v>29</v>
      </c>
      <c r="D40" s="2" t="s">
        <v>9</v>
      </c>
      <c r="E40" s="2">
        <v>2</v>
      </c>
      <c r="F40" s="9">
        <v>1</v>
      </c>
      <c r="G40" s="6">
        <v>0</v>
      </c>
      <c r="H40" s="19">
        <v>0</v>
      </c>
      <c r="I40" s="8"/>
      <c r="J40" s="6">
        <v>0</v>
      </c>
      <c r="K40" s="2">
        <v>0</v>
      </c>
      <c r="L40" s="2">
        <v>14.5</v>
      </c>
      <c r="M40" s="8"/>
      <c r="N40" s="6">
        <v>14.5</v>
      </c>
      <c r="O40" s="2">
        <v>0</v>
      </c>
      <c r="R40">
        <v>0</v>
      </c>
    </row>
    <row r="41" spans="1:18" ht="15.5" x14ac:dyDescent="0.35">
      <c r="A41" s="1"/>
      <c r="B41" s="3" t="s">
        <v>12</v>
      </c>
      <c r="C41" s="2">
        <v>0</v>
      </c>
      <c r="D41" s="2" t="s">
        <v>9</v>
      </c>
      <c r="E41" s="2">
        <v>2</v>
      </c>
      <c r="F41" s="9">
        <v>1</v>
      </c>
      <c r="G41" s="6">
        <v>0</v>
      </c>
      <c r="H41" s="14">
        <v>0</v>
      </c>
      <c r="I41" s="8"/>
      <c r="J41" s="6">
        <v>0</v>
      </c>
      <c r="K41" s="2">
        <v>0</v>
      </c>
      <c r="L41" s="2">
        <v>0</v>
      </c>
      <c r="M41" s="8"/>
      <c r="N41" s="6">
        <v>0</v>
      </c>
      <c r="O41" s="2">
        <v>0</v>
      </c>
      <c r="R41">
        <v>0</v>
      </c>
    </row>
    <row r="42" spans="1:18" ht="15.5" x14ac:dyDescent="0.35">
      <c r="A42" s="1"/>
      <c r="B42" s="3" t="s">
        <v>13</v>
      </c>
      <c r="C42" s="2">
        <v>9</v>
      </c>
      <c r="D42" s="2" t="s">
        <v>9</v>
      </c>
      <c r="E42" s="2">
        <v>2</v>
      </c>
      <c r="F42" s="9">
        <v>1</v>
      </c>
      <c r="G42" s="6">
        <v>0</v>
      </c>
      <c r="H42" s="19">
        <v>0</v>
      </c>
      <c r="I42" s="8"/>
      <c r="J42" s="6">
        <v>0</v>
      </c>
      <c r="K42" s="2">
        <v>0</v>
      </c>
      <c r="L42" s="2">
        <v>4.5</v>
      </c>
      <c r="M42" s="8"/>
      <c r="N42" s="6">
        <v>4.5</v>
      </c>
      <c r="O42" s="2">
        <v>0</v>
      </c>
      <c r="R42">
        <v>0</v>
      </c>
    </row>
    <row r="43" spans="1:18" ht="15.5" x14ac:dyDescent="0.35">
      <c r="A43" s="1"/>
      <c r="B43" s="3" t="s">
        <v>14</v>
      </c>
      <c r="C43" s="2">
        <v>18</v>
      </c>
      <c r="D43" s="2" t="s">
        <v>9</v>
      </c>
      <c r="E43" s="2">
        <v>2</v>
      </c>
      <c r="F43" s="9">
        <v>1</v>
      </c>
      <c r="G43" s="6">
        <v>0</v>
      </c>
      <c r="H43" s="14">
        <v>0</v>
      </c>
      <c r="I43" s="8"/>
      <c r="J43" s="6">
        <v>0</v>
      </c>
      <c r="K43" s="2">
        <v>0</v>
      </c>
      <c r="L43" s="2">
        <v>9</v>
      </c>
      <c r="M43" s="8"/>
      <c r="N43" s="6">
        <v>9</v>
      </c>
      <c r="O43" s="2">
        <v>0</v>
      </c>
      <c r="R43">
        <v>0</v>
      </c>
    </row>
    <row r="44" spans="1:18" ht="15.5" x14ac:dyDescent="0.35">
      <c r="A44" s="1"/>
      <c r="B44" s="3" t="s">
        <v>15</v>
      </c>
      <c r="C44" s="2">
        <v>1</v>
      </c>
      <c r="D44" s="2" t="s">
        <v>9</v>
      </c>
      <c r="E44" s="2">
        <v>2</v>
      </c>
      <c r="F44" s="9">
        <v>1</v>
      </c>
      <c r="G44" s="6">
        <v>0</v>
      </c>
      <c r="H44" s="19">
        <v>0</v>
      </c>
      <c r="I44" s="8"/>
      <c r="J44" s="6">
        <v>0</v>
      </c>
      <c r="K44" s="2">
        <v>0</v>
      </c>
      <c r="L44" s="2">
        <v>0.5</v>
      </c>
      <c r="M44" s="8"/>
      <c r="N44" s="6">
        <v>0.5</v>
      </c>
      <c r="O44" s="2">
        <v>0</v>
      </c>
      <c r="R44">
        <v>0</v>
      </c>
    </row>
    <row r="45" spans="1:18" ht="15.5" x14ac:dyDescent="0.35">
      <c r="A45" s="1"/>
      <c r="B45" s="3" t="s">
        <v>16</v>
      </c>
      <c r="C45" s="2">
        <v>0</v>
      </c>
      <c r="D45" s="2" t="s">
        <v>9</v>
      </c>
      <c r="E45" s="1"/>
      <c r="F45" s="14"/>
      <c r="G45" s="28">
        <v>0</v>
      </c>
      <c r="H45" s="14">
        <v>0</v>
      </c>
      <c r="I45" s="8"/>
      <c r="J45" s="6">
        <v>0</v>
      </c>
      <c r="K45" s="1"/>
      <c r="L45" s="1"/>
      <c r="M45" s="8"/>
      <c r="N45" s="1"/>
      <c r="O45" s="1"/>
    </row>
    <row r="46" spans="1:18" s="4" customFormat="1" ht="15.5" x14ac:dyDescent="0.35">
      <c r="A46" s="4" t="s">
        <v>47</v>
      </c>
      <c r="B46" s="4">
        <v>148</v>
      </c>
      <c r="C46" s="4">
        <v>148</v>
      </c>
      <c r="D46" s="4" t="s">
        <v>9</v>
      </c>
      <c r="E46" s="4">
        <v>2</v>
      </c>
      <c r="F46" s="4">
        <v>1</v>
      </c>
      <c r="G46" s="18">
        <v>0</v>
      </c>
      <c r="H46" s="19">
        <v>0</v>
      </c>
      <c r="J46" s="29">
        <v>0</v>
      </c>
      <c r="K46" s="19">
        <v>0</v>
      </c>
      <c r="L46" s="4">
        <f t="shared" ref="L46:L51" si="2">IF(D46="BC", C46/E46)</f>
        <v>74</v>
      </c>
      <c r="N46" s="18">
        <v>74</v>
      </c>
      <c r="O46" s="4">
        <v>0</v>
      </c>
      <c r="R46" s="18">
        <v>0</v>
      </c>
    </row>
    <row r="47" spans="1:18" s="4" customFormat="1" ht="15.5" x14ac:dyDescent="0.35">
      <c r="A47" s="4" t="s">
        <v>14</v>
      </c>
      <c r="B47" s="4">
        <v>52</v>
      </c>
      <c r="C47" s="4">
        <v>52</v>
      </c>
      <c r="D47" s="4" t="s">
        <v>9</v>
      </c>
      <c r="E47" s="4">
        <v>2</v>
      </c>
      <c r="F47" s="4">
        <v>1</v>
      </c>
      <c r="G47" s="28">
        <v>0</v>
      </c>
      <c r="H47" s="19">
        <v>0</v>
      </c>
      <c r="J47" s="29">
        <v>0</v>
      </c>
      <c r="K47" s="19">
        <v>0</v>
      </c>
      <c r="L47" s="4">
        <f t="shared" si="2"/>
        <v>26</v>
      </c>
      <c r="N47" s="18">
        <v>26</v>
      </c>
      <c r="O47" s="4">
        <v>0</v>
      </c>
      <c r="R47" s="18">
        <v>0</v>
      </c>
    </row>
    <row r="48" spans="1:18" s="4" customFormat="1" ht="15.5" x14ac:dyDescent="0.35">
      <c r="A48" s="4" t="s">
        <v>13</v>
      </c>
      <c r="B48" s="4">
        <v>27</v>
      </c>
      <c r="C48" s="4">
        <v>27</v>
      </c>
      <c r="D48" s="4" t="s">
        <v>9</v>
      </c>
      <c r="E48" s="4">
        <v>2</v>
      </c>
      <c r="F48" s="4">
        <v>1</v>
      </c>
      <c r="G48" s="18">
        <v>0</v>
      </c>
      <c r="H48" s="19">
        <v>0</v>
      </c>
      <c r="J48" s="29">
        <v>0</v>
      </c>
      <c r="K48" s="19">
        <v>0</v>
      </c>
      <c r="L48" s="4">
        <f t="shared" si="2"/>
        <v>13.5</v>
      </c>
      <c r="N48" s="18">
        <v>13.5</v>
      </c>
      <c r="O48" s="4">
        <v>0</v>
      </c>
      <c r="R48" s="18">
        <v>0</v>
      </c>
    </row>
    <row r="49" spans="1:18" s="4" customFormat="1" ht="15.5" x14ac:dyDescent="0.35">
      <c r="A49" s="4" t="s">
        <v>48</v>
      </c>
      <c r="B49" s="4">
        <v>6</v>
      </c>
      <c r="C49" s="4">
        <v>6</v>
      </c>
      <c r="D49" s="4" t="s">
        <v>9</v>
      </c>
      <c r="E49" s="4">
        <v>2</v>
      </c>
      <c r="F49" s="4">
        <v>1</v>
      </c>
      <c r="G49" s="28">
        <v>0</v>
      </c>
      <c r="H49" s="19">
        <v>0</v>
      </c>
      <c r="J49" s="29">
        <v>0</v>
      </c>
      <c r="K49" s="19">
        <v>0</v>
      </c>
      <c r="L49" s="4">
        <f t="shared" si="2"/>
        <v>3</v>
      </c>
      <c r="N49" s="18">
        <v>3</v>
      </c>
      <c r="O49" s="4">
        <v>0</v>
      </c>
      <c r="R49" s="18">
        <v>0</v>
      </c>
    </row>
    <row r="50" spans="1:18" s="4" customFormat="1" ht="43.5" x14ac:dyDescent="0.35">
      <c r="A50" s="4" t="s">
        <v>50</v>
      </c>
      <c r="B50" s="4" t="s">
        <v>54</v>
      </c>
      <c r="C50" s="4">
        <v>60</v>
      </c>
      <c r="D50" s="4" t="s">
        <v>9</v>
      </c>
      <c r="E50" s="4">
        <v>2</v>
      </c>
      <c r="F50" s="4">
        <v>1</v>
      </c>
      <c r="G50" s="18">
        <v>0</v>
      </c>
      <c r="H50" s="19">
        <v>0</v>
      </c>
      <c r="J50" s="29">
        <v>0</v>
      </c>
      <c r="K50" s="19">
        <v>0</v>
      </c>
      <c r="L50" s="4">
        <f t="shared" si="2"/>
        <v>30</v>
      </c>
      <c r="N50" s="18">
        <v>30</v>
      </c>
      <c r="O50" s="4">
        <v>0</v>
      </c>
      <c r="R50" s="18">
        <v>0</v>
      </c>
    </row>
    <row r="51" spans="1:18" s="4" customFormat="1" ht="15.5" x14ac:dyDescent="0.35">
      <c r="A51" s="4" t="s">
        <v>15</v>
      </c>
      <c r="B51" s="4">
        <v>1</v>
      </c>
      <c r="C51" s="4">
        <v>1</v>
      </c>
      <c r="D51" s="4" t="s">
        <v>9</v>
      </c>
      <c r="E51" s="4">
        <v>2</v>
      </c>
      <c r="F51" s="4">
        <v>1</v>
      </c>
      <c r="G51" s="28">
        <v>0</v>
      </c>
      <c r="H51" s="19">
        <v>0</v>
      </c>
      <c r="J51" s="29">
        <v>0</v>
      </c>
      <c r="K51" s="19">
        <v>0</v>
      </c>
      <c r="L51" s="4">
        <f t="shared" si="2"/>
        <v>0.5</v>
      </c>
      <c r="N51" s="18">
        <v>0.5</v>
      </c>
      <c r="O51" s="4">
        <v>0</v>
      </c>
      <c r="R51" s="18">
        <v>0</v>
      </c>
    </row>
    <row r="52" spans="1:18" s="16" customFormat="1" ht="15.5" x14ac:dyDescent="0.35">
      <c r="A52" s="1"/>
      <c r="B52" s="3"/>
      <c r="C52" s="2"/>
      <c r="D52" s="2"/>
      <c r="E52" s="1"/>
      <c r="F52" s="8"/>
      <c r="G52" s="4"/>
      <c r="H52" s="14"/>
      <c r="I52" s="8"/>
      <c r="J52" s="1"/>
      <c r="K52" s="1"/>
      <c r="L52" s="1"/>
      <c r="M52" s="14"/>
      <c r="N52" s="28"/>
      <c r="O52" s="1"/>
      <c r="Q52" s="7"/>
    </row>
    <row r="53" spans="1:18" s="16" customFormat="1" ht="15.5" x14ac:dyDescent="0.35">
      <c r="A53" s="1"/>
      <c r="B53" s="3"/>
      <c r="C53" s="2"/>
      <c r="D53" s="2"/>
      <c r="E53" s="1"/>
      <c r="F53" s="8"/>
      <c r="G53" s="1"/>
      <c r="H53" s="14"/>
      <c r="I53" s="8"/>
      <c r="J53" s="1"/>
      <c r="K53" s="1"/>
      <c r="L53" s="1"/>
      <c r="M53" s="14"/>
      <c r="N53" s="28"/>
      <c r="O53" s="1"/>
      <c r="Q53" s="7"/>
    </row>
    <row r="54" spans="1:18" x14ac:dyDescent="0.35">
      <c r="M54" s="11"/>
      <c r="N54" s="30"/>
    </row>
    <row r="55" spans="1:18" s="25" customFormat="1" ht="15.5" x14ac:dyDescent="0.35">
      <c r="A55" s="21" t="s">
        <v>19</v>
      </c>
      <c r="B55" s="22"/>
      <c r="C55" s="22"/>
      <c r="D55" s="22"/>
      <c r="E55" s="22"/>
      <c r="F55" s="23"/>
      <c r="G55" s="22"/>
      <c r="H55" s="24"/>
      <c r="I55" s="23"/>
      <c r="J55" s="22"/>
      <c r="K55" s="22"/>
      <c r="L55" s="22"/>
      <c r="M55" s="24"/>
      <c r="N55" s="31"/>
      <c r="O55" s="22"/>
      <c r="Q55" s="26"/>
    </row>
    <row r="56" spans="1:18" ht="15.5" x14ac:dyDescent="0.35">
      <c r="A56" s="1"/>
      <c r="B56" s="3" t="s">
        <v>11</v>
      </c>
      <c r="C56" s="2">
        <v>121</v>
      </c>
      <c r="D56" s="2" t="s">
        <v>9</v>
      </c>
      <c r="E56" s="2">
        <v>2</v>
      </c>
      <c r="F56" s="9">
        <v>1</v>
      </c>
      <c r="G56" s="6">
        <v>0</v>
      </c>
      <c r="H56" s="14">
        <v>0</v>
      </c>
      <c r="I56" s="8"/>
      <c r="J56" s="6">
        <v>0</v>
      </c>
      <c r="K56" s="2">
        <v>0</v>
      </c>
      <c r="L56" s="2">
        <v>60.5</v>
      </c>
      <c r="M56" s="14"/>
      <c r="N56" s="29">
        <v>60.5</v>
      </c>
      <c r="O56" s="2">
        <v>0</v>
      </c>
      <c r="R56">
        <v>0</v>
      </c>
    </row>
    <row r="57" spans="1:18" ht="15.5" x14ac:dyDescent="0.35">
      <c r="A57" s="1"/>
      <c r="B57" s="3" t="s">
        <v>12</v>
      </c>
      <c r="C57" s="2">
        <v>9</v>
      </c>
      <c r="D57" s="2" t="s">
        <v>9</v>
      </c>
      <c r="E57" s="2">
        <v>2</v>
      </c>
      <c r="F57" s="9">
        <v>1</v>
      </c>
      <c r="G57" s="6">
        <v>0</v>
      </c>
      <c r="H57" s="14">
        <v>0</v>
      </c>
      <c r="I57" s="8"/>
      <c r="J57" s="6">
        <v>0</v>
      </c>
      <c r="K57" s="2">
        <v>0</v>
      </c>
      <c r="L57" s="2">
        <v>4.5</v>
      </c>
      <c r="M57" s="14"/>
      <c r="N57" s="29">
        <v>4.5</v>
      </c>
      <c r="O57" s="2">
        <v>0</v>
      </c>
      <c r="R57">
        <v>0</v>
      </c>
    </row>
    <row r="58" spans="1:18" ht="15.5" x14ac:dyDescent="0.35">
      <c r="A58" s="1"/>
      <c r="B58" s="3" t="s">
        <v>13</v>
      </c>
      <c r="C58" s="2">
        <v>123</v>
      </c>
      <c r="D58" s="2" t="s">
        <v>9</v>
      </c>
      <c r="E58" s="2">
        <v>2</v>
      </c>
      <c r="F58" s="9">
        <v>1</v>
      </c>
      <c r="G58" s="6">
        <v>0</v>
      </c>
      <c r="H58" s="14">
        <v>0</v>
      </c>
      <c r="I58" s="8"/>
      <c r="J58" s="6">
        <v>0</v>
      </c>
      <c r="K58" s="2">
        <v>0</v>
      </c>
      <c r="L58" s="2">
        <v>61.5</v>
      </c>
      <c r="M58" s="14"/>
      <c r="N58" s="29">
        <v>61.5</v>
      </c>
      <c r="O58" s="2">
        <v>0</v>
      </c>
      <c r="R58">
        <v>0</v>
      </c>
    </row>
    <row r="59" spans="1:18" ht="15.5" x14ac:dyDescent="0.35">
      <c r="A59" s="1"/>
      <c r="B59" s="3" t="s">
        <v>14</v>
      </c>
      <c r="C59" s="2">
        <v>113</v>
      </c>
      <c r="D59" s="2" t="s">
        <v>9</v>
      </c>
      <c r="E59" s="2">
        <v>2</v>
      </c>
      <c r="F59" s="9">
        <v>1</v>
      </c>
      <c r="G59" s="6">
        <v>0</v>
      </c>
      <c r="H59" s="14">
        <v>0</v>
      </c>
      <c r="I59" s="8"/>
      <c r="J59" s="6">
        <v>0</v>
      </c>
      <c r="K59" s="2">
        <v>0</v>
      </c>
      <c r="L59" s="2">
        <v>56.5</v>
      </c>
      <c r="M59" s="14"/>
      <c r="N59" s="29">
        <v>56.5</v>
      </c>
      <c r="O59" s="2">
        <v>0</v>
      </c>
      <c r="R59">
        <v>0</v>
      </c>
    </row>
    <row r="60" spans="1:18" ht="15.5" x14ac:dyDescent="0.35">
      <c r="A60" s="1"/>
      <c r="B60" s="3" t="s">
        <v>15</v>
      </c>
      <c r="C60" s="2">
        <v>14</v>
      </c>
      <c r="D60" s="2" t="s">
        <v>9</v>
      </c>
      <c r="E60" s="2">
        <v>2</v>
      </c>
      <c r="F60" s="9">
        <v>1</v>
      </c>
      <c r="G60" s="6">
        <v>0</v>
      </c>
      <c r="H60" s="14">
        <v>0</v>
      </c>
      <c r="I60" s="8"/>
      <c r="J60" s="6">
        <v>0</v>
      </c>
      <c r="K60" s="2">
        <v>0</v>
      </c>
      <c r="L60" s="2">
        <v>7</v>
      </c>
      <c r="M60" s="14"/>
      <c r="N60" s="29">
        <v>7</v>
      </c>
      <c r="O60" s="2">
        <v>0</v>
      </c>
      <c r="R60">
        <v>0</v>
      </c>
    </row>
    <row r="61" spans="1:18" ht="15.5" x14ac:dyDescent="0.35">
      <c r="A61" s="1"/>
      <c r="B61" s="3" t="s">
        <v>16</v>
      </c>
      <c r="C61" s="2">
        <v>0</v>
      </c>
      <c r="D61" s="2" t="s">
        <v>9</v>
      </c>
      <c r="E61" s="2">
        <v>2</v>
      </c>
      <c r="F61" s="9">
        <v>1</v>
      </c>
      <c r="G61" s="6">
        <v>0</v>
      </c>
      <c r="H61" s="14">
        <v>0</v>
      </c>
      <c r="I61" s="8"/>
      <c r="J61" s="6">
        <v>0</v>
      </c>
      <c r="K61" s="2">
        <v>0</v>
      </c>
      <c r="L61" s="2">
        <v>0</v>
      </c>
      <c r="M61" s="14"/>
      <c r="N61" s="29">
        <v>0</v>
      </c>
      <c r="O61" s="2">
        <v>0</v>
      </c>
      <c r="R61">
        <v>0</v>
      </c>
    </row>
    <row r="62" spans="1:18" s="4" customFormat="1" ht="15.5" x14ac:dyDescent="0.35">
      <c r="A62" s="4" t="s">
        <v>47</v>
      </c>
      <c r="B62" s="4">
        <v>121</v>
      </c>
      <c r="C62" s="4">
        <v>121</v>
      </c>
      <c r="D62" s="4" t="s">
        <v>9</v>
      </c>
      <c r="E62" s="4">
        <v>2</v>
      </c>
      <c r="F62" s="4">
        <v>1</v>
      </c>
      <c r="G62" s="29">
        <v>0</v>
      </c>
      <c r="H62" s="19">
        <v>0</v>
      </c>
      <c r="J62" s="18">
        <v>0</v>
      </c>
      <c r="K62" s="19">
        <v>0</v>
      </c>
      <c r="L62" s="4">
        <f t="shared" ref="L62:L69" si="3">IF(D62="BC", C62/E62)</f>
        <v>60.5</v>
      </c>
      <c r="N62" s="18">
        <v>60.5</v>
      </c>
      <c r="O62" s="4">
        <v>0</v>
      </c>
      <c r="R62" s="18">
        <v>0</v>
      </c>
    </row>
    <row r="63" spans="1:18" s="4" customFormat="1" ht="15.5" x14ac:dyDescent="0.35">
      <c r="A63" s="4" t="s">
        <v>14</v>
      </c>
      <c r="B63" s="4">
        <v>113</v>
      </c>
      <c r="C63" s="4">
        <v>113</v>
      </c>
      <c r="D63" s="4" t="s">
        <v>9</v>
      </c>
      <c r="E63" s="4">
        <v>2</v>
      </c>
      <c r="F63" s="4">
        <v>1</v>
      </c>
      <c r="G63" s="29">
        <v>0</v>
      </c>
      <c r="H63" s="19">
        <v>0</v>
      </c>
      <c r="J63" s="18">
        <v>0</v>
      </c>
      <c r="K63" s="19">
        <v>0</v>
      </c>
      <c r="L63" s="4">
        <f t="shared" si="3"/>
        <v>56.5</v>
      </c>
      <c r="N63" s="18">
        <v>56.5</v>
      </c>
      <c r="O63" s="4">
        <v>0</v>
      </c>
      <c r="R63" s="18">
        <v>0</v>
      </c>
    </row>
    <row r="64" spans="1:18" s="4" customFormat="1" ht="15.5" x14ac:dyDescent="0.35">
      <c r="A64" s="4" t="s">
        <v>13</v>
      </c>
      <c r="B64" s="4">
        <v>123</v>
      </c>
      <c r="C64" s="4">
        <v>123</v>
      </c>
      <c r="D64" s="4" t="s">
        <v>9</v>
      </c>
      <c r="E64" s="4">
        <v>2</v>
      </c>
      <c r="F64" s="4">
        <v>1</v>
      </c>
      <c r="G64" s="29">
        <v>0</v>
      </c>
      <c r="H64" s="19">
        <v>0</v>
      </c>
      <c r="J64" s="18">
        <v>0</v>
      </c>
      <c r="K64" s="19">
        <v>0</v>
      </c>
      <c r="L64" s="4">
        <f t="shared" si="3"/>
        <v>61.5</v>
      </c>
      <c r="N64" s="18">
        <v>61.5</v>
      </c>
      <c r="O64" s="4">
        <v>0</v>
      </c>
      <c r="R64" s="18">
        <v>0</v>
      </c>
    </row>
    <row r="65" spans="1:18" s="4" customFormat="1" ht="15.5" x14ac:dyDescent="0.35">
      <c r="A65" s="4" t="s">
        <v>15</v>
      </c>
      <c r="B65" s="4">
        <v>14</v>
      </c>
      <c r="C65" s="4">
        <v>14</v>
      </c>
      <c r="D65" s="4" t="s">
        <v>9</v>
      </c>
      <c r="E65" s="4">
        <v>2</v>
      </c>
      <c r="F65" s="4">
        <v>1</v>
      </c>
      <c r="G65" s="29">
        <v>0</v>
      </c>
      <c r="H65" s="19">
        <v>0</v>
      </c>
      <c r="J65" s="18">
        <v>0</v>
      </c>
      <c r="K65" s="19">
        <v>0</v>
      </c>
      <c r="L65" s="4">
        <f t="shared" si="3"/>
        <v>7</v>
      </c>
      <c r="N65" s="18">
        <v>7</v>
      </c>
      <c r="O65" s="4">
        <v>0</v>
      </c>
      <c r="R65" s="18">
        <v>0</v>
      </c>
    </row>
    <row r="66" spans="1:18" s="4" customFormat="1" ht="15.5" x14ac:dyDescent="0.35">
      <c r="A66" s="4" t="s">
        <v>38</v>
      </c>
      <c r="B66" s="4">
        <v>9</v>
      </c>
      <c r="C66" s="4">
        <v>9</v>
      </c>
      <c r="D66" s="4" t="s">
        <v>9</v>
      </c>
      <c r="E66" s="4">
        <v>2</v>
      </c>
      <c r="F66" s="4">
        <v>1</v>
      </c>
      <c r="G66" s="29">
        <v>0</v>
      </c>
      <c r="H66" s="19">
        <v>0</v>
      </c>
      <c r="J66" s="18">
        <v>0</v>
      </c>
      <c r="K66" s="19">
        <v>0</v>
      </c>
      <c r="L66" s="4">
        <f t="shared" si="3"/>
        <v>4.5</v>
      </c>
      <c r="N66" s="18">
        <v>4.5</v>
      </c>
      <c r="O66" s="4">
        <v>0</v>
      </c>
      <c r="R66" s="18">
        <v>0</v>
      </c>
    </row>
    <row r="67" spans="1:18" s="4" customFormat="1" ht="15.5" x14ac:dyDescent="0.35">
      <c r="A67" s="4" t="s">
        <v>55</v>
      </c>
      <c r="B67" s="4">
        <v>4</v>
      </c>
      <c r="C67" s="4">
        <v>4</v>
      </c>
      <c r="D67" s="4" t="s">
        <v>9</v>
      </c>
      <c r="E67" s="4">
        <v>2</v>
      </c>
      <c r="F67" s="4">
        <v>1</v>
      </c>
      <c r="G67" s="29">
        <v>0</v>
      </c>
      <c r="H67" s="19">
        <v>0</v>
      </c>
      <c r="J67" s="18">
        <v>0</v>
      </c>
      <c r="K67" s="19">
        <v>0</v>
      </c>
      <c r="L67" s="4">
        <f t="shared" si="3"/>
        <v>2</v>
      </c>
      <c r="N67" s="18">
        <v>2</v>
      </c>
      <c r="O67" s="4">
        <v>0</v>
      </c>
      <c r="R67" s="18">
        <v>0</v>
      </c>
    </row>
    <row r="68" spans="1:18" s="4" customFormat="1" ht="15.5" x14ac:dyDescent="0.35">
      <c r="A68" s="4" t="s">
        <v>56</v>
      </c>
      <c r="B68" s="4">
        <v>4</v>
      </c>
      <c r="C68" s="4">
        <v>4</v>
      </c>
      <c r="D68" s="4" t="s">
        <v>9</v>
      </c>
      <c r="E68" s="4">
        <v>2</v>
      </c>
      <c r="F68" s="4">
        <v>1</v>
      </c>
      <c r="G68" s="29">
        <v>0</v>
      </c>
      <c r="H68" s="19">
        <v>0</v>
      </c>
      <c r="J68" s="18">
        <v>0</v>
      </c>
      <c r="K68" s="19">
        <v>0</v>
      </c>
      <c r="L68" s="4">
        <f t="shared" si="3"/>
        <v>2</v>
      </c>
      <c r="N68" s="18">
        <v>2</v>
      </c>
      <c r="O68" s="4">
        <v>0</v>
      </c>
      <c r="R68" s="18">
        <v>0</v>
      </c>
    </row>
    <row r="69" spans="1:18" s="4" customFormat="1" ht="29" x14ac:dyDescent="0.35">
      <c r="A69" s="4" t="s">
        <v>50</v>
      </c>
      <c r="B69" s="4" t="s">
        <v>57</v>
      </c>
      <c r="C69" s="4">
        <v>172</v>
      </c>
      <c r="D69" s="4" t="s">
        <v>9</v>
      </c>
      <c r="E69" s="4">
        <v>2</v>
      </c>
      <c r="F69" s="4">
        <v>1</v>
      </c>
      <c r="G69" s="29">
        <v>0</v>
      </c>
      <c r="H69" s="19">
        <v>0</v>
      </c>
      <c r="J69" s="18">
        <v>0</v>
      </c>
      <c r="K69" s="19">
        <v>0</v>
      </c>
      <c r="L69" s="4">
        <f t="shared" si="3"/>
        <v>86</v>
      </c>
      <c r="N69" s="18">
        <v>86</v>
      </c>
      <c r="O69" s="4">
        <v>0</v>
      </c>
      <c r="R69" s="18">
        <v>0</v>
      </c>
    </row>
    <row r="71" spans="1:18" s="25" customFormat="1" ht="15.5" x14ac:dyDescent="0.35">
      <c r="A71" s="21" t="s">
        <v>20</v>
      </c>
      <c r="B71" s="22"/>
      <c r="C71" s="22"/>
      <c r="D71" s="22"/>
      <c r="E71" s="22"/>
      <c r="F71" s="23"/>
      <c r="G71" s="22"/>
      <c r="H71" s="24"/>
      <c r="I71" s="23"/>
      <c r="J71" s="22"/>
      <c r="K71" s="22"/>
      <c r="L71" s="22"/>
      <c r="M71" s="23"/>
      <c r="N71" s="22"/>
      <c r="O71" s="22"/>
      <c r="Q71" s="26"/>
    </row>
    <row r="72" spans="1:18" ht="15.5" x14ac:dyDescent="0.35">
      <c r="A72" s="1"/>
      <c r="B72" s="3" t="s">
        <v>11</v>
      </c>
      <c r="C72" s="2">
        <v>129</v>
      </c>
      <c r="D72" s="2" t="s">
        <v>2</v>
      </c>
      <c r="E72" s="2">
        <v>1</v>
      </c>
      <c r="F72" s="9">
        <v>1</v>
      </c>
      <c r="G72" s="6">
        <v>0</v>
      </c>
      <c r="H72" s="14">
        <v>0</v>
      </c>
      <c r="I72" s="8"/>
      <c r="J72" s="6">
        <v>0</v>
      </c>
      <c r="K72" s="2">
        <v>0</v>
      </c>
      <c r="L72" s="2">
        <v>0</v>
      </c>
      <c r="M72" s="8"/>
      <c r="N72" s="6">
        <v>0</v>
      </c>
      <c r="O72" s="2">
        <v>129</v>
      </c>
      <c r="R72">
        <v>0</v>
      </c>
    </row>
    <row r="73" spans="1:18" ht="15.5" x14ac:dyDescent="0.35">
      <c r="A73" s="1"/>
      <c r="B73" s="3" t="s">
        <v>12</v>
      </c>
      <c r="C73" s="2">
        <v>0</v>
      </c>
      <c r="D73" s="2" t="s">
        <v>2</v>
      </c>
      <c r="E73" s="2">
        <v>1</v>
      </c>
      <c r="F73" s="9">
        <v>1</v>
      </c>
      <c r="G73" s="6">
        <v>0</v>
      </c>
      <c r="H73" s="14">
        <v>0</v>
      </c>
      <c r="I73" s="8"/>
      <c r="J73" s="6">
        <v>0</v>
      </c>
      <c r="K73" s="2">
        <v>0</v>
      </c>
      <c r="L73" s="2">
        <v>0</v>
      </c>
      <c r="M73" s="8"/>
      <c r="N73" s="6">
        <v>0</v>
      </c>
      <c r="O73" s="2">
        <v>0</v>
      </c>
      <c r="R73">
        <v>0</v>
      </c>
    </row>
    <row r="74" spans="1:18" ht="15.5" x14ac:dyDescent="0.35">
      <c r="A74" s="1"/>
      <c r="B74" s="3" t="s">
        <v>13</v>
      </c>
      <c r="C74" s="2">
        <v>53</v>
      </c>
      <c r="D74" s="2" t="s">
        <v>2</v>
      </c>
      <c r="E74" s="2">
        <v>1</v>
      </c>
      <c r="F74" s="9">
        <v>1</v>
      </c>
      <c r="G74" s="6">
        <v>0</v>
      </c>
      <c r="H74" s="14">
        <v>0</v>
      </c>
      <c r="I74" s="8"/>
      <c r="J74" s="6">
        <v>0</v>
      </c>
      <c r="K74" s="2">
        <v>0</v>
      </c>
      <c r="L74" s="2">
        <v>0</v>
      </c>
      <c r="M74" s="8"/>
      <c r="N74" s="6">
        <v>0</v>
      </c>
      <c r="O74" s="2">
        <v>53</v>
      </c>
      <c r="R74">
        <v>0</v>
      </c>
    </row>
    <row r="75" spans="1:18" ht="15.5" x14ac:dyDescent="0.35">
      <c r="A75" s="1"/>
      <c r="B75" s="3" t="s">
        <v>14</v>
      </c>
      <c r="C75" s="2">
        <v>142</v>
      </c>
      <c r="D75" s="2" t="s">
        <v>2</v>
      </c>
      <c r="E75" s="2">
        <v>1</v>
      </c>
      <c r="F75" s="9">
        <v>1</v>
      </c>
      <c r="G75" s="6">
        <v>0</v>
      </c>
      <c r="H75" s="14">
        <v>0</v>
      </c>
      <c r="I75" s="8"/>
      <c r="J75" s="6">
        <v>0</v>
      </c>
      <c r="K75" s="2">
        <v>0</v>
      </c>
      <c r="L75" s="2">
        <v>0</v>
      </c>
      <c r="M75" s="8"/>
      <c r="N75" s="6">
        <v>0</v>
      </c>
      <c r="O75" s="2">
        <v>142</v>
      </c>
      <c r="R75">
        <v>0</v>
      </c>
    </row>
    <row r="76" spans="1:18" ht="15.5" x14ac:dyDescent="0.35">
      <c r="A76" s="1"/>
      <c r="B76" s="3" t="s">
        <v>15</v>
      </c>
      <c r="C76" s="2">
        <v>6</v>
      </c>
      <c r="D76" s="2" t="s">
        <v>2</v>
      </c>
      <c r="E76" s="2">
        <v>1</v>
      </c>
      <c r="F76" s="9">
        <v>1</v>
      </c>
      <c r="G76" s="6">
        <v>0</v>
      </c>
      <c r="H76" s="14">
        <v>0</v>
      </c>
      <c r="I76" s="8"/>
      <c r="J76" s="6">
        <v>0</v>
      </c>
      <c r="K76" s="2">
        <v>0</v>
      </c>
      <c r="L76" s="2">
        <v>0</v>
      </c>
      <c r="M76" s="8"/>
      <c r="N76" s="6">
        <v>0</v>
      </c>
      <c r="O76" s="2">
        <v>6</v>
      </c>
      <c r="R76">
        <v>0</v>
      </c>
    </row>
    <row r="77" spans="1:18" ht="15.5" x14ac:dyDescent="0.35">
      <c r="A77" s="1"/>
      <c r="B77" s="3" t="s">
        <v>16</v>
      </c>
      <c r="C77" s="2">
        <v>7</v>
      </c>
      <c r="D77" s="2" t="s">
        <v>2</v>
      </c>
      <c r="E77" s="2">
        <v>1</v>
      </c>
      <c r="F77" s="6">
        <v>1</v>
      </c>
      <c r="G77" s="29">
        <v>0</v>
      </c>
      <c r="H77" s="14">
        <v>0</v>
      </c>
      <c r="I77" s="8"/>
      <c r="J77" s="6">
        <v>0</v>
      </c>
      <c r="K77" s="2">
        <v>0</v>
      </c>
      <c r="L77" s="2">
        <v>0</v>
      </c>
      <c r="M77" s="14"/>
      <c r="N77" s="29">
        <v>0</v>
      </c>
      <c r="O77" s="2">
        <v>7</v>
      </c>
      <c r="R77">
        <v>0</v>
      </c>
    </row>
    <row r="78" spans="1:18" s="4" customFormat="1" ht="15.5" x14ac:dyDescent="0.35">
      <c r="A78" s="4" t="s">
        <v>47</v>
      </c>
      <c r="B78" s="32">
        <v>0.19</v>
      </c>
      <c r="C78" s="4">
        <f>19*0.64</f>
        <v>12.16</v>
      </c>
      <c r="D78" s="4" t="s">
        <v>2</v>
      </c>
      <c r="E78" s="4">
        <v>1</v>
      </c>
      <c r="F78" s="4">
        <v>1</v>
      </c>
      <c r="G78" s="18">
        <v>0</v>
      </c>
      <c r="H78" s="19">
        <v>0</v>
      </c>
      <c r="J78" s="18">
        <v>0</v>
      </c>
      <c r="K78" s="4">
        <v>0</v>
      </c>
      <c r="L78" s="2">
        <v>0</v>
      </c>
      <c r="N78" s="29">
        <v>0</v>
      </c>
      <c r="O78" s="19">
        <f t="shared" ref="O78:O87" si="4">C78</f>
        <v>12.16</v>
      </c>
      <c r="R78" s="18">
        <v>0</v>
      </c>
    </row>
    <row r="79" spans="1:18" s="4" customFormat="1" ht="15.5" x14ac:dyDescent="0.35">
      <c r="A79" s="4" t="s">
        <v>13</v>
      </c>
      <c r="B79" s="32">
        <v>0.06</v>
      </c>
      <c r="C79" s="4">
        <f>6*0.64</f>
        <v>3.84</v>
      </c>
      <c r="D79" s="4" t="s">
        <v>2</v>
      </c>
      <c r="E79" s="4">
        <v>1</v>
      </c>
      <c r="F79" s="4">
        <v>1</v>
      </c>
      <c r="G79" s="29">
        <v>0</v>
      </c>
      <c r="H79" s="19">
        <v>0</v>
      </c>
      <c r="J79" s="18">
        <v>0</v>
      </c>
      <c r="K79" s="4">
        <v>0</v>
      </c>
      <c r="L79" s="2">
        <v>0</v>
      </c>
      <c r="N79" s="29">
        <v>0</v>
      </c>
      <c r="O79" s="19">
        <f t="shared" si="4"/>
        <v>3.84</v>
      </c>
      <c r="R79" s="18">
        <v>0</v>
      </c>
    </row>
    <row r="80" spans="1:18" s="4" customFormat="1" ht="15.5" x14ac:dyDescent="0.35">
      <c r="A80" s="4" t="s">
        <v>14</v>
      </c>
      <c r="B80" s="32">
        <v>0.75</v>
      </c>
      <c r="C80" s="4">
        <f>75*0.64</f>
        <v>48</v>
      </c>
      <c r="D80" s="4" t="s">
        <v>2</v>
      </c>
      <c r="E80" s="4">
        <v>1</v>
      </c>
      <c r="F80" s="4">
        <v>1</v>
      </c>
      <c r="G80" s="18">
        <v>0</v>
      </c>
      <c r="H80" s="19">
        <v>0</v>
      </c>
      <c r="J80" s="18">
        <v>0</v>
      </c>
      <c r="K80" s="4">
        <v>0</v>
      </c>
      <c r="L80" s="2">
        <v>0</v>
      </c>
      <c r="N80" s="29">
        <v>0</v>
      </c>
      <c r="O80" s="19">
        <f t="shared" si="4"/>
        <v>48</v>
      </c>
      <c r="R80" s="18">
        <v>0</v>
      </c>
    </row>
    <row r="81" spans="1:18" s="4" customFormat="1" ht="15.5" x14ac:dyDescent="0.35">
      <c r="A81" s="4" t="s">
        <v>58</v>
      </c>
      <c r="B81" s="32"/>
      <c r="C81" s="4">
        <v>37</v>
      </c>
      <c r="D81" s="4" t="s">
        <v>2</v>
      </c>
      <c r="E81" s="4">
        <v>1</v>
      </c>
      <c r="F81" s="4">
        <v>1</v>
      </c>
      <c r="G81" s="29">
        <v>0</v>
      </c>
      <c r="H81" s="19">
        <v>0</v>
      </c>
      <c r="J81" s="18">
        <v>0</v>
      </c>
      <c r="K81" s="4">
        <v>0</v>
      </c>
      <c r="L81" s="2">
        <v>0</v>
      </c>
      <c r="N81" s="29">
        <v>0</v>
      </c>
      <c r="O81" s="19">
        <f t="shared" si="4"/>
        <v>37</v>
      </c>
      <c r="R81" s="18">
        <v>0</v>
      </c>
    </row>
    <row r="82" spans="1:18" s="4" customFormat="1" ht="15.5" x14ac:dyDescent="0.35">
      <c r="A82" s="4" t="s">
        <v>47</v>
      </c>
      <c r="B82" s="32">
        <v>0.43</v>
      </c>
      <c r="C82" s="33">
        <f>43*1.42</f>
        <v>61.059999999999995</v>
      </c>
      <c r="D82" s="4" t="s">
        <v>2</v>
      </c>
      <c r="E82" s="4">
        <v>1</v>
      </c>
      <c r="F82" s="4">
        <v>1</v>
      </c>
      <c r="G82" s="18">
        <v>0</v>
      </c>
      <c r="H82" s="19">
        <v>0</v>
      </c>
      <c r="J82" s="18">
        <v>0</v>
      </c>
      <c r="K82" s="4">
        <v>0</v>
      </c>
      <c r="L82" s="2">
        <v>0</v>
      </c>
      <c r="N82" s="29">
        <v>0</v>
      </c>
      <c r="O82" s="34">
        <f t="shared" si="4"/>
        <v>61.059999999999995</v>
      </c>
      <c r="R82" s="18">
        <v>0</v>
      </c>
    </row>
    <row r="83" spans="1:18" s="4" customFormat="1" ht="15.5" x14ac:dyDescent="0.35">
      <c r="A83" s="4" t="s">
        <v>14</v>
      </c>
      <c r="B83" s="32">
        <v>0.31</v>
      </c>
      <c r="C83" s="33">
        <f>31*1.42</f>
        <v>44.019999999999996</v>
      </c>
      <c r="D83" s="4" t="s">
        <v>2</v>
      </c>
      <c r="E83" s="4">
        <v>1</v>
      </c>
      <c r="F83" s="4">
        <v>1</v>
      </c>
      <c r="G83" s="18">
        <v>0</v>
      </c>
      <c r="H83" s="19">
        <v>0</v>
      </c>
      <c r="J83" s="18">
        <v>0</v>
      </c>
      <c r="K83" s="4">
        <v>0</v>
      </c>
      <c r="L83" s="2">
        <v>0</v>
      </c>
      <c r="N83" s="29">
        <v>0</v>
      </c>
      <c r="O83" s="34">
        <f t="shared" si="4"/>
        <v>44.019999999999996</v>
      </c>
      <c r="R83" s="18">
        <v>0</v>
      </c>
    </row>
    <row r="84" spans="1:18" s="4" customFormat="1" ht="15.5" x14ac:dyDescent="0.35">
      <c r="A84" s="4" t="s">
        <v>13</v>
      </c>
      <c r="B84" s="32">
        <v>0.21</v>
      </c>
      <c r="C84" s="33">
        <f>21*1.42</f>
        <v>29.82</v>
      </c>
      <c r="D84" s="4" t="s">
        <v>2</v>
      </c>
      <c r="E84" s="4">
        <v>1</v>
      </c>
      <c r="F84" s="4">
        <v>1</v>
      </c>
      <c r="G84" s="18">
        <v>0</v>
      </c>
      <c r="H84" s="19">
        <v>0</v>
      </c>
      <c r="J84" s="18">
        <v>0</v>
      </c>
      <c r="K84" s="4">
        <v>0</v>
      </c>
      <c r="L84" s="2">
        <v>0</v>
      </c>
      <c r="N84" s="29">
        <v>0</v>
      </c>
      <c r="O84" s="34">
        <f t="shared" si="4"/>
        <v>29.82</v>
      </c>
      <c r="R84" s="18">
        <v>0</v>
      </c>
    </row>
    <row r="85" spans="1:18" s="4" customFormat="1" ht="15.5" x14ac:dyDescent="0.35">
      <c r="A85" s="4" t="s">
        <v>16</v>
      </c>
      <c r="B85" s="32">
        <v>0.05</v>
      </c>
      <c r="C85" s="33">
        <f>5*1.42</f>
        <v>7.1</v>
      </c>
      <c r="D85" s="4" t="s">
        <v>2</v>
      </c>
      <c r="E85" s="4">
        <v>1</v>
      </c>
      <c r="F85" s="4">
        <v>1</v>
      </c>
      <c r="G85" s="18">
        <v>0</v>
      </c>
      <c r="H85" s="19">
        <v>0</v>
      </c>
      <c r="J85" s="18">
        <v>0</v>
      </c>
      <c r="K85" s="4">
        <v>0</v>
      </c>
      <c r="L85" s="2">
        <v>0</v>
      </c>
      <c r="N85" s="29">
        <v>0</v>
      </c>
      <c r="O85" s="34">
        <f t="shared" si="4"/>
        <v>7.1</v>
      </c>
      <c r="R85" s="18">
        <v>0</v>
      </c>
    </row>
    <row r="86" spans="1:18" s="4" customFormat="1" ht="15.5" x14ac:dyDescent="0.35">
      <c r="A86" s="4" t="s">
        <v>59</v>
      </c>
      <c r="B86" s="4" t="s">
        <v>60</v>
      </c>
      <c r="C86" s="4">
        <v>1</v>
      </c>
      <c r="D86" s="4" t="s">
        <v>2</v>
      </c>
      <c r="E86" s="4">
        <v>1</v>
      </c>
      <c r="F86" s="4">
        <v>1</v>
      </c>
      <c r="G86" s="18">
        <v>0</v>
      </c>
      <c r="H86" s="19">
        <v>0</v>
      </c>
      <c r="J86" s="18">
        <v>0</v>
      </c>
      <c r="K86" s="4">
        <v>0</v>
      </c>
      <c r="L86" s="2">
        <v>0</v>
      </c>
      <c r="N86" s="29">
        <v>0</v>
      </c>
      <c r="O86" s="34">
        <f t="shared" si="4"/>
        <v>1</v>
      </c>
      <c r="R86" s="18">
        <v>0</v>
      </c>
    </row>
    <row r="87" spans="1:18" s="4" customFormat="1" ht="15.5" x14ac:dyDescent="0.35">
      <c r="A87" s="4" t="s">
        <v>33</v>
      </c>
      <c r="B87" s="4" t="s">
        <v>61</v>
      </c>
      <c r="C87" s="4">
        <v>2</v>
      </c>
      <c r="D87" s="4" t="s">
        <v>2</v>
      </c>
      <c r="E87" s="4">
        <v>1</v>
      </c>
      <c r="F87" s="4">
        <v>1</v>
      </c>
      <c r="G87" s="18">
        <v>0</v>
      </c>
      <c r="H87" s="19">
        <v>0</v>
      </c>
      <c r="J87" s="18">
        <v>0</v>
      </c>
      <c r="K87" s="4">
        <v>0</v>
      </c>
      <c r="L87" s="2">
        <v>0</v>
      </c>
      <c r="N87" s="29">
        <v>0</v>
      </c>
      <c r="O87" s="34">
        <f t="shared" si="4"/>
        <v>2</v>
      </c>
      <c r="R87" s="18">
        <v>0</v>
      </c>
    </row>
    <row r="88" spans="1:18" s="4" customFormat="1" ht="15.5" x14ac:dyDescent="0.35">
      <c r="A88" s="4" t="s">
        <v>47</v>
      </c>
      <c r="B88" s="4">
        <v>6</v>
      </c>
      <c r="C88" s="4">
        <v>6</v>
      </c>
      <c r="D88" s="4" t="s">
        <v>2</v>
      </c>
      <c r="E88" s="4">
        <v>1</v>
      </c>
      <c r="F88" s="4">
        <v>1</v>
      </c>
      <c r="G88" s="18">
        <v>0</v>
      </c>
      <c r="H88" s="19">
        <v>0</v>
      </c>
      <c r="J88" s="18">
        <v>0</v>
      </c>
      <c r="K88" s="4">
        <v>0</v>
      </c>
      <c r="L88" s="2">
        <v>0</v>
      </c>
      <c r="N88" s="29">
        <v>0</v>
      </c>
      <c r="O88" s="19">
        <v>6</v>
      </c>
      <c r="R88" s="18">
        <v>0</v>
      </c>
    </row>
    <row r="90" spans="1:18" s="25" customFormat="1" ht="15.5" x14ac:dyDescent="0.35">
      <c r="A90" s="21" t="s">
        <v>21</v>
      </c>
      <c r="B90" s="22"/>
      <c r="C90" s="22"/>
      <c r="D90" s="22"/>
      <c r="E90" s="22"/>
      <c r="F90" s="23"/>
      <c r="G90" s="22"/>
      <c r="H90" s="24"/>
      <c r="I90" s="23"/>
      <c r="J90" s="22"/>
      <c r="K90" s="22"/>
      <c r="L90" s="22"/>
      <c r="M90" s="23"/>
      <c r="N90" s="22"/>
      <c r="O90" s="22"/>
      <c r="Q90" s="26"/>
    </row>
    <row r="91" spans="1:18" ht="15.5" x14ac:dyDescent="0.35">
      <c r="A91" s="1"/>
      <c r="B91" s="3" t="s">
        <v>11</v>
      </c>
      <c r="C91" s="2">
        <v>16</v>
      </c>
      <c r="D91" s="2" t="s">
        <v>2</v>
      </c>
      <c r="E91" s="2">
        <v>1</v>
      </c>
      <c r="F91" s="9">
        <v>1</v>
      </c>
      <c r="G91" s="6">
        <v>0</v>
      </c>
      <c r="H91" s="14"/>
      <c r="I91" s="8"/>
      <c r="J91" s="6">
        <v>0</v>
      </c>
      <c r="K91" s="2">
        <v>0</v>
      </c>
      <c r="L91" s="2">
        <v>0</v>
      </c>
      <c r="M91" s="8"/>
      <c r="N91" s="6">
        <v>0</v>
      </c>
      <c r="O91" s="2">
        <v>16</v>
      </c>
      <c r="R91">
        <v>0</v>
      </c>
    </row>
    <row r="92" spans="1:18" ht="15.5" x14ac:dyDescent="0.35">
      <c r="A92" s="1"/>
      <c r="B92" s="3" t="s">
        <v>12</v>
      </c>
      <c r="C92" s="2">
        <v>0</v>
      </c>
      <c r="D92" s="2" t="s">
        <v>2</v>
      </c>
      <c r="E92" s="2">
        <v>1</v>
      </c>
      <c r="F92" s="9">
        <v>1</v>
      </c>
      <c r="G92" s="6">
        <v>0</v>
      </c>
      <c r="H92" s="14"/>
      <c r="I92" s="8"/>
      <c r="J92" s="6">
        <v>0</v>
      </c>
      <c r="K92" s="2">
        <v>0</v>
      </c>
      <c r="L92" s="2">
        <v>0</v>
      </c>
      <c r="M92" s="8"/>
      <c r="N92" s="6">
        <v>0</v>
      </c>
      <c r="O92" s="2">
        <v>0</v>
      </c>
      <c r="R92">
        <v>0</v>
      </c>
    </row>
    <row r="93" spans="1:18" ht="15.5" x14ac:dyDescent="0.35">
      <c r="A93" s="1"/>
      <c r="B93" s="3" t="s">
        <v>13</v>
      </c>
      <c r="C93" s="2">
        <v>16</v>
      </c>
      <c r="D93" s="2" t="s">
        <v>2</v>
      </c>
      <c r="E93" s="2">
        <v>1</v>
      </c>
      <c r="F93" s="9">
        <v>1</v>
      </c>
      <c r="G93" s="6">
        <v>0</v>
      </c>
      <c r="H93" s="14"/>
      <c r="I93" s="8"/>
      <c r="J93" s="6">
        <v>0</v>
      </c>
      <c r="K93" s="2">
        <v>0</v>
      </c>
      <c r="L93" s="2">
        <v>0</v>
      </c>
      <c r="M93" s="8"/>
      <c r="N93" s="6">
        <v>0</v>
      </c>
      <c r="O93" s="2">
        <v>16</v>
      </c>
      <c r="R93">
        <v>0</v>
      </c>
    </row>
    <row r="94" spans="1:18" ht="15.5" x14ac:dyDescent="0.35">
      <c r="A94" s="1"/>
      <c r="B94" s="3" t="s">
        <v>14</v>
      </c>
      <c r="C94" s="2">
        <v>25</v>
      </c>
      <c r="D94" s="2" t="s">
        <v>2</v>
      </c>
      <c r="E94" s="2">
        <v>1</v>
      </c>
      <c r="F94" s="9">
        <v>1</v>
      </c>
      <c r="G94" s="6">
        <v>0</v>
      </c>
      <c r="H94" s="14"/>
      <c r="I94" s="8"/>
      <c r="J94" s="6">
        <v>0</v>
      </c>
      <c r="K94" s="2">
        <v>0</v>
      </c>
      <c r="L94" s="2">
        <v>0</v>
      </c>
      <c r="M94" s="8"/>
      <c r="N94" s="6">
        <v>0</v>
      </c>
      <c r="O94" s="2">
        <v>25</v>
      </c>
      <c r="R94">
        <v>0</v>
      </c>
    </row>
    <row r="95" spans="1:18" ht="15.5" x14ac:dyDescent="0.35">
      <c r="A95" s="1"/>
      <c r="B95" s="3" t="s">
        <v>15</v>
      </c>
      <c r="C95" s="2">
        <v>0</v>
      </c>
      <c r="D95" s="2" t="s">
        <v>2</v>
      </c>
      <c r="E95" s="2">
        <v>1</v>
      </c>
      <c r="F95" s="9">
        <v>1</v>
      </c>
      <c r="G95" s="6">
        <v>0</v>
      </c>
      <c r="H95" s="14"/>
      <c r="I95" s="8"/>
      <c r="J95" s="6">
        <v>0</v>
      </c>
      <c r="K95" s="2">
        <v>0</v>
      </c>
      <c r="L95" s="2">
        <v>0</v>
      </c>
      <c r="M95" s="8"/>
      <c r="N95" s="6">
        <v>0</v>
      </c>
      <c r="O95" s="2">
        <v>0</v>
      </c>
      <c r="P95" s="1"/>
      <c r="Q95" s="8"/>
      <c r="R95">
        <v>0</v>
      </c>
    </row>
    <row r="96" spans="1:18" ht="15.5" x14ac:dyDescent="0.35">
      <c r="A96" s="1"/>
      <c r="B96" s="3" t="s">
        <v>16</v>
      </c>
      <c r="C96" s="2">
        <v>13</v>
      </c>
      <c r="D96" s="2" t="s">
        <v>2</v>
      </c>
      <c r="E96" s="2">
        <v>1</v>
      </c>
      <c r="F96" s="9">
        <v>1</v>
      </c>
      <c r="G96" s="6">
        <v>0</v>
      </c>
      <c r="H96" s="14"/>
      <c r="I96" s="8"/>
      <c r="J96" s="6">
        <v>0</v>
      </c>
      <c r="K96" s="2">
        <v>0</v>
      </c>
      <c r="L96" s="2">
        <v>0</v>
      </c>
      <c r="M96" s="8"/>
      <c r="N96" s="6">
        <v>0</v>
      </c>
      <c r="O96" s="2">
        <v>13</v>
      </c>
      <c r="P96" s="1"/>
      <c r="Q96" s="8"/>
      <c r="R96">
        <v>0</v>
      </c>
    </row>
    <row r="98" spans="1:18" s="25" customFormat="1" ht="15.5" x14ac:dyDescent="0.35">
      <c r="A98" s="21" t="s">
        <v>22</v>
      </c>
      <c r="B98" s="22"/>
      <c r="C98" s="22"/>
      <c r="D98" s="22"/>
      <c r="E98" s="22"/>
      <c r="F98" s="23"/>
      <c r="G98" s="22"/>
      <c r="H98" s="24"/>
      <c r="I98" s="23"/>
      <c r="J98" s="22"/>
      <c r="K98" s="22"/>
      <c r="L98" s="22"/>
      <c r="M98" s="23"/>
      <c r="N98" s="22"/>
      <c r="O98" s="22"/>
      <c r="P98" s="22"/>
      <c r="Q98" s="23"/>
      <c r="R98" s="22"/>
    </row>
    <row r="99" spans="1:18" ht="15.5" x14ac:dyDescent="0.35">
      <c r="A99" s="1"/>
      <c r="B99" s="3" t="s">
        <v>11</v>
      </c>
      <c r="C99" s="2">
        <v>70</v>
      </c>
      <c r="D99" s="2" t="s">
        <v>2</v>
      </c>
      <c r="E99" s="2">
        <v>1</v>
      </c>
      <c r="F99" s="9">
        <v>1</v>
      </c>
      <c r="G99" s="6">
        <v>0</v>
      </c>
      <c r="H99" s="14"/>
      <c r="I99" s="8"/>
      <c r="J99" s="6">
        <v>0</v>
      </c>
      <c r="K99" s="2">
        <v>0</v>
      </c>
      <c r="L99" s="2">
        <v>0</v>
      </c>
      <c r="M99" s="8"/>
      <c r="N99" s="6">
        <v>0</v>
      </c>
      <c r="O99" s="2">
        <v>70</v>
      </c>
      <c r="P99" s="1"/>
      <c r="Q99" s="8"/>
      <c r="R99" s="1">
        <v>0</v>
      </c>
    </row>
    <row r="100" spans="1:18" ht="15.5" x14ac:dyDescent="0.35">
      <c r="A100" s="1"/>
      <c r="B100" s="3" t="s">
        <v>12</v>
      </c>
      <c r="C100" s="2">
        <v>0</v>
      </c>
      <c r="D100" s="2" t="s">
        <v>2</v>
      </c>
      <c r="E100" s="2">
        <v>1</v>
      </c>
      <c r="F100" s="9">
        <v>1</v>
      </c>
      <c r="G100" s="6">
        <v>0</v>
      </c>
      <c r="H100" s="14"/>
      <c r="I100" s="8"/>
      <c r="J100" s="6">
        <v>0</v>
      </c>
      <c r="K100" s="2">
        <v>0</v>
      </c>
      <c r="L100" s="2">
        <v>0</v>
      </c>
      <c r="M100" s="8"/>
      <c r="N100" s="6">
        <v>0</v>
      </c>
      <c r="O100" s="2">
        <v>0</v>
      </c>
      <c r="P100" s="1"/>
      <c r="Q100" s="8"/>
      <c r="R100" s="1">
        <v>0</v>
      </c>
    </row>
    <row r="101" spans="1:18" ht="15.5" x14ac:dyDescent="0.35">
      <c r="A101" s="1"/>
      <c r="B101" s="3" t="s">
        <v>13</v>
      </c>
      <c r="C101" s="2">
        <v>61</v>
      </c>
      <c r="D101" s="2" t="s">
        <v>2</v>
      </c>
      <c r="E101" s="2">
        <v>1</v>
      </c>
      <c r="F101" s="9">
        <v>1</v>
      </c>
      <c r="G101" s="6">
        <v>0</v>
      </c>
      <c r="H101" s="14"/>
      <c r="I101" s="8"/>
      <c r="J101" s="6">
        <v>0</v>
      </c>
      <c r="K101" s="2">
        <v>0</v>
      </c>
      <c r="L101" s="2">
        <v>0</v>
      </c>
      <c r="M101" s="8"/>
      <c r="N101" s="6">
        <v>0</v>
      </c>
      <c r="O101" s="2">
        <v>61</v>
      </c>
      <c r="P101" s="1"/>
      <c r="Q101" s="8"/>
      <c r="R101" s="1">
        <v>0</v>
      </c>
    </row>
    <row r="102" spans="1:18" ht="15.5" x14ac:dyDescent="0.35">
      <c r="A102" s="1"/>
      <c r="B102" s="3" t="s">
        <v>14</v>
      </c>
      <c r="C102" s="2">
        <v>161</v>
      </c>
      <c r="D102" s="2" t="s">
        <v>2</v>
      </c>
      <c r="E102" s="2">
        <v>1</v>
      </c>
      <c r="F102" s="9">
        <v>1</v>
      </c>
      <c r="G102" s="6">
        <v>0</v>
      </c>
      <c r="H102" s="14"/>
      <c r="I102" s="8"/>
      <c r="J102" s="6">
        <v>0</v>
      </c>
      <c r="K102" s="2">
        <v>0</v>
      </c>
      <c r="L102" s="2">
        <v>0</v>
      </c>
      <c r="M102" s="8"/>
      <c r="N102" s="6">
        <v>0</v>
      </c>
      <c r="O102" s="2">
        <v>161</v>
      </c>
      <c r="P102" s="1"/>
      <c r="Q102" s="8"/>
      <c r="R102" s="1">
        <v>0</v>
      </c>
    </row>
    <row r="103" spans="1:18" ht="15.5" x14ac:dyDescent="0.35">
      <c r="A103" s="1"/>
      <c r="B103" s="3" t="s">
        <v>15</v>
      </c>
      <c r="C103" s="2">
        <v>6</v>
      </c>
      <c r="D103" s="2" t="s">
        <v>2</v>
      </c>
      <c r="E103" s="2">
        <v>1</v>
      </c>
      <c r="F103" s="9">
        <v>1</v>
      </c>
      <c r="G103" s="6">
        <v>0</v>
      </c>
      <c r="H103" s="14"/>
      <c r="I103" s="8"/>
      <c r="J103" s="6">
        <v>0</v>
      </c>
      <c r="K103" s="2">
        <v>0</v>
      </c>
      <c r="L103" s="2">
        <v>0</v>
      </c>
      <c r="M103" s="8"/>
      <c r="N103" s="6">
        <v>0</v>
      </c>
      <c r="O103" s="2">
        <v>6</v>
      </c>
      <c r="P103" s="1"/>
      <c r="Q103" s="8"/>
      <c r="R103" s="1">
        <v>0</v>
      </c>
    </row>
    <row r="104" spans="1:18" ht="15.5" x14ac:dyDescent="0.35">
      <c r="A104" s="1"/>
      <c r="B104" s="3" t="s">
        <v>16</v>
      </c>
      <c r="C104" s="2">
        <v>28</v>
      </c>
      <c r="D104" s="2" t="s">
        <v>2</v>
      </c>
      <c r="E104" s="2">
        <v>1</v>
      </c>
      <c r="F104" s="9">
        <v>1</v>
      </c>
      <c r="G104" s="6">
        <v>0</v>
      </c>
      <c r="H104" s="14"/>
      <c r="I104" s="8"/>
      <c r="J104" s="6">
        <v>0</v>
      </c>
      <c r="K104" s="2">
        <v>0</v>
      </c>
      <c r="L104" s="2">
        <v>0</v>
      </c>
      <c r="M104" s="14"/>
      <c r="N104" s="29">
        <v>0</v>
      </c>
      <c r="O104" s="2">
        <v>28</v>
      </c>
      <c r="P104" s="1"/>
      <c r="Q104" s="8"/>
      <c r="R104" s="1">
        <v>0</v>
      </c>
    </row>
    <row r="105" spans="1:18" s="4" customFormat="1" ht="15.5" x14ac:dyDescent="0.35">
      <c r="A105" s="4" t="s">
        <v>47</v>
      </c>
      <c r="B105" s="32">
        <v>0.23</v>
      </c>
      <c r="C105" s="4">
        <f>23*0.7</f>
        <v>16.099999999999998</v>
      </c>
      <c r="D105" s="4" t="s">
        <v>2</v>
      </c>
      <c r="E105" s="4">
        <v>1</v>
      </c>
      <c r="F105" s="4">
        <v>1</v>
      </c>
      <c r="G105" s="18">
        <v>0</v>
      </c>
      <c r="J105" s="18">
        <v>0</v>
      </c>
      <c r="K105" s="4">
        <v>0</v>
      </c>
      <c r="L105" s="2">
        <v>0</v>
      </c>
      <c r="N105" s="29">
        <v>0</v>
      </c>
      <c r="O105" s="19">
        <f t="shared" ref="O105:O114" si="5">C105</f>
        <v>16.099999999999998</v>
      </c>
      <c r="R105" s="18">
        <v>0</v>
      </c>
    </row>
    <row r="106" spans="1:18" s="4" customFormat="1" ht="15.5" x14ac:dyDescent="0.35">
      <c r="A106" s="4" t="s">
        <v>13</v>
      </c>
      <c r="B106" s="32">
        <v>0.23</v>
      </c>
      <c r="C106" s="4">
        <v>16.100000000000001</v>
      </c>
      <c r="D106" s="4" t="s">
        <v>2</v>
      </c>
      <c r="E106" s="4">
        <v>1</v>
      </c>
      <c r="F106" s="4">
        <v>1</v>
      </c>
      <c r="G106" s="18">
        <v>0</v>
      </c>
      <c r="J106" s="18">
        <v>0</v>
      </c>
      <c r="K106" s="4">
        <v>0</v>
      </c>
      <c r="L106" s="2">
        <v>0</v>
      </c>
      <c r="N106" s="29">
        <v>0</v>
      </c>
      <c r="O106" s="19">
        <f t="shared" si="5"/>
        <v>16.100000000000001</v>
      </c>
      <c r="R106" s="18">
        <v>0</v>
      </c>
    </row>
    <row r="107" spans="1:18" s="4" customFormat="1" ht="15.5" x14ac:dyDescent="0.35">
      <c r="A107" s="4" t="s">
        <v>14</v>
      </c>
      <c r="B107" s="32">
        <v>0.35</v>
      </c>
      <c r="C107" s="4">
        <f>35*0.7</f>
        <v>24.5</v>
      </c>
      <c r="D107" s="4" t="s">
        <v>2</v>
      </c>
      <c r="E107" s="4">
        <v>1</v>
      </c>
      <c r="F107" s="4">
        <v>1</v>
      </c>
      <c r="G107" s="18">
        <v>0</v>
      </c>
      <c r="J107" s="18">
        <v>0</v>
      </c>
      <c r="K107" s="4">
        <v>0</v>
      </c>
      <c r="L107" s="2">
        <v>0</v>
      </c>
      <c r="N107" s="29">
        <v>0</v>
      </c>
      <c r="O107" s="19">
        <f t="shared" si="5"/>
        <v>24.5</v>
      </c>
      <c r="R107" s="18">
        <v>0</v>
      </c>
    </row>
    <row r="108" spans="1:18" s="4" customFormat="1" ht="15.5" x14ac:dyDescent="0.35">
      <c r="A108" s="4" t="s">
        <v>16</v>
      </c>
      <c r="B108" s="32">
        <v>0.18</v>
      </c>
      <c r="C108" s="4">
        <f>18*0.7</f>
        <v>12.6</v>
      </c>
      <c r="D108" s="4" t="s">
        <v>2</v>
      </c>
      <c r="E108" s="4">
        <v>1</v>
      </c>
      <c r="F108" s="4">
        <v>1</v>
      </c>
      <c r="G108" s="18">
        <v>0</v>
      </c>
      <c r="J108" s="18">
        <v>0</v>
      </c>
      <c r="K108" s="4">
        <v>0</v>
      </c>
      <c r="L108" s="2">
        <v>0</v>
      </c>
      <c r="N108" s="29">
        <v>0</v>
      </c>
      <c r="O108" s="19">
        <f t="shared" si="5"/>
        <v>12.6</v>
      </c>
      <c r="R108" s="18">
        <v>0</v>
      </c>
    </row>
    <row r="109" spans="1:18" s="4" customFormat="1" ht="15.5" x14ac:dyDescent="0.35">
      <c r="A109" s="4" t="s">
        <v>62</v>
      </c>
      <c r="B109" s="32">
        <v>0.08</v>
      </c>
      <c r="C109" s="4">
        <f>8*0.7</f>
        <v>5.6</v>
      </c>
      <c r="D109" s="4" t="s">
        <v>2</v>
      </c>
      <c r="E109" s="4">
        <v>1</v>
      </c>
      <c r="F109" s="4">
        <v>1</v>
      </c>
      <c r="G109" s="18">
        <v>0</v>
      </c>
      <c r="J109" s="18">
        <v>0</v>
      </c>
      <c r="K109" s="4">
        <v>0</v>
      </c>
      <c r="L109" s="2">
        <v>0</v>
      </c>
      <c r="N109" s="29">
        <v>0</v>
      </c>
      <c r="O109" s="19">
        <f t="shared" si="5"/>
        <v>5.6</v>
      </c>
      <c r="R109" s="18">
        <v>0</v>
      </c>
    </row>
    <row r="110" spans="1:18" s="4" customFormat="1" ht="15.5" x14ac:dyDescent="0.35">
      <c r="A110" s="4" t="s">
        <v>47</v>
      </c>
      <c r="B110" s="32">
        <v>0.21</v>
      </c>
      <c r="C110" s="4">
        <f>21*3.35</f>
        <v>70.350000000000009</v>
      </c>
      <c r="D110" s="4" t="s">
        <v>2</v>
      </c>
      <c r="E110" s="4">
        <v>1</v>
      </c>
      <c r="F110" s="4">
        <v>1</v>
      </c>
      <c r="G110" s="18">
        <v>0</v>
      </c>
      <c r="J110" s="18">
        <v>0</v>
      </c>
      <c r="K110" s="4">
        <v>0</v>
      </c>
      <c r="L110" s="2">
        <v>0</v>
      </c>
      <c r="N110" s="29">
        <v>0</v>
      </c>
      <c r="O110" s="19">
        <f t="shared" si="5"/>
        <v>70.350000000000009</v>
      </c>
      <c r="R110" s="18">
        <v>0</v>
      </c>
    </row>
    <row r="111" spans="1:18" s="4" customFormat="1" ht="15.5" x14ac:dyDescent="0.35">
      <c r="A111" s="4" t="s">
        <v>13</v>
      </c>
      <c r="B111" s="32">
        <v>0.18</v>
      </c>
      <c r="C111" s="4">
        <f>18*3.35</f>
        <v>60.300000000000004</v>
      </c>
      <c r="D111" s="4" t="s">
        <v>2</v>
      </c>
      <c r="E111" s="4">
        <v>1</v>
      </c>
      <c r="F111" s="4">
        <v>1</v>
      </c>
      <c r="G111" s="18">
        <v>0</v>
      </c>
      <c r="J111" s="18">
        <v>0</v>
      </c>
      <c r="K111" s="4">
        <v>0</v>
      </c>
      <c r="L111" s="2">
        <v>0</v>
      </c>
      <c r="N111" s="29">
        <v>0</v>
      </c>
      <c r="O111" s="19">
        <f t="shared" si="5"/>
        <v>60.300000000000004</v>
      </c>
      <c r="R111" s="18">
        <v>0</v>
      </c>
    </row>
    <row r="112" spans="1:18" s="4" customFormat="1" ht="15.5" x14ac:dyDescent="0.35">
      <c r="A112" s="4" t="s">
        <v>14</v>
      </c>
      <c r="B112" s="32">
        <v>0.48</v>
      </c>
      <c r="C112" s="4">
        <f>48*3.35</f>
        <v>160.80000000000001</v>
      </c>
      <c r="D112" s="4" t="s">
        <v>2</v>
      </c>
      <c r="E112" s="4">
        <v>1</v>
      </c>
      <c r="F112" s="4">
        <v>1</v>
      </c>
      <c r="G112" s="18">
        <v>0</v>
      </c>
      <c r="J112" s="18">
        <v>0</v>
      </c>
      <c r="K112" s="4">
        <v>0</v>
      </c>
      <c r="L112" s="2">
        <v>0</v>
      </c>
      <c r="N112" s="29">
        <v>0</v>
      </c>
      <c r="O112" s="19">
        <f t="shared" si="5"/>
        <v>160.80000000000001</v>
      </c>
      <c r="R112" s="18">
        <v>0</v>
      </c>
    </row>
    <row r="113" spans="1:18" s="4" customFormat="1" ht="15.5" x14ac:dyDescent="0.35">
      <c r="A113" s="4" t="s">
        <v>16</v>
      </c>
      <c r="B113" s="32">
        <v>0.08</v>
      </c>
      <c r="C113" s="4">
        <f>8*3.35</f>
        <v>26.8</v>
      </c>
      <c r="D113" s="4" t="s">
        <v>2</v>
      </c>
      <c r="E113" s="4">
        <v>1</v>
      </c>
      <c r="F113" s="4">
        <v>1</v>
      </c>
      <c r="G113" s="18">
        <v>0</v>
      </c>
      <c r="J113" s="18">
        <v>0</v>
      </c>
      <c r="K113" s="4">
        <v>0</v>
      </c>
      <c r="L113" s="2">
        <v>0</v>
      </c>
      <c r="N113" s="29">
        <v>0</v>
      </c>
      <c r="O113" s="19">
        <f t="shared" si="5"/>
        <v>26.8</v>
      </c>
      <c r="R113" s="18">
        <v>0</v>
      </c>
    </row>
    <row r="114" spans="1:18" s="4" customFormat="1" ht="15.5" x14ac:dyDescent="0.35">
      <c r="A114" s="4" t="s">
        <v>63</v>
      </c>
      <c r="B114" s="32">
        <v>0.05</v>
      </c>
      <c r="C114" s="4">
        <f>5*3.35</f>
        <v>16.75</v>
      </c>
      <c r="D114" s="4" t="s">
        <v>2</v>
      </c>
      <c r="E114" s="4">
        <v>1</v>
      </c>
      <c r="F114" s="4">
        <v>1</v>
      </c>
      <c r="G114" s="18">
        <v>0</v>
      </c>
      <c r="J114" s="18">
        <v>0</v>
      </c>
      <c r="K114" s="4">
        <v>0</v>
      </c>
      <c r="L114" s="2">
        <v>0</v>
      </c>
      <c r="N114" s="29">
        <v>0</v>
      </c>
      <c r="O114" s="19">
        <f t="shared" si="5"/>
        <v>16.75</v>
      </c>
      <c r="R114" s="18">
        <v>0</v>
      </c>
    </row>
    <row r="115" spans="1:18" s="4" customFormat="1" ht="15.5" x14ac:dyDescent="0.35">
      <c r="B115" s="32"/>
      <c r="G115" s="18"/>
      <c r="J115" s="19"/>
      <c r="L115" s="2"/>
      <c r="N115" s="6"/>
      <c r="O115" s="19"/>
      <c r="R115" s="19"/>
    </row>
    <row r="116" spans="1:18" s="35" customFormat="1" ht="43.5" x14ac:dyDescent="0.35">
      <c r="A116" s="35" t="s">
        <v>67</v>
      </c>
      <c r="B116" s="35" t="s">
        <v>64</v>
      </c>
      <c r="G116" s="36"/>
      <c r="J116" s="36"/>
      <c r="N116" s="36"/>
      <c r="R116" s="36"/>
    </row>
    <row r="117" spans="1:18" s="4" customFormat="1" x14ac:dyDescent="0.35">
      <c r="A117" s="4" t="s">
        <v>14</v>
      </c>
      <c r="B117" s="32">
        <v>0.24</v>
      </c>
      <c r="C117" s="4">
        <f>24*0.53</f>
        <v>12.72</v>
      </c>
      <c r="D117" s="4" t="s">
        <v>31</v>
      </c>
      <c r="E117" s="4">
        <v>1</v>
      </c>
      <c r="F117" s="4">
        <v>1</v>
      </c>
      <c r="G117" s="18">
        <v>0</v>
      </c>
      <c r="J117" s="18">
        <v>0</v>
      </c>
      <c r="K117" s="4">
        <v>0</v>
      </c>
      <c r="N117" s="18">
        <v>0</v>
      </c>
      <c r="O117" s="4">
        <v>0</v>
      </c>
      <c r="R117" s="18">
        <f t="shared" ref="R117:R138" si="6">C117</f>
        <v>12.72</v>
      </c>
    </row>
    <row r="118" spans="1:18" s="4" customFormat="1" x14ac:dyDescent="0.35">
      <c r="A118" s="4" t="s">
        <v>16</v>
      </c>
      <c r="B118" s="32">
        <v>0.19</v>
      </c>
      <c r="C118" s="4">
        <f>19*0.53</f>
        <v>10.07</v>
      </c>
      <c r="D118" s="4" t="s">
        <v>31</v>
      </c>
      <c r="E118" s="4">
        <v>1</v>
      </c>
      <c r="F118" s="4">
        <v>1</v>
      </c>
      <c r="G118" s="18">
        <v>0</v>
      </c>
      <c r="J118" s="18">
        <v>0</v>
      </c>
      <c r="K118" s="4">
        <v>0</v>
      </c>
      <c r="N118" s="18">
        <v>0</v>
      </c>
      <c r="O118" s="4">
        <v>0</v>
      </c>
      <c r="R118" s="18">
        <f t="shared" si="6"/>
        <v>10.07</v>
      </c>
    </row>
    <row r="119" spans="1:18" s="4" customFormat="1" x14ac:dyDescent="0.35">
      <c r="A119" s="4" t="s">
        <v>41</v>
      </c>
      <c r="B119" s="32">
        <v>0.19</v>
      </c>
      <c r="C119" s="4">
        <v>10.07</v>
      </c>
      <c r="D119" s="4" t="s">
        <v>31</v>
      </c>
      <c r="E119" s="4">
        <v>1</v>
      </c>
      <c r="F119" s="4">
        <v>1</v>
      </c>
      <c r="G119" s="18">
        <v>0</v>
      </c>
      <c r="J119" s="18">
        <v>0</v>
      </c>
      <c r="K119" s="4">
        <v>0</v>
      </c>
      <c r="N119" s="18">
        <v>0</v>
      </c>
      <c r="O119" s="4">
        <v>0</v>
      </c>
      <c r="R119" s="18">
        <f t="shared" si="6"/>
        <v>10.07</v>
      </c>
    </row>
    <row r="120" spans="1:18" s="4" customFormat="1" x14ac:dyDescent="0.35">
      <c r="A120" s="4" t="s">
        <v>50</v>
      </c>
      <c r="B120" s="32">
        <v>0.3</v>
      </c>
      <c r="C120" s="4">
        <f>30*0.53</f>
        <v>15.9</v>
      </c>
      <c r="D120" s="4" t="s">
        <v>31</v>
      </c>
      <c r="E120" s="4">
        <v>1</v>
      </c>
      <c r="F120" s="4">
        <v>1</v>
      </c>
      <c r="G120" s="18">
        <v>0</v>
      </c>
      <c r="J120" s="18">
        <v>0</v>
      </c>
      <c r="K120" s="4">
        <v>0</v>
      </c>
      <c r="N120" s="18">
        <v>0</v>
      </c>
      <c r="O120" s="4">
        <v>0</v>
      </c>
      <c r="R120" s="18">
        <f t="shared" si="6"/>
        <v>15.9</v>
      </c>
    </row>
    <row r="121" spans="1:18" s="4" customFormat="1" x14ac:dyDescent="0.35">
      <c r="A121" s="4" t="s">
        <v>47</v>
      </c>
      <c r="B121" s="32">
        <v>0.03</v>
      </c>
      <c r="C121" s="4">
        <f>3*0.53</f>
        <v>1.59</v>
      </c>
      <c r="D121" s="4" t="s">
        <v>31</v>
      </c>
      <c r="E121" s="4">
        <v>1</v>
      </c>
      <c r="F121" s="4">
        <v>1</v>
      </c>
      <c r="G121" s="18">
        <v>0</v>
      </c>
      <c r="J121" s="18">
        <v>0</v>
      </c>
      <c r="K121" s="4">
        <v>0</v>
      </c>
      <c r="N121" s="18">
        <v>0</v>
      </c>
      <c r="O121" s="4">
        <v>0</v>
      </c>
      <c r="R121" s="18">
        <f t="shared" si="6"/>
        <v>1.59</v>
      </c>
    </row>
    <row r="122" spans="1:18" s="4" customFormat="1" x14ac:dyDescent="0.35">
      <c r="A122" s="4" t="s">
        <v>13</v>
      </c>
      <c r="B122" s="32">
        <v>0.03</v>
      </c>
      <c r="C122" s="4">
        <v>1.59</v>
      </c>
      <c r="D122" s="4" t="s">
        <v>31</v>
      </c>
      <c r="E122" s="4">
        <v>1</v>
      </c>
      <c r="F122" s="4">
        <v>1</v>
      </c>
      <c r="G122" s="18">
        <v>0</v>
      </c>
      <c r="J122" s="18">
        <v>0</v>
      </c>
      <c r="K122" s="4">
        <v>0</v>
      </c>
      <c r="N122" s="18">
        <v>0</v>
      </c>
      <c r="O122" s="4">
        <v>0</v>
      </c>
      <c r="R122" s="18">
        <f t="shared" si="6"/>
        <v>1.59</v>
      </c>
    </row>
    <row r="123" spans="1:18" s="4" customFormat="1" x14ac:dyDescent="0.35">
      <c r="A123" s="4" t="s">
        <v>62</v>
      </c>
      <c r="B123" s="32">
        <v>0.02</v>
      </c>
      <c r="C123" s="4">
        <f>2*0.53</f>
        <v>1.06</v>
      </c>
      <c r="D123" s="4" t="s">
        <v>31</v>
      </c>
      <c r="E123" s="4">
        <v>1</v>
      </c>
      <c r="F123" s="4">
        <v>1</v>
      </c>
      <c r="G123" s="18">
        <v>0</v>
      </c>
      <c r="J123" s="18">
        <v>0</v>
      </c>
      <c r="K123" s="4">
        <v>0</v>
      </c>
      <c r="N123" s="18">
        <v>0</v>
      </c>
      <c r="O123" s="4">
        <v>0</v>
      </c>
      <c r="R123" s="18">
        <f t="shared" si="6"/>
        <v>1.06</v>
      </c>
    </row>
    <row r="124" spans="1:18" s="4" customFormat="1" x14ac:dyDescent="0.35">
      <c r="A124" s="4" t="s">
        <v>65</v>
      </c>
      <c r="B124" s="4" t="s">
        <v>66</v>
      </c>
      <c r="C124" s="4">
        <v>2</v>
      </c>
      <c r="D124" s="4" t="s">
        <v>31</v>
      </c>
      <c r="E124" s="4">
        <v>1</v>
      </c>
      <c r="F124" s="4">
        <v>1</v>
      </c>
      <c r="G124" s="18">
        <v>0</v>
      </c>
      <c r="J124" s="18">
        <v>0</v>
      </c>
      <c r="K124" s="4">
        <v>0</v>
      </c>
      <c r="N124" s="18">
        <v>0</v>
      </c>
      <c r="O124" s="4">
        <v>0</v>
      </c>
      <c r="R124" s="18">
        <f t="shared" si="6"/>
        <v>2</v>
      </c>
    </row>
    <row r="125" spans="1:18" s="4" customFormat="1" x14ac:dyDescent="0.35">
      <c r="A125" s="4" t="s">
        <v>47</v>
      </c>
      <c r="B125" s="4">
        <v>1</v>
      </c>
      <c r="C125" s="4">
        <v>1</v>
      </c>
      <c r="D125" s="4" t="s">
        <v>31</v>
      </c>
      <c r="E125" s="4">
        <v>1</v>
      </c>
      <c r="F125" s="4">
        <v>1</v>
      </c>
      <c r="G125" s="18">
        <v>0</v>
      </c>
      <c r="J125" s="18">
        <v>0</v>
      </c>
      <c r="K125" s="4">
        <v>0</v>
      </c>
      <c r="N125" s="18">
        <v>0</v>
      </c>
      <c r="O125" s="4">
        <v>0</v>
      </c>
      <c r="R125" s="18">
        <f t="shared" si="6"/>
        <v>1</v>
      </c>
    </row>
    <row r="126" spans="1:18" s="4" customFormat="1" x14ac:dyDescent="0.35">
      <c r="A126" s="4" t="s">
        <v>38</v>
      </c>
      <c r="B126" s="4">
        <v>1</v>
      </c>
      <c r="C126" s="4">
        <v>1</v>
      </c>
      <c r="D126" s="4" t="s">
        <v>31</v>
      </c>
      <c r="E126" s="4">
        <v>1</v>
      </c>
      <c r="F126" s="4">
        <v>1</v>
      </c>
      <c r="G126" s="18">
        <v>0</v>
      </c>
      <c r="J126" s="18">
        <v>0</v>
      </c>
      <c r="K126" s="4">
        <v>0</v>
      </c>
      <c r="N126" s="18">
        <v>0</v>
      </c>
      <c r="O126" s="4">
        <v>0</v>
      </c>
      <c r="R126" s="18">
        <f t="shared" si="6"/>
        <v>1</v>
      </c>
    </row>
    <row r="127" spans="1:18" s="4" customFormat="1" x14ac:dyDescent="0.35">
      <c r="A127" s="4" t="s">
        <v>14</v>
      </c>
      <c r="B127" s="4">
        <v>4</v>
      </c>
      <c r="C127" s="4">
        <v>4</v>
      </c>
      <c r="D127" s="4" t="s">
        <v>31</v>
      </c>
      <c r="E127" s="4">
        <v>1</v>
      </c>
      <c r="F127" s="4">
        <v>1</v>
      </c>
      <c r="G127" s="18">
        <v>0</v>
      </c>
      <c r="J127" s="18">
        <v>0</v>
      </c>
      <c r="K127" s="4">
        <v>0</v>
      </c>
      <c r="N127" s="18">
        <v>0</v>
      </c>
      <c r="O127" s="4">
        <v>0</v>
      </c>
      <c r="R127" s="18">
        <f t="shared" si="6"/>
        <v>4</v>
      </c>
    </row>
    <row r="128" spans="1:18" s="4" customFormat="1" x14ac:dyDescent="0.35">
      <c r="A128" s="4" t="s">
        <v>16</v>
      </c>
      <c r="B128" s="4">
        <v>2</v>
      </c>
      <c r="C128" s="4">
        <v>2</v>
      </c>
      <c r="D128" s="4" t="s">
        <v>31</v>
      </c>
      <c r="E128" s="4">
        <v>1</v>
      </c>
      <c r="F128" s="4">
        <v>1</v>
      </c>
      <c r="G128" s="18">
        <v>0</v>
      </c>
      <c r="J128" s="18">
        <v>0</v>
      </c>
      <c r="K128" s="4">
        <v>0</v>
      </c>
      <c r="N128" s="18">
        <v>0</v>
      </c>
      <c r="O128" s="4">
        <v>0</v>
      </c>
      <c r="R128" s="18">
        <f t="shared" si="6"/>
        <v>2</v>
      </c>
    </row>
    <row r="129" spans="1:18" s="4" customFormat="1" x14ac:dyDescent="0.35">
      <c r="A129" s="4" t="s">
        <v>41</v>
      </c>
      <c r="B129" s="4">
        <v>1</v>
      </c>
      <c r="C129" s="4">
        <v>1</v>
      </c>
      <c r="D129" s="4" t="s">
        <v>31</v>
      </c>
      <c r="E129" s="4">
        <v>1</v>
      </c>
      <c r="F129" s="4">
        <v>1</v>
      </c>
      <c r="G129" s="18">
        <v>0</v>
      </c>
      <c r="J129" s="18">
        <v>0</v>
      </c>
      <c r="K129" s="4">
        <v>0</v>
      </c>
      <c r="N129" s="18">
        <v>0</v>
      </c>
      <c r="O129" s="4">
        <v>0</v>
      </c>
      <c r="R129" s="18">
        <f t="shared" si="6"/>
        <v>1</v>
      </c>
    </row>
    <row r="130" spans="1:18" s="4" customFormat="1" x14ac:dyDescent="0.35">
      <c r="A130" s="4" t="s">
        <v>52</v>
      </c>
      <c r="B130" s="4">
        <v>1</v>
      </c>
      <c r="C130" s="4">
        <v>1</v>
      </c>
      <c r="D130" s="4" t="s">
        <v>31</v>
      </c>
      <c r="E130" s="4">
        <v>1</v>
      </c>
      <c r="F130" s="4">
        <v>1</v>
      </c>
      <c r="G130" s="18">
        <v>0</v>
      </c>
      <c r="J130" s="18">
        <v>0</v>
      </c>
      <c r="K130" s="4">
        <v>0</v>
      </c>
      <c r="N130" s="18">
        <v>0</v>
      </c>
      <c r="O130" s="4">
        <v>0</v>
      </c>
      <c r="R130" s="18">
        <f t="shared" si="6"/>
        <v>1</v>
      </c>
    </row>
    <row r="131" spans="1:18" s="4" customFormat="1" x14ac:dyDescent="0.35">
      <c r="A131" s="4" t="s">
        <v>33</v>
      </c>
      <c r="B131" s="4">
        <v>1</v>
      </c>
      <c r="C131" s="4">
        <v>1</v>
      </c>
      <c r="D131" s="4" t="s">
        <v>31</v>
      </c>
      <c r="E131" s="4">
        <v>1</v>
      </c>
      <c r="F131" s="4">
        <v>1</v>
      </c>
      <c r="G131" s="18">
        <v>0</v>
      </c>
      <c r="J131" s="18">
        <v>0</v>
      </c>
      <c r="K131" s="4">
        <v>0</v>
      </c>
      <c r="N131" s="18">
        <v>0</v>
      </c>
      <c r="O131" s="4">
        <v>0</v>
      </c>
      <c r="R131" s="18">
        <f t="shared" si="6"/>
        <v>1</v>
      </c>
    </row>
    <row r="132" spans="1:18" s="4" customFormat="1" x14ac:dyDescent="0.35">
      <c r="A132" s="4" t="s">
        <v>50</v>
      </c>
      <c r="B132" s="4">
        <v>1</v>
      </c>
      <c r="C132" s="4">
        <v>1</v>
      </c>
      <c r="D132" s="4" t="s">
        <v>31</v>
      </c>
      <c r="E132" s="4">
        <v>1</v>
      </c>
      <c r="F132" s="4">
        <v>1</v>
      </c>
      <c r="G132" s="18">
        <v>0</v>
      </c>
      <c r="J132" s="18">
        <v>0</v>
      </c>
      <c r="K132" s="4">
        <v>0</v>
      </c>
      <c r="N132" s="18">
        <v>0</v>
      </c>
      <c r="O132" s="4">
        <v>0</v>
      </c>
      <c r="R132" s="18">
        <f t="shared" si="6"/>
        <v>1</v>
      </c>
    </row>
    <row r="133" spans="1:18" s="4" customFormat="1" x14ac:dyDescent="0.35">
      <c r="A133" s="4" t="s">
        <v>13</v>
      </c>
      <c r="B133" s="32">
        <v>7.0000000000000007E-2</v>
      </c>
      <c r="C133" s="4">
        <f>7/1.32</f>
        <v>5.3030303030303028</v>
      </c>
      <c r="D133" s="4" t="s">
        <v>31</v>
      </c>
      <c r="E133" s="4">
        <v>1</v>
      </c>
      <c r="F133" s="4">
        <v>1</v>
      </c>
      <c r="G133" s="18">
        <v>0</v>
      </c>
      <c r="J133" s="18">
        <v>0</v>
      </c>
      <c r="K133" s="4">
        <v>0</v>
      </c>
      <c r="N133" s="18">
        <v>0</v>
      </c>
      <c r="O133" s="4">
        <v>0</v>
      </c>
      <c r="R133" s="18">
        <f t="shared" si="6"/>
        <v>5.3030303030303028</v>
      </c>
    </row>
    <row r="134" spans="1:18" s="4" customFormat="1" x14ac:dyDescent="0.35">
      <c r="A134" s="4" t="s">
        <v>47</v>
      </c>
      <c r="B134" s="32">
        <v>0.21</v>
      </c>
      <c r="C134" s="4">
        <f>21*1.32</f>
        <v>27.720000000000002</v>
      </c>
      <c r="D134" s="4" t="s">
        <v>31</v>
      </c>
      <c r="E134" s="4">
        <v>1</v>
      </c>
      <c r="F134" s="4">
        <v>1</v>
      </c>
      <c r="G134" s="18">
        <v>0</v>
      </c>
      <c r="J134" s="18">
        <v>0</v>
      </c>
      <c r="K134" s="4">
        <v>0</v>
      </c>
      <c r="N134" s="18">
        <v>0</v>
      </c>
      <c r="O134" s="4">
        <v>0</v>
      </c>
      <c r="R134" s="18">
        <f t="shared" si="6"/>
        <v>27.720000000000002</v>
      </c>
    </row>
    <row r="135" spans="1:18" s="4" customFormat="1" x14ac:dyDescent="0.35">
      <c r="A135" s="4" t="s">
        <v>14</v>
      </c>
      <c r="B135" s="32">
        <v>0.28000000000000003</v>
      </c>
      <c r="C135" s="4">
        <f>28*1.32</f>
        <v>36.96</v>
      </c>
      <c r="D135" s="4" t="s">
        <v>31</v>
      </c>
      <c r="E135" s="4">
        <v>1</v>
      </c>
      <c r="F135" s="4">
        <v>1</v>
      </c>
      <c r="G135" s="18">
        <v>0</v>
      </c>
      <c r="J135" s="18">
        <v>0</v>
      </c>
      <c r="K135" s="4">
        <v>0</v>
      </c>
      <c r="N135" s="18">
        <v>0</v>
      </c>
      <c r="O135" s="4">
        <v>0</v>
      </c>
      <c r="R135" s="18">
        <f t="shared" si="6"/>
        <v>36.96</v>
      </c>
    </row>
    <row r="136" spans="1:18" s="4" customFormat="1" x14ac:dyDescent="0.35">
      <c r="A136" s="4" t="s">
        <v>16</v>
      </c>
      <c r="B136" s="32">
        <v>0.02</v>
      </c>
      <c r="C136" s="4">
        <f>2*1.32</f>
        <v>2.64</v>
      </c>
      <c r="D136" s="4" t="s">
        <v>31</v>
      </c>
      <c r="E136" s="4">
        <v>1</v>
      </c>
      <c r="F136" s="4">
        <v>1</v>
      </c>
      <c r="G136" s="18">
        <v>0</v>
      </c>
      <c r="J136" s="18">
        <v>0</v>
      </c>
      <c r="K136" s="4">
        <v>0</v>
      </c>
      <c r="N136" s="18">
        <v>0</v>
      </c>
      <c r="O136" s="4">
        <v>0</v>
      </c>
      <c r="R136" s="18">
        <f t="shared" si="6"/>
        <v>2.64</v>
      </c>
    </row>
    <row r="137" spans="1:18" s="4" customFormat="1" x14ac:dyDescent="0.35">
      <c r="A137" s="4" t="s">
        <v>62</v>
      </c>
      <c r="B137" s="32">
        <v>0.04</v>
      </c>
      <c r="C137" s="4">
        <f>4*1.32</f>
        <v>5.28</v>
      </c>
      <c r="D137" s="4" t="s">
        <v>31</v>
      </c>
      <c r="E137" s="4">
        <v>1</v>
      </c>
      <c r="F137" s="4">
        <v>1</v>
      </c>
      <c r="G137" s="18">
        <v>0</v>
      </c>
      <c r="J137" s="18">
        <v>0</v>
      </c>
      <c r="K137" s="4">
        <v>0</v>
      </c>
      <c r="N137" s="18">
        <v>0</v>
      </c>
      <c r="O137" s="4">
        <v>0</v>
      </c>
      <c r="R137" s="18">
        <f t="shared" si="6"/>
        <v>5.28</v>
      </c>
    </row>
    <row r="138" spans="1:18" s="4" customFormat="1" x14ac:dyDescent="0.35">
      <c r="A138" s="4" t="s">
        <v>50</v>
      </c>
      <c r="B138" s="32">
        <v>0.28000000000000003</v>
      </c>
      <c r="C138" s="4">
        <f>28*1.32</f>
        <v>36.96</v>
      </c>
      <c r="D138" s="4" t="s">
        <v>31</v>
      </c>
      <c r="E138" s="4">
        <v>1</v>
      </c>
      <c r="F138" s="4">
        <v>1</v>
      </c>
      <c r="G138" s="18">
        <v>0</v>
      </c>
      <c r="J138" s="18">
        <v>0</v>
      </c>
      <c r="K138" s="4">
        <v>0</v>
      </c>
      <c r="N138" s="18">
        <v>0</v>
      </c>
      <c r="O138" s="4">
        <v>0</v>
      </c>
      <c r="R138" s="18">
        <f t="shared" si="6"/>
        <v>36.96</v>
      </c>
    </row>
    <row r="139" spans="1:18" s="4" customFormat="1" x14ac:dyDescent="0.35">
      <c r="B139" s="32"/>
      <c r="G139" s="18"/>
      <c r="J139" s="19"/>
      <c r="N139" s="19"/>
      <c r="R139" s="19"/>
    </row>
    <row r="140" spans="1:18" s="4" customFormat="1" x14ac:dyDescent="0.35">
      <c r="B140" s="32"/>
      <c r="G140" s="18"/>
      <c r="J140" s="19"/>
      <c r="N140" s="19"/>
      <c r="R140" s="19"/>
    </row>
    <row r="141" spans="1:18" s="35" customFormat="1" ht="43.5" x14ac:dyDescent="0.35">
      <c r="A141" s="35" t="s">
        <v>68</v>
      </c>
      <c r="B141" s="35" t="s">
        <v>69</v>
      </c>
      <c r="G141" s="36"/>
      <c r="J141" s="36"/>
      <c r="N141" s="36"/>
      <c r="R141" s="36"/>
    </row>
    <row r="142" spans="1:18" s="4" customFormat="1" x14ac:dyDescent="0.35">
      <c r="A142" s="4" t="s">
        <v>47</v>
      </c>
      <c r="B142" s="32">
        <v>0.09</v>
      </c>
      <c r="C142" s="4">
        <f>9*2.12</f>
        <v>19.080000000000002</v>
      </c>
      <c r="D142" s="4" t="s">
        <v>31</v>
      </c>
      <c r="E142" s="4">
        <v>1</v>
      </c>
      <c r="F142" s="4">
        <v>1</v>
      </c>
      <c r="G142" s="18">
        <v>0</v>
      </c>
      <c r="J142" s="18">
        <v>0</v>
      </c>
      <c r="K142" s="4">
        <v>0</v>
      </c>
      <c r="N142" s="18">
        <v>0</v>
      </c>
      <c r="O142" s="4">
        <v>0</v>
      </c>
      <c r="R142" s="18">
        <f t="shared" ref="R142:R162" si="7">C142</f>
        <v>19.080000000000002</v>
      </c>
    </row>
    <row r="143" spans="1:18" s="4" customFormat="1" x14ac:dyDescent="0.35">
      <c r="A143" s="4" t="s">
        <v>13</v>
      </c>
      <c r="B143" s="32">
        <v>0.05</v>
      </c>
      <c r="C143" s="4">
        <f>5*2.12</f>
        <v>10.600000000000001</v>
      </c>
      <c r="D143" s="4" t="s">
        <v>31</v>
      </c>
      <c r="E143" s="4">
        <v>1</v>
      </c>
      <c r="F143" s="4">
        <v>1</v>
      </c>
      <c r="G143" s="18">
        <v>0</v>
      </c>
      <c r="J143" s="18">
        <v>0</v>
      </c>
      <c r="K143" s="4">
        <v>0</v>
      </c>
      <c r="N143" s="18">
        <v>0</v>
      </c>
      <c r="O143" s="4">
        <v>0</v>
      </c>
      <c r="R143" s="18">
        <f t="shared" si="7"/>
        <v>10.600000000000001</v>
      </c>
    </row>
    <row r="144" spans="1:18" s="4" customFormat="1" x14ac:dyDescent="0.35">
      <c r="A144" s="4" t="s">
        <v>14</v>
      </c>
      <c r="B144" s="32">
        <v>0.54</v>
      </c>
      <c r="C144" s="4">
        <f>54*2.12</f>
        <v>114.48</v>
      </c>
      <c r="D144" s="4" t="s">
        <v>31</v>
      </c>
      <c r="E144" s="4">
        <v>1</v>
      </c>
      <c r="F144" s="4">
        <v>1</v>
      </c>
      <c r="G144" s="18">
        <v>0</v>
      </c>
      <c r="J144" s="18">
        <v>0</v>
      </c>
      <c r="K144" s="4">
        <v>0</v>
      </c>
      <c r="N144" s="18">
        <v>0</v>
      </c>
      <c r="O144" s="4">
        <v>0</v>
      </c>
      <c r="R144" s="18">
        <f t="shared" si="7"/>
        <v>114.48</v>
      </c>
    </row>
    <row r="145" spans="1:18" s="4" customFormat="1" x14ac:dyDescent="0.35">
      <c r="A145" s="4" t="s">
        <v>16</v>
      </c>
      <c r="B145" s="32">
        <v>0.08</v>
      </c>
      <c r="C145" s="4">
        <f>8*2.12</f>
        <v>16.96</v>
      </c>
      <c r="D145" s="4" t="s">
        <v>31</v>
      </c>
      <c r="E145" s="4">
        <v>1</v>
      </c>
      <c r="F145" s="4">
        <v>1</v>
      </c>
      <c r="G145" s="18">
        <v>0</v>
      </c>
      <c r="J145" s="18">
        <v>0</v>
      </c>
      <c r="K145" s="4">
        <v>0</v>
      </c>
      <c r="N145" s="18">
        <v>0</v>
      </c>
      <c r="O145" s="4">
        <v>0</v>
      </c>
      <c r="R145" s="18">
        <f t="shared" si="7"/>
        <v>16.96</v>
      </c>
    </row>
    <row r="146" spans="1:18" s="4" customFormat="1" x14ac:dyDescent="0.35">
      <c r="A146" s="4" t="s">
        <v>15</v>
      </c>
      <c r="B146" s="32">
        <v>0.05</v>
      </c>
      <c r="C146" s="4">
        <f>5*2.12</f>
        <v>10.600000000000001</v>
      </c>
      <c r="D146" s="4" t="s">
        <v>31</v>
      </c>
      <c r="E146" s="4">
        <v>1</v>
      </c>
      <c r="F146" s="4">
        <v>1</v>
      </c>
      <c r="G146" s="18">
        <v>0</v>
      </c>
      <c r="J146" s="18">
        <v>0</v>
      </c>
      <c r="K146" s="4">
        <v>0</v>
      </c>
      <c r="N146" s="18">
        <v>0</v>
      </c>
      <c r="O146" s="4">
        <v>0</v>
      </c>
      <c r="R146" s="18">
        <f t="shared" si="7"/>
        <v>10.600000000000001</v>
      </c>
    </row>
    <row r="147" spans="1:18" s="4" customFormat="1" ht="29" x14ac:dyDescent="0.35">
      <c r="A147" s="4" t="s">
        <v>70</v>
      </c>
      <c r="B147" s="32">
        <v>0.19</v>
      </c>
      <c r="C147" s="4">
        <f>19*2.12</f>
        <v>40.28</v>
      </c>
      <c r="D147" s="4" t="s">
        <v>31</v>
      </c>
      <c r="E147" s="4">
        <v>1</v>
      </c>
      <c r="F147" s="4">
        <v>1</v>
      </c>
      <c r="G147" s="18">
        <v>0</v>
      </c>
      <c r="J147" s="18">
        <v>0</v>
      </c>
      <c r="K147" s="4">
        <v>0</v>
      </c>
      <c r="N147" s="18">
        <v>0</v>
      </c>
      <c r="O147" s="4">
        <v>0</v>
      </c>
      <c r="R147" s="18">
        <f t="shared" si="7"/>
        <v>40.28</v>
      </c>
    </row>
    <row r="148" spans="1:18" s="4" customFormat="1" x14ac:dyDescent="0.35">
      <c r="A148" s="4" t="s">
        <v>15</v>
      </c>
      <c r="B148" s="4" t="s">
        <v>71</v>
      </c>
      <c r="C148" s="4">
        <v>3</v>
      </c>
      <c r="D148" s="4" t="s">
        <v>31</v>
      </c>
      <c r="E148" s="4">
        <v>1</v>
      </c>
      <c r="F148" s="4">
        <v>1</v>
      </c>
      <c r="G148" s="18">
        <v>0</v>
      </c>
      <c r="J148" s="18">
        <v>0</v>
      </c>
      <c r="K148" s="4">
        <v>0</v>
      </c>
      <c r="N148" s="18">
        <v>0</v>
      </c>
      <c r="O148" s="4">
        <v>0</v>
      </c>
      <c r="R148" s="18">
        <f t="shared" si="7"/>
        <v>3</v>
      </c>
    </row>
    <row r="149" spans="1:18" s="4" customFormat="1" x14ac:dyDescent="0.35">
      <c r="A149" s="4" t="s">
        <v>52</v>
      </c>
      <c r="B149" s="4" t="s">
        <v>72</v>
      </c>
      <c r="C149" s="4">
        <v>1</v>
      </c>
      <c r="D149" s="4" t="s">
        <v>31</v>
      </c>
      <c r="E149" s="4">
        <v>1</v>
      </c>
      <c r="F149" s="4">
        <v>1</v>
      </c>
      <c r="G149" s="18">
        <v>0</v>
      </c>
      <c r="J149" s="18">
        <v>0</v>
      </c>
      <c r="K149" s="4">
        <v>0</v>
      </c>
      <c r="N149" s="18">
        <v>0</v>
      </c>
      <c r="O149" s="4">
        <v>0</v>
      </c>
      <c r="R149" s="18">
        <f t="shared" si="7"/>
        <v>1</v>
      </c>
    </row>
    <row r="150" spans="1:18" s="4" customFormat="1" x14ac:dyDescent="0.35">
      <c r="A150" s="4" t="s">
        <v>14</v>
      </c>
      <c r="B150" s="32">
        <v>0.57999999999999996</v>
      </c>
      <c r="C150" s="4">
        <f>58*3.24</f>
        <v>187.92000000000002</v>
      </c>
      <c r="D150" s="4" t="s">
        <v>31</v>
      </c>
      <c r="E150" s="4">
        <v>1</v>
      </c>
      <c r="F150" s="4">
        <v>1</v>
      </c>
      <c r="G150" s="18">
        <v>0</v>
      </c>
      <c r="J150" s="18">
        <v>0</v>
      </c>
      <c r="K150" s="4">
        <v>0</v>
      </c>
      <c r="N150" s="18">
        <v>0</v>
      </c>
      <c r="O150" s="4">
        <v>0</v>
      </c>
      <c r="R150" s="18">
        <f t="shared" si="7"/>
        <v>187.92000000000002</v>
      </c>
    </row>
    <row r="151" spans="1:18" s="4" customFormat="1" x14ac:dyDescent="0.35">
      <c r="A151" s="4" t="s">
        <v>16</v>
      </c>
      <c r="B151" s="32">
        <v>0.17</v>
      </c>
      <c r="C151" s="4">
        <f>17*3.24</f>
        <v>55.080000000000005</v>
      </c>
      <c r="D151" s="4" t="s">
        <v>31</v>
      </c>
      <c r="E151" s="4">
        <v>1</v>
      </c>
      <c r="F151" s="4">
        <v>1</v>
      </c>
      <c r="G151" s="18">
        <v>0</v>
      </c>
      <c r="J151" s="18">
        <v>0</v>
      </c>
      <c r="K151" s="4">
        <v>0</v>
      </c>
      <c r="N151" s="18">
        <v>0</v>
      </c>
      <c r="O151" s="4">
        <v>0</v>
      </c>
      <c r="R151" s="18">
        <f t="shared" si="7"/>
        <v>55.080000000000005</v>
      </c>
    </row>
    <row r="152" spans="1:18" s="4" customFormat="1" ht="29" x14ac:dyDescent="0.35">
      <c r="A152" s="4" t="s">
        <v>70</v>
      </c>
      <c r="B152" s="32">
        <v>0.12</v>
      </c>
      <c r="C152" s="4">
        <f>12*3.24</f>
        <v>38.880000000000003</v>
      </c>
      <c r="D152" s="4" t="s">
        <v>31</v>
      </c>
      <c r="E152" s="4">
        <v>1</v>
      </c>
      <c r="F152" s="4">
        <v>1</v>
      </c>
      <c r="G152" s="18">
        <v>0</v>
      </c>
      <c r="J152" s="18">
        <v>0</v>
      </c>
      <c r="K152" s="4">
        <v>0</v>
      </c>
      <c r="N152" s="18">
        <v>0</v>
      </c>
      <c r="O152" s="4">
        <v>0</v>
      </c>
      <c r="R152" s="18">
        <f t="shared" si="7"/>
        <v>38.880000000000003</v>
      </c>
    </row>
    <row r="153" spans="1:18" s="4" customFormat="1" x14ac:dyDescent="0.35">
      <c r="A153" s="4" t="s">
        <v>47</v>
      </c>
      <c r="B153" s="32">
        <v>0.05</v>
      </c>
      <c r="C153" s="4">
        <f>5*3.24</f>
        <v>16.200000000000003</v>
      </c>
      <c r="D153" s="4" t="s">
        <v>31</v>
      </c>
      <c r="E153" s="4">
        <v>1</v>
      </c>
      <c r="F153" s="4">
        <v>1</v>
      </c>
      <c r="G153" s="18">
        <v>0</v>
      </c>
      <c r="J153" s="18">
        <v>0</v>
      </c>
      <c r="K153" s="4">
        <v>0</v>
      </c>
      <c r="N153" s="18">
        <v>0</v>
      </c>
      <c r="O153" s="4">
        <v>0</v>
      </c>
      <c r="R153" s="18">
        <f t="shared" si="7"/>
        <v>16.200000000000003</v>
      </c>
    </row>
    <row r="154" spans="1:18" s="4" customFormat="1" x14ac:dyDescent="0.35">
      <c r="A154" s="4" t="s">
        <v>13</v>
      </c>
      <c r="B154" s="32">
        <v>0.05</v>
      </c>
      <c r="C154" s="4">
        <f>5*3.24</f>
        <v>16.200000000000003</v>
      </c>
      <c r="D154" s="4" t="s">
        <v>31</v>
      </c>
      <c r="E154" s="4">
        <v>1</v>
      </c>
      <c r="F154" s="4">
        <v>1</v>
      </c>
      <c r="G154" s="18">
        <v>0</v>
      </c>
      <c r="J154" s="18">
        <v>0</v>
      </c>
      <c r="K154" s="4">
        <v>0</v>
      </c>
      <c r="N154" s="18">
        <v>0</v>
      </c>
      <c r="O154" s="4">
        <v>0</v>
      </c>
      <c r="R154" s="18">
        <f t="shared" si="7"/>
        <v>16.200000000000003</v>
      </c>
    </row>
    <row r="155" spans="1:18" s="4" customFormat="1" ht="43.5" x14ac:dyDescent="0.35">
      <c r="A155" s="4" t="s">
        <v>73</v>
      </c>
      <c r="B155" s="32">
        <v>0.03</v>
      </c>
      <c r="C155" s="4">
        <f>3*3.24</f>
        <v>9.7200000000000006</v>
      </c>
      <c r="D155" s="4" t="s">
        <v>31</v>
      </c>
      <c r="E155" s="4">
        <v>1</v>
      </c>
      <c r="F155" s="4">
        <v>1</v>
      </c>
      <c r="G155" s="18">
        <v>0</v>
      </c>
      <c r="J155" s="18">
        <v>0</v>
      </c>
      <c r="K155" s="4">
        <v>0</v>
      </c>
      <c r="N155" s="18">
        <v>0</v>
      </c>
      <c r="O155" s="4">
        <v>0</v>
      </c>
      <c r="R155" s="18">
        <f t="shared" si="7"/>
        <v>9.7200000000000006</v>
      </c>
    </row>
    <row r="156" spans="1:18" s="4" customFormat="1" x14ac:dyDescent="0.35">
      <c r="A156" s="4" t="s">
        <v>14</v>
      </c>
      <c r="B156" s="32">
        <v>0.59</v>
      </c>
      <c r="C156" s="4">
        <v>90.5</v>
      </c>
      <c r="D156" s="4" t="s">
        <v>31</v>
      </c>
      <c r="E156" s="4">
        <v>1</v>
      </c>
      <c r="F156" s="4">
        <v>1</v>
      </c>
      <c r="G156" s="18">
        <v>0</v>
      </c>
      <c r="J156" s="18">
        <v>0</v>
      </c>
      <c r="K156" s="4">
        <v>0</v>
      </c>
      <c r="N156" s="18">
        <v>0</v>
      </c>
      <c r="O156" s="4">
        <v>0</v>
      </c>
      <c r="R156" s="18">
        <f t="shared" si="7"/>
        <v>90.5</v>
      </c>
    </row>
    <row r="157" spans="1:18" s="4" customFormat="1" x14ac:dyDescent="0.35">
      <c r="A157" s="4" t="s">
        <v>16</v>
      </c>
      <c r="B157" s="32">
        <v>0.23</v>
      </c>
      <c r="C157" s="4">
        <v>15</v>
      </c>
      <c r="D157" s="4" t="s">
        <v>31</v>
      </c>
      <c r="E157" s="4">
        <v>1</v>
      </c>
      <c r="F157" s="4">
        <v>1</v>
      </c>
      <c r="G157" s="18">
        <v>0</v>
      </c>
      <c r="J157" s="18">
        <v>0</v>
      </c>
      <c r="K157" s="4">
        <v>0</v>
      </c>
      <c r="N157" s="18">
        <v>0</v>
      </c>
      <c r="O157" s="4">
        <v>0</v>
      </c>
      <c r="R157" s="18">
        <f t="shared" si="7"/>
        <v>15</v>
      </c>
    </row>
    <row r="158" spans="1:18" s="4" customFormat="1" x14ac:dyDescent="0.35">
      <c r="A158" s="4" t="s">
        <v>13</v>
      </c>
      <c r="C158" s="4">
        <v>5</v>
      </c>
      <c r="D158" s="4" t="s">
        <v>31</v>
      </c>
      <c r="E158" s="4">
        <v>1</v>
      </c>
      <c r="F158" s="4">
        <v>1</v>
      </c>
      <c r="G158" s="18">
        <v>0</v>
      </c>
      <c r="J158" s="18">
        <v>0</v>
      </c>
      <c r="K158" s="4">
        <v>0</v>
      </c>
      <c r="N158" s="18">
        <v>0</v>
      </c>
      <c r="O158" s="4">
        <v>0</v>
      </c>
      <c r="R158" s="18">
        <f t="shared" si="7"/>
        <v>5</v>
      </c>
    </row>
    <row r="159" spans="1:18" s="4" customFormat="1" x14ac:dyDescent="0.35">
      <c r="A159" s="4" t="s">
        <v>47</v>
      </c>
      <c r="C159" s="4">
        <v>12</v>
      </c>
      <c r="D159" s="4" t="s">
        <v>31</v>
      </c>
      <c r="E159" s="4">
        <v>1</v>
      </c>
      <c r="F159" s="4">
        <v>1</v>
      </c>
      <c r="G159" s="18">
        <v>0</v>
      </c>
      <c r="J159" s="18">
        <v>0</v>
      </c>
      <c r="K159" s="4">
        <v>0</v>
      </c>
      <c r="N159" s="18">
        <v>0</v>
      </c>
      <c r="O159" s="4">
        <v>0</v>
      </c>
      <c r="R159" s="18">
        <f t="shared" si="7"/>
        <v>12</v>
      </c>
    </row>
    <row r="160" spans="1:18" s="4" customFormat="1" ht="29" x14ac:dyDescent="0.35">
      <c r="A160" s="4" t="s">
        <v>74</v>
      </c>
      <c r="C160" s="4">
        <v>5</v>
      </c>
      <c r="D160" s="4" t="s">
        <v>31</v>
      </c>
      <c r="E160" s="4">
        <v>1</v>
      </c>
      <c r="F160" s="4">
        <v>1</v>
      </c>
      <c r="G160" s="18">
        <v>0</v>
      </c>
      <c r="J160" s="18">
        <v>0</v>
      </c>
      <c r="K160" s="4">
        <v>0</v>
      </c>
      <c r="N160" s="18">
        <v>0</v>
      </c>
      <c r="O160" s="4">
        <v>0</v>
      </c>
      <c r="R160" s="18">
        <f t="shared" si="7"/>
        <v>5</v>
      </c>
    </row>
    <row r="161" spans="1:18" s="4" customFormat="1" x14ac:dyDescent="0.35">
      <c r="A161" s="4" t="s">
        <v>65</v>
      </c>
      <c r="C161" s="4">
        <v>3</v>
      </c>
      <c r="D161" s="4" t="s">
        <v>31</v>
      </c>
      <c r="E161" s="4">
        <v>1</v>
      </c>
      <c r="F161" s="4">
        <v>1</v>
      </c>
      <c r="G161" s="18">
        <v>0</v>
      </c>
      <c r="J161" s="18">
        <v>0</v>
      </c>
      <c r="K161" s="4">
        <v>0</v>
      </c>
      <c r="N161" s="18">
        <v>0</v>
      </c>
      <c r="O161" s="4">
        <v>0</v>
      </c>
      <c r="R161" s="18">
        <f t="shared" si="7"/>
        <v>3</v>
      </c>
    </row>
    <row r="162" spans="1:18" s="4" customFormat="1" x14ac:dyDescent="0.35">
      <c r="A162" s="4" t="s">
        <v>43</v>
      </c>
      <c r="C162" s="4">
        <v>3</v>
      </c>
      <c r="D162" s="4" t="s">
        <v>31</v>
      </c>
      <c r="E162" s="4">
        <v>1</v>
      </c>
      <c r="F162" s="4">
        <v>1</v>
      </c>
      <c r="G162" s="18">
        <v>0</v>
      </c>
      <c r="J162" s="18">
        <v>0</v>
      </c>
      <c r="K162" s="4">
        <v>0</v>
      </c>
      <c r="N162" s="18">
        <v>0</v>
      </c>
      <c r="O162" s="4">
        <v>0</v>
      </c>
      <c r="R162" s="18">
        <f t="shared" si="7"/>
        <v>3</v>
      </c>
    </row>
    <row r="163" spans="1:18" s="4" customFormat="1" x14ac:dyDescent="0.35">
      <c r="G163" s="19"/>
      <c r="J163" s="19"/>
      <c r="N163" s="19"/>
      <c r="R163" s="19"/>
    </row>
    <row r="165" spans="1:18" s="25" customFormat="1" x14ac:dyDescent="0.35">
      <c r="A165" s="25" t="s">
        <v>23</v>
      </c>
      <c r="F165" s="26"/>
      <c r="H165" s="27"/>
      <c r="I165" s="26"/>
      <c r="M165" s="26"/>
      <c r="Q165" s="26"/>
    </row>
    <row r="166" spans="1:18" ht="15.5" x14ac:dyDescent="0.35">
      <c r="B166" s="4" t="s">
        <v>24</v>
      </c>
      <c r="C166">
        <v>8</v>
      </c>
      <c r="D166" s="5" t="s">
        <v>31</v>
      </c>
      <c r="E166" s="5">
        <v>1</v>
      </c>
      <c r="F166" s="7">
        <v>0.4</v>
      </c>
      <c r="G166" s="10">
        <v>0</v>
      </c>
      <c r="J166" s="10">
        <v>0</v>
      </c>
      <c r="K166" s="5">
        <v>0</v>
      </c>
      <c r="L166" s="5">
        <v>0</v>
      </c>
      <c r="N166" s="10">
        <v>0</v>
      </c>
      <c r="O166" s="5">
        <v>0</v>
      </c>
      <c r="R166">
        <f>C166*F166</f>
        <v>3.2</v>
      </c>
    </row>
    <row r="167" spans="1:18" ht="15.5" x14ac:dyDescent="0.35">
      <c r="B167" s="4" t="s">
        <v>25</v>
      </c>
      <c r="C167">
        <v>18</v>
      </c>
      <c r="D167" s="5" t="s">
        <v>31</v>
      </c>
      <c r="E167" s="5">
        <v>1</v>
      </c>
      <c r="F167" s="7">
        <v>0.4</v>
      </c>
      <c r="G167" s="10">
        <v>0</v>
      </c>
      <c r="J167" s="10">
        <v>0</v>
      </c>
      <c r="K167" s="5">
        <v>0</v>
      </c>
      <c r="L167" s="5">
        <v>0</v>
      </c>
      <c r="N167" s="10">
        <v>0</v>
      </c>
      <c r="O167" s="5">
        <v>0</v>
      </c>
      <c r="R167">
        <f t="shared" ref="R167:R178" si="8">C167*F167</f>
        <v>7.2</v>
      </c>
    </row>
    <row r="168" spans="1:18" ht="15.5" x14ac:dyDescent="0.35">
      <c r="B168" s="4" t="s">
        <v>26</v>
      </c>
      <c r="C168">
        <v>6</v>
      </c>
      <c r="D168" s="5" t="s">
        <v>31</v>
      </c>
      <c r="E168" s="5">
        <v>1</v>
      </c>
      <c r="F168" s="7">
        <v>0.4</v>
      </c>
      <c r="G168" s="10">
        <v>0</v>
      </c>
      <c r="J168" s="10">
        <v>0</v>
      </c>
      <c r="K168" s="5">
        <v>0</v>
      </c>
      <c r="L168" s="5">
        <v>0</v>
      </c>
      <c r="N168" s="10">
        <v>0</v>
      </c>
      <c r="O168" s="5">
        <v>0</v>
      </c>
      <c r="R168">
        <f t="shared" si="8"/>
        <v>2.4000000000000004</v>
      </c>
    </row>
    <row r="169" spans="1:18" ht="15.5" x14ac:dyDescent="0.35">
      <c r="B169" s="4" t="s">
        <v>27</v>
      </c>
      <c r="C169">
        <v>20</v>
      </c>
      <c r="D169" s="5" t="s">
        <v>31</v>
      </c>
      <c r="E169" s="5">
        <v>1</v>
      </c>
      <c r="F169" s="7">
        <v>0.4</v>
      </c>
      <c r="G169" s="10">
        <v>0</v>
      </c>
      <c r="J169" s="10">
        <v>0</v>
      </c>
      <c r="K169" s="5">
        <v>0</v>
      </c>
      <c r="L169" s="5">
        <v>0</v>
      </c>
      <c r="N169" s="10">
        <v>0</v>
      </c>
      <c r="O169" s="5">
        <v>0</v>
      </c>
      <c r="R169">
        <f t="shared" si="8"/>
        <v>8</v>
      </c>
    </row>
    <row r="170" spans="1:18" ht="15.5" x14ac:dyDescent="0.35">
      <c r="B170" s="4" t="s">
        <v>28</v>
      </c>
      <c r="C170">
        <v>4</v>
      </c>
      <c r="D170" s="5" t="s">
        <v>31</v>
      </c>
      <c r="E170" s="5">
        <v>1</v>
      </c>
      <c r="F170" s="7">
        <v>0.4</v>
      </c>
      <c r="G170" s="10">
        <v>0</v>
      </c>
      <c r="J170" s="10">
        <v>0</v>
      </c>
      <c r="K170" s="5">
        <v>0</v>
      </c>
      <c r="L170" s="5">
        <v>0</v>
      </c>
      <c r="N170" s="10">
        <v>0</v>
      </c>
      <c r="O170" s="5">
        <v>0</v>
      </c>
      <c r="R170">
        <f>C170*F170</f>
        <v>1.6</v>
      </c>
    </row>
    <row r="171" spans="1:18" ht="15.5" x14ac:dyDescent="0.35">
      <c r="B171" s="4" t="s">
        <v>29</v>
      </c>
      <c r="C171">
        <v>5</v>
      </c>
      <c r="D171" s="5" t="s">
        <v>31</v>
      </c>
      <c r="E171" s="5">
        <v>1</v>
      </c>
      <c r="F171" s="7">
        <v>0.4</v>
      </c>
      <c r="G171" s="10">
        <v>0</v>
      </c>
      <c r="J171" s="10">
        <v>0</v>
      </c>
      <c r="K171" s="5">
        <v>0</v>
      </c>
      <c r="L171" s="5">
        <v>0</v>
      </c>
      <c r="N171" s="10">
        <v>0</v>
      </c>
      <c r="O171" s="5">
        <v>0</v>
      </c>
      <c r="R171">
        <f t="shared" si="8"/>
        <v>2</v>
      </c>
    </row>
    <row r="172" spans="1:18" ht="15.5" x14ac:dyDescent="0.35">
      <c r="B172" s="4" t="s">
        <v>30</v>
      </c>
      <c r="C172">
        <v>12</v>
      </c>
      <c r="D172" s="5" t="s">
        <v>31</v>
      </c>
      <c r="E172" s="5">
        <v>1</v>
      </c>
      <c r="F172" s="7">
        <v>0.4</v>
      </c>
      <c r="G172" s="10">
        <v>0</v>
      </c>
      <c r="J172" s="10">
        <v>0</v>
      </c>
      <c r="K172" s="5">
        <v>0</v>
      </c>
      <c r="L172" s="5">
        <v>0</v>
      </c>
      <c r="N172" s="10">
        <v>0</v>
      </c>
      <c r="O172" s="5">
        <v>0</v>
      </c>
      <c r="R172">
        <f t="shared" si="8"/>
        <v>4.8000000000000007</v>
      </c>
    </row>
    <row r="173" spans="1:18" ht="15.5" x14ac:dyDescent="0.35">
      <c r="B173" s="4" t="s">
        <v>32</v>
      </c>
      <c r="C173">
        <v>36</v>
      </c>
      <c r="D173" s="5" t="s">
        <v>31</v>
      </c>
      <c r="E173" s="5">
        <v>1</v>
      </c>
      <c r="F173" s="7">
        <v>0.4</v>
      </c>
      <c r="G173" s="10">
        <v>0</v>
      </c>
      <c r="J173" s="10">
        <v>0</v>
      </c>
      <c r="K173" s="5">
        <v>0</v>
      </c>
      <c r="L173" s="5">
        <v>0</v>
      </c>
      <c r="N173" s="10">
        <v>0</v>
      </c>
      <c r="O173" s="5">
        <v>0</v>
      </c>
      <c r="R173">
        <f t="shared" si="8"/>
        <v>14.4</v>
      </c>
    </row>
    <row r="174" spans="1:18" ht="16.5" customHeight="1" x14ac:dyDescent="0.35">
      <c r="B174" s="4" t="s">
        <v>33</v>
      </c>
      <c r="C174">
        <v>9</v>
      </c>
      <c r="D174" s="5" t="s">
        <v>31</v>
      </c>
      <c r="E174" s="5">
        <v>1</v>
      </c>
      <c r="F174" s="7">
        <v>0.4</v>
      </c>
      <c r="G174" s="10">
        <v>0</v>
      </c>
      <c r="J174" s="10">
        <v>0</v>
      </c>
      <c r="K174" s="5">
        <v>0</v>
      </c>
      <c r="L174" s="5">
        <v>0</v>
      </c>
      <c r="N174" s="10">
        <v>0</v>
      </c>
      <c r="O174" s="5">
        <v>0</v>
      </c>
      <c r="R174">
        <f t="shared" si="8"/>
        <v>3.6</v>
      </c>
    </row>
    <row r="175" spans="1:18" ht="15.5" x14ac:dyDescent="0.35">
      <c r="B175" s="4" t="s">
        <v>34</v>
      </c>
      <c r="C175">
        <v>9</v>
      </c>
      <c r="D175" s="5" t="s">
        <v>31</v>
      </c>
      <c r="E175" s="5">
        <v>1</v>
      </c>
      <c r="F175" s="7">
        <v>0.4</v>
      </c>
      <c r="G175" s="10">
        <v>0</v>
      </c>
      <c r="J175" s="10">
        <v>0</v>
      </c>
      <c r="K175" s="5">
        <v>0</v>
      </c>
      <c r="L175" s="5">
        <v>0</v>
      </c>
      <c r="N175" s="10">
        <v>0</v>
      </c>
      <c r="O175" s="5">
        <v>0</v>
      </c>
      <c r="R175">
        <f t="shared" si="8"/>
        <v>3.6</v>
      </c>
    </row>
    <row r="176" spans="1:18" ht="15.5" x14ac:dyDescent="0.35">
      <c r="B176" s="4" t="s">
        <v>35</v>
      </c>
      <c r="C176">
        <v>5</v>
      </c>
      <c r="D176" s="5" t="s">
        <v>31</v>
      </c>
      <c r="E176" s="5">
        <v>1</v>
      </c>
      <c r="F176" s="7">
        <v>0.4</v>
      </c>
      <c r="G176" s="10">
        <v>0</v>
      </c>
      <c r="J176" s="10">
        <v>0</v>
      </c>
      <c r="K176" s="5">
        <v>0</v>
      </c>
      <c r="L176" s="5">
        <v>0</v>
      </c>
      <c r="N176" s="10">
        <v>0</v>
      </c>
      <c r="O176" s="5">
        <v>0</v>
      </c>
      <c r="R176">
        <f t="shared" si="8"/>
        <v>2</v>
      </c>
    </row>
    <row r="177" spans="2:21" ht="29" x14ac:dyDescent="0.35">
      <c r="B177" s="4" t="s">
        <v>36</v>
      </c>
      <c r="C177">
        <v>1</v>
      </c>
      <c r="D177" s="5" t="s">
        <v>31</v>
      </c>
      <c r="E177" s="5">
        <v>1</v>
      </c>
      <c r="F177" s="7">
        <v>0.4</v>
      </c>
      <c r="G177" s="10">
        <v>0</v>
      </c>
      <c r="J177" s="10">
        <v>0</v>
      </c>
      <c r="K177" s="5">
        <v>0</v>
      </c>
      <c r="L177" s="5">
        <v>0</v>
      </c>
      <c r="N177" s="10">
        <v>0</v>
      </c>
      <c r="O177" s="5">
        <v>0</v>
      </c>
      <c r="R177">
        <f t="shared" si="8"/>
        <v>0.4</v>
      </c>
    </row>
    <row r="178" spans="2:21" ht="58" x14ac:dyDescent="0.35">
      <c r="B178" s="4" t="s">
        <v>37</v>
      </c>
      <c r="C178">
        <v>1</v>
      </c>
      <c r="D178" s="5" t="s">
        <v>31</v>
      </c>
      <c r="E178" s="5">
        <v>1</v>
      </c>
      <c r="F178" s="7">
        <v>0.4</v>
      </c>
      <c r="G178" s="10">
        <v>0</v>
      </c>
      <c r="J178" s="10">
        <v>0</v>
      </c>
      <c r="K178" s="5">
        <v>0</v>
      </c>
      <c r="L178" s="5">
        <v>0</v>
      </c>
      <c r="N178" s="10">
        <v>0</v>
      </c>
      <c r="O178" s="5">
        <v>0</v>
      </c>
      <c r="R178">
        <f t="shared" si="8"/>
        <v>0.4</v>
      </c>
    </row>
    <row r="179" spans="2:21" ht="15" thickBot="1" x14ac:dyDescent="0.4"/>
    <row r="180" spans="2:21" s="12" customFormat="1" ht="15.5" thickTop="1" thickBot="1" x14ac:dyDescent="0.4">
      <c r="F180" s="13"/>
      <c r="I180" s="12">
        <f>SUM(G6:H179)</f>
        <v>124.5</v>
      </c>
      <c r="M180" s="13">
        <f>SUM(J6:L178)</f>
        <v>991</v>
      </c>
      <c r="Q180" s="12">
        <f>SUM(N6:P178)</f>
        <v>2040.3999999999992</v>
      </c>
      <c r="S180" s="12">
        <f>SUM(R6:R178)</f>
        <v>908.96303030303045</v>
      </c>
      <c r="U180" s="12">
        <f>SUM(I180:S180)</f>
        <v>4064.8630303030295</v>
      </c>
    </row>
    <row r="181" spans="2:21" ht="15" thickTop="1" x14ac:dyDescent="0.35"/>
    <row r="187" spans="2:21" ht="15" thickBot="1" x14ac:dyDescent="0.4">
      <c r="H187" s="11" t="s">
        <v>0</v>
      </c>
      <c r="I187" t="s">
        <v>1</v>
      </c>
      <c r="J187" t="s">
        <v>2</v>
      </c>
      <c r="K187" t="s">
        <v>31</v>
      </c>
      <c r="L187" s="7"/>
      <c r="M187"/>
      <c r="P187" s="7"/>
      <c r="Q187"/>
    </row>
    <row r="188" spans="2:21" ht="15.5" thickTop="1" thickBot="1" x14ac:dyDescent="0.4">
      <c r="H188" s="12">
        <v>124.5</v>
      </c>
      <c r="I188" s="13">
        <v>991</v>
      </c>
      <c r="J188" s="12">
        <v>2040.5</v>
      </c>
      <c r="K188" s="12">
        <v>909</v>
      </c>
      <c r="L188" s="7"/>
      <c r="M188"/>
      <c r="P188" s="7"/>
      <c r="Q188"/>
    </row>
    <row r="189" spans="2:21" ht="15" thickTop="1" x14ac:dyDescent="0.35"/>
  </sheetData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41B72-92E7-4936-9A85-5B7747652BF8}">
  <dimension ref="A1:R75"/>
  <sheetViews>
    <sheetView topLeftCell="A46" workbookViewId="0">
      <selection activeCell="R75" activeCellId="27" sqref="H9 L9 O9 R9 H19 L19 O19 R19 H46 L46 O46 R46 H63 L63 O63 R63 H67 L67 O67 R67 H71 L71 O71 R71 H75 L75 O75 R75"/>
    </sheetView>
  </sheetViews>
  <sheetFormatPr baseColWidth="10" defaultRowHeight="14.5" x14ac:dyDescent="0.35"/>
  <sheetData>
    <row r="1" spans="1:18" x14ac:dyDescent="0.35">
      <c r="A1" t="s">
        <v>11</v>
      </c>
    </row>
    <row r="2" spans="1:18" ht="15.5" x14ac:dyDescent="0.35">
      <c r="A2" s="1"/>
      <c r="B2" s="2" t="s">
        <v>11</v>
      </c>
      <c r="C2" s="2">
        <v>4</v>
      </c>
      <c r="D2" s="2" t="s">
        <v>8</v>
      </c>
      <c r="E2" s="2">
        <v>2</v>
      </c>
      <c r="F2" s="9">
        <v>1</v>
      </c>
      <c r="G2" s="6">
        <v>2</v>
      </c>
      <c r="H2" s="8"/>
      <c r="I2" s="6">
        <v>2</v>
      </c>
      <c r="J2" s="2">
        <v>0</v>
      </c>
      <c r="K2" s="2">
        <v>0</v>
      </c>
      <c r="L2" s="8"/>
      <c r="M2" s="6">
        <v>0</v>
      </c>
      <c r="N2" s="2">
        <v>0</v>
      </c>
      <c r="P2" s="7"/>
      <c r="Q2">
        <v>0</v>
      </c>
    </row>
    <row r="3" spans="1:18" ht="15.5" x14ac:dyDescent="0.35">
      <c r="A3" s="1"/>
      <c r="B3" s="2" t="s">
        <v>11</v>
      </c>
      <c r="C3" s="2">
        <v>54</v>
      </c>
      <c r="D3" s="2" t="s">
        <v>1</v>
      </c>
      <c r="E3" s="2">
        <v>1</v>
      </c>
      <c r="F3" s="9">
        <v>1</v>
      </c>
      <c r="G3" s="6">
        <v>0</v>
      </c>
      <c r="H3" s="8"/>
      <c r="I3" s="6">
        <v>0</v>
      </c>
      <c r="J3" s="2">
        <v>54</v>
      </c>
      <c r="K3" s="2">
        <v>0</v>
      </c>
      <c r="L3" s="8"/>
      <c r="M3" s="6">
        <v>0</v>
      </c>
      <c r="N3" s="2">
        <v>0</v>
      </c>
      <c r="P3" s="7"/>
      <c r="Q3">
        <v>0</v>
      </c>
    </row>
    <row r="4" spans="1:18" ht="15.5" x14ac:dyDescent="0.35">
      <c r="A4" s="1"/>
      <c r="B4" s="3" t="s">
        <v>11</v>
      </c>
      <c r="C4" s="2">
        <v>29</v>
      </c>
      <c r="D4" s="2" t="s">
        <v>9</v>
      </c>
      <c r="E4" s="2">
        <v>2</v>
      </c>
      <c r="F4" s="9">
        <v>1</v>
      </c>
      <c r="G4" s="6">
        <v>0</v>
      </c>
      <c r="H4" s="8"/>
      <c r="I4" s="6">
        <v>0</v>
      </c>
      <c r="J4" s="2">
        <v>0</v>
      </c>
      <c r="K4" s="2">
        <v>14.5</v>
      </c>
      <c r="L4" s="8"/>
      <c r="M4" s="6">
        <v>14.5</v>
      </c>
      <c r="N4" s="2">
        <v>0</v>
      </c>
      <c r="P4" s="7"/>
      <c r="Q4">
        <v>0</v>
      </c>
    </row>
    <row r="5" spans="1:18" ht="15.5" x14ac:dyDescent="0.35">
      <c r="A5" s="1"/>
      <c r="B5" s="3" t="s">
        <v>11</v>
      </c>
      <c r="C5" s="2">
        <v>121</v>
      </c>
      <c r="D5" s="2" t="s">
        <v>9</v>
      </c>
      <c r="E5" s="2">
        <v>2</v>
      </c>
      <c r="F5" s="9">
        <v>1</v>
      </c>
      <c r="G5" s="6">
        <v>0</v>
      </c>
      <c r="H5" s="8"/>
      <c r="I5" s="6">
        <v>0</v>
      </c>
      <c r="J5" s="2">
        <v>0</v>
      </c>
      <c r="K5" s="2">
        <v>60.5</v>
      </c>
      <c r="L5" s="8"/>
      <c r="M5" s="6">
        <v>60.5</v>
      </c>
      <c r="N5" s="2">
        <v>0</v>
      </c>
      <c r="P5" s="7"/>
      <c r="Q5">
        <v>0</v>
      </c>
    </row>
    <row r="6" spans="1:18" ht="15.5" x14ac:dyDescent="0.35">
      <c r="A6" s="1"/>
      <c r="B6" s="3" t="s">
        <v>11</v>
      </c>
      <c r="C6" s="2">
        <v>129</v>
      </c>
      <c r="D6" s="2" t="s">
        <v>2</v>
      </c>
      <c r="E6" s="2">
        <v>1</v>
      </c>
      <c r="F6" s="9">
        <v>1</v>
      </c>
      <c r="G6" s="6">
        <v>0</v>
      </c>
      <c r="H6" s="8"/>
      <c r="I6" s="6">
        <v>0</v>
      </c>
      <c r="J6" s="2">
        <v>0</v>
      </c>
      <c r="K6" s="2">
        <v>0</v>
      </c>
      <c r="L6" s="8"/>
      <c r="M6" s="6">
        <v>0</v>
      </c>
      <c r="N6" s="2">
        <v>129</v>
      </c>
      <c r="P6" s="7"/>
      <c r="Q6">
        <v>0</v>
      </c>
    </row>
    <row r="7" spans="1:18" ht="15.5" x14ac:dyDescent="0.35">
      <c r="A7" s="1"/>
      <c r="B7" s="3" t="s">
        <v>11</v>
      </c>
      <c r="C7" s="2">
        <v>16</v>
      </c>
      <c r="D7" s="2" t="s">
        <v>2</v>
      </c>
      <c r="E7" s="2">
        <v>1</v>
      </c>
      <c r="F7" s="9">
        <v>1</v>
      </c>
      <c r="G7" s="6">
        <v>0</v>
      </c>
      <c r="H7" s="8"/>
      <c r="I7" s="6">
        <v>0</v>
      </c>
      <c r="J7" s="2">
        <v>0</v>
      </c>
      <c r="K7" s="2">
        <v>0</v>
      </c>
      <c r="L7" s="8"/>
      <c r="M7" s="6">
        <v>0</v>
      </c>
      <c r="N7" s="2">
        <v>16</v>
      </c>
      <c r="P7" s="7"/>
      <c r="Q7">
        <v>0</v>
      </c>
    </row>
    <row r="8" spans="1:18" ht="15.5" x14ac:dyDescent="0.35">
      <c r="A8" s="1"/>
      <c r="B8" s="3" t="s">
        <v>11</v>
      </c>
      <c r="C8" s="2">
        <v>70</v>
      </c>
      <c r="D8" s="2" t="s">
        <v>2</v>
      </c>
      <c r="E8" s="2">
        <v>1</v>
      </c>
      <c r="F8" s="9">
        <v>1</v>
      </c>
      <c r="G8" s="6">
        <v>0</v>
      </c>
      <c r="H8" s="8"/>
      <c r="I8" s="6">
        <v>0</v>
      </c>
      <c r="J8" s="2">
        <v>0</v>
      </c>
      <c r="K8" s="2">
        <v>0</v>
      </c>
      <c r="L8" s="8"/>
      <c r="M8" s="6">
        <v>0</v>
      </c>
      <c r="N8" s="2">
        <v>70</v>
      </c>
      <c r="O8" s="1"/>
      <c r="P8" s="8"/>
      <c r="Q8" s="1">
        <v>0</v>
      </c>
    </row>
    <row r="9" spans="1:18" ht="15.5" x14ac:dyDescent="0.35">
      <c r="A9" s="1"/>
      <c r="B9" s="3"/>
      <c r="C9" s="2"/>
      <c r="D9" s="2"/>
      <c r="E9" s="2"/>
      <c r="F9" s="6"/>
      <c r="G9" s="6"/>
      <c r="H9" s="14">
        <v>2</v>
      </c>
      <c r="I9" s="6"/>
      <c r="J9" s="2"/>
      <c r="K9" s="2"/>
      <c r="L9" s="14">
        <f>SUM(I2:K8)</f>
        <v>131</v>
      </c>
      <c r="M9" s="6"/>
      <c r="N9" s="2"/>
      <c r="O9" s="1">
        <f>SUM(M2:N8)</f>
        <v>290</v>
      </c>
      <c r="P9" s="14"/>
      <c r="Q9" s="1"/>
      <c r="R9">
        <v>0</v>
      </c>
    </row>
    <row r="11" spans="1:18" x14ac:dyDescent="0.35">
      <c r="A11" t="s">
        <v>38</v>
      </c>
    </row>
    <row r="12" spans="1:18" ht="15.5" x14ac:dyDescent="0.35">
      <c r="A12" s="1"/>
      <c r="B12" s="2" t="s">
        <v>12</v>
      </c>
      <c r="C12" s="2">
        <v>0</v>
      </c>
      <c r="D12" s="2" t="s">
        <v>8</v>
      </c>
      <c r="E12" s="2">
        <v>2</v>
      </c>
      <c r="F12" s="9">
        <v>1</v>
      </c>
      <c r="G12" s="6">
        <v>0</v>
      </c>
      <c r="H12" s="8"/>
      <c r="I12" s="6">
        <v>0</v>
      </c>
      <c r="J12" s="2">
        <v>0</v>
      </c>
      <c r="K12" s="2">
        <v>0</v>
      </c>
      <c r="L12" s="8"/>
      <c r="M12" s="6">
        <v>0</v>
      </c>
      <c r="N12" s="2">
        <v>0</v>
      </c>
      <c r="P12" s="7"/>
      <c r="Q12">
        <v>0</v>
      </c>
    </row>
    <row r="13" spans="1:18" ht="15.5" x14ac:dyDescent="0.35">
      <c r="A13" s="1"/>
      <c r="B13" s="2" t="s">
        <v>12</v>
      </c>
      <c r="C13" s="2">
        <v>0</v>
      </c>
      <c r="D13" s="2" t="s">
        <v>1</v>
      </c>
      <c r="E13" s="2">
        <v>1</v>
      </c>
      <c r="F13" s="9">
        <v>1</v>
      </c>
      <c r="G13" s="6">
        <v>0</v>
      </c>
      <c r="H13" s="8"/>
      <c r="I13" s="6">
        <v>0</v>
      </c>
      <c r="J13" s="2">
        <v>0</v>
      </c>
      <c r="K13" s="2">
        <v>0</v>
      </c>
      <c r="L13" s="8"/>
      <c r="M13" s="6">
        <v>0</v>
      </c>
      <c r="N13" s="2">
        <v>0</v>
      </c>
      <c r="P13" s="7"/>
      <c r="Q13">
        <v>0</v>
      </c>
    </row>
    <row r="14" spans="1:18" ht="15.5" x14ac:dyDescent="0.35">
      <c r="A14" s="1"/>
      <c r="B14" s="3" t="s">
        <v>12</v>
      </c>
      <c r="C14" s="2">
        <v>0</v>
      </c>
      <c r="D14" s="2" t="s">
        <v>9</v>
      </c>
      <c r="E14" s="2">
        <v>2</v>
      </c>
      <c r="F14" s="9">
        <v>1</v>
      </c>
      <c r="G14" s="6">
        <v>0</v>
      </c>
      <c r="H14" s="8"/>
      <c r="I14" s="6">
        <v>0</v>
      </c>
      <c r="J14" s="2">
        <v>0</v>
      </c>
      <c r="K14" s="2">
        <v>0</v>
      </c>
      <c r="L14" s="8"/>
      <c r="M14" s="6">
        <v>0</v>
      </c>
      <c r="N14" s="2">
        <v>0</v>
      </c>
      <c r="P14" s="7"/>
      <c r="Q14">
        <v>0</v>
      </c>
    </row>
    <row r="15" spans="1:18" ht="15.5" x14ac:dyDescent="0.35">
      <c r="A15" s="1"/>
      <c r="B15" s="3" t="s">
        <v>12</v>
      </c>
      <c r="C15" s="2">
        <v>9</v>
      </c>
      <c r="D15" s="2" t="s">
        <v>9</v>
      </c>
      <c r="E15" s="2">
        <v>2</v>
      </c>
      <c r="F15" s="9">
        <v>1</v>
      </c>
      <c r="G15" s="6">
        <v>0</v>
      </c>
      <c r="H15" s="8"/>
      <c r="I15" s="6">
        <v>0</v>
      </c>
      <c r="J15" s="2">
        <v>0</v>
      </c>
      <c r="K15" s="2">
        <v>4.5</v>
      </c>
      <c r="L15" s="8"/>
      <c r="M15" s="6">
        <v>4.5</v>
      </c>
      <c r="N15" s="2">
        <v>0</v>
      </c>
      <c r="P15" s="7"/>
      <c r="Q15">
        <v>0</v>
      </c>
    </row>
    <row r="16" spans="1:18" ht="15.5" x14ac:dyDescent="0.35">
      <c r="A16" s="1"/>
      <c r="B16" s="3" t="s">
        <v>12</v>
      </c>
      <c r="C16" s="2">
        <v>0</v>
      </c>
      <c r="D16" s="2" t="s">
        <v>2</v>
      </c>
      <c r="E16" s="2">
        <v>1</v>
      </c>
      <c r="F16" s="9">
        <v>1</v>
      </c>
      <c r="G16" s="6">
        <v>0</v>
      </c>
      <c r="H16" s="8"/>
      <c r="I16" s="6">
        <v>0</v>
      </c>
      <c r="J16" s="2">
        <v>0</v>
      </c>
      <c r="K16" s="2">
        <v>0</v>
      </c>
      <c r="L16" s="8"/>
      <c r="M16" s="6">
        <v>0</v>
      </c>
      <c r="N16" s="2">
        <v>0</v>
      </c>
      <c r="P16" s="7"/>
      <c r="Q16">
        <v>0</v>
      </c>
    </row>
    <row r="17" spans="1:18" ht="15.5" x14ac:dyDescent="0.35">
      <c r="A17" s="1"/>
      <c r="B17" s="3" t="s">
        <v>12</v>
      </c>
      <c r="C17" s="2">
        <v>0</v>
      </c>
      <c r="D17" s="2" t="s">
        <v>2</v>
      </c>
      <c r="E17" s="2">
        <v>1</v>
      </c>
      <c r="F17" s="9">
        <v>1</v>
      </c>
      <c r="G17" s="6">
        <v>0</v>
      </c>
      <c r="H17" s="8"/>
      <c r="I17" s="6">
        <v>0</v>
      </c>
      <c r="J17" s="2">
        <v>0</v>
      </c>
      <c r="K17" s="2">
        <v>0</v>
      </c>
      <c r="L17" s="8"/>
      <c r="M17" s="6">
        <v>0</v>
      </c>
      <c r="N17" s="2">
        <v>0</v>
      </c>
      <c r="P17" s="7"/>
      <c r="Q17">
        <v>0</v>
      </c>
    </row>
    <row r="18" spans="1:18" ht="15.5" x14ac:dyDescent="0.35">
      <c r="A18" s="1"/>
      <c r="B18" s="3" t="s">
        <v>12</v>
      </c>
      <c r="C18" s="2">
        <v>0</v>
      </c>
      <c r="D18" s="2" t="s">
        <v>2</v>
      </c>
      <c r="E18" s="2">
        <v>1</v>
      </c>
      <c r="F18" s="9">
        <v>1</v>
      </c>
      <c r="G18" s="6">
        <v>0</v>
      </c>
      <c r="H18" s="8"/>
      <c r="I18" s="6">
        <v>0</v>
      </c>
      <c r="J18" s="2">
        <v>0</v>
      </c>
      <c r="K18" s="2">
        <v>0</v>
      </c>
      <c r="L18" s="8"/>
      <c r="M18" s="6">
        <v>0</v>
      </c>
      <c r="N18" s="2">
        <v>0</v>
      </c>
      <c r="O18" s="1"/>
      <c r="P18" s="8"/>
      <c r="Q18" s="1">
        <v>0</v>
      </c>
    </row>
    <row r="19" spans="1:18" ht="15.5" x14ac:dyDescent="0.35">
      <c r="A19" s="1"/>
      <c r="B19" s="3"/>
      <c r="C19" s="2"/>
      <c r="D19" s="2"/>
      <c r="E19" s="2"/>
      <c r="F19" s="6"/>
      <c r="G19" s="6"/>
      <c r="H19" s="14">
        <v>0</v>
      </c>
      <c r="I19" s="6"/>
      <c r="J19" s="2"/>
      <c r="K19" s="2"/>
      <c r="L19" s="14">
        <v>4.5</v>
      </c>
      <c r="M19" s="6"/>
      <c r="N19" s="2"/>
      <c r="O19" s="1">
        <v>4.5</v>
      </c>
      <c r="P19" s="14"/>
      <c r="Q19" s="1"/>
      <c r="R19">
        <v>0</v>
      </c>
    </row>
    <row r="21" spans="1:18" x14ac:dyDescent="0.35">
      <c r="A21" t="s">
        <v>39</v>
      </c>
    </row>
    <row r="22" spans="1:18" ht="15.5" x14ac:dyDescent="0.35">
      <c r="A22" s="1"/>
      <c r="B22" s="2" t="s">
        <v>14</v>
      </c>
      <c r="C22" s="2">
        <v>0</v>
      </c>
      <c r="D22" s="2" t="s">
        <v>8</v>
      </c>
      <c r="E22" s="2">
        <v>2</v>
      </c>
      <c r="F22" s="9">
        <v>1</v>
      </c>
      <c r="G22" s="6">
        <v>0</v>
      </c>
      <c r="H22" s="8"/>
      <c r="I22" s="6">
        <v>0</v>
      </c>
      <c r="J22" s="2">
        <v>0</v>
      </c>
      <c r="K22" s="2">
        <v>0</v>
      </c>
      <c r="L22" s="8"/>
      <c r="M22" s="6">
        <v>0</v>
      </c>
      <c r="N22" s="2">
        <v>0</v>
      </c>
      <c r="P22" s="7"/>
      <c r="Q22">
        <v>0</v>
      </c>
    </row>
    <row r="23" spans="1:18" ht="15.5" x14ac:dyDescent="0.35">
      <c r="A23" s="1"/>
      <c r="B23" s="2" t="s">
        <v>16</v>
      </c>
      <c r="C23" s="2">
        <v>0</v>
      </c>
      <c r="D23" s="2" t="s">
        <v>8</v>
      </c>
      <c r="E23" s="2">
        <v>2</v>
      </c>
      <c r="F23" s="9">
        <v>1</v>
      </c>
      <c r="G23" s="6">
        <v>0</v>
      </c>
      <c r="H23" s="8"/>
      <c r="I23" s="6">
        <v>0</v>
      </c>
      <c r="J23" s="2">
        <v>0</v>
      </c>
      <c r="K23" s="2">
        <v>0</v>
      </c>
      <c r="L23" s="8"/>
      <c r="M23" s="6">
        <v>0</v>
      </c>
      <c r="N23" s="2">
        <v>0</v>
      </c>
      <c r="P23" s="7"/>
      <c r="Q23">
        <v>0</v>
      </c>
    </row>
    <row r="24" spans="1:18" ht="15.5" x14ac:dyDescent="0.35">
      <c r="A24" s="1"/>
      <c r="B24" s="2" t="s">
        <v>14</v>
      </c>
      <c r="C24" s="2">
        <v>30</v>
      </c>
      <c r="D24" s="2" t="s">
        <v>1</v>
      </c>
      <c r="E24" s="2">
        <v>1</v>
      </c>
      <c r="F24" s="9">
        <v>1</v>
      </c>
      <c r="G24" s="6">
        <v>0</v>
      </c>
      <c r="H24" s="8"/>
      <c r="I24" s="6">
        <v>0</v>
      </c>
      <c r="J24" s="2">
        <v>30</v>
      </c>
      <c r="K24" s="2">
        <v>0</v>
      </c>
      <c r="L24" s="8"/>
      <c r="M24" s="6">
        <v>0</v>
      </c>
      <c r="N24" s="2">
        <v>0</v>
      </c>
      <c r="P24" s="7"/>
      <c r="Q24">
        <v>0</v>
      </c>
    </row>
    <row r="25" spans="1:18" ht="15.5" x14ac:dyDescent="0.35">
      <c r="A25" s="1"/>
      <c r="B25" s="2" t="s">
        <v>16</v>
      </c>
      <c r="C25" s="2">
        <v>0</v>
      </c>
      <c r="D25" s="1"/>
      <c r="E25" s="2">
        <v>1</v>
      </c>
      <c r="F25" s="9">
        <v>1</v>
      </c>
      <c r="G25" s="6">
        <v>0</v>
      </c>
      <c r="H25" s="8"/>
      <c r="I25" s="6">
        <v>0</v>
      </c>
      <c r="J25" s="2">
        <v>0</v>
      </c>
      <c r="K25" s="2">
        <v>0</v>
      </c>
      <c r="L25" s="8"/>
      <c r="M25" s="6">
        <v>0</v>
      </c>
      <c r="N25" s="2">
        <v>0</v>
      </c>
      <c r="P25" s="7"/>
      <c r="Q25">
        <v>0</v>
      </c>
    </row>
    <row r="26" spans="1:18" ht="15.5" x14ac:dyDescent="0.35">
      <c r="A26" s="1"/>
      <c r="B26" s="3" t="s">
        <v>14</v>
      </c>
      <c r="C26" s="2">
        <v>18</v>
      </c>
      <c r="D26" s="2" t="s">
        <v>9</v>
      </c>
      <c r="E26" s="2">
        <v>2</v>
      </c>
      <c r="F26" s="9">
        <v>1</v>
      </c>
      <c r="G26" s="6">
        <v>0</v>
      </c>
      <c r="H26" s="8"/>
      <c r="I26" s="6">
        <v>0</v>
      </c>
      <c r="J26" s="2">
        <v>0</v>
      </c>
      <c r="K26" s="2">
        <v>9</v>
      </c>
      <c r="L26" s="8"/>
      <c r="M26" s="6">
        <v>9</v>
      </c>
      <c r="N26" s="2">
        <v>0</v>
      </c>
      <c r="P26" s="7"/>
      <c r="Q26">
        <v>0</v>
      </c>
    </row>
    <row r="27" spans="1:18" ht="15.5" x14ac:dyDescent="0.35">
      <c r="A27" s="1"/>
      <c r="B27" s="3" t="s">
        <v>16</v>
      </c>
      <c r="C27" s="2">
        <v>0</v>
      </c>
      <c r="D27" s="2" t="s">
        <v>9</v>
      </c>
      <c r="E27" s="1"/>
      <c r="F27" s="8"/>
      <c r="G27" s="1"/>
      <c r="H27" s="8"/>
      <c r="I27" s="1"/>
      <c r="J27" s="1"/>
      <c r="K27" s="1"/>
      <c r="L27" s="8"/>
      <c r="M27" s="1"/>
      <c r="N27" s="1"/>
      <c r="P27" s="7"/>
    </row>
    <row r="28" spans="1:18" ht="15.5" x14ac:dyDescent="0.35">
      <c r="A28" s="1"/>
      <c r="B28" s="3" t="s">
        <v>14</v>
      </c>
      <c r="C28" s="2">
        <v>113</v>
      </c>
      <c r="D28" s="2" t="s">
        <v>9</v>
      </c>
      <c r="E28" s="2">
        <v>2</v>
      </c>
      <c r="F28" s="9">
        <v>1</v>
      </c>
      <c r="G28" s="6">
        <v>0</v>
      </c>
      <c r="H28" s="8"/>
      <c r="I28" s="6">
        <v>0</v>
      </c>
      <c r="J28" s="2">
        <v>0</v>
      </c>
      <c r="K28" s="2">
        <v>56.5</v>
      </c>
      <c r="L28" s="8"/>
      <c r="M28" s="6">
        <v>56.5</v>
      </c>
      <c r="N28" s="2">
        <v>0</v>
      </c>
      <c r="P28" s="7"/>
      <c r="Q28">
        <v>0</v>
      </c>
    </row>
    <row r="29" spans="1:18" ht="15.5" x14ac:dyDescent="0.35">
      <c r="A29" s="1"/>
      <c r="B29" s="3" t="s">
        <v>16</v>
      </c>
      <c r="C29" s="2">
        <v>0</v>
      </c>
      <c r="D29" s="2" t="s">
        <v>9</v>
      </c>
      <c r="E29" s="2">
        <v>2</v>
      </c>
      <c r="F29" s="9">
        <v>1</v>
      </c>
      <c r="G29" s="6">
        <v>0</v>
      </c>
      <c r="H29" s="8"/>
      <c r="I29" s="6">
        <v>0</v>
      </c>
      <c r="J29" s="2">
        <v>0</v>
      </c>
      <c r="K29" s="2">
        <v>0</v>
      </c>
      <c r="L29" s="8"/>
      <c r="M29" s="6">
        <v>0</v>
      </c>
      <c r="N29" s="2">
        <v>0</v>
      </c>
      <c r="P29" s="7"/>
      <c r="Q29">
        <v>0</v>
      </c>
    </row>
    <row r="30" spans="1:18" ht="15.5" x14ac:dyDescent="0.35">
      <c r="A30" s="1"/>
      <c r="B30" s="3" t="s">
        <v>14</v>
      </c>
      <c r="C30" s="2">
        <v>142</v>
      </c>
      <c r="D30" s="2" t="s">
        <v>2</v>
      </c>
      <c r="E30" s="2">
        <v>1</v>
      </c>
      <c r="F30" s="9">
        <v>1</v>
      </c>
      <c r="G30" s="6">
        <v>0</v>
      </c>
      <c r="H30" s="8"/>
      <c r="I30" s="6">
        <v>0</v>
      </c>
      <c r="J30" s="2">
        <v>0</v>
      </c>
      <c r="K30" s="2">
        <v>0</v>
      </c>
      <c r="L30" s="8"/>
      <c r="M30" s="6">
        <v>0</v>
      </c>
      <c r="N30" s="2">
        <v>142</v>
      </c>
      <c r="P30" s="7"/>
      <c r="Q30">
        <v>0</v>
      </c>
    </row>
    <row r="31" spans="1:18" ht="15.5" x14ac:dyDescent="0.35">
      <c r="A31" s="1"/>
      <c r="B31" s="3" t="s">
        <v>16</v>
      </c>
      <c r="C31" s="2">
        <v>7</v>
      </c>
      <c r="D31" s="2" t="s">
        <v>2</v>
      </c>
      <c r="E31" s="2">
        <v>1</v>
      </c>
      <c r="F31" s="9">
        <v>1</v>
      </c>
      <c r="G31" s="6">
        <v>0</v>
      </c>
      <c r="H31" s="8"/>
      <c r="I31" s="6">
        <v>0</v>
      </c>
      <c r="J31" s="2">
        <v>0</v>
      </c>
      <c r="K31" s="2">
        <v>0</v>
      </c>
      <c r="L31" s="8"/>
      <c r="M31" s="6">
        <v>0</v>
      </c>
      <c r="N31" s="2">
        <v>7</v>
      </c>
      <c r="P31" s="7"/>
      <c r="Q31">
        <v>0</v>
      </c>
    </row>
    <row r="32" spans="1:18" ht="15.5" x14ac:dyDescent="0.35">
      <c r="A32" s="1"/>
      <c r="B32" s="3" t="s">
        <v>14</v>
      </c>
      <c r="C32" s="2">
        <v>25</v>
      </c>
      <c r="D32" s="2" t="s">
        <v>2</v>
      </c>
      <c r="E32" s="2">
        <v>1</v>
      </c>
      <c r="F32" s="9">
        <v>1</v>
      </c>
      <c r="G32" s="6">
        <v>0</v>
      </c>
      <c r="H32" s="8"/>
      <c r="I32" s="6">
        <v>0</v>
      </c>
      <c r="J32" s="2">
        <v>0</v>
      </c>
      <c r="K32" s="2">
        <v>0</v>
      </c>
      <c r="L32" s="8"/>
      <c r="M32" s="6">
        <v>0</v>
      </c>
      <c r="N32" s="2">
        <v>25</v>
      </c>
      <c r="P32" s="7"/>
      <c r="Q32">
        <v>0</v>
      </c>
    </row>
    <row r="33" spans="1:18" ht="15.5" x14ac:dyDescent="0.35">
      <c r="A33" s="1"/>
      <c r="B33" s="3" t="s">
        <v>16</v>
      </c>
      <c r="C33" s="2">
        <v>13</v>
      </c>
      <c r="D33" s="2" t="s">
        <v>2</v>
      </c>
      <c r="E33" s="2">
        <v>1</v>
      </c>
      <c r="F33" s="9">
        <v>1</v>
      </c>
      <c r="G33" s="6">
        <v>0</v>
      </c>
      <c r="H33" s="8"/>
      <c r="I33" s="6">
        <v>0</v>
      </c>
      <c r="J33" s="2">
        <v>0</v>
      </c>
      <c r="K33" s="2">
        <v>0</v>
      </c>
      <c r="L33" s="8"/>
      <c r="M33" s="6">
        <v>0</v>
      </c>
      <c r="N33" s="2">
        <v>13</v>
      </c>
      <c r="O33" s="1"/>
      <c r="P33" s="8"/>
      <c r="Q33">
        <v>0</v>
      </c>
    </row>
    <row r="34" spans="1:18" ht="15.5" x14ac:dyDescent="0.35">
      <c r="A34" s="1"/>
      <c r="B34" s="3" t="s">
        <v>14</v>
      </c>
      <c r="C34" s="2">
        <v>161</v>
      </c>
      <c r="D34" s="2" t="s">
        <v>2</v>
      </c>
      <c r="E34" s="2">
        <v>1</v>
      </c>
      <c r="F34" s="9">
        <v>1</v>
      </c>
      <c r="G34" s="6">
        <v>0</v>
      </c>
      <c r="H34" s="8"/>
      <c r="I34" s="6">
        <v>0</v>
      </c>
      <c r="J34" s="2">
        <v>0</v>
      </c>
      <c r="K34" s="2">
        <v>0</v>
      </c>
      <c r="L34" s="8"/>
      <c r="M34" s="6">
        <v>0</v>
      </c>
      <c r="N34" s="2">
        <v>161</v>
      </c>
      <c r="O34" s="1"/>
      <c r="P34" s="8"/>
      <c r="Q34" s="1">
        <v>0</v>
      </c>
    </row>
    <row r="35" spans="1:18" ht="15.5" x14ac:dyDescent="0.35">
      <c r="A35" s="1"/>
      <c r="B35" s="3" t="s">
        <v>16</v>
      </c>
      <c r="C35" s="2">
        <v>28</v>
      </c>
      <c r="D35" s="2" t="s">
        <v>2</v>
      </c>
      <c r="E35" s="2">
        <v>1</v>
      </c>
      <c r="F35" s="9">
        <v>1</v>
      </c>
      <c r="G35" s="6">
        <v>0</v>
      </c>
      <c r="H35" s="8"/>
      <c r="I35" s="6">
        <v>0</v>
      </c>
      <c r="J35" s="2">
        <v>0</v>
      </c>
      <c r="K35" s="2">
        <v>0</v>
      </c>
      <c r="L35" s="8"/>
      <c r="M35" s="6">
        <v>0</v>
      </c>
      <c r="N35" s="2">
        <v>28</v>
      </c>
      <c r="O35" s="1"/>
      <c r="P35" s="8"/>
      <c r="Q35" s="1">
        <v>0</v>
      </c>
    </row>
    <row r="36" spans="1:18" ht="15.5" x14ac:dyDescent="0.35">
      <c r="B36" s="4" t="s">
        <v>24</v>
      </c>
      <c r="C36">
        <v>8</v>
      </c>
      <c r="D36" s="5" t="s">
        <v>31</v>
      </c>
      <c r="E36" s="5">
        <v>1</v>
      </c>
      <c r="F36" s="7">
        <v>0.4</v>
      </c>
      <c r="G36" s="10">
        <v>0</v>
      </c>
      <c r="H36" s="7"/>
      <c r="I36" s="10">
        <v>0</v>
      </c>
      <c r="J36" s="5">
        <v>0</v>
      </c>
      <c r="K36" s="5">
        <v>0</v>
      </c>
      <c r="L36" s="7"/>
      <c r="M36" s="10">
        <v>0</v>
      </c>
      <c r="N36" s="5">
        <v>0</v>
      </c>
      <c r="P36" s="7"/>
      <c r="Q36">
        <v>3.2</v>
      </c>
    </row>
    <row r="37" spans="1:18" ht="15.5" x14ac:dyDescent="0.35">
      <c r="B37" s="4" t="s">
        <v>25</v>
      </c>
      <c r="C37">
        <v>18</v>
      </c>
      <c r="D37" s="5" t="s">
        <v>31</v>
      </c>
      <c r="E37" s="5">
        <v>1</v>
      </c>
      <c r="F37" s="7">
        <v>0.4</v>
      </c>
      <c r="G37" s="10">
        <v>0</v>
      </c>
      <c r="H37" s="7"/>
      <c r="I37" s="10">
        <v>0</v>
      </c>
      <c r="J37" s="5">
        <v>0</v>
      </c>
      <c r="K37" s="5">
        <v>0</v>
      </c>
      <c r="L37" s="7"/>
      <c r="M37" s="10">
        <v>0</v>
      </c>
      <c r="N37" s="5">
        <v>0</v>
      </c>
      <c r="P37" s="7"/>
      <c r="Q37">
        <v>7.2</v>
      </c>
    </row>
    <row r="38" spans="1:18" ht="15.5" x14ac:dyDescent="0.35">
      <c r="B38" s="4" t="s">
        <v>26</v>
      </c>
      <c r="C38">
        <v>6</v>
      </c>
      <c r="D38" s="5" t="s">
        <v>31</v>
      </c>
      <c r="E38" s="5">
        <v>1</v>
      </c>
      <c r="F38" s="7">
        <v>0.4</v>
      </c>
      <c r="G38" s="10">
        <v>0</v>
      </c>
      <c r="H38" s="7"/>
      <c r="I38" s="10">
        <v>0</v>
      </c>
      <c r="J38" s="5">
        <v>0</v>
      </c>
      <c r="K38" s="5">
        <v>0</v>
      </c>
      <c r="L38" s="7"/>
      <c r="M38" s="10">
        <v>0</v>
      </c>
      <c r="N38" s="5">
        <v>0</v>
      </c>
      <c r="P38" s="7"/>
      <c r="Q38">
        <v>2.4000000000000004</v>
      </c>
    </row>
    <row r="39" spans="1:18" ht="15.5" x14ac:dyDescent="0.35">
      <c r="B39" s="4" t="s">
        <v>27</v>
      </c>
      <c r="C39">
        <v>20</v>
      </c>
      <c r="D39" s="5" t="s">
        <v>31</v>
      </c>
      <c r="E39" s="5">
        <v>1</v>
      </c>
      <c r="F39" s="7">
        <v>0.4</v>
      </c>
      <c r="G39" s="10">
        <v>0</v>
      </c>
      <c r="H39" s="7"/>
      <c r="I39" s="10">
        <v>0</v>
      </c>
      <c r="J39" s="5">
        <v>0</v>
      </c>
      <c r="K39" s="5">
        <v>0</v>
      </c>
      <c r="L39" s="7"/>
      <c r="M39" s="10">
        <v>0</v>
      </c>
      <c r="N39" s="5">
        <v>0</v>
      </c>
      <c r="P39" s="7"/>
      <c r="Q39">
        <v>8</v>
      </c>
    </row>
    <row r="40" spans="1:18" ht="15.5" x14ac:dyDescent="0.35">
      <c r="B40" s="4" t="s">
        <v>28</v>
      </c>
      <c r="C40">
        <v>4</v>
      </c>
      <c r="D40" s="5" t="s">
        <v>31</v>
      </c>
      <c r="E40" s="5">
        <v>1</v>
      </c>
      <c r="F40" s="7">
        <v>0.4</v>
      </c>
      <c r="G40" s="10">
        <v>0</v>
      </c>
      <c r="H40" s="7"/>
      <c r="I40" s="10">
        <v>0</v>
      </c>
      <c r="J40" s="5">
        <v>0</v>
      </c>
      <c r="K40" s="5">
        <v>0</v>
      </c>
      <c r="L40" s="7"/>
      <c r="M40" s="10">
        <v>0</v>
      </c>
      <c r="N40" s="5">
        <v>0</v>
      </c>
      <c r="P40" s="7"/>
      <c r="Q40">
        <v>1.6</v>
      </c>
    </row>
    <row r="41" spans="1:18" ht="15.5" x14ac:dyDescent="0.35">
      <c r="B41" s="4" t="s">
        <v>29</v>
      </c>
      <c r="C41">
        <v>5</v>
      </c>
      <c r="D41" s="5" t="s">
        <v>31</v>
      </c>
      <c r="E41" s="5">
        <v>1</v>
      </c>
      <c r="F41" s="7">
        <v>0.4</v>
      </c>
      <c r="G41" s="10">
        <v>0</v>
      </c>
      <c r="H41" s="7"/>
      <c r="I41" s="10">
        <v>0</v>
      </c>
      <c r="J41" s="5">
        <v>0</v>
      </c>
      <c r="K41" s="5">
        <v>0</v>
      </c>
      <c r="L41" s="7"/>
      <c r="M41" s="10">
        <v>0</v>
      </c>
      <c r="N41" s="5">
        <v>0</v>
      </c>
      <c r="P41" s="7"/>
      <c r="Q41">
        <v>2</v>
      </c>
    </row>
    <row r="42" spans="1:18" ht="15.5" x14ac:dyDescent="0.35">
      <c r="B42" s="4" t="s">
        <v>30</v>
      </c>
      <c r="C42">
        <v>12</v>
      </c>
      <c r="D42" s="5" t="s">
        <v>31</v>
      </c>
      <c r="E42" s="5">
        <v>1</v>
      </c>
      <c r="F42" s="7">
        <v>0.4</v>
      </c>
      <c r="G42" s="10">
        <v>0</v>
      </c>
      <c r="H42" s="7"/>
      <c r="I42" s="10">
        <v>0</v>
      </c>
      <c r="J42" s="5">
        <v>0</v>
      </c>
      <c r="K42" s="5">
        <v>0</v>
      </c>
      <c r="L42" s="7"/>
      <c r="M42" s="10">
        <v>0</v>
      </c>
      <c r="N42" s="5">
        <v>0</v>
      </c>
      <c r="P42" s="7"/>
      <c r="Q42">
        <v>4.8000000000000007</v>
      </c>
    </row>
    <row r="43" spans="1:18" ht="15.5" x14ac:dyDescent="0.35">
      <c r="B43" s="4" t="s">
        <v>32</v>
      </c>
      <c r="C43">
        <v>36</v>
      </c>
      <c r="D43" s="5" t="s">
        <v>31</v>
      </c>
      <c r="E43" s="5">
        <v>1</v>
      </c>
      <c r="F43" s="7">
        <v>0.4</v>
      </c>
      <c r="G43" s="10">
        <v>0</v>
      </c>
      <c r="H43" s="7"/>
      <c r="I43" s="10">
        <v>0</v>
      </c>
      <c r="J43" s="5">
        <v>0</v>
      </c>
      <c r="K43" s="5">
        <v>0</v>
      </c>
      <c r="L43" s="7"/>
      <c r="M43" s="10">
        <v>0</v>
      </c>
      <c r="N43" s="5">
        <v>0</v>
      </c>
      <c r="P43" s="7"/>
      <c r="Q43">
        <v>14.4</v>
      </c>
    </row>
    <row r="44" spans="1:18" ht="15.5" x14ac:dyDescent="0.35">
      <c r="B44" s="4" t="s">
        <v>35</v>
      </c>
      <c r="C44">
        <v>5</v>
      </c>
      <c r="D44" s="5" t="s">
        <v>31</v>
      </c>
      <c r="E44" s="5">
        <v>1</v>
      </c>
      <c r="F44" s="7">
        <v>0.4</v>
      </c>
      <c r="G44" s="10">
        <v>0</v>
      </c>
      <c r="H44" s="7"/>
      <c r="I44" s="10">
        <v>0</v>
      </c>
      <c r="J44" s="5">
        <v>0</v>
      </c>
      <c r="K44" s="5">
        <v>0</v>
      </c>
      <c r="L44" s="7"/>
      <c r="M44" s="10">
        <v>0</v>
      </c>
      <c r="N44" s="5">
        <v>0</v>
      </c>
      <c r="P44" s="7"/>
      <c r="Q44">
        <v>2</v>
      </c>
    </row>
    <row r="45" spans="1:18" ht="29" x14ac:dyDescent="0.35">
      <c r="B45" s="4" t="s">
        <v>36</v>
      </c>
      <c r="C45">
        <v>1</v>
      </c>
      <c r="D45" s="5" t="s">
        <v>31</v>
      </c>
      <c r="E45" s="5">
        <v>1</v>
      </c>
      <c r="F45" s="7">
        <v>0.4</v>
      </c>
      <c r="G45" s="10">
        <v>0</v>
      </c>
      <c r="H45" s="7"/>
      <c r="I45" s="10">
        <v>0</v>
      </c>
      <c r="J45" s="5">
        <v>0</v>
      </c>
      <c r="K45" s="5">
        <v>0</v>
      </c>
      <c r="L45" s="7"/>
      <c r="M45" s="10">
        <v>0</v>
      </c>
      <c r="N45" s="5">
        <v>0</v>
      </c>
      <c r="P45" s="7"/>
      <c r="Q45">
        <v>0.4</v>
      </c>
    </row>
    <row r="46" spans="1:18" ht="15.5" x14ac:dyDescent="0.35">
      <c r="B46" s="4"/>
      <c r="D46" s="5"/>
      <c r="E46" s="5"/>
      <c r="F46" s="11"/>
      <c r="G46" s="10"/>
      <c r="H46" s="11">
        <v>0</v>
      </c>
      <c r="I46" s="10"/>
      <c r="J46" s="5"/>
      <c r="K46" s="5"/>
      <c r="L46" s="11">
        <f>SUM(I22:K45)</f>
        <v>95.5</v>
      </c>
      <c r="M46" s="10"/>
      <c r="N46" s="5"/>
      <c r="O46">
        <f>SUM(M22:N45)</f>
        <v>441.5</v>
      </c>
      <c r="P46" s="11"/>
      <c r="R46">
        <f>SUM(Q22:Q45)</f>
        <v>46</v>
      </c>
    </row>
    <row r="48" spans="1:18" x14ac:dyDescent="0.35">
      <c r="A48" t="s">
        <v>40</v>
      </c>
    </row>
    <row r="49" spans="1:18" ht="15.5" x14ac:dyDescent="0.35">
      <c r="A49" s="1"/>
      <c r="B49" s="2" t="s">
        <v>13</v>
      </c>
      <c r="C49" s="2">
        <v>55</v>
      </c>
      <c r="D49" s="2" t="s">
        <v>8</v>
      </c>
      <c r="E49" s="2">
        <v>2</v>
      </c>
      <c r="F49" s="9">
        <v>1</v>
      </c>
      <c r="G49" s="6">
        <v>27.5</v>
      </c>
      <c r="H49" s="8"/>
      <c r="I49" s="6">
        <v>27.5</v>
      </c>
      <c r="J49" s="2">
        <v>0</v>
      </c>
      <c r="K49" s="2">
        <v>0</v>
      </c>
      <c r="L49" s="8"/>
      <c r="M49" s="6">
        <v>0</v>
      </c>
      <c r="N49" s="2">
        <v>0</v>
      </c>
      <c r="P49" s="7"/>
      <c r="Q49">
        <v>0</v>
      </c>
    </row>
    <row r="50" spans="1:18" ht="15.5" x14ac:dyDescent="0.35">
      <c r="A50" s="1"/>
      <c r="B50" s="2" t="s">
        <v>15</v>
      </c>
      <c r="C50" s="2">
        <v>14</v>
      </c>
      <c r="D50" s="2" t="s">
        <v>8</v>
      </c>
      <c r="E50" s="2">
        <v>2</v>
      </c>
      <c r="F50" s="9">
        <v>1</v>
      </c>
      <c r="G50" s="6">
        <v>7</v>
      </c>
      <c r="H50" s="8"/>
      <c r="I50" s="6">
        <v>7</v>
      </c>
      <c r="J50" s="2">
        <v>0</v>
      </c>
      <c r="K50" s="2">
        <v>0</v>
      </c>
      <c r="L50" s="8"/>
      <c r="M50" s="6">
        <v>0</v>
      </c>
      <c r="N50" s="2">
        <v>0</v>
      </c>
      <c r="P50" s="7"/>
      <c r="Q50">
        <v>0</v>
      </c>
    </row>
    <row r="51" spans="1:18" ht="15.5" x14ac:dyDescent="0.35">
      <c r="A51" s="1"/>
      <c r="B51" s="2" t="s">
        <v>13</v>
      </c>
      <c r="C51" s="2">
        <v>84</v>
      </c>
      <c r="D51" s="2" t="s">
        <v>1</v>
      </c>
      <c r="E51" s="2">
        <v>1</v>
      </c>
      <c r="F51" s="9">
        <v>1</v>
      </c>
      <c r="G51" s="6">
        <v>0</v>
      </c>
      <c r="H51" s="8"/>
      <c r="I51" s="6">
        <v>0</v>
      </c>
      <c r="J51" s="2">
        <v>84</v>
      </c>
      <c r="K51" s="2">
        <v>0</v>
      </c>
      <c r="L51" s="8"/>
      <c r="M51" s="6">
        <v>0</v>
      </c>
      <c r="N51" s="2">
        <v>0</v>
      </c>
      <c r="P51" s="7"/>
      <c r="Q51">
        <v>0</v>
      </c>
    </row>
    <row r="52" spans="1:18" ht="15.5" x14ac:dyDescent="0.35">
      <c r="A52" s="1"/>
      <c r="B52" s="2" t="s">
        <v>15</v>
      </c>
      <c r="C52" s="2">
        <v>12</v>
      </c>
      <c r="D52" s="2" t="s">
        <v>1</v>
      </c>
      <c r="E52" s="2">
        <v>1</v>
      </c>
      <c r="F52" s="9">
        <v>1</v>
      </c>
      <c r="G52" s="6">
        <v>0</v>
      </c>
      <c r="H52" s="8"/>
      <c r="I52" s="6">
        <v>0</v>
      </c>
      <c r="J52" s="2">
        <v>12</v>
      </c>
      <c r="K52" s="2">
        <v>0</v>
      </c>
      <c r="L52" s="8"/>
      <c r="M52" s="6">
        <v>0</v>
      </c>
      <c r="N52" s="2">
        <v>0</v>
      </c>
      <c r="P52" s="7"/>
      <c r="Q52">
        <v>0</v>
      </c>
    </row>
    <row r="53" spans="1:18" ht="15.5" x14ac:dyDescent="0.35">
      <c r="A53" s="1"/>
      <c r="B53" s="3" t="s">
        <v>13</v>
      </c>
      <c r="C53" s="2">
        <v>9</v>
      </c>
      <c r="D53" s="2" t="s">
        <v>9</v>
      </c>
      <c r="E53" s="2">
        <v>2</v>
      </c>
      <c r="F53" s="9">
        <v>1</v>
      </c>
      <c r="G53" s="6">
        <v>0</v>
      </c>
      <c r="H53" s="8"/>
      <c r="I53" s="6">
        <v>0</v>
      </c>
      <c r="J53" s="2">
        <v>0</v>
      </c>
      <c r="K53" s="2">
        <v>4.5</v>
      </c>
      <c r="L53" s="8"/>
      <c r="M53" s="6">
        <v>4.5</v>
      </c>
      <c r="N53" s="2">
        <v>0</v>
      </c>
      <c r="P53" s="7"/>
      <c r="Q53">
        <v>0</v>
      </c>
    </row>
    <row r="54" spans="1:18" ht="15.5" x14ac:dyDescent="0.35">
      <c r="A54" s="1"/>
      <c r="B54" s="3" t="s">
        <v>15</v>
      </c>
      <c r="C54" s="2">
        <v>1</v>
      </c>
      <c r="D54" s="2" t="s">
        <v>9</v>
      </c>
      <c r="E54" s="2">
        <v>2</v>
      </c>
      <c r="F54" s="9">
        <v>1</v>
      </c>
      <c r="G54" s="6">
        <v>0</v>
      </c>
      <c r="H54" s="8"/>
      <c r="I54" s="6">
        <v>0</v>
      </c>
      <c r="J54" s="2">
        <v>0</v>
      </c>
      <c r="K54" s="2">
        <v>0.5</v>
      </c>
      <c r="L54" s="8"/>
      <c r="M54" s="6">
        <v>0.5</v>
      </c>
      <c r="N54" s="2">
        <v>0</v>
      </c>
      <c r="P54" s="7"/>
      <c r="Q54">
        <v>0</v>
      </c>
    </row>
    <row r="55" spans="1:18" ht="15.5" x14ac:dyDescent="0.35">
      <c r="A55" s="1"/>
      <c r="B55" s="3" t="s">
        <v>13</v>
      </c>
      <c r="C55" s="2">
        <v>123</v>
      </c>
      <c r="D55" s="2" t="s">
        <v>9</v>
      </c>
      <c r="E55" s="2">
        <v>2</v>
      </c>
      <c r="F55" s="9">
        <v>1</v>
      </c>
      <c r="G55" s="6">
        <v>0</v>
      </c>
      <c r="H55" s="8"/>
      <c r="I55" s="6">
        <v>0</v>
      </c>
      <c r="J55" s="2">
        <v>0</v>
      </c>
      <c r="K55" s="2">
        <v>61.5</v>
      </c>
      <c r="L55" s="8"/>
      <c r="M55" s="6">
        <v>61.5</v>
      </c>
      <c r="N55" s="2">
        <v>0</v>
      </c>
      <c r="P55" s="7"/>
      <c r="Q55">
        <v>0</v>
      </c>
    </row>
    <row r="56" spans="1:18" ht="15.5" x14ac:dyDescent="0.35">
      <c r="A56" s="1"/>
      <c r="B56" s="3" t="s">
        <v>15</v>
      </c>
      <c r="C56" s="2">
        <v>14</v>
      </c>
      <c r="D56" s="2" t="s">
        <v>9</v>
      </c>
      <c r="E56" s="2">
        <v>2</v>
      </c>
      <c r="F56" s="9">
        <v>1</v>
      </c>
      <c r="G56" s="6">
        <v>0</v>
      </c>
      <c r="H56" s="8"/>
      <c r="I56" s="6">
        <v>0</v>
      </c>
      <c r="J56" s="2">
        <v>0</v>
      </c>
      <c r="K56" s="2">
        <v>7</v>
      </c>
      <c r="L56" s="8"/>
      <c r="M56" s="6">
        <v>7</v>
      </c>
      <c r="N56" s="2">
        <v>0</v>
      </c>
      <c r="P56" s="7"/>
      <c r="Q56">
        <v>0</v>
      </c>
    </row>
    <row r="57" spans="1:18" ht="15.5" x14ac:dyDescent="0.35">
      <c r="A57" s="1"/>
      <c r="B57" s="3" t="s">
        <v>13</v>
      </c>
      <c r="C57" s="2">
        <v>53</v>
      </c>
      <c r="D57" s="2" t="s">
        <v>2</v>
      </c>
      <c r="E57" s="2">
        <v>1</v>
      </c>
      <c r="F57" s="9">
        <v>1</v>
      </c>
      <c r="G57" s="6">
        <v>0</v>
      </c>
      <c r="H57" s="8"/>
      <c r="I57" s="6">
        <v>0</v>
      </c>
      <c r="J57" s="2">
        <v>0</v>
      </c>
      <c r="K57" s="2">
        <v>0</v>
      </c>
      <c r="L57" s="8"/>
      <c r="M57" s="6">
        <v>0</v>
      </c>
      <c r="N57" s="2">
        <v>53</v>
      </c>
      <c r="P57" s="7"/>
      <c r="Q57">
        <v>0</v>
      </c>
    </row>
    <row r="58" spans="1:18" ht="15.5" x14ac:dyDescent="0.35">
      <c r="A58" s="1"/>
      <c r="B58" s="3" t="s">
        <v>15</v>
      </c>
      <c r="C58" s="2">
        <v>6</v>
      </c>
      <c r="D58" s="2" t="s">
        <v>2</v>
      </c>
      <c r="E58" s="2">
        <v>1</v>
      </c>
      <c r="F58" s="9">
        <v>1</v>
      </c>
      <c r="G58" s="6">
        <v>0</v>
      </c>
      <c r="H58" s="8"/>
      <c r="I58" s="6">
        <v>0</v>
      </c>
      <c r="J58" s="2">
        <v>0</v>
      </c>
      <c r="K58" s="2">
        <v>0</v>
      </c>
      <c r="L58" s="8"/>
      <c r="M58" s="6">
        <v>0</v>
      </c>
      <c r="N58" s="2">
        <v>6</v>
      </c>
      <c r="P58" s="7"/>
      <c r="Q58">
        <v>0</v>
      </c>
    </row>
    <row r="59" spans="1:18" ht="15.5" x14ac:dyDescent="0.35">
      <c r="A59" s="1"/>
      <c r="B59" s="3" t="s">
        <v>13</v>
      </c>
      <c r="C59" s="2">
        <v>16</v>
      </c>
      <c r="D59" s="2" t="s">
        <v>2</v>
      </c>
      <c r="E59" s="2">
        <v>1</v>
      </c>
      <c r="F59" s="9">
        <v>1</v>
      </c>
      <c r="G59" s="6">
        <v>0</v>
      </c>
      <c r="H59" s="8"/>
      <c r="I59" s="6">
        <v>0</v>
      </c>
      <c r="J59" s="2">
        <v>0</v>
      </c>
      <c r="K59" s="2">
        <v>0</v>
      </c>
      <c r="L59" s="8"/>
      <c r="M59" s="6">
        <v>0</v>
      </c>
      <c r="N59" s="2">
        <v>16</v>
      </c>
      <c r="P59" s="7"/>
      <c r="Q59">
        <v>0</v>
      </c>
    </row>
    <row r="60" spans="1:18" ht="15.5" x14ac:dyDescent="0.35">
      <c r="A60" s="1"/>
      <c r="B60" s="3" t="s">
        <v>15</v>
      </c>
      <c r="C60" s="2">
        <v>0</v>
      </c>
      <c r="D60" s="2" t="s">
        <v>2</v>
      </c>
      <c r="E60" s="2">
        <v>1</v>
      </c>
      <c r="F60" s="9">
        <v>1</v>
      </c>
      <c r="G60" s="6">
        <v>0</v>
      </c>
      <c r="H60" s="8"/>
      <c r="I60" s="6">
        <v>0</v>
      </c>
      <c r="J60" s="2">
        <v>0</v>
      </c>
      <c r="K60" s="2">
        <v>0</v>
      </c>
      <c r="L60" s="8"/>
      <c r="M60" s="6">
        <v>0</v>
      </c>
      <c r="N60" s="2">
        <v>0</v>
      </c>
      <c r="O60" s="1"/>
      <c r="P60" s="8"/>
      <c r="Q60">
        <v>0</v>
      </c>
    </row>
    <row r="61" spans="1:18" ht="15.5" x14ac:dyDescent="0.35">
      <c r="A61" s="1"/>
      <c r="B61" s="3" t="s">
        <v>13</v>
      </c>
      <c r="C61" s="2">
        <v>61</v>
      </c>
      <c r="D61" s="2" t="s">
        <v>2</v>
      </c>
      <c r="E61" s="2">
        <v>1</v>
      </c>
      <c r="F61" s="9">
        <v>1</v>
      </c>
      <c r="G61" s="6">
        <v>0</v>
      </c>
      <c r="H61" s="8"/>
      <c r="I61" s="6">
        <v>0</v>
      </c>
      <c r="J61" s="2">
        <v>0</v>
      </c>
      <c r="K61" s="2">
        <v>0</v>
      </c>
      <c r="L61" s="8"/>
      <c r="M61" s="6">
        <v>0</v>
      </c>
      <c r="N61" s="2">
        <v>61</v>
      </c>
      <c r="O61" s="1"/>
      <c r="P61" s="8"/>
      <c r="Q61" s="1">
        <v>0</v>
      </c>
    </row>
    <row r="62" spans="1:18" ht="15.5" x14ac:dyDescent="0.35">
      <c r="A62" s="1"/>
      <c r="B62" s="3" t="s">
        <v>15</v>
      </c>
      <c r="C62" s="2">
        <v>6</v>
      </c>
      <c r="D62" s="2" t="s">
        <v>2</v>
      </c>
      <c r="E62" s="2">
        <v>1</v>
      </c>
      <c r="F62" s="9">
        <v>1</v>
      </c>
      <c r="G62" s="6">
        <v>0</v>
      </c>
      <c r="H62" s="8"/>
      <c r="I62" s="6">
        <v>0</v>
      </c>
      <c r="J62" s="2">
        <v>0</v>
      </c>
      <c r="K62" s="2">
        <v>0</v>
      </c>
      <c r="L62" s="8"/>
      <c r="M62" s="6">
        <v>0</v>
      </c>
      <c r="N62" s="2">
        <v>6</v>
      </c>
      <c r="O62" s="1"/>
      <c r="P62" s="8"/>
      <c r="Q62" s="1">
        <v>0</v>
      </c>
    </row>
    <row r="63" spans="1:18" ht="15.5" x14ac:dyDescent="0.35">
      <c r="A63" s="1"/>
      <c r="B63" s="3"/>
      <c r="C63" s="2"/>
      <c r="D63" s="2"/>
      <c r="E63" s="2"/>
      <c r="F63" s="6"/>
      <c r="G63" s="6"/>
      <c r="H63" s="14">
        <v>34.5</v>
      </c>
      <c r="I63" s="6"/>
      <c r="J63" s="2"/>
      <c r="K63" s="2"/>
      <c r="L63" s="14">
        <f>SUM(I49:K62)</f>
        <v>204</v>
      </c>
      <c r="M63" s="6"/>
      <c r="N63" s="2"/>
      <c r="O63" s="1">
        <f>SUM(M49:N62)</f>
        <v>215.5</v>
      </c>
      <c r="P63" s="14"/>
      <c r="Q63" s="1"/>
      <c r="R63">
        <v>0</v>
      </c>
    </row>
    <row r="65" spans="1:18" x14ac:dyDescent="0.35">
      <c r="A65" t="s">
        <v>41</v>
      </c>
    </row>
    <row r="66" spans="1:18" ht="58" x14ac:dyDescent="0.35">
      <c r="B66" s="4" t="s">
        <v>37</v>
      </c>
      <c r="C66">
        <v>1</v>
      </c>
      <c r="D66" s="5" t="s">
        <v>31</v>
      </c>
      <c r="E66" s="5">
        <v>1</v>
      </c>
      <c r="F66" s="7">
        <v>0.4</v>
      </c>
      <c r="G66" s="10">
        <v>0</v>
      </c>
      <c r="H66" s="7"/>
      <c r="I66" s="10">
        <v>0</v>
      </c>
      <c r="J66" s="5">
        <v>0</v>
      </c>
      <c r="K66" s="5">
        <v>0</v>
      </c>
      <c r="L66" s="7"/>
      <c r="M66" s="10">
        <v>0</v>
      </c>
      <c r="N66" s="5">
        <v>0</v>
      </c>
      <c r="P66" s="7"/>
      <c r="Q66">
        <f t="shared" ref="Q66" si="0">C66*F66</f>
        <v>0.4</v>
      </c>
    </row>
    <row r="67" spans="1:18" x14ac:dyDescent="0.35">
      <c r="H67">
        <v>0</v>
      </c>
      <c r="L67">
        <v>0</v>
      </c>
      <c r="O67">
        <v>0</v>
      </c>
      <c r="R67">
        <v>0.4</v>
      </c>
    </row>
    <row r="69" spans="1:18" x14ac:dyDescent="0.35">
      <c r="A69" t="s">
        <v>43</v>
      </c>
    </row>
    <row r="70" spans="1:18" ht="16.5" customHeight="1" x14ac:dyDescent="0.35">
      <c r="B70" s="4" t="s">
        <v>33</v>
      </c>
      <c r="C70">
        <v>9</v>
      </c>
      <c r="D70" s="5" t="s">
        <v>31</v>
      </c>
      <c r="E70" s="5">
        <v>1</v>
      </c>
      <c r="F70" s="7">
        <v>0.4</v>
      </c>
      <c r="G70" s="10">
        <v>0</v>
      </c>
      <c r="H70" s="7"/>
      <c r="I70" s="10">
        <v>0</v>
      </c>
      <c r="J70" s="5">
        <v>0</v>
      </c>
      <c r="K70" s="5">
        <v>0</v>
      </c>
      <c r="L70" s="7"/>
      <c r="M70" s="10">
        <v>0</v>
      </c>
      <c r="N70" s="5">
        <v>0</v>
      </c>
      <c r="P70" s="7"/>
      <c r="Q70">
        <f t="shared" ref="Q70" si="1">C70*F70</f>
        <v>3.6</v>
      </c>
    </row>
    <row r="71" spans="1:18" x14ac:dyDescent="0.35">
      <c r="H71">
        <v>0</v>
      </c>
      <c r="L71">
        <v>0</v>
      </c>
      <c r="O71">
        <v>0</v>
      </c>
      <c r="R71">
        <v>3.6</v>
      </c>
    </row>
    <row r="73" spans="1:18" x14ac:dyDescent="0.35">
      <c r="A73" t="s">
        <v>42</v>
      </c>
    </row>
    <row r="74" spans="1:18" ht="15.5" x14ac:dyDescent="0.35">
      <c r="B74" s="4" t="s">
        <v>34</v>
      </c>
      <c r="C74">
        <v>9</v>
      </c>
      <c r="D74" s="5" t="s">
        <v>31</v>
      </c>
      <c r="E74" s="5">
        <v>1</v>
      </c>
      <c r="F74" s="7">
        <v>0.4</v>
      </c>
      <c r="G74" s="10">
        <v>0</v>
      </c>
      <c r="H74" s="7"/>
      <c r="I74" s="10">
        <v>0</v>
      </c>
      <c r="J74" s="5">
        <v>0</v>
      </c>
      <c r="K74" s="5">
        <v>0</v>
      </c>
      <c r="L74" s="7"/>
      <c r="M74" s="10">
        <v>0</v>
      </c>
      <c r="N74" s="5">
        <v>0</v>
      </c>
      <c r="P74" s="7"/>
      <c r="Q74">
        <f t="shared" ref="Q74" si="2">C74*F74</f>
        <v>3.6</v>
      </c>
    </row>
    <row r="75" spans="1:18" x14ac:dyDescent="0.35">
      <c r="H75">
        <v>0</v>
      </c>
      <c r="L75">
        <v>0</v>
      </c>
      <c r="O75">
        <v>0</v>
      </c>
      <c r="R75">
        <v>3.6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3896B-8262-46D9-BE35-24F952C7BE20}">
  <dimension ref="A1:O12"/>
  <sheetViews>
    <sheetView workbookViewId="0">
      <selection activeCell="A2" sqref="A2:A8"/>
    </sheetView>
  </sheetViews>
  <sheetFormatPr baseColWidth="10" defaultRowHeight="14.5" x14ac:dyDescent="0.35"/>
  <sheetData>
    <row r="1" spans="1:15" x14ac:dyDescent="0.35">
      <c r="B1" t="s">
        <v>0</v>
      </c>
      <c r="C1" t="s">
        <v>1</v>
      </c>
      <c r="D1" t="s">
        <v>2</v>
      </c>
      <c r="E1" t="s">
        <v>31</v>
      </c>
    </row>
    <row r="2" spans="1:15" ht="15.5" x14ac:dyDescent="0.35">
      <c r="A2" t="s">
        <v>11</v>
      </c>
      <c r="B2" s="14">
        <v>2</v>
      </c>
      <c r="C2" s="14">
        <v>131</v>
      </c>
      <c r="D2" s="1">
        <v>290</v>
      </c>
      <c r="E2">
        <v>0</v>
      </c>
      <c r="G2">
        <f>B2/(36.5/100)</f>
        <v>5.4794520547945202</v>
      </c>
      <c r="H2">
        <f>C2/(435/100)</f>
        <v>30.114942528735636</v>
      </c>
      <c r="I2">
        <f>D2/(951.5/100)</f>
        <v>30.478192327903308</v>
      </c>
      <c r="J2">
        <f>E2/(53.6/100)</f>
        <v>0</v>
      </c>
      <c r="L2" s="15">
        <f>ROUND(G2, 0)</f>
        <v>5</v>
      </c>
      <c r="M2" s="15">
        <f t="shared" ref="M2:O8" si="0">ROUND(H2, 0)</f>
        <v>30</v>
      </c>
      <c r="N2" s="15">
        <f t="shared" si="0"/>
        <v>30</v>
      </c>
      <c r="O2" s="15">
        <f t="shared" si="0"/>
        <v>0</v>
      </c>
    </row>
    <row r="3" spans="1:15" ht="15.5" x14ac:dyDescent="0.35">
      <c r="A3" t="s">
        <v>38</v>
      </c>
      <c r="B3" s="14">
        <v>0</v>
      </c>
      <c r="C3" s="14">
        <v>4.5</v>
      </c>
      <c r="D3" s="1">
        <v>4.5</v>
      </c>
      <c r="E3">
        <v>0</v>
      </c>
      <c r="G3">
        <f t="shared" ref="G3:G8" si="1">B3/(36.5/100)</f>
        <v>0</v>
      </c>
      <c r="H3">
        <f t="shared" ref="H3:H8" si="2">C3/(435/100)</f>
        <v>1.0344827586206897</v>
      </c>
      <c r="I3">
        <f t="shared" ref="I3:I8" si="3">D3/(951.5/100)</f>
        <v>0.47293746715712032</v>
      </c>
      <c r="J3">
        <f t="shared" ref="J3:J8" si="4">E3/(53.6/100)</f>
        <v>0</v>
      </c>
      <c r="L3" s="15">
        <f t="shared" ref="L3:L8" si="5">ROUND(G3, 0)</f>
        <v>0</v>
      </c>
      <c r="M3" s="15">
        <f t="shared" si="0"/>
        <v>1</v>
      </c>
      <c r="N3" s="15">
        <f t="shared" si="0"/>
        <v>0</v>
      </c>
      <c r="O3" s="15">
        <f t="shared" si="0"/>
        <v>0</v>
      </c>
    </row>
    <row r="4" spans="1:15" x14ac:dyDescent="0.35">
      <c r="A4" t="s">
        <v>39</v>
      </c>
      <c r="B4" s="11">
        <v>0</v>
      </c>
      <c r="C4" s="11">
        <v>95.5</v>
      </c>
      <c r="D4">
        <v>441.5</v>
      </c>
      <c r="E4">
        <v>46</v>
      </c>
      <c r="G4">
        <f t="shared" si="1"/>
        <v>0</v>
      </c>
      <c r="H4">
        <f t="shared" si="2"/>
        <v>21.954022988505749</v>
      </c>
      <c r="I4">
        <f t="shared" si="3"/>
        <v>46.400420388859693</v>
      </c>
      <c r="J4">
        <f t="shared" si="4"/>
        <v>85.820895522388057</v>
      </c>
      <c r="L4" s="15">
        <f t="shared" si="5"/>
        <v>0</v>
      </c>
      <c r="M4" s="15">
        <f t="shared" si="0"/>
        <v>22</v>
      </c>
      <c r="N4" s="15">
        <f t="shared" si="0"/>
        <v>46</v>
      </c>
      <c r="O4" s="15">
        <f t="shared" si="0"/>
        <v>86</v>
      </c>
    </row>
    <row r="5" spans="1:15" ht="15.5" x14ac:dyDescent="0.35">
      <c r="A5" t="s">
        <v>40</v>
      </c>
      <c r="B5" s="14">
        <v>34.5</v>
      </c>
      <c r="C5" s="14">
        <v>204</v>
      </c>
      <c r="D5" s="1">
        <v>215.5</v>
      </c>
      <c r="E5">
        <v>0</v>
      </c>
      <c r="G5">
        <f t="shared" si="1"/>
        <v>94.520547945205479</v>
      </c>
      <c r="H5">
        <f t="shared" si="2"/>
        <v>46.896551724137936</v>
      </c>
      <c r="I5">
        <f t="shared" si="3"/>
        <v>22.648449816079872</v>
      </c>
      <c r="J5">
        <f t="shared" si="4"/>
        <v>0</v>
      </c>
      <c r="L5" s="15">
        <f t="shared" si="5"/>
        <v>95</v>
      </c>
      <c r="M5" s="15">
        <f t="shared" si="0"/>
        <v>47</v>
      </c>
      <c r="N5" s="15">
        <f t="shared" si="0"/>
        <v>23</v>
      </c>
      <c r="O5" s="15">
        <f t="shared" si="0"/>
        <v>0</v>
      </c>
    </row>
    <row r="6" spans="1:15" x14ac:dyDescent="0.35">
      <c r="A6" t="s">
        <v>41</v>
      </c>
      <c r="B6">
        <v>0</v>
      </c>
      <c r="C6">
        <v>0</v>
      </c>
      <c r="D6">
        <v>0</v>
      </c>
      <c r="E6">
        <v>0.4</v>
      </c>
      <c r="G6">
        <f t="shared" si="1"/>
        <v>0</v>
      </c>
      <c r="H6">
        <f t="shared" si="2"/>
        <v>0</v>
      </c>
      <c r="I6">
        <f t="shared" si="3"/>
        <v>0</v>
      </c>
      <c r="J6">
        <f t="shared" si="4"/>
        <v>0.74626865671641796</v>
      </c>
      <c r="L6" s="15">
        <f t="shared" si="5"/>
        <v>0</v>
      </c>
      <c r="M6" s="15">
        <f t="shared" si="0"/>
        <v>0</v>
      </c>
      <c r="N6" s="15">
        <f t="shared" si="0"/>
        <v>0</v>
      </c>
      <c r="O6" s="15">
        <f t="shared" si="0"/>
        <v>1</v>
      </c>
    </row>
    <row r="7" spans="1:15" x14ac:dyDescent="0.35">
      <c r="A7" t="s">
        <v>43</v>
      </c>
      <c r="B7">
        <v>0</v>
      </c>
      <c r="C7">
        <v>0</v>
      </c>
      <c r="D7">
        <v>0</v>
      </c>
      <c r="E7">
        <v>3.6</v>
      </c>
      <c r="G7">
        <f t="shared" si="1"/>
        <v>0</v>
      </c>
      <c r="H7">
        <f t="shared" si="2"/>
        <v>0</v>
      </c>
      <c r="I7">
        <f t="shared" si="3"/>
        <v>0</v>
      </c>
      <c r="J7">
        <f t="shared" si="4"/>
        <v>6.7164179104477606</v>
      </c>
      <c r="L7" s="15">
        <f t="shared" si="5"/>
        <v>0</v>
      </c>
      <c r="M7" s="15">
        <f t="shared" si="0"/>
        <v>0</v>
      </c>
      <c r="N7" s="15">
        <f t="shared" si="0"/>
        <v>0</v>
      </c>
      <c r="O7" s="15">
        <f t="shared" si="0"/>
        <v>7</v>
      </c>
    </row>
    <row r="8" spans="1:15" x14ac:dyDescent="0.35">
      <c r="A8" t="s">
        <v>42</v>
      </c>
      <c r="B8">
        <v>0</v>
      </c>
      <c r="C8">
        <v>0</v>
      </c>
      <c r="D8">
        <v>0</v>
      </c>
      <c r="E8">
        <v>3.6</v>
      </c>
      <c r="G8">
        <f t="shared" si="1"/>
        <v>0</v>
      </c>
      <c r="H8">
        <f t="shared" si="2"/>
        <v>0</v>
      </c>
      <c r="I8">
        <f t="shared" si="3"/>
        <v>0</v>
      </c>
      <c r="J8">
        <f t="shared" si="4"/>
        <v>6.7164179104477606</v>
      </c>
      <c r="L8" s="15">
        <f t="shared" si="5"/>
        <v>0</v>
      </c>
      <c r="M8" s="15">
        <f t="shared" si="0"/>
        <v>0</v>
      </c>
      <c r="N8" s="15">
        <f t="shared" si="0"/>
        <v>0</v>
      </c>
      <c r="O8" s="15">
        <f t="shared" si="0"/>
        <v>7</v>
      </c>
    </row>
    <row r="10" spans="1:15" ht="15" thickBot="1" x14ac:dyDescent="0.4"/>
    <row r="11" spans="1:15" ht="15.5" thickTop="1" thickBot="1" x14ac:dyDescent="0.4">
      <c r="B11" s="13">
        <v>36.5</v>
      </c>
      <c r="C11" s="13">
        <v>435</v>
      </c>
      <c r="D11" s="12">
        <v>951.5</v>
      </c>
      <c r="E11" s="12">
        <v>53.6</v>
      </c>
    </row>
    <row r="12" spans="1:15" ht="15" thickTop="1" x14ac:dyDescent="0.35"/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BE5A3-8079-4858-8BDF-1D7EEA72F16E}">
  <dimension ref="A1:L8"/>
  <sheetViews>
    <sheetView topLeftCell="A10" workbookViewId="0">
      <selection activeCell="H35" sqref="H35"/>
    </sheetView>
  </sheetViews>
  <sheetFormatPr baseColWidth="10" defaultRowHeight="14.5" x14ac:dyDescent="0.35"/>
  <sheetData>
    <row r="1" spans="1:12" ht="15" thickBot="1" x14ac:dyDescent="0.4">
      <c r="B1" t="s">
        <v>0</v>
      </c>
      <c r="C1" t="s">
        <v>1</v>
      </c>
      <c r="D1" t="s">
        <v>2</v>
      </c>
      <c r="E1" t="s">
        <v>31</v>
      </c>
    </row>
    <row r="2" spans="1:12" ht="15.5" thickTop="1" thickBot="1" x14ac:dyDescent="0.4">
      <c r="A2" s="16" t="s">
        <v>11</v>
      </c>
      <c r="B2" s="17">
        <v>5</v>
      </c>
      <c r="C2" s="17">
        <v>30</v>
      </c>
      <c r="D2" s="17">
        <v>30</v>
      </c>
      <c r="E2" s="17">
        <v>0</v>
      </c>
      <c r="G2" t="s">
        <v>44</v>
      </c>
      <c r="I2" s="13">
        <v>36.5</v>
      </c>
      <c r="J2" s="13">
        <v>435</v>
      </c>
      <c r="K2" s="12">
        <v>951.5</v>
      </c>
      <c r="L2" s="12">
        <v>53.6</v>
      </c>
    </row>
    <row r="3" spans="1:12" ht="15" thickTop="1" x14ac:dyDescent="0.35">
      <c r="A3" s="16" t="s">
        <v>38</v>
      </c>
      <c r="B3" s="17">
        <v>0</v>
      </c>
      <c r="C3" s="17">
        <v>1</v>
      </c>
      <c r="D3" s="17">
        <v>0</v>
      </c>
      <c r="E3" s="17">
        <v>0</v>
      </c>
    </row>
    <row r="4" spans="1:12" x14ac:dyDescent="0.35">
      <c r="A4" s="16" t="s">
        <v>39</v>
      </c>
      <c r="B4" s="17">
        <v>0</v>
      </c>
      <c r="C4" s="17">
        <v>22</v>
      </c>
      <c r="D4" s="17">
        <v>46</v>
      </c>
      <c r="E4" s="17">
        <v>86</v>
      </c>
    </row>
    <row r="5" spans="1:12" x14ac:dyDescent="0.35">
      <c r="A5" s="16" t="s">
        <v>40</v>
      </c>
      <c r="B5" s="17">
        <v>95</v>
      </c>
      <c r="C5" s="17">
        <v>47</v>
      </c>
      <c r="D5" s="17">
        <v>23</v>
      </c>
      <c r="E5" s="17">
        <v>0</v>
      </c>
    </row>
    <row r="6" spans="1:12" x14ac:dyDescent="0.35">
      <c r="A6" s="16" t="s">
        <v>41</v>
      </c>
      <c r="B6" s="17">
        <v>0</v>
      </c>
      <c r="C6" s="17">
        <v>0</v>
      </c>
      <c r="D6" s="17">
        <v>0</v>
      </c>
      <c r="E6" s="17">
        <v>1</v>
      </c>
    </row>
    <row r="7" spans="1:12" x14ac:dyDescent="0.35">
      <c r="A7" s="16" t="s">
        <v>43</v>
      </c>
      <c r="B7" s="17">
        <v>0</v>
      </c>
      <c r="C7" s="17">
        <v>0</v>
      </c>
      <c r="D7" s="17">
        <v>0</v>
      </c>
      <c r="E7" s="17">
        <v>7</v>
      </c>
    </row>
    <row r="8" spans="1:12" x14ac:dyDescent="0.35">
      <c r="A8" s="16" t="s">
        <v>42</v>
      </c>
      <c r="B8" s="17">
        <v>0</v>
      </c>
      <c r="C8" s="17">
        <v>0</v>
      </c>
      <c r="D8" s="17">
        <v>0</v>
      </c>
      <c r="E8" s="17">
        <v>7</v>
      </c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774E3-6FB4-4CC4-9F96-4A0577DE2E6E}">
  <dimension ref="A1:S170"/>
  <sheetViews>
    <sheetView topLeftCell="A145" workbookViewId="0">
      <selection activeCell="S170" activeCellId="3" sqref="I170 M170 Q170 S170"/>
    </sheetView>
  </sheetViews>
  <sheetFormatPr baseColWidth="10" defaultRowHeight="14.5" x14ac:dyDescent="0.35"/>
  <sheetData>
    <row r="1" spans="1:18" s="25" customFormat="1" x14ac:dyDescent="0.35">
      <c r="A1" s="25" t="s">
        <v>75</v>
      </c>
    </row>
    <row r="2" spans="1:18" s="16" customFormat="1" ht="15.5" x14ac:dyDescent="0.35">
      <c r="A2" s="1"/>
      <c r="B2" s="2" t="s">
        <v>11</v>
      </c>
      <c r="C2" s="2">
        <v>4</v>
      </c>
      <c r="D2" s="2" t="s">
        <v>8</v>
      </c>
      <c r="E2" s="2">
        <v>2</v>
      </c>
      <c r="F2" s="9">
        <v>1</v>
      </c>
      <c r="G2" s="6">
        <v>2</v>
      </c>
      <c r="H2" s="14"/>
      <c r="I2" s="8"/>
      <c r="J2" s="6">
        <v>2</v>
      </c>
      <c r="K2" s="2">
        <v>0</v>
      </c>
      <c r="L2" s="2">
        <v>0</v>
      </c>
      <c r="M2" s="8"/>
      <c r="N2" s="6">
        <v>0</v>
      </c>
      <c r="O2" s="2">
        <v>0</v>
      </c>
      <c r="Q2" s="7"/>
      <c r="R2" s="16">
        <v>0</v>
      </c>
    </row>
    <row r="3" spans="1:18" s="4" customFormat="1" ht="15.5" x14ac:dyDescent="0.35">
      <c r="A3" s="4" t="s">
        <v>47</v>
      </c>
      <c r="B3" s="4">
        <v>4</v>
      </c>
      <c r="C3" s="4">
        <v>4</v>
      </c>
      <c r="D3" s="4" t="s">
        <v>0</v>
      </c>
      <c r="E3" s="4">
        <v>1</v>
      </c>
      <c r="F3" s="4">
        <v>1</v>
      </c>
      <c r="G3" s="18">
        <v>0</v>
      </c>
      <c r="H3" s="19">
        <v>4</v>
      </c>
      <c r="I3" s="20"/>
      <c r="J3" s="19">
        <v>0</v>
      </c>
      <c r="K3" s="19">
        <v>0</v>
      </c>
      <c r="L3" s="4">
        <v>0</v>
      </c>
      <c r="N3" s="18">
        <v>0</v>
      </c>
      <c r="O3" s="2">
        <v>0</v>
      </c>
      <c r="R3" s="18">
        <v>0</v>
      </c>
    </row>
    <row r="4" spans="1:18" s="4" customFormat="1" x14ac:dyDescent="0.35">
      <c r="A4" s="4" t="s">
        <v>51</v>
      </c>
      <c r="B4" s="4">
        <v>25</v>
      </c>
      <c r="C4" s="4">
        <v>25</v>
      </c>
      <c r="D4" s="4" t="s">
        <v>0</v>
      </c>
      <c r="E4" s="4">
        <v>1</v>
      </c>
      <c r="F4" s="4">
        <v>1</v>
      </c>
      <c r="G4" s="18">
        <v>0</v>
      </c>
      <c r="H4" s="19">
        <v>25</v>
      </c>
      <c r="I4" s="20"/>
      <c r="J4" s="19">
        <v>0</v>
      </c>
      <c r="K4" s="19">
        <v>0</v>
      </c>
      <c r="L4" s="4">
        <v>0</v>
      </c>
      <c r="N4" s="18">
        <v>0</v>
      </c>
      <c r="O4" s="4">
        <v>0</v>
      </c>
      <c r="R4" s="18">
        <v>0</v>
      </c>
    </row>
    <row r="5" spans="1:18" s="16" customFormat="1" ht="15.5" x14ac:dyDescent="0.35">
      <c r="A5" s="1"/>
      <c r="B5" s="2" t="s">
        <v>11</v>
      </c>
      <c r="C5" s="2">
        <v>54</v>
      </c>
      <c r="D5" s="2" t="s">
        <v>1</v>
      </c>
      <c r="E5" s="2">
        <v>1</v>
      </c>
      <c r="F5" s="9">
        <v>1</v>
      </c>
      <c r="G5" s="6">
        <v>0</v>
      </c>
      <c r="H5" s="14">
        <v>0</v>
      </c>
      <c r="I5" s="8"/>
      <c r="J5" s="6">
        <v>0</v>
      </c>
      <c r="K5" s="2">
        <v>54</v>
      </c>
      <c r="L5" s="2">
        <v>0</v>
      </c>
      <c r="M5" s="8"/>
      <c r="N5" s="6">
        <v>0</v>
      </c>
      <c r="O5" s="2">
        <v>0</v>
      </c>
      <c r="Q5" s="7"/>
      <c r="R5" s="16">
        <v>0</v>
      </c>
    </row>
    <row r="6" spans="1:18" s="4" customFormat="1" ht="15.5" x14ac:dyDescent="0.35">
      <c r="A6" s="4" t="s">
        <v>47</v>
      </c>
      <c r="B6" s="4">
        <v>54</v>
      </c>
      <c r="C6" s="4">
        <v>54</v>
      </c>
      <c r="D6" s="4" t="s">
        <v>1</v>
      </c>
      <c r="E6" s="4">
        <v>1</v>
      </c>
      <c r="F6" s="4">
        <v>1</v>
      </c>
      <c r="G6" s="18">
        <v>0</v>
      </c>
      <c r="H6" s="14">
        <v>0</v>
      </c>
      <c r="I6" s="20"/>
      <c r="J6" s="6">
        <v>0</v>
      </c>
      <c r="K6" s="19">
        <v>54</v>
      </c>
      <c r="L6" s="4">
        <v>0</v>
      </c>
      <c r="N6" s="18">
        <v>0</v>
      </c>
      <c r="O6" s="4">
        <v>0</v>
      </c>
      <c r="R6" s="18">
        <v>0</v>
      </c>
    </row>
    <row r="7" spans="1:18" s="16" customFormat="1" ht="15.5" x14ac:dyDescent="0.35">
      <c r="A7" s="1"/>
      <c r="B7" s="3" t="s">
        <v>11</v>
      </c>
      <c r="C7" s="2">
        <v>29</v>
      </c>
      <c r="D7" s="2" t="s">
        <v>9</v>
      </c>
      <c r="E7" s="2">
        <v>2</v>
      </c>
      <c r="F7" s="9">
        <v>1</v>
      </c>
      <c r="G7" s="6">
        <v>0</v>
      </c>
      <c r="H7" s="19">
        <v>0</v>
      </c>
      <c r="I7" s="8"/>
      <c r="J7" s="6">
        <v>0</v>
      </c>
      <c r="K7" s="2">
        <v>0</v>
      </c>
      <c r="L7" s="2">
        <v>14.5</v>
      </c>
      <c r="M7" s="8"/>
      <c r="N7" s="6">
        <v>14.5</v>
      </c>
      <c r="O7" s="2">
        <v>0</v>
      </c>
      <c r="Q7" s="7"/>
      <c r="R7" s="16">
        <v>0</v>
      </c>
    </row>
    <row r="8" spans="1:18" s="4" customFormat="1" ht="15.5" x14ac:dyDescent="0.35">
      <c r="A8" s="4" t="s">
        <v>47</v>
      </c>
      <c r="B8" s="4">
        <v>148</v>
      </c>
      <c r="C8" s="4">
        <v>148</v>
      </c>
      <c r="D8" s="4" t="s">
        <v>9</v>
      </c>
      <c r="E8" s="4">
        <v>2</v>
      </c>
      <c r="F8" s="4">
        <v>1</v>
      </c>
      <c r="G8" s="18">
        <v>0</v>
      </c>
      <c r="H8" s="19">
        <v>0</v>
      </c>
      <c r="J8" s="29">
        <v>0</v>
      </c>
      <c r="K8" s="19">
        <v>0</v>
      </c>
      <c r="L8" s="4">
        <v>74</v>
      </c>
      <c r="N8" s="18">
        <v>74</v>
      </c>
      <c r="O8" s="4">
        <v>0</v>
      </c>
      <c r="R8" s="18">
        <v>0</v>
      </c>
    </row>
    <row r="9" spans="1:18" s="16" customFormat="1" ht="15.5" x14ac:dyDescent="0.35">
      <c r="A9" s="1"/>
      <c r="B9" s="3" t="s">
        <v>11</v>
      </c>
      <c r="C9" s="2">
        <v>121</v>
      </c>
      <c r="D9" s="2" t="s">
        <v>9</v>
      </c>
      <c r="E9" s="2">
        <v>2</v>
      </c>
      <c r="F9" s="9">
        <v>1</v>
      </c>
      <c r="G9" s="6">
        <v>0</v>
      </c>
      <c r="H9" s="14">
        <v>0</v>
      </c>
      <c r="I9" s="8"/>
      <c r="J9" s="6">
        <v>0</v>
      </c>
      <c r="K9" s="2">
        <v>0</v>
      </c>
      <c r="L9" s="2">
        <v>60.5</v>
      </c>
      <c r="M9" s="14"/>
      <c r="N9" s="29">
        <v>60.5</v>
      </c>
      <c r="O9" s="2">
        <v>0</v>
      </c>
      <c r="Q9" s="7"/>
      <c r="R9" s="16">
        <v>0</v>
      </c>
    </row>
    <row r="10" spans="1:18" s="4" customFormat="1" ht="15.5" x14ac:dyDescent="0.35">
      <c r="A10" s="4" t="s">
        <v>47</v>
      </c>
      <c r="B10" s="4">
        <v>121</v>
      </c>
      <c r="C10" s="4">
        <v>121</v>
      </c>
      <c r="D10" s="4" t="s">
        <v>9</v>
      </c>
      <c r="E10" s="4">
        <v>2</v>
      </c>
      <c r="F10" s="4">
        <v>1</v>
      </c>
      <c r="G10" s="29">
        <v>0</v>
      </c>
      <c r="H10" s="19">
        <v>0</v>
      </c>
      <c r="J10" s="18">
        <v>0</v>
      </c>
      <c r="K10" s="19">
        <v>0</v>
      </c>
      <c r="L10" s="4">
        <v>60.5</v>
      </c>
      <c r="N10" s="18">
        <v>60.5</v>
      </c>
      <c r="O10" s="4">
        <v>0</v>
      </c>
      <c r="R10" s="18">
        <v>0</v>
      </c>
    </row>
    <row r="11" spans="1:18" s="16" customFormat="1" ht="15.5" x14ac:dyDescent="0.35">
      <c r="A11" s="1"/>
      <c r="B11" s="3" t="s">
        <v>11</v>
      </c>
      <c r="C11" s="2">
        <v>129</v>
      </c>
      <c r="D11" s="2" t="s">
        <v>2</v>
      </c>
      <c r="E11" s="2">
        <v>1</v>
      </c>
      <c r="F11" s="9">
        <v>1</v>
      </c>
      <c r="G11" s="6">
        <v>0</v>
      </c>
      <c r="H11" s="14">
        <v>0</v>
      </c>
      <c r="I11" s="8"/>
      <c r="J11" s="6">
        <v>0</v>
      </c>
      <c r="K11" s="2">
        <v>0</v>
      </c>
      <c r="L11" s="2">
        <v>0</v>
      </c>
      <c r="M11" s="8"/>
      <c r="N11" s="6">
        <v>0</v>
      </c>
      <c r="O11" s="2">
        <v>129</v>
      </c>
      <c r="Q11" s="7"/>
      <c r="R11" s="16">
        <v>0</v>
      </c>
    </row>
    <row r="12" spans="1:18" s="4" customFormat="1" ht="15.5" x14ac:dyDescent="0.35">
      <c r="A12" s="4" t="s">
        <v>47</v>
      </c>
      <c r="B12" s="32">
        <v>0.19</v>
      </c>
      <c r="C12" s="4">
        <v>12.16</v>
      </c>
      <c r="D12" s="4" t="s">
        <v>2</v>
      </c>
      <c r="E12" s="4">
        <v>1</v>
      </c>
      <c r="F12" s="4">
        <v>1</v>
      </c>
      <c r="G12" s="18">
        <v>0</v>
      </c>
      <c r="H12" s="19">
        <v>0</v>
      </c>
      <c r="J12" s="18">
        <v>0</v>
      </c>
      <c r="K12" s="4">
        <v>0</v>
      </c>
      <c r="L12" s="2">
        <v>0</v>
      </c>
      <c r="N12" s="29">
        <v>0</v>
      </c>
      <c r="O12" s="19">
        <v>12.16</v>
      </c>
      <c r="R12" s="18">
        <v>0</v>
      </c>
    </row>
    <row r="13" spans="1:18" s="4" customFormat="1" ht="15.5" x14ac:dyDescent="0.35">
      <c r="A13" s="4" t="s">
        <v>47</v>
      </c>
      <c r="B13" s="32">
        <v>0.43</v>
      </c>
      <c r="C13" s="33">
        <v>61.059999999999995</v>
      </c>
      <c r="D13" s="4" t="s">
        <v>2</v>
      </c>
      <c r="E13" s="4">
        <v>1</v>
      </c>
      <c r="F13" s="4">
        <v>1</v>
      </c>
      <c r="G13" s="18">
        <v>0</v>
      </c>
      <c r="H13" s="19">
        <v>0</v>
      </c>
      <c r="J13" s="18">
        <v>0</v>
      </c>
      <c r="K13" s="4">
        <v>0</v>
      </c>
      <c r="L13" s="2">
        <v>0</v>
      </c>
      <c r="N13" s="29">
        <v>0</v>
      </c>
      <c r="O13" s="34">
        <v>61.059999999999995</v>
      </c>
      <c r="R13" s="18">
        <v>0</v>
      </c>
    </row>
    <row r="14" spans="1:18" s="4" customFormat="1" ht="15.5" x14ac:dyDescent="0.35">
      <c r="A14" s="4" t="s">
        <v>47</v>
      </c>
      <c r="B14" s="4">
        <v>6</v>
      </c>
      <c r="C14" s="4">
        <v>6</v>
      </c>
      <c r="D14" s="4" t="s">
        <v>2</v>
      </c>
      <c r="E14" s="4">
        <v>1</v>
      </c>
      <c r="F14" s="4">
        <v>1</v>
      </c>
      <c r="G14" s="18">
        <v>0</v>
      </c>
      <c r="H14" s="19">
        <v>0</v>
      </c>
      <c r="J14" s="18">
        <v>0</v>
      </c>
      <c r="K14" s="4">
        <v>0</v>
      </c>
      <c r="L14" s="2">
        <v>0</v>
      </c>
      <c r="N14" s="29">
        <v>0</v>
      </c>
      <c r="O14" s="19">
        <v>6</v>
      </c>
      <c r="R14" s="18">
        <v>0</v>
      </c>
    </row>
    <row r="15" spans="1:18" s="16" customFormat="1" ht="15.5" x14ac:dyDescent="0.35">
      <c r="A15" s="1"/>
      <c r="B15" s="3" t="s">
        <v>11</v>
      </c>
      <c r="C15" s="2">
        <v>16</v>
      </c>
      <c r="D15" s="2" t="s">
        <v>2</v>
      </c>
      <c r="E15" s="2">
        <v>1</v>
      </c>
      <c r="F15" s="9">
        <v>1</v>
      </c>
      <c r="G15" s="6">
        <v>0</v>
      </c>
      <c r="H15" s="14"/>
      <c r="I15" s="8"/>
      <c r="J15" s="6">
        <v>0</v>
      </c>
      <c r="K15" s="2">
        <v>0</v>
      </c>
      <c r="L15" s="2">
        <v>0</v>
      </c>
      <c r="M15" s="8"/>
      <c r="N15" s="6">
        <v>0</v>
      </c>
      <c r="O15" s="2">
        <v>16</v>
      </c>
      <c r="Q15" s="7"/>
      <c r="R15" s="16">
        <v>0</v>
      </c>
    </row>
    <row r="16" spans="1:18" s="16" customFormat="1" ht="15.5" x14ac:dyDescent="0.35">
      <c r="A16" s="1"/>
      <c r="B16" s="3" t="s">
        <v>11</v>
      </c>
      <c r="C16" s="2">
        <v>70</v>
      </c>
      <c r="D16" s="2" t="s">
        <v>2</v>
      </c>
      <c r="E16" s="2">
        <v>1</v>
      </c>
      <c r="F16" s="9">
        <v>1</v>
      </c>
      <c r="G16" s="6">
        <v>0</v>
      </c>
      <c r="H16" s="14"/>
      <c r="I16" s="8"/>
      <c r="J16" s="6">
        <v>0</v>
      </c>
      <c r="K16" s="2">
        <v>0</v>
      </c>
      <c r="L16" s="2">
        <v>0</v>
      </c>
      <c r="M16" s="8"/>
      <c r="N16" s="6">
        <v>0</v>
      </c>
      <c r="O16" s="2">
        <v>70</v>
      </c>
      <c r="P16" s="1"/>
      <c r="Q16" s="8"/>
      <c r="R16" s="1">
        <v>0</v>
      </c>
    </row>
    <row r="17" spans="1:19" s="4" customFormat="1" ht="15.5" x14ac:dyDescent="0.35">
      <c r="A17" s="4" t="s">
        <v>47</v>
      </c>
      <c r="B17" s="32">
        <v>0.23</v>
      </c>
      <c r="C17" s="4">
        <v>16.099999999999998</v>
      </c>
      <c r="D17" s="4" t="s">
        <v>2</v>
      </c>
      <c r="E17" s="4">
        <v>1</v>
      </c>
      <c r="F17" s="4">
        <v>1</v>
      </c>
      <c r="G17" s="18">
        <v>0</v>
      </c>
      <c r="J17" s="18">
        <v>0</v>
      </c>
      <c r="K17" s="4">
        <v>0</v>
      </c>
      <c r="L17" s="2">
        <v>0</v>
      </c>
      <c r="N17" s="29">
        <v>0</v>
      </c>
      <c r="O17" s="19">
        <v>16.099999999999998</v>
      </c>
      <c r="R17" s="18">
        <v>0</v>
      </c>
    </row>
    <row r="18" spans="1:19" s="4" customFormat="1" ht="15.5" x14ac:dyDescent="0.35">
      <c r="A18" s="4" t="s">
        <v>47</v>
      </c>
      <c r="B18" s="32">
        <v>0.21</v>
      </c>
      <c r="C18" s="4">
        <v>70.350000000000009</v>
      </c>
      <c r="D18" s="4" t="s">
        <v>2</v>
      </c>
      <c r="E18" s="4">
        <v>1</v>
      </c>
      <c r="F18" s="4">
        <v>1</v>
      </c>
      <c r="G18" s="18">
        <v>0</v>
      </c>
      <c r="J18" s="18">
        <v>0</v>
      </c>
      <c r="K18" s="4">
        <v>0</v>
      </c>
      <c r="L18" s="2">
        <v>0</v>
      </c>
      <c r="N18" s="29">
        <v>0</v>
      </c>
      <c r="O18" s="19">
        <v>70.350000000000009</v>
      </c>
      <c r="R18" s="18">
        <v>0</v>
      </c>
    </row>
    <row r="19" spans="1:19" s="4" customFormat="1" x14ac:dyDescent="0.35">
      <c r="A19" s="4" t="s">
        <v>47</v>
      </c>
      <c r="B19" s="32">
        <v>0.03</v>
      </c>
      <c r="C19" s="4">
        <v>1.59</v>
      </c>
      <c r="D19" s="4" t="s">
        <v>31</v>
      </c>
      <c r="E19" s="4">
        <v>1</v>
      </c>
      <c r="F19" s="4">
        <v>1</v>
      </c>
      <c r="G19" s="18">
        <v>0</v>
      </c>
      <c r="J19" s="18">
        <v>0</v>
      </c>
      <c r="K19" s="4">
        <v>0</v>
      </c>
      <c r="N19" s="18">
        <v>0</v>
      </c>
      <c r="O19" s="4">
        <v>0</v>
      </c>
      <c r="R19" s="18">
        <v>1.59</v>
      </c>
    </row>
    <row r="20" spans="1:19" s="4" customFormat="1" x14ac:dyDescent="0.35">
      <c r="A20" s="4" t="s">
        <v>47</v>
      </c>
      <c r="B20" s="4">
        <v>1</v>
      </c>
      <c r="C20" s="4">
        <v>1</v>
      </c>
      <c r="D20" s="4" t="s">
        <v>31</v>
      </c>
      <c r="E20" s="4">
        <v>1</v>
      </c>
      <c r="F20" s="4">
        <v>1</v>
      </c>
      <c r="G20" s="18">
        <v>0</v>
      </c>
      <c r="J20" s="18">
        <v>0</v>
      </c>
      <c r="K20" s="4">
        <v>0</v>
      </c>
      <c r="N20" s="18">
        <v>0</v>
      </c>
      <c r="O20" s="4">
        <v>0</v>
      </c>
      <c r="R20" s="18">
        <v>1</v>
      </c>
    </row>
    <row r="21" spans="1:19" s="4" customFormat="1" x14ac:dyDescent="0.35">
      <c r="A21" s="4" t="s">
        <v>47</v>
      </c>
      <c r="B21" s="32">
        <v>0.21</v>
      </c>
      <c r="C21" s="4">
        <v>27.720000000000002</v>
      </c>
      <c r="D21" s="4" t="s">
        <v>31</v>
      </c>
      <c r="E21" s="4">
        <v>1</v>
      </c>
      <c r="F21" s="4">
        <v>1</v>
      </c>
      <c r="G21" s="18">
        <v>0</v>
      </c>
      <c r="J21" s="18">
        <v>0</v>
      </c>
      <c r="K21" s="4">
        <v>0</v>
      </c>
      <c r="N21" s="18">
        <v>0</v>
      </c>
      <c r="O21" s="4">
        <v>0</v>
      </c>
      <c r="R21" s="18">
        <v>27.720000000000002</v>
      </c>
    </row>
    <row r="22" spans="1:19" s="4" customFormat="1" x14ac:dyDescent="0.35">
      <c r="A22" s="4" t="s">
        <v>47</v>
      </c>
      <c r="B22" s="32">
        <v>0.09</v>
      </c>
      <c r="C22" s="4">
        <v>19.080000000000002</v>
      </c>
      <c r="D22" s="4" t="s">
        <v>31</v>
      </c>
      <c r="E22" s="4">
        <v>1</v>
      </c>
      <c r="F22" s="4">
        <v>1</v>
      </c>
      <c r="G22" s="18">
        <v>0</v>
      </c>
      <c r="J22" s="18">
        <v>0</v>
      </c>
      <c r="K22" s="4">
        <v>0</v>
      </c>
      <c r="N22" s="18">
        <v>0</v>
      </c>
      <c r="O22" s="4">
        <v>0</v>
      </c>
      <c r="R22" s="18">
        <v>19.080000000000002</v>
      </c>
    </row>
    <row r="23" spans="1:19" s="4" customFormat="1" x14ac:dyDescent="0.35">
      <c r="A23" s="4" t="s">
        <v>47</v>
      </c>
      <c r="B23" s="32">
        <v>0.05</v>
      </c>
      <c r="C23" s="4">
        <v>16.200000000000003</v>
      </c>
      <c r="D23" s="4" t="s">
        <v>31</v>
      </c>
      <c r="E23" s="4">
        <v>1</v>
      </c>
      <c r="F23" s="4">
        <v>1</v>
      </c>
      <c r="G23" s="18">
        <v>0</v>
      </c>
      <c r="J23" s="18">
        <v>0</v>
      </c>
      <c r="K23" s="4">
        <v>0</v>
      </c>
      <c r="N23" s="18">
        <v>0</v>
      </c>
      <c r="O23" s="4">
        <v>0</v>
      </c>
      <c r="R23" s="18">
        <v>16.200000000000003</v>
      </c>
    </row>
    <row r="24" spans="1:19" s="4" customFormat="1" x14ac:dyDescent="0.35">
      <c r="A24" s="4" t="s">
        <v>47</v>
      </c>
      <c r="C24" s="4">
        <v>12</v>
      </c>
      <c r="D24" s="4" t="s">
        <v>31</v>
      </c>
      <c r="E24" s="4">
        <v>1</v>
      </c>
      <c r="F24" s="4">
        <v>1</v>
      </c>
      <c r="G24" s="18">
        <v>0</v>
      </c>
      <c r="J24" s="18">
        <v>0</v>
      </c>
      <c r="K24" s="4">
        <v>0</v>
      </c>
      <c r="N24" s="18">
        <v>0</v>
      </c>
      <c r="O24" s="4">
        <v>0</v>
      </c>
      <c r="R24" s="18">
        <v>12</v>
      </c>
    </row>
    <row r="25" spans="1:19" x14ac:dyDescent="0.35">
      <c r="I25">
        <f>SUM(G2:H24)</f>
        <v>31</v>
      </c>
      <c r="M25">
        <f>SUM(J2:L24)</f>
        <v>319.5</v>
      </c>
      <c r="P25">
        <f>SUM(N2:O24)</f>
        <v>590.17000000000007</v>
      </c>
      <c r="S25">
        <f>SUM(R2:R24)</f>
        <v>77.59</v>
      </c>
    </row>
    <row r="28" spans="1:19" s="25" customFormat="1" x14ac:dyDescent="0.35">
      <c r="A28" s="25" t="s">
        <v>40</v>
      </c>
    </row>
    <row r="29" spans="1:19" s="16" customFormat="1" ht="15.5" x14ac:dyDescent="0.35">
      <c r="A29" s="1"/>
      <c r="B29" s="2" t="s">
        <v>13</v>
      </c>
      <c r="C29" s="2">
        <v>55</v>
      </c>
      <c r="D29" s="2" t="s">
        <v>8</v>
      </c>
      <c r="E29" s="2">
        <v>2</v>
      </c>
      <c r="F29" s="9">
        <v>1</v>
      </c>
      <c r="G29" s="6">
        <v>27.5</v>
      </c>
      <c r="H29" s="14"/>
      <c r="I29" s="8"/>
      <c r="J29" s="6">
        <v>27.5</v>
      </c>
      <c r="K29" s="2">
        <v>0</v>
      </c>
      <c r="L29" s="2">
        <v>0</v>
      </c>
      <c r="M29" s="8"/>
      <c r="N29" s="6">
        <v>0</v>
      </c>
      <c r="O29" s="2">
        <v>0</v>
      </c>
      <c r="Q29" s="7"/>
      <c r="R29" s="16">
        <v>0</v>
      </c>
    </row>
    <row r="30" spans="1:19" s="16" customFormat="1" ht="15.5" x14ac:dyDescent="0.35">
      <c r="A30" s="1"/>
      <c r="B30" s="2" t="s">
        <v>15</v>
      </c>
      <c r="C30" s="2">
        <v>14</v>
      </c>
      <c r="D30" s="2" t="s">
        <v>8</v>
      </c>
      <c r="E30" s="2">
        <v>2</v>
      </c>
      <c r="F30" s="9">
        <v>1</v>
      </c>
      <c r="G30" s="6">
        <v>7</v>
      </c>
      <c r="H30" s="14"/>
      <c r="I30" s="8"/>
      <c r="J30" s="6">
        <v>7</v>
      </c>
      <c r="K30" s="2">
        <v>0</v>
      </c>
      <c r="L30" s="2">
        <v>0</v>
      </c>
      <c r="M30" s="8"/>
      <c r="N30" s="6">
        <v>0</v>
      </c>
      <c r="O30" s="2">
        <v>0</v>
      </c>
      <c r="Q30" s="7"/>
      <c r="R30" s="16">
        <v>0</v>
      </c>
    </row>
    <row r="31" spans="1:19" s="4" customFormat="1" ht="58" x14ac:dyDescent="0.35">
      <c r="A31" s="4" t="s">
        <v>45</v>
      </c>
      <c r="B31" s="4">
        <v>3</v>
      </c>
      <c r="C31" s="4">
        <v>3</v>
      </c>
      <c r="D31" s="4" t="s">
        <v>0</v>
      </c>
      <c r="E31" s="4">
        <v>1</v>
      </c>
      <c r="F31" s="4">
        <v>1</v>
      </c>
      <c r="G31" s="18">
        <v>0</v>
      </c>
      <c r="H31" s="19">
        <v>3</v>
      </c>
      <c r="I31" s="20"/>
      <c r="J31" s="19">
        <v>0</v>
      </c>
      <c r="K31" s="19">
        <v>0</v>
      </c>
      <c r="L31" s="4">
        <v>0</v>
      </c>
      <c r="N31" s="18">
        <v>0</v>
      </c>
      <c r="O31" s="4">
        <v>0</v>
      </c>
      <c r="R31" s="18">
        <v>0</v>
      </c>
    </row>
    <row r="32" spans="1:19" s="4" customFormat="1" ht="15.5" x14ac:dyDescent="0.35">
      <c r="A32" s="4" t="s">
        <v>13</v>
      </c>
      <c r="B32" s="4">
        <v>14</v>
      </c>
      <c r="C32" s="4">
        <v>14</v>
      </c>
      <c r="D32" s="4" t="s">
        <v>0</v>
      </c>
      <c r="E32" s="4">
        <v>1</v>
      </c>
      <c r="F32" s="4">
        <v>1</v>
      </c>
      <c r="G32" s="18">
        <v>0</v>
      </c>
      <c r="H32" s="19">
        <v>14</v>
      </c>
      <c r="I32" s="20"/>
      <c r="J32" s="19">
        <v>0</v>
      </c>
      <c r="K32" s="19">
        <v>0</v>
      </c>
      <c r="L32" s="4">
        <v>0</v>
      </c>
      <c r="N32" s="18">
        <v>0</v>
      </c>
      <c r="O32" s="2">
        <v>0</v>
      </c>
      <c r="R32" s="18">
        <v>0</v>
      </c>
    </row>
    <row r="33" spans="1:18" s="4" customFormat="1" x14ac:dyDescent="0.35">
      <c r="A33" s="4" t="s">
        <v>46</v>
      </c>
      <c r="B33" s="4">
        <v>13</v>
      </c>
      <c r="C33" s="4">
        <v>13</v>
      </c>
      <c r="D33" s="4" t="s">
        <v>0</v>
      </c>
      <c r="E33" s="4">
        <v>1</v>
      </c>
      <c r="F33" s="4">
        <v>1</v>
      </c>
      <c r="G33" s="18">
        <v>0</v>
      </c>
      <c r="H33" s="19">
        <v>13</v>
      </c>
      <c r="I33" s="20"/>
      <c r="J33" s="19">
        <v>0</v>
      </c>
      <c r="K33" s="19">
        <v>0</v>
      </c>
      <c r="L33" s="4">
        <v>0</v>
      </c>
      <c r="N33" s="18">
        <v>0</v>
      </c>
      <c r="O33" s="4">
        <v>0</v>
      </c>
      <c r="R33" s="18">
        <v>0</v>
      </c>
    </row>
    <row r="34" spans="1:18" s="16" customFormat="1" ht="15.5" x14ac:dyDescent="0.35">
      <c r="A34" s="1"/>
      <c r="B34" s="2" t="s">
        <v>13</v>
      </c>
      <c r="C34" s="2">
        <v>84</v>
      </c>
      <c r="D34" s="2" t="s">
        <v>1</v>
      </c>
      <c r="E34" s="2">
        <v>1</v>
      </c>
      <c r="F34" s="9">
        <v>1</v>
      </c>
      <c r="G34" s="6">
        <v>0</v>
      </c>
      <c r="H34" s="14">
        <v>0</v>
      </c>
      <c r="I34" s="8"/>
      <c r="J34" s="6">
        <v>0</v>
      </c>
      <c r="K34" s="2">
        <v>84</v>
      </c>
      <c r="L34" s="2">
        <v>0</v>
      </c>
      <c r="M34" s="8"/>
      <c r="N34" s="6">
        <v>0</v>
      </c>
      <c r="O34" s="2">
        <v>0</v>
      </c>
      <c r="Q34" s="7"/>
      <c r="R34" s="16">
        <v>0</v>
      </c>
    </row>
    <row r="35" spans="1:18" s="16" customFormat="1" ht="15.5" x14ac:dyDescent="0.35">
      <c r="A35" s="1"/>
      <c r="B35" s="2" t="s">
        <v>15</v>
      </c>
      <c r="C35" s="2">
        <v>12</v>
      </c>
      <c r="D35" s="2" t="s">
        <v>1</v>
      </c>
      <c r="E35" s="2">
        <v>1</v>
      </c>
      <c r="F35" s="9">
        <v>1</v>
      </c>
      <c r="G35" s="6">
        <v>0</v>
      </c>
      <c r="H35" s="14">
        <v>0</v>
      </c>
      <c r="I35" s="8"/>
      <c r="J35" s="6">
        <v>0</v>
      </c>
      <c r="K35" s="2">
        <v>12</v>
      </c>
      <c r="L35" s="2">
        <v>0</v>
      </c>
      <c r="M35" s="8"/>
      <c r="N35" s="6">
        <v>0</v>
      </c>
      <c r="O35" s="2">
        <v>0</v>
      </c>
      <c r="Q35" s="7"/>
      <c r="R35" s="16">
        <v>0</v>
      </c>
    </row>
    <row r="36" spans="1:18" s="4" customFormat="1" ht="15.5" x14ac:dyDescent="0.35">
      <c r="A36" s="4" t="s">
        <v>15</v>
      </c>
      <c r="B36" s="4">
        <v>15</v>
      </c>
      <c r="C36" s="4">
        <v>15</v>
      </c>
      <c r="D36" s="4" t="s">
        <v>1</v>
      </c>
      <c r="E36" s="4">
        <v>1</v>
      </c>
      <c r="F36" s="4">
        <v>1</v>
      </c>
      <c r="G36" s="18">
        <v>0</v>
      </c>
      <c r="H36" s="14">
        <v>0</v>
      </c>
      <c r="I36" s="20"/>
      <c r="J36" s="6">
        <v>0</v>
      </c>
      <c r="K36" s="19">
        <v>15</v>
      </c>
      <c r="L36" s="4">
        <v>0</v>
      </c>
      <c r="N36" s="18">
        <v>0</v>
      </c>
      <c r="O36" s="4">
        <v>0</v>
      </c>
      <c r="R36" s="18">
        <v>0</v>
      </c>
    </row>
    <row r="37" spans="1:18" s="4" customFormat="1" ht="15.5" x14ac:dyDescent="0.35">
      <c r="A37" s="4" t="s">
        <v>13</v>
      </c>
      <c r="B37" s="4">
        <v>13</v>
      </c>
      <c r="C37" s="4">
        <v>13</v>
      </c>
      <c r="D37" s="4" t="s">
        <v>1</v>
      </c>
      <c r="E37" s="4">
        <v>1</v>
      </c>
      <c r="F37" s="4">
        <v>1</v>
      </c>
      <c r="G37" s="18">
        <v>0</v>
      </c>
      <c r="H37" s="14">
        <v>0</v>
      </c>
      <c r="I37" s="20"/>
      <c r="J37" s="6">
        <v>0</v>
      </c>
      <c r="K37" s="19">
        <v>13</v>
      </c>
      <c r="L37" s="4">
        <v>0</v>
      </c>
      <c r="N37" s="18">
        <v>0</v>
      </c>
      <c r="O37" s="4">
        <v>0</v>
      </c>
      <c r="R37" s="18">
        <v>0</v>
      </c>
    </row>
    <row r="38" spans="1:18" s="16" customFormat="1" ht="15.5" x14ac:dyDescent="0.35">
      <c r="A38" s="1"/>
      <c r="B38" s="3" t="s">
        <v>13</v>
      </c>
      <c r="C38" s="2">
        <v>9</v>
      </c>
      <c r="D38" s="2" t="s">
        <v>9</v>
      </c>
      <c r="E38" s="2">
        <v>2</v>
      </c>
      <c r="F38" s="9">
        <v>1</v>
      </c>
      <c r="G38" s="6">
        <v>0</v>
      </c>
      <c r="H38" s="19">
        <v>0</v>
      </c>
      <c r="I38" s="8"/>
      <c r="J38" s="6">
        <v>0</v>
      </c>
      <c r="K38" s="2">
        <v>0</v>
      </c>
      <c r="L38" s="2">
        <v>4.5</v>
      </c>
      <c r="M38" s="8"/>
      <c r="N38" s="6">
        <v>4.5</v>
      </c>
      <c r="O38" s="2">
        <v>0</v>
      </c>
      <c r="Q38" s="7"/>
      <c r="R38" s="16">
        <v>0</v>
      </c>
    </row>
    <row r="39" spans="1:18" s="16" customFormat="1" ht="15.5" x14ac:dyDescent="0.35">
      <c r="A39" s="1"/>
      <c r="B39" s="3" t="s">
        <v>15</v>
      </c>
      <c r="C39" s="2">
        <v>1</v>
      </c>
      <c r="D39" s="2" t="s">
        <v>9</v>
      </c>
      <c r="E39" s="2">
        <v>2</v>
      </c>
      <c r="F39" s="9">
        <v>1</v>
      </c>
      <c r="G39" s="6">
        <v>0</v>
      </c>
      <c r="H39" s="19">
        <v>0</v>
      </c>
      <c r="I39" s="8"/>
      <c r="J39" s="6">
        <v>0</v>
      </c>
      <c r="K39" s="2">
        <v>0</v>
      </c>
      <c r="L39" s="2">
        <v>0.5</v>
      </c>
      <c r="M39" s="8"/>
      <c r="N39" s="6">
        <v>0.5</v>
      </c>
      <c r="O39" s="2">
        <v>0</v>
      </c>
      <c r="Q39" s="7"/>
      <c r="R39" s="16">
        <v>0</v>
      </c>
    </row>
    <row r="40" spans="1:18" s="4" customFormat="1" ht="15.5" x14ac:dyDescent="0.35">
      <c r="A40" s="4" t="s">
        <v>13</v>
      </c>
      <c r="B40" s="4">
        <v>27</v>
      </c>
      <c r="C40" s="4">
        <v>27</v>
      </c>
      <c r="D40" s="4" t="s">
        <v>9</v>
      </c>
      <c r="E40" s="4">
        <v>2</v>
      </c>
      <c r="F40" s="4">
        <v>1</v>
      </c>
      <c r="G40" s="18">
        <v>0</v>
      </c>
      <c r="H40" s="19">
        <v>0</v>
      </c>
      <c r="J40" s="29">
        <v>0</v>
      </c>
      <c r="K40" s="19">
        <v>0</v>
      </c>
      <c r="L40" s="4">
        <v>13.5</v>
      </c>
      <c r="N40" s="18">
        <v>13.5</v>
      </c>
      <c r="O40" s="4">
        <v>0</v>
      </c>
      <c r="R40" s="18">
        <v>0</v>
      </c>
    </row>
    <row r="41" spans="1:18" s="4" customFormat="1" ht="15.5" x14ac:dyDescent="0.35">
      <c r="A41" s="4" t="s">
        <v>15</v>
      </c>
      <c r="B41" s="4">
        <v>1</v>
      </c>
      <c r="C41" s="4">
        <v>1</v>
      </c>
      <c r="D41" s="4" t="s">
        <v>9</v>
      </c>
      <c r="E41" s="4">
        <v>2</v>
      </c>
      <c r="F41" s="4">
        <v>1</v>
      </c>
      <c r="G41" s="28">
        <v>0</v>
      </c>
      <c r="H41" s="19">
        <v>0</v>
      </c>
      <c r="J41" s="29">
        <v>0</v>
      </c>
      <c r="K41" s="19">
        <v>0</v>
      </c>
      <c r="L41" s="4">
        <v>0.5</v>
      </c>
      <c r="N41" s="18">
        <v>0.5</v>
      </c>
      <c r="O41" s="4">
        <v>0</v>
      </c>
      <c r="R41" s="18">
        <v>0</v>
      </c>
    </row>
    <row r="42" spans="1:18" s="16" customFormat="1" ht="15.5" x14ac:dyDescent="0.35">
      <c r="A42" s="1"/>
      <c r="B42" s="3" t="s">
        <v>13</v>
      </c>
      <c r="C42" s="2">
        <v>123</v>
      </c>
      <c r="D42" s="2" t="s">
        <v>9</v>
      </c>
      <c r="E42" s="2">
        <v>2</v>
      </c>
      <c r="F42" s="9">
        <v>1</v>
      </c>
      <c r="G42" s="6">
        <v>0</v>
      </c>
      <c r="H42" s="14">
        <v>0</v>
      </c>
      <c r="I42" s="8"/>
      <c r="J42" s="6">
        <v>0</v>
      </c>
      <c r="K42" s="2">
        <v>0</v>
      </c>
      <c r="L42" s="2">
        <v>61.5</v>
      </c>
      <c r="M42" s="14"/>
      <c r="N42" s="29">
        <v>61.5</v>
      </c>
      <c r="O42" s="2">
        <v>0</v>
      </c>
      <c r="Q42" s="7"/>
      <c r="R42" s="16">
        <v>0</v>
      </c>
    </row>
    <row r="43" spans="1:18" s="16" customFormat="1" ht="15.5" x14ac:dyDescent="0.35">
      <c r="A43" s="1"/>
      <c r="B43" s="3" t="s">
        <v>15</v>
      </c>
      <c r="C43" s="2">
        <v>14</v>
      </c>
      <c r="D43" s="2" t="s">
        <v>9</v>
      </c>
      <c r="E43" s="2">
        <v>2</v>
      </c>
      <c r="F43" s="9">
        <v>1</v>
      </c>
      <c r="G43" s="6">
        <v>0</v>
      </c>
      <c r="H43" s="14">
        <v>0</v>
      </c>
      <c r="I43" s="8"/>
      <c r="J43" s="6">
        <v>0</v>
      </c>
      <c r="K43" s="2">
        <v>0</v>
      </c>
      <c r="L43" s="2">
        <v>7</v>
      </c>
      <c r="M43" s="14"/>
      <c r="N43" s="29">
        <v>7</v>
      </c>
      <c r="O43" s="2">
        <v>0</v>
      </c>
      <c r="Q43" s="7"/>
      <c r="R43" s="16">
        <v>0</v>
      </c>
    </row>
    <row r="44" spans="1:18" s="4" customFormat="1" ht="15.5" x14ac:dyDescent="0.35">
      <c r="A44" s="4" t="s">
        <v>13</v>
      </c>
      <c r="B44" s="4">
        <v>123</v>
      </c>
      <c r="C44" s="4">
        <v>123</v>
      </c>
      <c r="D44" s="4" t="s">
        <v>9</v>
      </c>
      <c r="E44" s="4">
        <v>2</v>
      </c>
      <c r="F44" s="4">
        <v>1</v>
      </c>
      <c r="G44" s="29">
        <v>0</v>
      </c>
      <c r="H44" s="19">
        <v>0</v>
      </c>
      <c r="J44" s="18">
        <v>0</v>
      </c>
      <c r="K44" s="19">
        <v>0</v>
      </c>
      <c r="L44" s="4">
        <v>61.5</v>
      </c>
      <c r="N44" s="18">
        <v>61.5</v>
      </c>
      <c r="O44" s="4">
        <v>0</v>
      </c>
      <c r="R44" s="18">
        <v>0</v>
      </c>
    </row>
    <row r="45" spans="1:18" s="4" customFormat="1" ht="15.5" x14ac:dyDescent="0.35">
      <c r="A45" s="4" t="s">
        <v>15</v>
      </c>
      <c r="B45" s="4">
        <v>14</v>
      </c>
      <c r="C45" s="4">
        <v>14</v>
      </c>
      <c r="D45" s="4" t="s">
        <v>9</v>
      </c>
      <c r="E45" s="4">
        <v>2</v>
      </c>
      <c r="F45" s="4">
        <v>1</v>
      </c>
      <c r="G45" s="29">
        <v>0</v>
      </c>
      <c r="H45" s="19">
        <v>0</v>
      </c>
      <c r="J45" s="18">
        <v>0</v>
      </c>
      <c r="K45" s="19">
        <v>0</v>
      </c>
      <c r="L45" s="4">
        <v>7</v>
      </c>
      <c r="N45" s="18">
        <v>7</v>
      </c>
      <c r="O45" s="4">
        <v>0</v>
      </c>
      <c r="R45" s="18">
        <v>0</v>
      </c>
    </row>
    <row r="46" spans="1:18" s="16" customFormat="1" ht="15.5" x14ac:dyDescent="0.35">
      <c r="A46" s="1"/>
      <c r="B46" s="3" t="s">
        <v>13</v>
      </c>
      <c r="C46" s="2">
        <v>53</v>
      </c>
      <c r="D46" s="2" t="s">
        <v>2</v>
      </c>
      <c r="E46" s="2">
        <v>1</v>
      </c>
      <c r="F46" s="9">
        <v>1</v>
      </c>
      <c r="G46" s="6">
        <v>0</v>
      </c>
      <c r="H46" s="14">
        <v>0</v>
      </c>
      <c r="I46" s="8"/>
      <c r="J46" s="6">
        <v>0</v>
      </c>
      <c r="K46" s="2">
        <v>0</v>
      </c>
      <c r="L46" s="2">
        <v>0</v>
      </c>
      <c r="M46" s="8"/>
      <c r="N46" s="6">
        <v>0</v>
      </c>
      <c r="O46" s="2">
        <v>53</v>
      </c>
      <c r="Q46" s="7"/>
      <c r="R46" s="16">
        <v>0</v>
      </c>
    </row>
    <row r="47" spans="1:18" s="16" customFormat="1" ht="15.5" x14ac:dyDescent="0.35">
      <c r="A47" s="1"/>
      <c r="B47" s="3" t="s">
        <v>15</v>
      </c>
      <c r="C47" s="2">
        <v>6</v>
      </c>
      <c r="D47" s="2" t="s">
        <v>2</v>
      </c>
      <c r="E47" s="2">
        <v>1</v>
      </c>
      <c r="F47" s="9">
        <v>1</v>
      </c>
      <c r="G47" s="6">
        <v>0</v>
      </c>
      <c r="H47" s="14">
        <v>0</v>
      </c>
      <c r="I47" s="8"/>
      <c r="J47" s="6">
        <v>0</v>
      </c>
      <c r="K47" s="2">
        <v>0</v>
      </c>
      <c r="L47" s="2">
        <v>0</v>
      </c>
      <c r="M47" s="8"/>
      <c r="N47" s="6">
        <v>0</v>
      </c>
      <c r="O47" s="2">
        <v>6</v>
      </c>
      <c r="Q47" s="7"/>
      <c r="R47" s="16">
        <v>0</v>
      </c>
    </row>
    <row r="48" spans="1:18" s="4" customFormat="1" ht="15.5" x14ac:dyDescent="0.35">
      <c r="A48" s="4" t="s">
        <v>13</v>
      </c>
      <c r="B48" s="32">
        <v>0.06</v>
      </c>
      <c r="C48" s="4">
        <v>3.84</v>
      </c>
      <c r="D48" s="4" t="s">
        <v>2</v>
      </c>
      <c r="E48" s="4">
        <v>1</v>
      </c>
      <c r="F48" s="4">
        <v>1</v>
      </c>
      <c r="G48" s="29">
        <v>0</v>
      </c>
      <c r="H48" s="19">
        <v>0</v>
      </c>
      <c r="J48" s="18">
        <v>0</v>
      </c>
      <c r="K48" s="4">
        <v>0</v>
      </c>
      <c r="L48" s="2">
        <v>0</v>
      </c>
      <c r="N48" s="29">
        <v>0</v>
      </c>
      <c r="O48" s="19">
        <v>3.84</v>
      </c>
      <c r="R48" s="18">
        <v>0</v>
      </c>
    </row>
    <row r="49" spans="1:19" s="4" customFormat="1" ht="15.5" x14ac:dyDescent="0.35">
      <c r="A49" s="4" t="s">
        <v>13</v>
      </c>
      <c r="B49" s="32">
        <v>0.21</v>
      </c>
      <c r="C49" s="33">
        <v>29.82</v>
      </c>
      <c r="D49" s="4" t="s">
        <v>2</v>
      </c>
      <c r="E49" s="4">
        <v>1</v>
      </c>
      <c r="F49" s="4">
        <v>1</v>
      </c>
      <c r="G49" s="18">
        <v>0</v>
      </c>
      <c r="H49" s="19">
        <v>0</v>
      </c>
      <c r="J49" s="18">
        <v>0</v>
      </c>
      <c r="K49" s="4">
        <v>0</v>
      </c>
      <c r="L49" s="2">
        <v>0</v>
      </c>
      <c r="N49" s="29">
        <v>0</v>
      </c>
      <c r="O49" s="34">
        <v>29.82</v>
      </c>
      <c r="R49" s="18">
        <v>0</v>
      </c>
    </row>
    <row r="50" spans="1:19" s="4" customFormat="1" ht="15.5" x14ac:dyDescent="0.35">
      <c r="A50" s="4" t="s">
        <v>59</v>
      </c>
      <c r="B50" s="4" t="s">
        <v>60</v>
      </c>
      <c r="C50" s="4">
        <v>1</v>
      </c>
      <c r="D50" s="4" t="s">
        <v>2</v>
      </c>
      <c r="E50" s="4">
        <v>1</v>
      </c>
      <c r="F50" s="4">
        <v>1</v>
      </c>
      <c r="G50" s="18">
        <v>0</v>
      </c>
      <c r="H50" s="19">
        <v>0</v>
      </c>
      <c r="J50" s="18">
        <v>0</v>
      </c>
      <c r="K50" s="4">
        <v>0</v>
      </c>
      <c r="L50" s="2">
        <v>0</v>
      </c>
      <c r="N50" s="29">
        <v>0</v>
      </c>
      <c r="O50" s="34">
        <v>1</v>
      </c>
      <c r="R50" s="18">
        <v>0</v>
      </c>
    </row>
    <row r="51" spans="1:19" s="16" customFormat="1" ht="15.5" x14ac:dyDescent="0.35">
      <c r="A51" s="1"/>
      <c r="B51" s="3" t="s">
        <v>13</v>
      </c>
      <c r="C51" s="2">
        <v>16</v>
      </c>
      <c r="D51" s="2" t="s">
        <v>2</v>
      </c>
      <c r="E51" s="2">
        <v>1</v>
      </c>
      <c r="F51" s="9">
        <v>1</v>
      </c>
      <c r="G51" s="6">
        <v>0</v>
      </c>
      <c r="H51" s="14"/>
      <c r="I51" s="8"/>
      <c r="J51" s="6">
        <v>0</v>
      </c>
      <c r="K51" s="2">
        <v>0</v>
      </c>
      <c r="L51" s="2">
        <v>0</v>
      </c>
      <c r="M51" s="8"/>
      <c r="N51" s="6">
        <v>0</v>
      </c>
      <c r="O51" s="2">
        <v>16</v>
      </c>
      <c r="Q51" s="7"/>
      <c r="R51" s="16">
        <v>0</v>
      </c>
    </row>
    <row r="52" spans="1:19" s="16" customFormat="1" ht="15.5" x14ac:dyDescent="0.35">
      <c r="A52" s="1"/>
      <c r="B52" s="3" t="s">
        <v>15</v>
      </c>
      <c r="C52" s="2">
        <v>0</v>
      </c>
      <c r="D52" s="2" t="s">
        <v>2</v>
      </c>
      <c r="E52" s="2">
        <v>1</v>
      </c>
      <c r="F52" s="9">
        <v>1</v>
      </c>
      <c r="G52" s="6">
        <v>0</v>
      </c>
      <c r="H52" s="14"/>
      <c r="I52" s="8"/>
      <c r="J52" s="6">
        <v>0</v>
      </c>
      <c r="K52" s="2">
        <v>0</v>
      </c>
      <c r="L52" s="2">
        <v>0</v>
      </c>
      <c r="M52" s="8"/>
      <c r="N52" s="6">
        <v>0</v>
      </c>
      <c r="O52" s="2">
        <v>0</v>
      </c>
      <c r="P52" s="1"/>
      <c r="Q52" s="8"/>
      <c r="R52" s="16">
        <v>0</v>
      </c>
    </row>
    <row r="53" spans="1:19" s="16" customFormat="1" ht="15.5" x14ac:dyDescent="0.35">
      <c r="A53" s="1"/>
      <c r="B53" s="3" t="s">
        <v>13</v>
      </c>
      <c r="C53" s="2">
        <v>61</v>
      </c>
      <c r="D53" s="2" t="s">
        <v>2</v>
      </c>
      <c r="E53" s="2">
        <v>1</v>
      </c>
      <c r="F53" s="9">
        <v>1</v>
      </c>
      <c r="G53" s="6">
        <v>0</v>
      </c>
      <c r="H53" s="14"/>
      <c r="I53" s="8"/>
      <c r="J53" s="6">
        <v>0</v>
      </c>
      <c r="K53" s="2">
        <v>0</v>
      </c>
      <c r="L53" s="2">
        <v>0</v>
      </c>
      <c r="M53" s="8"/>
      <c r="N53" s="6">
        <v>0</v>
      </c>
      <c r="O53" s="2">
        <v>61</v>
      </c>
      <c r="P53" s="1"/>
      <c r="Q53" s="8"/>
      <c r="R53" s="1">
        <v>0</v>
      </c>
    </row>
    <row r="54" spans="1:19" s="16" customFormat="1" ht="15.5" x14ac:dyDescent="0.35">
      <c r="A54" s="1"/>
      <c r="B54" s="3" t="s">
        <v>15</v>
      </c>
      <c r="C54" s="2">
        <v>6</v>
      </c>
      <c r="D54" s="2" t="s">
        <v>2</v>
      </c>
      <c r="E54" s="2">
        <v>1</v>
      </c>
      <c r="F54" s="9">
        <v>1</v>
      </c>
      <c r="G54" s="6">
        <v>0</v>
      </c>
      <c r="H54" s="14"/>
      <c r="I54" s="8"/>
      <c r="J54" s="6">
        <v>0</v>
      </c>
      <c r="K54" s="2">
        <v>0</v>
      </c>
      <c r="L54" s="2">
        <v>0</v>
      </c>
      <c r="M54" s="8"/>
      <c r="N54" s="6">
        <v>0</v>
      </c>
      <c r="O54" s="2">
        <v>6</v>
      </c>
      <c r="P54" s="1"/>
      <c r="Q54" s="8"/>
      <c r="R54" s="1">
        <v>0</v>
      </c>
    </row>
    <row r="55" spans="1:19" s="4" customFormat="1" ht="15.5" x14ac:dyDescent="0.35">
      <c r="A55" s="4" t="s">
        <v>13</v>
      </c>
      <c r="B55" s="32">
        <v>0.23</v>
      </c>
      <c r="C55" s="4">
        <v>16.100000000000001</v>
      </c>
      <c r="D55" s="4" t="s">
        <v>2</v>
      </c>
      <c r="E55" s="4">
        <v>1</v>
      </c>
      <c r="F55" s="4">
        <v>1</v>
      </c>
      <c r="G55" s="18">
        <v>0</v>
      </c>
      <c r="J55" s="18">
        <v>0</v>
      </c>
      <c r="K55" s="4">
        <v>0</v>
      </c>
      <c r="L55" s="2">
        <v>0</v>
      </c>
      <c r="N55" s="29">
        <v>0</v>
      </c>
      <c r="O55" s="19">
        <v>16.100000000000001</v>
      </c>
      <c r="R55" s="18">
        <v>0</v>
      </c>
    </row>
    <row r="56" spans="1:19" s="4" customFormat="1" ht="15.5" x14ac:dyDescent="0.35">
      <c r="A56" s="4" t="s">
        <v>13</v>
      </c>
      <c r="B56" s="32">
        <v>0.18</v>
      </c>
      <c r="C56" s="4">
        <v>60.300000000000004</v>
      </c>
      <c r="D56" s="4" t="s">
        <v>2</v>
      </c>
      <c r="E56" s="4">
        <v>1</v>
      </c>
      <c r="F56" s="4">
        <v>1</v>
      </c>
      <c r="G56" s="18">
        <v>0</v>
      </c>
      <c r="J56" s="18">
        <v>0</v>
      </c>
      <c r="K56" s="4">
        <v>0</v>
      </c>
      <c r="L56" s="2">
        <v>0</v>
      </c>
      <c r="N56" s="29">
        <v>0</v>
      </c>
      <c r="O56" s="19">
        <v>60.300000000000004</v>
      </c>
      <c r="R56" s="18">
        <v>0</v>
      </c>
    </row>
    <row r="57" spans="1:19" s="4" customFormat="1" x14ac:dyDescent="0.35">
      <c r="A57" s="4" t="s">
        <v>13</v>
      </c>
      <c r="B57" s="32">
        <v>0.03</v>
      </c>
      <c r="C57" s="4">
        <v>1.59</v>
      </c>
      <c r="D57" s="4" t="s">
        <v>31</v>
      </c>
      <c r="E57" s="4">
        <v>1</v>
      </c>
      <c r="F57" s="4">
        <v>1</v>
      </c>
      <c r="G57" s="18">
        <v>0</v>
      </c>
      <c r="J57" s="18">
        <v>0</v>
      </c>
      <c r="K57" s="4">
        <v>0</v>
      </c>
      <c r="N57" s="18">
        <v>0</v>
      </c>
      <c r="O57" s="4">
        <v>0</v>
      </c>
      <c r="R57" s="18">
        <v>1.59</v>
      </c>
    </row>
    <row r="58" spans="1:19" s="4" customFormat="1" x14ac:dyDescent="0.35">
      <c r="A58" s="4" t="s">
        <v>13</v>
      </c>
      <c r="B58" s="32">
        <v>7.0000000000000007E-2</v>
      </c>
      <c r="C58" s="4">
        <v>5.3030303030303028</v>
      </c>
      <c r="D58" s="4" t="s">
        <v>31</v>
      </c>
      <c r="E58" s="4">
        <v>1</v>
      </c>
      <c r="F58" s="4">
        <v>1</v>
      </c>
      <c r="G58" s="18">
        <v>0</v>
      </c>
      <c r="J58" s="18">
        <v>0</v>
      </c>
      <c r="K58" s="4">
        <v>0</v>
      </c>
      <c r="N58" s="18">
        <v>0</v>
      </c>
      <c r="O58" s="4">
        <v>0</v>
      </c>
      <c r="R58" s="18">
        <v>5.3030303030303028</v>
      </c>
    </row>
    <row r="59" spans="1:19" s="4" customFormat="1" x14ac:dyDescent="0.35">
      <c r="A59" s="4" t="s">
        <v>13</v>
      </c>
      <c r="B59" s="32">
        <v>0.05</v>
      </c>
      <c r="C59" s="4">
        <v>10.600000000000001</v>
      </c>
      <c r="D59" s="4" t="s">
        <v>31</v>
      </c>
      <c r="E59" s="4">
        <v>1</v>
      </c>
      <c r="F59" s="4">
        <v>1</v>
      </c>
      <c r="G59" s="18">
        <v>0</v>
      </c>
      <c r="J59" s="18">
        <v>0</v>
      </c>
      <c r="K59" s="4">
        <v>0</v>
      </c>
      <c r="N59" s="18">
        <v>0</v>
      </c>
      <c r="O59" s="4">
        <v>0</v>
      </c>
      <c r="R59" s="18">
        <v>10.600000000000001</v>
      </c>
    </row>
    <row r="60" spans="1:19" s="4" customFormat="1" x14ac:dyDescent="0.35">
      <c r="A60" s="4" t="s">
        <v>15</v>
      </c>
      <c r="B60" s="4" t="s">
        <v>71</v>
      </c>
      <c r="C60" s="4">
        <v>3</v>
      </c>
      <c r="D60" s="4" t="s">
        <v>31</v>
      </c>
      <c r="E60" s="4">
        <v>1</v>
      </c>
      <c r="F60" s="4">
        <v>1</v>
      </c>
      <c r="G60" s="18">
        <v>0</v>
      </c>
      <c r="J60" s="18">
        <v>0</v>
      </c>
      <c r="K60" s="4">
        <v>0</v>
      </c>
      <c r="N60" s="18">
        <v>0</v>
      </c>
      <c r="O60" s="4">
        <v>0</v>
      </c>
      <c r="R60" s="18">
        <v>3</v>
      </c>
    </row>
    <row r="61" spans="1:19" s="4" customFormat="1" x14ac:dyDescent="0.35">
      <c r="A61" s="4" t="s">
        <v>13</v>
      </c>
      <c r="B61" s="32">
        <v>0.05</v>
      </c>
      <c r="C61" s="4">
        <v>16.200000000000003</v>
      </c>
      <c r="D61" s="4" t="s">
        <v>31</v>
      </c>
      <c r="E61" s="4">
        <v>1</v>
      </c>
      <c r="F61" s="4">
        <v>1</v>
      </c>
      <c r="G61" s="18">
        <v>0</v>
      </c>
      <c r="J61" s="18">
        <v>0</v>
      </c>
      <c r="K61" s="4">
        <v>0</v>
      </c>
      <c r="N61" s="18">
        <v>0</v>
      </c>
      <c r="O61" s="4">
        <v>0</v>
      </c>
      <c r="R61" s="18">
        <v>16.200000000000003</v>
      </c>
    </row>
    <row r="62" spans="1:19" s="4" customFormat="1" x14ac:dyDescent="0.35">
      <c r="A62" s="4" t="s">
        <v>13</v>
      </c>
      <c r="C62" s="4">
        <v>5</v>
      </c>
      <c r="D62" s="4" t="s">
        <v>31</v>
      </c>
      <c r="E62" s="4">
        <v>1</v>
      </c>
      <c r="F62" s="4">
        <v>1</v>
      </c>
      <c r="G62" s="18">
        <v>0</v>
      </c>
      <c r="J62" s="18">
        <v>0</v>
      </c>
      <c r="K62" s="4">
        <v>0</v>
      </c>
      <c r="N62" s="18">
        <v>0</v>
      </c>
      <c r="O62" s="4">
        <v>0</v>
      </c>
      <c r="R62" s="18">
        <v>5</v>
      </c>
    </row>
    <row r="63" spans="1:19" s="4" customFormat="1" ht="29" x14ac:dyDescent="0.35">
      <c r="A63" s="4" t="s">
        <v>74</v>
      </c>
      <c r="C63" s="4">
        <v>5</v>
      </c>
      <c r="D63" s="4" t="s">
        <v>31</v>
      </c>
      <c r="E63" s="4">
        <v>1</v>
      </c>
      <c r="F63" s="4">
        <v>1</v>
      </c>
      <c r="G63" s="18">
        <v>0</v>
      </c>
      <c r="J63" s="18">
        <v>0</v>
      </c>
      <c r="K63" s="4">
        <v>0</v>
      </c>
      <c r="N63" s="18">
        <v>0</v>
      </c>
      <c r="O63" s="4">
        <v>0</v>
      </c>
      <c r="R63" s="18">
        <v>5</v>
      </c>
    </row>
    <row r="64" spans="1:19" x14ac:dyDescent="0.35">
      <c r="I64">
        <f>SUM(G29:H63)</f>
        <v>64.5</v>
      </c>
      <c r="M64">
        <f>SUM(J29:L63)</f>
        <v>314.5</v>
      </c>
      <c r="Q64">
        <f>SUM(N29:P63)</f>
        <v>409.06</v>
      </c>
      <c r="S64">
        <f>SUM(R29:R63)</f>
        <v>46.693030303030305</v>
      </c>
    </row>
    <row r="66" spans="1:18" s="25" customFormat="1" x14ac:dyDescent="0.35">
      <c r="A66" s="35" t="s">
        <v>77</v>
      </c>
    </row>
    <row r="67" spans="1:18" s="16" customFormat="1" ht="15.5" x14ac:dyDescent="0.35">
      <c r="A67" s="1"/>
      <c r="B67" s="2" t="s">
        <v>14</v>
      </c>
      <c r="C67" s="2">
        <v>0</v>
      </c>
      <c r="D67" s="2" t="s">
        <v>8</v>
      </c>
      <c r="E67" s="2">
        <v>2</v>
      </c>
      <c r="F67" s="9">
        <v>1</v>
      </c>
      <c r="G67" s="6">
        <v>0</v>
      </c>
      <c r="H67" s="14"/>
      <c r="I67" s="8"/>
      <c r="J67" s="6">
        <v>0</v>
      </c>
      <c r="K67" s="2">
        <v>0</v>
      </c>
      <c r="L67" s="2">
        <v>0</v>
      </c>
      <c r="M67" s="8"/>
      <c r="N67" s="6">
        <v>0</v>
      </c>
      <c r="O67" s="2">
        <v>0</v>
      </c>
      <c r="Q67" s="7"/>
      <c r="R67" s="16">
        <v>0</v>
      </c>
    </row>
    <row r="68" spans="1:18" s="16" customFormat="1" ht="15.5" x14ac:dyDescent="0.35">
      <c r="A68" s="1"/>
      <c r="B68" s="2" t="s">
        <v>16</v>
      </c>
      <c r="C68" s="2">
        <v>0</v>
      </c>
      <c r="D68" s="2" t="s">
        <v>8</v>
      </c>
      <c r="E68" s="2">
        <v>2</v>
      </c>
      <c r="F68" s="9">
        <v>1</v>
      </c>
      <c r="G68" s="6">
        <v>0</v>
      </c>
      <c r="H68" s="14"/>
      <c r="I68" s="8"/>
      <c r="J68" s="6">
        <v>0</v>
      </c>
      <c r="K68" s="2">
        <v>0</v>
      </c>
      <c r="L68" s="2">
        <v>0</v>
      </c>
      <c r="M68" s="8"/>
      <c r="N68" s="6">
        <v>0</v>
      </c>
      <c r="O68" s="2">
        <v>0</v>
      </c>
      <c r="Q68" s="7"/>
      <c r="R68" s="16">
        <v>0</v>
      </c>
    </row>
    <row r="69" spans="1:18" s="4" customFormat="1" x14ac:dyDescent="0.35">
      <c r="A69" s="4" t="s">
        <v>14</v>
      </c>
      <c r="B69" s="4">
        <v>2</v>
      </c>
      <c r="C69" s="4">
        <v>2</v>
      </c>
      <c r="D69" s="4" t="s">
        <v>0</v>
      </c>
      <c r="E69" s="4">
        <v>1</v>
      </c>
      <c r="F69" s="4">
        <v>1</v>
      </c>
      <c r="G69" s="18">
        <v>0</v>
      </c>
      <c r="H69" s="19">
        <v>2</v>
      </c>
      <c r="I69" s="20"/>
      <c r="J69" s="19">
        <v>0</v>
      </c>
      <c r="K69" s="19">
        <v>0</v>
      </c>
      <c r="L69" s="4">
        <v>0</v>
      </c>
      <c r="N69" s="18">
        <v>0</v>
      </c>
      <c r="O69" s="4">
        <v>0</v>
      </c>
      <c r="R69" s="18">
        <v>0</v>
      </c>
    </row>
    <row r="70" spans="1:18" s="4" customFormat="1" ht="29" x14ac:dyDescent="0.35">
      <c r="A70" s="4" t="s">
        <v>49</v>
      </c>
      <c r="B70" s="4">
        <v>2</v>
      </c>
      <c r="C70" s="4">
        <v>2</v>
      </c>
      <c r="D70" s="4" t="s">
        <v>0</v>
      </c>
      <c r="E70" s="4">
        <v>1</v>
      </c>
      <c r="F70" s="4">
        <v>1</v>
      </c>
      <c r="G70" s="18">
        <v>0</v>
      </c>
      <c r="H70" s="19">
        <v>2</v>
      </c>
      <c r="I70" s="20"/>
      <c r="J70" s="19">
        <v>0</v>
      </c>
      <c r="K70" s="19">
        <v>0</v>
      </c>
      <c r="L70" s="4">
        <v>0</v>
      </c>
      <c r="N70" s="18">
        <v>0</v>
      </c>
      <c r="O70" s="4">
        <v>0</v>
      </c>
      <c r="R70" s="18">
        <v>0</v>
      </c>
    </row>
    <row r="71" spans="1:18" s="4" customFormat="1" ht="15.5" x14ac:dyDescent="0.35">
      <c r="A71" s="4" t="s">
        <v>50</v>
      </c>
      <c r="B71" s="4">
        <v>23</v>
      </c>
      <c r="C71" s="4">
        <v>23</v>
      </c>
      <c r="D71" s="4" t="s">
        <v>0</v>
      </c>
      <c r="E71" s="4">
        <v>1</v>
      </c>
      <c r="F71" s="4">
        <v>1</v>
      </c>
      <c r="G71" s="18">
        <v>0</v>
      </c>
      <c r="H71" s="19">
        <v>23</v>
      </c>
      <c r="I71" s="20"/>
      <c r="J71" s="19">
        <v>0</v>
      </c>
      <c r="K71" s="19">
        <v>0</v>
      </c>
      <c r="L71" s="4">
        <v>0</v>
      </c>
      <c r="N71" s="18">
        <v>0</v>
      </c>
      <c r="O71" s="2">
        <v>0</v>
      </c>
      <c r="R71" s="18">
        <v>0</v>
      </c>
    </row>
    <row r="72" spans="1:18" s="16" customFormat="1" ht="15.5" x14ac:dyDescent="0.35">
      <c r="A72" s="1"/>
      <c r="B72" s="2" t="s">
        <v>14</v>
      </c>
      <c r="C72" s="2">
        <v>30</v>
      </c>
      <c r="D72" s="2" t="s">
        <v>1</v>
      </c>
      <c r="E72" s="2">
        <v>1</v>
      </c>
      <c r="F72" s="9">
        <v>1</v>
      </c>
      <c r="G72" s="6">
        <v>0</v>
      </c>
      <c r="H72" s="14">
        <v>0</v>
      </c>
      <c r="I72" s="8"/>
      <c r="J72" s="6">
        <v>0</v>
      </c>
      <c r="K72" s="2">
        <v>30</v>
      </c>
      <c r="L72" s="2">
        <v>0</v>
      </c>
      <c r="M72" s="8"/>
      <c r="N72" s="6">
        <v>0</v>
      </c>
      <c r="O72" s="2">
        <v>0</v>
      </c>
      <c r="Q72" s="7"/>
      <c r="R72" s="16">
        <v>0</v>
      </c>
    </row>
    <row r="73" spans="1:18" s="16" customFormat="1" ht="15.5" x14ac:dyDescent="0.35">
      <c r="A73" s="1"/>
      <c r="B73" s="2" t="s">
        <v>16</v>
      </c>
      <c r="C73" s="2">
        <v>0</v>
      </c>
      <c r="D73" s="1"/>
      <c r="E73" s="2">
        <v>1</v>
      </c>
      <c r="F73" s="9">
        <v>1</v>
      </c>
      <c r="G73" s="6">
        <v>0</v>
      </c>
      <c r="H73" s="14">
        <v>0</v>
      </c>
      <c r="I73" s="8"/>
      <c r="J73" s="6">
        <v>0</v>
      </c>
      <c r="K73" s="2">
        <v>0</v>
      </c>
      <c r="L73" s="2">
        <v>0</v>
      </c>
      <c r="M73" s="8"/>
      <c r="N73" s="6">
        <v>0</v>
      </c>
      <c r="O73" s="2">
        <v>0</v>
      </c>
      <c r="Q73" s="7"/>
      <c r="R73" s="16">
        <v>0</v>
      </c>
    </row>
    <row r="74" spans="1:18" s="4" customFormat="1" ht="15.5" x14ac:dyDescent="0.35">
      <c r="A74" s="4" t="s">
        <v>14</v>
      </c>
      <c r="B74" s="4">
        <v>16</v>
      </c>
      <c r="C74" s="4">
        <v>16</v>
      </c>
      <c r="D74" s="4" t="s">
        <v>1</v>
      </c>
      <c r="E74" s="4">
        <v>1</v>
      </c>
      <c r="F74" s="4">
        <v>1</v>
      </c>
      <c r="G74" s="18">
        <v>0</v>
      </c>
      <c r="H74" s="14">
        <v>0</v>
      </c>
      <c r="I74" s="20"/>
      <c r="J74" s="6">
        <v>0</v>
      </c>
      <c r="K74" s="19">
        <v>16</v>
      </c>
      <c r="L74" s="4">
        <v>0</v>
      </c>
      <c r="N74" s="18">
        <v>0</v>
      </c>
      <c r="O74" s="4">
        <v>0</v>
      </c>
      <c r="R74" s="18">
        <v>0</v>
      </c>
    </row>
    <row r="75" spans="1:18" s="4" customFormat="1" ht="15.5" x14ac:dyDescent="0.35">
      <c r="A75" s="4" t="s">
        <v>50</v>
      </c>
      <c r="B75" s="4">
        <v>26</v>
      </c>
      <c r="C75" s="4">
        <v>26</v>
      </c>
      <c r="D75" s="4" t="s">
        <v>1</v>
      </c>
      <c r="E75" s="4">
        <v>1</v>
      </c>
      <c r="F75" s="4">
        <v>1</v>
      </c>
      <c r="G75" s="18">
        <v>0</v>
      </c>
      <c r="H75" s="14">
        <v>0</v>
      </c>
      <c r="I75" s="20"/>
      <c r="J75" s="6">
        <v>0</v>
      </c>
      <c r="K75" s="19">
        <v>26</v>
      </c>
      <c r="L75" s="4">
        <v>0</v>
      </c>
      <c r="N75" s="18">
        <v>0</v>
      </c>
      <c r="O75" s="4">
        <v>0</v>
      </c>
      <c r="R75" s="18">
        <v>0</v>
      </c>
    </row>
    <row r="76" spans="1:18" s="4" customFormat="1" ht="15.5" x14ac:dyDescent="0.35">
      <c r="A76" s="4" t="s">
        <v>52</v>
      </c>
      <c r="B76" s="4">
        <v>2</v>
      </c>
      <c r="C76" s="4">
        <v>2</v>
      </c>
      <c r="D76" s="4" t="s">
        <v>1</v>
      </c>
      <c r="E76" s="4">
        <v>1</v>
      </c>
      <c r="F76" s="4">
        <v>1</v>
      </c>
      <c r="G76" s="18">
        <v>0</v>
      </c>
      <c r="H76" s="14">
        <v>0</v>
      </c>
      <c r="I76" s="20"/>
      <c r="J76" s="6">
        <v>0</v>
      </c>
      <c r="K76" s="19">
        <v>2</v>
      </c>
      <c r="L76" s="4">
        <v>0</v>
      </c>
      <c r="N76" s="18">
        <v>0</v>
      </c>
      <c r="O76" s="4">
        <v>0</v>
      </c>
      <c r="R76" s="18">
        <v>0</v>
      </c>
    </row>
    <row r="77" spans="1:18" s="4" customFormat="1" ht="15.5" x14ac:dyDescent="0.35">
      <c r="A77" s="4" t="s">
        <v>53</v>
      </c>
      <c r="B77" s="4">
        <v>2</v>
      </c>
      <c r="C77" s="4">
        <v>2</v>
      </c>
      <c r="D77" s="4" t="s">
        <v>1</v>
      </c>
      <c r="E77" s="4">
        <v>1</v>
      </c>
      <c r="F77" s="4">
        <v>1</v>
      </c>
      <c r="G77" s="18">
        <v>0</v>
      </c>
      <c r="H77" s="14">
        <v>0</v>
      </c>
      <c r="I77" s="20"/>
      <c r="J77" s="6">
        <v>0</v>
      </c>
      <c r="K77" s="19">
        <v>2</v>
      </c>
      <c r="L77" s="4">
        <v>0</v>
      </c>
      <c r="N77" s="18">
        <v>0</v>
      </c>
      <c r="O77" s="4">
        <v>0</v>
      </c>
      <c r="R77" s="18">
        <v>0</v>
      </c>
    </row>
    <row r="78" spans="1:18" s="16" customFormat="1" ht="15.5" x14ac:dyDescent="0.35">
      <c r="A78" s="1"/>
      <c r="B78" s="3" t="s">
        <v>14</v>
      </c>
      <c r="C78" s="2">
        <v>18</v>
      </c>
      <c r="D78" s="2" t="s">
        <v>9</v>
      </c>
      <c r="E78" s="2">
        <v>2</v>
      </c>
      <c r="F78" s="9">
        <v>1</v>
      </c>
      <c r="G78" s="6">
        <v>0</v>
      </c>
      <c r="H78" s="14">
        <v>0</v>
      </c>
      <c r="I78" s="8"/>
      <c r="J78" s="6">
        <v>0</v>
      </c>
      <c r="K78" s="2">
        <v>0</v>
      </c>
      <c r="L78" s="2">
        <v>9</v>
      </c>
      <c r="M78" s="8"/>
      <c r="N78" s="6">
        <v>9</v>
      </c>
      <c r="O78" s="2">
        <v>0</v>
      </c>
      <c r="Q78" s="7"/>
      <c r="R78" s="16">
        <v>0</v>
      </c>
    </row>
    <row r="79" spans="1:18" s="16" customFormat="1" ht="15.5" x14ac:dyDescent="0.35">
      <c r="A79" s="1"/>
      <c r="B79" s="3" t="s">
        <v>16</v>
      </c>
      <c r="C79" s="2">
        <v>0</v>
      </c>
      <c r="D79" s="2" t="s">
        <v>9</v>
      </c>
      <c r="E79" s="1"/>
      <c r="F79" s="14"/>
      <c r="G79" s="28">
        <v>0</v>
      </c>
      <c r="H79" s="14">
        <v>0</v>
      </c>
      <c r="I79" s="8"/>
      <c r="J79" s="6">
        <v>0</v>
      </c>
      <c r="K79" s="1"/>
      <c r="L79" s="1"/>
      <c r="M79" s="8"/>
      <c r="N79" s="1"/>
      <c r="O79" s="1"/>
      <c r="Q79" s="7"/>
    </row>
    <row r="80" spans="1:18" s="4" customFormat="1" ht="15.5" x14ac:dyDescent="0.35">
      <c r="A80" s="4" t="s">
        <v>14</v>
      </c>
      <c r="B80" s="4">
        <v>52</v>
      </c>
      <c r="C80" s="4">
        <v>52</v>
      </c>
      <c r="D80" s="4" t="s">
        <v>9</v>
      </c>
      <c r="E80" s="4">
        <v>2</v>
      </c>
      <c r="F80" s="4">
        <v>1</v>
      </c>
      <c r="G80" s="28">
        <v>0</v>
      </c>
      <c r="H80" s="19">
        <v>0</v>
      </c>
      <c r="J80" s="29">
        <v>0</v>
      </c>
      <c r="K80" s="19">
        <v>0</v>
      </c>
      <c r="L80" s="4">
        <v>26</v>
      </c>
      <c r="N80" s="18">
        <v>26</v>
      </c>
      <c r="O80" s="4">
        <v>0</v>
      </c>
      <c r="R80" s="18">
        <v>0</v>
      </c>
    </row>
    <row r="81" spans="1:18" s="4" customFormat="1" ht="43.5" x14ac:dyDescent="0.35">
      <c r="A81" s="4" t="s">
        <v>50</v>
      </c>
      <c r="B81" s="4" t="s">
        <v>54</v>
      </c>
      <c r="C81" s="4">
        <v>60</v>
      </c>
      <c r="D81" s="4" t="s">
        <v>9</v>
      </c>
      <c r="E81" s="4">
        <v>2</v>
      </c>
      <c r="F81" s="4">
        <v>1</v>
      </c>
      <c r="G81" s="18">
        <v>0</v>
      </c>
      <c r="H81" s="19">
        <v>0</v>
      </c>
      <c r="J81" s="29">
        <v>0</v>
      </c>
      <c r="K81" s="19">
        <v>0</v>
      </c>
      <c r="L81" s="4">
        <v>30</v>
      </c>
      <c r="N81" s="18">
        <v>30</v>
      </c>
      <c r="O81" s="4">
        <v>0</v>
      </c>
      <c r="R81" s="18">
        <v>0</v>
      </c>
    </row>
    <row r="82" spans="1:18" s="16" customFormat="1" ht="15.5" x14ac:dyDescent="0.35">
      <c r="A82" s="1"/>
      <c r="B82" s="3" t="s">
        <v>14</v>
      </c>
      <c r="C82" s="2">
        <v>113</v>
      </c>
      <c r="D82" s="2" t="s">
        <v>9</v>
      </c>
      <c r="E82" s="2">
        <v>2</v>
      </c>
      <c r="F82" s="9">
        <v>1</v>
      </c>
      <c r="G82" s="6">
        <v>0</v>
      </c>
      <c r="H82" s="14">
        <v>0</v>
      </c>
      <c r="I82" s="8"/>
      <c r="J82" s="6">
        <v>0</v>
      </c>
      <c r="K82" s="2">
        <v>0</v>
      </c>
      <c r="L82" s="2">
        <v>56.5</v>
      </c>
      <c r="M82" s="14"/>
      <c r="N82" s="29">
        <v>56.5</v>
      </c>
      <c r="O82" s="2">
        <v>0</v>
      </c>
      <c r="Q82" s="7"/>
      <c r="R82" s="16">
        <v>0</v>
      </c>
    </row>
    <row r="83" spans="1:18" s="16" customFormat="1" ht="15.5" x14ac:dyDescent="0.35">
      <c r="A83" s="1"/>
      <c r="B83" s="3" t="s">
        <v>16</v>
      </c>
      <c r="C83" s="2">
        <v>0</v>
      </c>
      <c r="D83" s="2" t="s">
        <v>9</v>
      </c>
      <c r="E83" s="2">
        <v>2</v>
      </c>
      <c r="F83" s="9">
        <v>1</v>
      </c>
      <c r="G83" s="6">
        <v>0</v>
      </c>
      <c r="H83" s="14">
        <v>0</v>
      </c>
      <c r="I83" s="8"/>
      <c r="J83" s="6">
        <v>0</v>
      </c>
      <c r="K83" s="2">
        <v>0</v>
      </c>
      <c r="L83" s="2">
        <v>0</v>
      </c>
      <c r="M83" s="14"/>
      <c r="N83" s="29">
        <v>0</v>
      </c>
      <c r="O83" s="2">
        <v>0</v>
      </c>
      <c r="Q83" s="7"/>
      <c r="R83" s="16">
        <v>0</v>
      </c>
    </row>
    <row r="84" spans="1:18" s="4" customFormat="1" ht="15.5" x14ac:dyDescent="0.35">
      <c r="A84" s="4" t="s">
        <v>14</v>
      </c>
      <c r="B84" s="4">
        <v>113</v>
      </c>
      <c r="C84" s="4">
        <v>113</v>
      </c>
      <c r="D84" s="4" t="s">
        <v>9</v>
      </c>
      <c r="E84" s="4">
        <v>2</v>
      </c>
      <c r="F84" s="4">
        <v>1</v>
      </c>
      <c r="G84" s="29">
        <v>0</v>
      </c>
      <c r="H84" s="19">
        <v>0</v>
      </c>
      <c r="J84" s="18">
        <v>0</v>
      </c>
      <c r="K84" s="19">
        <v>0</v>
      </c>
      <c r="L84" s="4">
        <v>56.5</v>
      </c>
      <c r="N84" s="18">
        <v>56.5</v>
      </c>
      <c r="O84" s="4">
        <v>0</v>
      </c>
      <c r="R84" s="18">
        <v>0</v>
      </c>
    </row>
    <row r="85" spans="1:18" s="4" customFormat="1" ht="15.5" x14ac:dyDescent="0.35">
      <c r="A85" s="4" t="s">
        <v>55</v>
      </c>
      <c r="B85" s="4">
        <v>4</v>
      </c>
      <c r="C85" s="4">
        <v>4</v>
      </c>
      <c r="D85" s="4" t="s">
        <v>9</v>
      </c>
      <c r="E85" s="4">
        <v>2</v>
      </c>
      <c r="F85" s="4">
        <v>1</v>
      </c>
      <c r="G85" s="29">
        <v>0</v>
      </c>
      <c r="H85" s="19">
        <v>0</v>
      </c>
      <c r="J85" s="18">
        <v>0</v>
      </c>
      <c r="K85" s="19">
        <v>0</v>
      </c>
      <c r="L85" s="4">
        <v>2</v>
      </c>
      <c r="N85" s="18">
        <v>2</v>
      </c>
      <c r="O85" s="4">
        <v>0</v>
      </c>
      <c r="R85" s="18">
        <v>0</v>
      </c>
    </row>
    <row r="86" spans="1:18" s="4" customFormat="1" ht="29" x14ac:dyDescent="0.35">
      <c r="A86" s="4" t="s">
        <v>50</v>
      </c>
      <c r="B86" s="4" t="s">
        <v>57</v>
      </c>
      <c r="C86" s="4">
        <v>172</v>
      </c>
      <c r="D86" s="4" t="s">
        <v>9</v>
      </c>
      <c r="E86" s="4">
        <v>2</v>
      </c>
      <c r="F86" s="4">
        <v>1</v>
      </c>
      <c r="G86" s="29">
        <v>0</v>
      </c>
      <c r="H86" s="19">
        <v>0</v>
      </c>
      <c r="J86" s="18">
        <v>0</v>
      </c>
      <c r="K86" s="19">
        <v>0</v>
      </c>
      <c r="L86" s="4">
        <v>86</v>
      </c>
      <c r="N86" s="18">
        <v>86</v>
      </c>
      <c r="O86" s="4">
        <v>0</v>
      </c>
      <c r="R86" s="18">
        <v>0</v>
      </c>
    </row>
    <row r="87" spans="1:18" s="16" customFormat="1" ht="15.5" x14ac:dyDescent="0.35">
      <c r="A87" s="1"/>
      <c r="B87" s="3" t="s">
        <v>14</v>
      </c>
      <c r="C87" s="2">
        <v>142</v>
      </c>
      <c r="D87" s="2" t="s">
        <v>2</v>
      </c>
      <c r="E87" s="2">
        <v>1</v>
      </c>
      <c r="F87" s="9">
        <v>1</v>
      </c>
      <c r="G87" s="6">
        <v>0</v>
      </c>
      <c r="H87" s="14">
        <v>0</v>
      </c>
      <c r="I87" s="8"/>
      <c r="J87" s="6">
        <v>0</v>
      </c>
      <c r="K87" s="2">
        <v>0</v>
      </c>
      <c r="L87" s="2">
        <v>0</v>
      </c>
      <c r="M87" s="8"/>
      <c r="N87" s="6">
        <v>0</v>
      </c>
      <c r="O87" s="2">
        <v>142</v>
      </c>
      <c r="Q87" s="7"/>
      <c r="R87" s="16">
        <v>0</v>
      </c>
    </row>
    <row r="88" spans="1:18" s="16" customFormat="1" ht="15.5" x14ac:dyDescent="0.35">
      <c r="A88" s="1"/>
      <c r="B88" s="3" t="s">
        <v>16</v>
      </c>
      <c r="C88" s="2">
        <v>7</v>
      </c>
      <c r="D88" s="2" t="s">
        <v>2</v>
      </c>
      <c r="E88" s="2">
        <v>1</v>
      </c>
      <c r="F88" s="6">
        <v>1</v>
      </c>
      <c r="G88" s="29">
        <v>0</v>
      </c>
      <c r="H88" s="14">
        <v>0</v>
      </c>
      <c r="I88" s="8"/>
      <c r="J88" s="6">
        <v>0</v>
      </c>
      <c r="K88" s="2">
        <v>0</v>
      </c>
      <c r="L88" s="2">
        <v>0</v>
      </c>
      <c r="M88" s="14"/>
      <c r="N88" s="29">
        <v>0</v>
      </c>
      <c r="O88" s="2">
        <v>7</v>
      </c>
      <c r="Q88" s="7"/>
      <c r="R88" s="16">
        <v>0</v>
      </c>
    </row>
    <row r="89" spans="1:18" s="4" customFormat="1" ht="15.5" x14ac:dyDescent="0.35">
      <c r="A89" s="4" t="s">
        <v>14</v>
      </c>
      <c r="B89" s="32">
        <v>0.75</v>
      </c>
      <c r="C89" s="4">
        <v>48</v>
      </c>
      <c r="D89" s="4" t="s">
        <v>2</v>
      </c>
      <c r="E89" s="4">
        <v>1</v>
      </c>
      <c r="F89" s="4">
        <v>1</v>
      </c>
      <c r="G89" s="18">
        <v>0</v>
      </c>
      <c r="H89" s="19">
        <v>0</v>
      </c>
      <c r="J89" s="18">
        <v>0</v>
      </c>
      <c r="K89" s="4">
        <v>0</v>
      </c>
      <c r="L89" s="2">
        <v>0</v>
      </c>
      <c r="N89" s="29">
        <v>0</v>
      </c>
      <c r="O89" s="19">
        <v>48</v>
      </c>
      <c r="R89" s="18">
        <v>0</v>
      </c>
    </row>
    <row r="90" spans="1:18" s="4" customFormat="1" ht="15.5" x14ac:dyDescent="0.35">
      <c r="A90" s="4" t="s">
        <v>58</v>
      </c>
      <c r="B90" s="32"/>
      <c r="C90" s="4">
        <v>37</v>
      </c>
      <c r="D90" s="4" t="s">
        <v>2</v>
      </c>
      <c r="E90" s="4">
        <v>1</v>
      </c>
      <c r="F90" s="4">
        <v>1</v>
      </c>
      <c r="G90" s="29">
        <v>0</v>
      </c>
      <c r="H90" s="19">
        <v>0</v>
      </c>
      <c r="J90" s="18">
        <v>0</v>
      </c>
      <c r="K90" s="4">
        <v>0</v>
      </c>
      <c r="L90" s="2">
        <v>0</v>
      </c>
      <c r="N90" s="29">
        <v>0</v>
      </c>
      <c r="O90" s="19">
        <v>37</v>
      </c>
      <c r="R90" s="18">
        <v>0</v>
      </c>
    </row>
    <row r="91" spans="1:18" s="4" customFormat="1" ht="15.5" x14ac:dyDescent="0.35">
      <c r="A91" s="4" t="s">
        <v>14</v>
      </c>
      <c r="B91" s="32">
        <v>0.31</v>
      </c>
      <c r="C91" s="33">
        <v>44.019999999999996</v>
      </c>
      <c r="D91" s="4" t="s">
        <v>2</v>
      </c>
      <c r="E91" s="4">
        <v>1</v>
      </c>
      <c r="F91" s="4">
        <v>1</v>
      </c>
      <c r="G91" s="18">
        <v>0</v>
      </c>
      <c r="H91" s="19">
        <v>0</v>
      </c>
      <c r="J91" s="18">
        <v>0</v>
      </c>
      <c r="K91" s="4">
        <v>0</v>
      </c>
      <c r="L91" s="2">
        <v>0</v>
      </c>
      <c r="N91" s="29">
        <v>0</v>
      </c>
      <c r="O91" s="34">
        <v>44.019999999999996</v>
      </c>
      <c r="R91" s="18">
        <v>0</v>
      </c>
    </row>
    <row r="92" spans="1:18" s="4" customFormat="1" ht="15.5" x14ac:dyDescent="0.35">
      <c r="A92" s="4" t="s">
        <v>16</v>
      </c>
      <c r="B92" s="32">
        <v>0.05</v>
      </c>
      <c r="C92" s="33">
        <v>7.1</v>
      </c>
      <c r="D92" s="4" t="s">
        <v>2</v>
      </c>
      <c r="E92" s="4">
        <v>1</v>
      </c>
      <c r="F92" s="4">
        <v>1</v>
      </c>
      <c r="G92" s="18">
        <v>0</v>
      </c>
      <c r="H92" s="19">
        <v>0</v>
      </c>
      <c r="J92" s="18">
        <v>0</v>
      </c>
      <c r="K92" s="4">
        <v>0</v>
      </c>
      <c r="L92" s="2">
        <v>0</v>
      </c>
      <c r="N92" s="29">
        <v>0</v>
      </c>
      <c r="O92" s="34">
        <v>7.1</v>
      </c>
      <c r="R92" s="18">
        <v>0</v>
      </c>
    </row>
    <row r="93" spans="1:18" s="16" customFormat="1" ht="15.5" x14ac:dyDescent="0.35">
      <c r="A93" s="1"/>
      <c r="B93" s="3" t="s">
        <v>14</v>
      </c>
      <c r="C93" s="2">
        <v>25</v>
      </c>
      <c r="D93" s="2" t="s">
        <v>2</v>
      </c>
      <c r="E93" s="2">
        <v>1</v>
      </c>
      <c r="F93" s="9">
        <v>1</v>
      </c>
      <c r="G93" s="6">
        <v>0</v>
      </c>
      <c r="H93" s="14"/>
      <c r="I93" s="8"/>
      <c r="J93" s="6">
        <v>0</v>
      </c>
      <c r="K93" s="2">
        <v>0</v>
      </c>
      <c r="L93" s="2">
        <v>0</v>
      </c>
      <c r="M93" s="8"/>
      <c r="N93" s="6">
        <v>0</v>
      </c>
      <c r="O93" s="2">
        <v>25</v>
      </c>
      <c r="Q93" s="7"/>
      <c r="R93" s="16">
        <v>0</v>
      </c>
    </row>
    <row r="94" spans="1:18" s="16" customFormat="1" ht="15.5" x14ac:dyDescent="0.35">
      <c r="A94" s="1"/>
      <c r="B94" s="3" t="s">
        <v>16</v>
      </c>
      <c r="C94" s="2">
        <v>13</v>
      </c>
      <c r="D94" s="2" t="s">
        <v>2</v>
      </c>
      <c r="E94" s="2">
        <v>1</v>
      </c>
      <c r="F94" s="9">
        <v>1</v>
      </c>
      <c r="G94" s="6">
        <v>0</v>
      </c>
      <c r="H94" s="14"/>
      <c r="I94" s="8"/>
      <c r="J94" s="6">
        <v>0</v>
      </c>
      <c r="K94" s="2">
        <v>0</v>
      </c>
      <c r="L94" s="2">
        <v>0</v>
      </c>
      <c r="M94" s="8"/>
      <c r="N94" s="6">
        <v>0</v>
      </c>
      <c r="O94" s="2">
        <v>13</v>
      </c>
      <c r="P94" s="1"/>
      <c r="Q94" s="8"/>
      <c r="R94" s="16">
        <v>0</v>
      </c>
    </row>
    <row r="95" spans="1:18" s="16" customFormat="1" ht="15.5" x14ac:dyDescent="0.35">
      <c r="A95" s="1"/>
      <c r="B95" s="3" t="s">
        <v>14</v>
      </c>
      <c r="C95" s="2">
        <v>161</v>
      </c>
      <c r="D95" s="2" t="s">
        <v>2</v>
      </c>
      <c r="E95" s="2">
        <v>1</v>
      </c>
      <c r="F95" s="9">
        <v>1</v>
      </c>
      <c r="G95" s="6">
        <v>0</v>
      </c>
      <c r="H95" s="14"/>
      <c r="I95" s="8"/>
      <c r="J95" s="6">
        <v>0</v>
      </c>
      <c r="K95" s="2">
        <v>0</v>
      </c>
      <c r="L95" s="2">
        <v>0</v>
      </c>
      <c r="M95" s="8"/>
      <c r="N95" s="6">
        <v>0</v>
      </c>
      <c r="O95" s="2">
        <v>161</v>
      </c>
      <c r="P95" s="1"/>
      <c r="Q95" s="8"/>
      <c r="R95" s="1">
        <v>0</v>
      </c>
    </row>
    <row r="96" spans="1:18" s="16" customFormat="1" ht="15.5" x14ac:dyDescent="0.35">
      <c r="A96" s="1"/>
      <c r="B96" s="3" t="s">
        <v>16</v>
      </c>
      <c r="C96" s="2">
        <v>28</v>
      </c>
      <c r="D96" s="2" t="s">
        <v>2</v>
      </c>
      <c r="E96" s="2">
        <v>1</v>
      </c>
      <c r="F96" s="9">
        <v>1</v>
      </c>
      <c r="G96" s="6">
        <v>0</v>
      </c>
      <c r="H96" s="14"/>
      <c r="I96" s="8"/>
      <c r="J96" s="6">
        <v>0</v>
      </c>
      <c r="K96" s="2">
        <v>0</v>
      </c>
      <c r="L96" s="2">
        <v>0</v>
      </c>
      <c r="M96" s="14"/>
      <c r="N96" s="29">
        <v>0</v>
      </c>
      <c r="O96" s="2">
        <v>28</v>
      </c>
      <c r="P96" s="1"/>
      <c r="Q96" s="8"/>
      <c r="R96" s="1">
        <v>0</v>
      </c>
    </row>
    <row r="97" spans="1:18" s="4" customFormat="1" ht="15.5" x14ac:dyDescent="0.35">
      <c r="A97" s="4" t="s">
        <v>14</v>
      </c>
      <c r="B97" s="32">
        <v>0.35</v>
      </c>
      <c r="C97" s="4">
        <v>24.5</v>
      </c>
      <c r="D97" s="4" t="s">
        <v>2</v>
      </c>
      <c r="E97" s="4">
        <v>1</v>
      </c>
      <c r="F97" s="4">
        <v>1</v>
      </c>
      <c r="G97" s="18">
        <v>0</v>
      </c>
      <c r="J97" s="18">
        <v>0</v>
      </c>
      <c r="K97" s="4">
        <v>0</v>
      </c>
      <c r="L97" s="2">
        <v>0</v>
      </c>
      <c r="N97" s="29">
        <v>0</v>
      </c>
      <c r="O97" s="19">
        <v>24.5</v>
      </c>
      <c r="R97" s="18">
        <v>0</v>
      </c>
    </row>
    <row r="98" spans="1:18" s="4" customFormat="1" ht="15.5" x14ac:dyDescent="0.35">
      <c r="A98" s="4" t="s">
        <v>16</v>
      </c>
      <c r="B98" s="32">
        <v>0.18</v>
      </c>
      <c r="C98" s="4">
        <v>12.6</v>
      </c>
      <c r="D98" s="4" t="s">
        <v>2</v>
      </c>
      <c r="E98" s="4">
        <v>1</v>
      </c>
      <c r="F98" s="4">
        <v>1</v>
      </c>
      <c r="G98" s="18">
        <v>0</v>
      </c>
      <c r="J98" s="18">
        <v>0</v>
      </c>
      <c r="K98" s="4">
        <v>0</v>
      </c>
      <c r="L98" s="2">
        <v>0</v>
      </c>
      <c r="N98" s="29">
        <v>0</v>
      </c>
      <c r="O98" s="19">
        <v>12.6</v>
      </c>
      <c r="R98" s="18">
        <v>0</v>
      </c>
    </row>
    <row r="99" spans="1:18" s="4" customFormat="1" ht="15.5" x14ac:dyDescent="0.35">
      <c r="A99" s="4" t="s">
        <v>14</v>
      </c>
      <c r="B99" s="32">
        <v>0.48</v>
      </c>
      <c r="C99" s="4">
        <v>160.80000000000001</v>
      </c>
      <c r="D99" s="4" t="s">
        <v>2</v>
      </c>
      <c r="E99" s="4">
        <v>1</v>
      </c>
      <c r="F99" s="4">
        <v>1</v>
      </c>
      <c r="G99" s="18">
        <v>0</v>
      </c>
      <c r="J99" s="18">
        <v>0</v>
      </c>
      <c r="K99" s="4">
        <v>0</v>
      </c>
      <c r="L99" s="2">
        <v>0</v>
      </c>
      <c r="N99" s="29">
        <v>0</v>
      </c>
      <c r="O99" s="19">
        <v>160.80000000000001</v>
      </c>
      <c r="R99" s="18">
        <v>0</v>
      </c>
    </row>
    <row r="100" spans="1:18" s="4" customFormat="1" ht="15.5" x14ac:dyDescent="0.35">
      <c r="A100" s="4" t="s">
        <v>16</v>
      </c>
      <c r="B100" s="32">
        <v>0.08</v>
      </c>
      <c r="C100" s="4">
        <v>26.8</v>
      </c>
      <c r="D100" s="4" t="s">
        <v>2</v>
      </c>
      <c r="E100" s="4">
        <v>1</v>
      </c>
      <c r="F100" s="4">
        <v>1</v>
      </c>
      <c r="G100" s="18">
        <v>0</v>
      </c>
      <c r="J100" s="18">
        <v>0</v>
      </c>
      <c r="K100" s="4">
        <v>0</v>
      </c>
      <c r="L100" s="2">
        <v>0</v>
      </c>
      <c r="N100" s="29">
        <v>0</v>
      </c>
      <c r="O100" s="19">
        <v>26.8</v>
      </c>
      <c r="R100" s="18">
        <v>0</v>
      </c>
    </row>
    <row r="101" spans="1:18" s="4" customFormat="1" x14ac:dyDescent="0.35">
      <c r="A101" s="4" t="s">
        <v>14</v>
      </c>
      <c r="B101" s="32">
        <v>0.24</v>
      </c>
      <c r="C101" s="4">
        <v>12.72</v>
      </c>
      <c r="D101" s="4" t="s">
        <v>31</v>
      </c>
      <c r="E101" s="4">
        <v>1</v>
      </c>
      <c r="F101" s="4">
        <v>1</v>
      </c>
      <c r="G101" s="18">
        <v>0</v>
      </c>
      <c r="J101" s="18">
        <v>0</v>
      </c>
      <c r="K101" s="4">
        <v>0</v>
      </c>
      <c r="N101" s="18">
        <v>0</v>
      </c>
      <c r="O101" s="4">
        <v>0</v>
      </c>
      <c r="R101" s="18">
        <v>12.72</v>
      </c>
    </row>
    <row r="102" spans="1:18" s="4" customFormat="1" x14ac:dyDescent="0.35">
      <c r="A102" s="4" t="s">
        <v>16</v>
      </c>
      <c r="B102" s="32">
        <v>0.19</v>
      </c>
      <c r="C102" s="4">
        <v>10.07</v>
      </c>
      <c r="D102" s="4" t="s">
        <v>31</v>
      </c>
      <c r="E102" s="4">
        <v>1</v>
      </c>
      <c r="F102" s="4">
        <v>1</v>
      </c>
      <c r="G102" s="18">
        <v>0</v>
      </c>
      <c r="J102" s="18">
        <v>0</v>
      </c>
      <c r="K102" s="4">
        <v>0</v>
      </c>
      <c r="N102" s="18">
        <v>0</v>
      </c>
      <c r="O102" s="4">
        <v>0</v>
      </c>
      <c r="R102" s="18">
        <v>10.07</v>
      </c>
    </row>
    <row r="103" spans="1:18" s="4" customFormat="1" x14ac:dyDescent="0.35">
      <c r="A103" s="4" t="s">
        <v>50</v>
      </c>
      <c r="B103" s="32">
        <v>0.3</v>
      </c>
      <c r="C103" s="4">
        <v>15.9</v>
      </c>
      <c r="D103" s="4" t="s">
        <v>31</v>
      </c>
      <c r="E103" s="4">
        <v>1</v>
      </c>
      <c r="F103" s="4">
        <v>1</v>
      </c>
      <c r="G103" s="18">
        <v>0</v>
      </c>
      <c r="J103" s="18">
        <v>0</v>
      </c>
      <c r="K103" s="4">
        <v>0</v>
      </c>
      <c r="N103" s="18">
        <v>0</v>
      </c>
      <c r="O103" s="4">
        <v>0</v>
      </c>
      <c r="R103" s="18">
        <v>15.9</v>
      </c>
    </row>
    <row r="104" spans="1:18" s="4" customFormat="1" x14ac:dyDescent="0.35">
      <c r="A104" s="4" t="s">
        <v>65</v>
      </c>
      <c r="B104" s="4" t="s">
        <v>66</v>
      </c>
      <c r="C104" s="4">
        <v>2</v>
      </c>
      <c r="D104" s="4" t="s">
        <v>31</v>
      </c>
      <c r="E104" s="4">
        <v>1</v>
      </c>
      <c r="F104" s="4">
        <v>1</v>
      </c>
      <c r="G104" s="18">
        <v>0</v>
      </c>
      <c r="J104" s="18">
        <v>0</v>
      </c>
      <c r="K104" s="4">
        <v>0</v>
      </c>
      <c r="N104" s="18">
        <v>0</v>
      </c>
      <c r="O104" s="4">
        <v>0</v>
      </c>
      <c r="R104" s="18">
        <v>2</v>
      </c>
    </row>
    <row r="105" spans="1:18" s="4" customFormat="1" x14ac:dyDescent="0.35">
      <c r="A105" s="4" t="s">
        <v>14</v>
      </c>
      <c r="B105" s="4">
        <v>4</v>
      </c>
      <c r="C105" s="4">
        <v>4</v>
      </c>
      <c r="D105" s="4" t="s">
        <v>31</v>
      </c>
      <c r="E105" s="4">
        <v>1</v>
      </c>
      <c r="F105" s="4">
        <v>1</v>
      </c>
      <c r="G105" s="18">
        <v>0</v>
      </c>
      <c r="J105" s="18">
        <v>0</v>
      </c>
      <c r="K105" s="4">
        <v>0</v>
      </c>
      <c r="N105" s="18">
        <v>0</v>
      </c>
      <c r="O105" s="4">
        <v>0</v>
      </c>
      <c r="R105" s="18">
        <v>4</v>
      </c>
    </row>
    <row r="106" spans="1:18" s="4" customFormat="1" x14ac:dyDescent="0.35">
      <c r="A106" s="4" t="s">
        <v>16</v>
      </c>
      <c r="B106" s="4">
        <v>2</v>
      </c>
      <c r="C106" s="4">
        <v>2</v>
      </c>
      <c r="D106" s="4" t="s">
        <v>31</v>
      </c>
      <c r="E106" s="4">
        <v>1</v>
      </c>
      <c r="F106" s="4">
        <v>1</v>
      </c>
      <c r="G106" s="18">
        <v>0</v>
      </c>
      <c r="J106" s="18">
        <v>0</v>
      </c>
      <c r="K106" s="4">
        <v>0</v>
      </c>
      <c r="N106" s="18">
        <v>0</v>
      </c>
      <c r="O106" s="4">
        <v>0</v>
      </c>
      <c r="R106" s="18">
        <v>2</v>
      </c>
    </row>
    <row r="107" spans="1:18" s="4" customFormat="1" x14ac:dyDescent="0.35">
      <c r="A107" s="4" t="s">
        <v>52</v>
      </c>
      <c r="B107" s="4">
        <v>1</v>
      </c>
      <c r="C107" s="4">
        <v>1</v>
      </c>
      <c r="D107" s="4" t="s">
        <v>31</v>
      </c>
      <c r="E107" s="4">
        <v>1</v>
      </c>
      <c r="F107" s="4">
        <v>1</v>
      </c>
      <c r="G107" s="18">
        <v>0</v>
      </c>
      <c r="J107" s="18">
        <v>0</v>
      </c>
      <c r="K107" s="4">
        <v>0</v>
      </c>
      <c r="N107" s="18">
        <v>0</v>
      </c>
      <c r="O107" s="4">
        <v>0</v>
      </c>
      <c r="R107" s="18">
        <v>1</v>
      </c>
    </row>
    <row r="108" spans="1:18" s="4" customFormat="1" x14ac:dyDescent="0.35">
      <c r="A108" s="4" t="s">
        <v>50</v>
      </c>
      <c r="B108" s="4">
        <v>1</v>
      </c>
      <c r="C108" s="4">
        <v>1</v>
      </c>
      <c r="D108" s="4" t="s">
        <v>31</v>
      </c>
      <c r="E108" s="4">
        <v>1</v>
      </c>
      <c r="F108" s="4">
        <v>1</v>
      </c>
      <c r="G108" s="18">
        <v>0</v>
      </c>
      <c r="J108" s="18">
        <v>0</v>
      </c>
      <c r="K108" s="4">
        <v>0</v>
      </c>
      <c r="N108" s="18">
        <v>0</v>
      </c>
      <c r="O108" s="4">
        <v>0</v>
      </c>
      <c r="R108" s="18">
        <v>1</v>
      </c>
    </row>
    <row r="109" spans="1:18" s="4" customFormat="1" x14ac:dyDescent="0.35">
      <c r="A109" s="4" t="s">
        <v>14</v>
      </c>
      <c r="B109" s="32">
        <v>0.28000000000000003</v>
      </c>
      <c r="C109" s="4">
        <v>36.96</v>
      </c>
      <c r="D109" s="4" t="s">
        <v>31</v>
      </c>
      <c r="E109" s="4">
        <v>1</v>
      </c>
      <c r="F109" s="4">
        <v>1</v>
      </c>
      <c r="G109" s="18">
        <v>0</v>
      </c>
      <c r="J109" s="18">
        <v>0</v>
      </c>
      <c r="K109" s="4">
        <v>0</v>
      </c>
      <c r="N109" s="18">
        <v>0</v>
      </c>
      <c r="O109" s="4">
        <v>0</v>
      </c>
      <c r="R109" s="18">
        <v>36.96</v>
      </c>
    </row>
    <row r="110" spans="1:18" s="4" customFormat="1" x14ac:dyDescent="0.35">
      <c r="A110" s="4" t="s">
        <v>16</v>
      </c>
      <c r="B110" s="32">
        <v>0.02</v>
      </c>
      <c r="C110" s="4">
        <v>2.64</v>
      </c>
      <c r="D110" s="4" t="s">
        <v>31</v>
      </c>
      <c r="E110" s="4">
        <v>1</v>
      </c>
      <c r="F110" s="4">
        <v>1</v>
      </c>
      <c r="G110" s="18">
        <v>0</v>
      </c>
      <c r="J110" s="18">
        <v>0</v>
      </c>
      <c r="K110" s="4">
        <v>0</v>
      </c>
      <c r="N110" s="18">
        <v>0</v>
      </c>
      <c r="O110" s="4">
        <v>0</v>
      </c>
      <c r="R110" s="18">
        <v>2.64</v>
      </c>
    </row>
    <row r="111" spans="1:18" s="4" customFormat="1" x14ac:dyDescent="0.35">
      <c r="A111" s="4" t="s">
        <v>50</v>
      </c>
      <c r="B111" s="32">
        <v>0.28000000000000003</v>
      </c>
      <c r="C111" s="4">
        <v>36.96</v>
      </c>
      <c r="D111" s="4" t="s">
        <v>31</v>
      </c>
      <c r="E111" s="4">
        <v>1</v>
      </c>
      <c r="F111" s="4">
        <v>1</v>
      </c>
      <c r="G111" s="18">
        <v>0</v>
      </c>
      <c r="J111" s="18">
        <v>0</v>
      </c>
      <c r="K111" s="4">
        <v>0</v>
      </c>
      <c r="N111" s="18">
        <v>0</v>
      </c>
      <c r="O111" s="4">
        <v>0</v>
      </c>
      <c r="R111" s="18">
        <v>36.96</v>
      </c>
    </row>
    <row r="112" spans="1:18" s="4" customFormat="1" x14ac:dyDescent="0.35">
      <c r="A112" s="4" t="s">
        <v>14</v>
      </c>
      <c r="B112" s="32">
        <v>0.54</v>
      </c>
      <c r="C112" s="4">
        <v>114.48</v>
      </c>
      <c r="D112" s="4" t="s">
        <v>31</v>
      </c>
      <c r="E112" s="4">
        <v>1</v>
      </c>
      <c r="F112" s="4">
        <v>1</v>
      </c>
      <c r="G112" s="18">
        <v>0</v>
      </c>
      <c r="J112" s="18">
        <v>0</v>
      </c>
      <c r="K112" s="4">
        <v>0</v>
      </c>
      <c r="N112" s="18">
        <v>0</v>
      </c>
      <c r="O112" s="4">
        <v>0</v>
      </c>
      <c r="R112" s="18">
        <v>114.48</v>
      </c>
    </row>
    <row r="113" spans="1:18" s="4" customFormat="1" x14ac:dyDescent="0.35">
      <c r="A113" s="4" t="s">
        <v>16</v>
      </c>
      <c r="B113" s="32">
        <v>0.08</v>
      </c>
      <c r="C113" s="4">
        <v>16.96</v>
      </c>
      <c r="D113" s="4" t="s">
        <v>31</v>
      </c>
      <c r="E113" s="4">
        <v>1</v>
      </c>
      <c r="F113" s="4">
        <v>1</v>
      </c>
      <c r="G113" s="18">
        <v>0</v>
      </c>
      <c r="J113" s="18">
        <v>0</v>
      </c>
      <c r="K113" s="4">
        <v>0</v>
      </c>
      <c r="N113" s="18">
        <v>0</v>
      </c>
      <c r="O113" s="4">
        <v>0</v>
      </c>
      <c r="R113" s="18">
        <v>16.96</v>
      </c>
    </row>
    <row r="114" spans="1:18" s="4" customFormat="1" x14ac:dyDescent="0.35">
      <c r="A114" s="4" t="s">
        <v>52</v>
      </c>
      <c r="B114" s="4" t="s">
        <v>72</v>
      </c>
      <c r="C114" s="4">
        <v>1</v>
      </c>
      <c r="D114" s="4" t="s">
        <v>31</v>
      </c>
      <c r="E114" s="4">
        <v>1</v>
      </c>
      <c r="F114" s="4">
        <v>1</v>
      </c>
      <c r="G114" s="18">
        <v>0</v>
      </c>
      <c r="J114" s="18">
        <v>0</v>
      </c>
      <c r="K114" s="4">
        <v>0</v>
      </c>
      <c r="N114" s="18">
        <v>0</v>
      </c>
      <c r="O114" s="4">
        <v>0</v>
      </c>
      <c r="R114" s="18">
        <v>1</v>
      </c>
    </row>
    <row r="115" spans="1:18" s="4" customFormat="1" x14ac:dyDescent="0.35">
      <c r="A115" s="4" t="s">
        <v>14</v>
      </c>
      <c r="B115" s="32">
        <v>0.57999999999999996</v>
      </c>
      <c r="C115" s="4">
        <v>187.92000000000002</v>
      </c>
      <c r="D115" s="4" t="s">
        <v>31</v>
      </c>
      <c r="E115" s="4">
        <v>1</v>
      </c>
      <c r="F115" s="4">
        <v>1</v>
      </c>
      <c r="G115" s="18">
        <v>0</v>
      </c>
      <c r="J115" s="18">
        <v>0</v>
      </c>
      <c r="K115" s="4">
        <v>0</v>
      </c>
      <c r="N115" s="18">
        <v>0</v>
      </c>
      <c r="O115" s="4">
        <v>0</v>
      </c>
      <c r="R115" s="18">
        <v>187.92000000000002</v>
      </c>
    </row>
    <row r="116" spans="1:18" s="4" customFormat="1" x14ac:dyDescent="0.35">
      <c r="A116" s="4" t="s">
        <v>16</v>
      </c>
      <c r="B116" s="32">
        <v>0.17</v>
      </c>
      <c r="C116" s="4">
        <v>55.080000000000005</v>
      </c>
      <c r="D116" s="4" t="s">
        <v>31</v>
      </c>
      <c r="E116" s="4">
        <v>1</v>
      </c>
      <c r="F116" s="4">
        <v>1</v>
      </c>
      <c r="G116" s="18">
        <v>0</v>
      </c>
      <c r="J116" s="18">
        <v>0</v>
      </c>
      <c r="K116" s="4">
        <v>0</v>
      </c>
      <c r="N116" s="18">
        <v>0</v>
      </c>
      <c r="O116" s="4">
        <v>0</v>
      </c>
      <c r="R116" s="18">
        <v>55.080000000000005</v>
      </c>
    </row>
    <row r="117" spans="1:18" s="4" customFormat="1" x14ac:dyDescent="0.35">
      <c r="A117" s="4" t="s">
        <v>14</v>
      </c>
      <c r="B117" s="32">
        <v>0.59</v>
      </c>
      <c r="C117" s="4">
        <v>90.5</v>
      </c>
      <c r="D117" s="4" t="s">
        <v>31</v>
      </c>
      <c r="E117" s="4">
        <v>1</v>
      </c>
      <c r="F117" s="4">
        <v>1</v>
      </c>
      <c r="G117" s="18">
        <v>0</v>
      </c>
      <c r="J117" s="18">
        <v>0</v>
      </c>
      <c r="K117" s="4">
        <v>0</v>
      </c>
      <c r="N117" s="18">
        <v>0</v>
      </c>
      <c r="O117" s="4">
        <v>0</v>
      </c>
      <c r="R117" s="18">
        <v>90.5</v>
      </c>
    </row>
    <row r="118" spans="1:18" s="4" customFormat="1" x14ac:dyDescent="0.35">
      <c r="A118" s="4" t="s">
        <v>16</v>
      </c>
      <c r="B118" s="32">
        <v>0.23</v>
      </c>
      <c r="C118" s="4">
        <v>15</v>
      </c>
      <c r="D118" s="4" t="s">
        <v>31</v>
      </c>
      <c r="E118" s="4">
        <v>1</v>
      </c>
      <c r="F118" s="4">
        <v>1</v>
      </c>
      <c r="G118" s="18">
        <v>0</v>
      </c>
      <c r="J118" s="18">
        <v>0</v>
      </c>
      <c r="K118" s="4">
        <v>0</v>
      </c>
      <c r="N118" s="18">
        <v>0</v>
      </c>
      <c r="O118" s="4">
        <v>0</v>
      </c>
      <c r="R118" s="18">
        <v>15</v>
      </c>
    </row>
    <row r="119" spans="1:18" s="4" customFormat="1" x14ac:dyDescent="0.35">
      <c r="A119" s="4" t="s">
        <v>65</v>
      </c>
      <c r="C119" s="4">
        <v>3</v>
      </c>
      <c r="D119" s="4" t="s">
        <v>31</v>
      </c>
      <c r="E119" s="4">
        <v>1</v>
      </c>
      <c r="F119" s="4">
        <v>1</v>
      </c>
      <c r="G119" s="18">
        <v>0</v>
      </c>
      <c r="J119" s="18">
        <v>0</v>
      </c>
      <c r="K119" s="4">
        <v>0</v>
      </c>
      <c r="N119" s="18">
        <v>0</v>
      </c>
      <c r="O119" s="4">
        <v>0</v>
      </c>
      <c r="R119" s="18">
        <v>3</v>
      </c>
    </row>
    <row r="120" spans="1:18" s="16" customFormat="1" ht="15.5" x14ac:dyDescent="0.35">
      <c r="B120" s="4" t="s">
        <v>24</v>
      </c>
      <c r="C120" s="16">
        <v>8</v>
      </c>
      <c r="D120" s="5" t="s">
        <v>31</v>
      </c>
      <c r="E120" s="5">
        <v>1</v>
      </c>
      <c r="F120" s="7">
        <v>0.4</v>
      </c>
      <c r="G120" s="10">
        <v>0</v>
      </c>
      <c r="H120" s="11"/>
      <c r="I120" s="7"/>
      <c r="J120" s="10">
        <v>0</v>
      </c>
      <c r="K120" s="5">
        <v>0</v>
      </c>
      <c r="L120" s="5">
        <v>0</v>
      </c>
      <c r="M120" s="7"/>
      <c r="N120" s="10">
        <v>0</v>
      </c>
      <c r="O120" s="5">
        <v>0</v>
      </c>
      <c r="Q120" s="7"/>
      <c r="R120" s="16">
        <v>3.2</v>
      </c>
    </row>
    <row r="121" spans="1:18" s="16" customFormat="1" ht="15.5" x14ac:dyDescent="0.35">
      <c r="B121" s="4" t="s">
        <v>25</v>
      </c>
      <c r="C121" s="16">
        <v>18</v>
      </c>
      <c r="D121" s="5" t="s">
        <v>31</v>
      </c>
      <c r="E121" s="5">
        <v>1</v>
      </c>
      <c r="F121" s="7">
        <v>0.4</v>
      </c>
      <c r="G121" s="10">
        <v>0</v>
      </c>
      <c r="H121" s="11"/>
      <c r="I121" s="7"/>
      <c r="J121" s="10">
        <v>0</v>
      </c>
      <c r="K121" s="5">
        <v>0</v>
      </c>
      <c r="L121" s="5">
        <v>0</v>
      </c>
      <c r="M121" s="7"/>
      <c r="N121" s="10">
        <v>0</v>
      </c>
      <c r="O121" s="5">
        <v>0</v>
      </c>
      <c r="Q121" s="7"/>
      <c r="R121" s="16">
        <v>7.2</v>
      </c>
    </row>
    <row r="122" spans="1:18" s="16" customFormat="1" ht="15.5" x14ac:dyDescent="0.35">
      <c r="B122" s="4" t="s">
        <v>26</v>
      </c>
      <c r="C122" s="16">
        <v>6</v>
      </c>
      <c r="D122" s="5" t="s">
        <v>31</v>
      </c>
      <c r="E122" s="5">
        <v>1</v>
      </c>
      <c r="F122" s="7">
        <v>0.4</v>
      </c>
      <c r="G122" s="10">
        <v>0</v>
      </c>
      <c r="H122" s="11"/>
      <c r="I122" s="7"/>
      <c r="J122" s="10">
        <v>0</v>
      </c>
      <c r="K122" s="5">
        <v>0</v>
      </c>
      <c r="L122" s="5">
        <v>0</v>
      </c>
      <c r="M122" s="7"/>
      <c r="N122" s="10">
        <v>0</v>
      </c>
      <c r="O122" s="5">
        <v>0</v>
      </c>
      <c r="Q122" s="7"/>
      <c r="R122" s="16">
        <v>2.4000000000000004</v>
      </c>
    </row>
    <row r="123" spans="1:18" s="16" customFormat="1" ht="15.5" x14ac:dyDescent="0.35">
      <c r="B123" s="4" t="s">
        <v>27</v>
      </c>
      <c r="C123" s="16">
        <v>20</v>
      </c>
      <c r="D123" s="5" t="s">
        <v>31</v>
      </c>
      <c r="E123" s="5">
        <v>1</v>
      </c>
      <c r="F123" s="7">
        <v>0.4</v>
      </c>
      <c r="G123" s="10">
        <v>0</v>
      </c>
      <c r="H123" s="11"/>
      <c r="I123" s="7"/>
      <c r="J123" s="10">
        <v>0</v>
      </c>
      <c r="K123" s="5">
        <v>0</v>
      </c>
      <c r="L123" s="5">
        <v>0</v>
      </c>
      <c r="M123" s="7"/>
      <c r="N123" s="10">
        <v>0</v>
      </c>
      <c r="O123" s="5">
        <v>0</v>
      </c>
      <c r="Q123" s="7"/>
      <c r="R123" s="16">
        <v>8</v>
      </c>
    </row>
    <row r="124" spans="1:18" s="16" customFormat="1" ht="15.5" x14ac:dyDescent="0.35">
      <c r="B124" s="4" t="s">
        <v>28</v>
      </c>
      <c r="C124" s="16">
        <v>4</v>
      </c>
      <c r="D124" s="5" t="s">
        <v>31</v>
      </c>
      <c r="E124" s="5">
        <v>1</v>
      </c>
      <c r="F124" s="7">
        <v>0.4</v>
      </c>
      <c r="G124" s="10">
        <v>0</v>
      </c>
      <c r="H124" s="11"/>
      <c r="I124" s="7"/>
      <c r="J124" s="10">
        <v>0</v>
      </c>
      <c r="K124" s="5">
        <v>0</v>
      </c>
      <c r="L124" s="5">
        <v>0</v>
      </c>
      <c r="M124" s="7"/>
      <c r="N124" s="10">
        <v>0</v>
      </c>
      <c r="O124" s="5">
        <v>0</v>
      </c>
      <c r="Q124" s="7"/>
      <c r="R124" s="16">
        <v>1.6</v>
      </c>
    </row>
    <row r="125" spans="1:18" s="16" customFormat="1" ht="15.5" x14ac:dyDescent="0.35">
      <c r="B125" s="4" t="s">
        <v>29</v>
      </c>
      <c r="C125" s="16">
        <v>5</v>
      </c>
      <c r="D125" s="5" t="s">
        <v>31</v>
      </c>
      <c r="E125" s="5">
        <v>1</v>
      </c>
      <c r="F125" s="7">
        <v>0.4</v>
      </c>
      <c r="G125" s="10">
        <v>0</v>
      </c>
      <c r="H125" s="11"/>
      <c r="I125" s="7"/>
      <c r="J125" s="10">
        <v>0</v>
      </c>
      <c r="K125" s="5">
        <v>0</v>
      </c>
      <c r="L125" s="5">
        <v>0</v>
      </c>
      <c r="M125" s="7"/>
      <c r="N125" s="10">
        <v>0</v>
      </c>
      <c r="O125" s="5">
        <v>0</v>
      </c>
      <c r="Q125" s="7"/>
      <c r="R125" s="16">
        <v>2</v>
      </c>
    </row>
    <row r="126" spans="1:18" s="16" customFormat="1" ht="15.5" x14ac:dyDescent="0.35">
      <c r="B126" s="4" t="s">
        <v>30</v>
      </c>
      <c r="C126" s="16">
        <v>12</v>
      </c>
      <c r="D126" s="5" t="s">
        <v>31</v>
      </c>
      <c r="E126" s="5">
        <v>1</v>
      </c>
      <c r="F126" s="7">
        <v>0.4</v>
      </c>
      <c r="G126" s="10">
        <v>0</v>
      </c>
      <c r="H126" s="11"/>
      <c r="I126" s="7"/>
      <c r="J126" s="10">
        <v>0</v>
      </c>
      <c r="K126" s="5">
        <v>0</v>
      </c>
      <c r="L126" s="5">
        <v>0</v>
      </c>
      <c r="M126" s="7"/>
      <c r="N126" s="10">
        <v>0</v>
      </c>
      <c r="O126" s="5">
        <v>0</v>
      </c>
      <c r="Q126" s="7"/>
      <c r="R126" s="16">
        <v>4.8000000000000007</v>
      </c>
    </row>
    <row r="127" spans="1:18" s="16" customFormat="1" ht="15.5" x14ac:dyDescent="0.35">
      <c r="B127" s="4" t="s">
        <v>32</v>
      </c>
      <c r="C127" s="16">
        <v>36</v>
      </c>
      <c r="D127" s="5" t="s">
        <v>31</v>
      </c>
      <c r="E127" s="5">
        <v>1</v>
      </c>
      <c r="F127" s="7">
        <v>0.4</v>
      </c>
      <c r="G127" s="10">
        <v>0</v>
      </c>
      <c r="H127" s="11"/>
      <c r="I127" s="7"/>
      <c r="J127" s="10">
        <v>0</v>
      </c>
      <c r="K127" s="5">
        <v>0</v>
      </c>
      <c r="L127" s="5">
        <v>0</v>
      </c>
      <c r="M127" s="7"/>
      <c r="N127" s="10">
        <v>0</v>
      </c>
      <c r="O127" s="5">
        <v>0</v>
      </c>
      <c r="Q127" s="7"/>
      <c r="R127" s="16">
        <v>14.4</v>
      </c>
    </row>
    <row r="128" spans="1:18" s="16" customFormat="1" ht="29" x14ac:dyDescent="0.35">
      <c r="B128" s="4" t="s">
        <v>36</v>
      </c>
      <c r="C128" s="16">
        <v>1</v>
      </c>
      <c r="D128" s="5" t="s">
        <v>31</v>
      </c>
      <c r="E128" s="5">
        <v>1</v>
      </c>
      <c r="F128" s="7">
        <v>0.4</v>
      </c>
      <c r="G128" s="10">
        <v>0</v>
      </c>
      <c r="H128" s="11"/>
      <c r="I128" s="7"/>
      <c r="J128" s="10">
        <v>0</v>
      </c>
      <c r="K128" s="5">
        <v>0</v>
      </c>
      <c r="L128" s="5">
        <v>0</v>
      </c>
      <c r="M128" s="7"/>
      <c r="N128" s="10">
        <v>0</v>
      </c>
      <c r="O128" s="5">
        <v>0</v>
      </c>
      <c r="Q128" s="7"/>
      <c r="R128" s="16">
        <v>0.4</v>
      </c>
    </row>
    <row r="129" spans="1:19" x14ac:dyDescent="0.35">
      <c r="I129">
        <f>SUM(G67:H128)</f>
        <v>27</v>
      </c>
      <c r="M129">
        <f>SUM(J67:L128)</f>
        <v>342</v>
      </c>
      <c r="Q129">
        <f>SUM(N67:P128)</f>
        <v>1002.8199999999999</v>
      </c>
      <c r="S129">
        <f>SUM(R67:R128)</f>
        <v>653.19000000000005</v>
      </c>
    </row>
    <row r="131" spans="1:19" s="25" customFormat="1" x14ac:dyDescent="0.35">
      <c r="A131" s="25" t="s">
        <v>38</v>
      </c>
    </row>
    <row r="132" spans="1:19" s="16" customFormat="1" ht="15.5" x14ac:dyDescent="0.35">
      <c r="A132" s="1"/>
      <c r="B132" s="2" t="s">
        <v>12</v>
      </c>
      <c r="C132" s="2">
        <v>0</v>
      </c>
      <c r="D132" s="2" t="s">
        <v>8</v>
      </c>
      <c r="E132" s="2">
        <v>2</v>
      </c>
      <c r="F132" s="9">
        <v>1</v>
      </c>
      <c r="G132" s="6">
        <v>0</v>
      </c>
      <c r="H132" s="14"/>
      <c r="I132" s="8"/>
      <c r="J132" s="6">
        <v>0</v>
      </c>
      <c r="K132" s="2">
        <v>0</v>
      </c>
      <c r="L132" s="2">
        <v>0</v>
      </c>
      <c r="M132" s="8"/>
      <c r="N132" s="6">
        <v>0</v>
      </c>
      <c r="O132" s="2">
        <v>0</v>
      </c>
      <c r="Q132" s="7"/>
      <c r="R132" s="16">
        <v>0</v>
      </c>
    </row>
    <row r="133" spans="1:19" s="16" customFormat="1" ht="15.5" x14ac:dyDescent="0.35">
      <c r="A133" s="1"/>
      <c r="B133" s="2" t="s">
        <v>12</v>
      </c>
      <c r="C133" s="2">
        <v>0</v>
      </c>
      <c r="D133" s="2" t="s">
        <v>1</v>
      </c>
      <c r="E133" s="2">
        <v>1</v>
      </c>
      <c r="F133" s="9">
        <v>1</v>
      </c>
      <c r="G133" s="6">
        <v>0</v>
      </c>
      <c r="H133" s="14">
        <v>0</v>
      </c>
      <c r="I133" s="8"/>
      <c r="J133" s="6">
        <v>0</v>
      </c>
      <c r="K133" s="2">
        <v>0</v>
      </c>
      <c r="L133" s="2">
        <v>0</v>
      </c>
      <c r="M133" s="8"/>
      <c r="N133" s="6">
        <v>0</v>
      </c>
      <c r="O133" s="2">
        <v>0</v>
      </c>
      <c r="Q133" s="7"/>
      <c r="R133" s="16">
        <v>0</v>
      </c>
    </row>
    <row r="134" spans="1:19" s="16" customFormat="1" ht="15.5" x14ac:dyDescent="0.35">
      <c r="A134" s="1"/>
      <c r="B134" s="3" t="s">
        <v>12</v>
      </c>
      <c r="C134" s="2">
        <v>0</v>
      </c>
      <c r="D134" s="2" t="s">
        <v>9</v>
      </c>
      <c r="E134" s="2">
        <v>2</v>
      </c>
      <c r="F134" s="9">
        <v>1</v>
      </c>
      <c r="G134" s="6">
        <v>0</v>
      </c>
      <c r="H134" s="14">
        <v>0</v>
      </c>
      <c r="I134" s="8"/>
      <c r="J134" s="6">
        <v>0</v>
      </c>
      <c r="K134" s="2">
        <v>0</v>
      </c>
      <c r="L134" s="2">
        <v>0</v>
      </c>
      <c r="M134" s="8"/>
      <c r="N134" s="6">
        <v>0</v>
      </c>
      <c r="O134" s="2">
        <v>0</v>
      </c>
      <c r="Q134" s="7"/>
      <c r="R134" s="16">
        <v>0</v>
      </c>
    </row>
    <row r="135" spans="1:19" s="16" customFormat="1" ht="15.5" x14ac:dyDescent="0.35">
      <c r="A135" s="1"/>
      <c r="B135" s="3" t="s">
        <v>12</v>
      </c>
      <c r="C135" s="2">
        <v>9</v>
      </c>
      <c r="D135" s="2" t="s">
        <v>9</v>
      </c>
      <c r="E135" s="2">
        <v>2</v>
      </c>
      <c r="F135" s="9">
        <v>1</v>
      </c>
      <c r="G135" s="6">
        <v>0</v>
      </c>
      <c r="H135" s="14">
        <v>0</v>
      </c>
      <c r="I135" s="8"/>
      <c r="J135" s="6">
        <v>0</v>
      </c>
      <c r="K135" s="2">
        <v>0</v>
      </c>
      <c r="L135" s="2">
        <v>4.5</v>
      </c>
      <c r="M135" s="14"/>
      <c r="N135" s="29">
        <v>4.5</v>
      </c>
      <c r="O135" s="2">
        <v>0</v>
      </c>
      <c r="Q135" s="7"/>
      <c r="R135" s="16">
        <v>0</v>
      </c>
    </row>
    <row r="136" spans="1:19" s="4" customFormat="1" ht="15.5" x14ac:dyDescent="0.35">
      <c r="A136" s="4" t="s">
        <v>38</v>
      </c>
      <c r="B136" s="4">
        <v>9</v>
      </c>
      <c r="C136" s="4">
        <v>9</v>
      </c>
      <c r="D136" s="4" t="s">
        <v>9</v>
      </c>
      <c r="E136" s="4">
        <v>2</v>
      </c>
      <c r="F136" s="4">
        <v>1</v>
      </c>
      <c r="G136" s="29">
        <v>0</v>
      </c>
      <c r="H136" s="19">
        <v>0</v>
      </c>
      <c r="J136" s="18">
        <v>0</v>
      </c>
      <c r="K136" s="19">
        <v>0</v>
      </c>
      <c r="L136" s="4">
        <v>4.5</v>
      </c>
      <c r="N136" s="18">
        <v>4.5</v>
      </c>
      <c r="O136" s="4">
        <v>0</v>
      </c>
      <c r="R136" s="18">
        <v>0</v>
      </c>
    </row>
    <row r="137" spans="1:19" s="16" customFormat="1" ht="15.5" x14ac:dyDescent="0.35">
      <c r="A137" s="1"/>
      <c r="B137" s="3" t="s">
        <v>12</v>
      </c>
      <c r="C137" s="2">
        <v>0</v>
      </c>
      <c r="D137" s="2" t="s">
        <v>2</v>
      </c>
      <c r="E137" s="2">
        <v>1</v>
      </c>
      <c r="F137" s="9">
        <v>1</v>
      </c>
      <c r="G137" s="6">
        <v>0</v>
      </c>
      <c r="H137" s="14">
        <v>0</v>
      </c>
      <c r="I137" s="8"/>
      <c r="J137" s="6">
        <v>0</v>
      </c>
      <c r="K137" s="2">
        <v>0</v>
      </c>
      <c r="L137" s="2">
        <v>0</v>
      </c>
      <c r="M137" s="8"/>
      <c r="N137" s="6">
        <v>0</v>
      </c>
      <c r="O137" s="2">
        <v>0</v>
      </c>
      <c r="Q137" s="7"/>
      <c r="R137" s="16">
        <v>0</v>
      </c>
    </row>
    <row r="138" spans="1:19" s="16" customFormat="1" ht="15.5" x14ac:dyDescent="0.35">
      <c r="A138" s="1"/>
      <c r="B138" s="3" t="s">
        <v>12</v>
      </c>
      <c r="C138" s="2">
        <v>0</v>
      </c>
      <c r="D138" s="2" t="s">
        <v>2</v>
      </c>
      <c r="E138" s="2">
        <v>1</v>
      </c>
      <c r="F138" s="9">
        <v>1</v>
      </c>
      <c r="G138" s="6">
        <v>0</v>
      </c>
      <c r="H138" s="14"/>
      <c r="I138" s="8"/>
      <c r="J138" s="6">
        <v>0</v>
      </c>
      <c r="K138" s="2">
        <v>0</v>
      </c>
      <c r="L138" s="2">
        <v>0</v>
      </c>
      <c r="M138" s="8"/>
      <c r="N138" s="6">
        <v>0</v>
      </c>
      <c r="O138" s="2">
        <v>0</v>
      </c>
      <c r="Q138" s="7"/>
      <c r="R138" s="16">
        <v>0</v>
      </c>
    </row>
    <row r="139" spans="1:19" s="16" customFormat="1" ht="15.5" x14ac:dyDescent="0.35">
      <c r="A139" s="1"/>
      <c r="B139" s="3" t="s">
        <v>12</v>
      </c>
      <c r="C139" s="2">
        <v>0</v>
      </c>
      <c r="D139" s="2" t="s">
        <v>2</v>
      </c>
      <c r="E139" s="2">
        <v>1</v>
      </c>
      <c r="F139" s="9">
        <v>1</v>
      </c>
      <c r="G139" s="6">
        <v>0</v>
      </c>
      <c r="H139" s="14"/>
      <c r="I139" s="8"/>
      <c r="J139" s="6">
        <v>0</v>
      </c>
      <c r="K139" s="2">
        <v>0</v>
      </c>
      <c r="L139" s="2">
        <v>0</v>
      </c>
      <c r="M139" s="8"/>
      <c r="N139" s="6">
        <v>0</v>
      </c>
      <c r="O139" s="2">
        <v>0</v>
      </c>
      <c r="P139" s="1"/>
      <c r="Q139" s="8"/>
      <c r="R139" s="1">
        <v>0</v>
      </c>
    </row>
    <row r="140" spans="1:19" s="4" customFormat="1" x14ac:dyDescent="0.35">
      <c r="A140" s="4" t="s">
        <v>38</v>
      </c>
      <c r="B140" s="4">
        <v>1</v>
      </c>
      <c r="C140" s="4">
        <v>1</v>
      </c>
      <c r="D140" s="4" t="s">
        <v>31</v>
      </c>
      <c r="E140" s="4">
        <v>1</v>
      </c>
      <c r="F140" s="4">
        <v>1</v>
      </c>
      <c r="G140" s="18">
        <v>0</v>
      </c>
      <c r="J140" s="18">
        <v>0</v>
      </c>
      <c r="K140" s="4">
        <v>0</v>
      </c>
      <c r="N140" s="18">
        <v>0</v>
      </c>
      <c r="O140" s="4">
        <v>0</v>
      </c>
      <c r="R140" s="18">
        <v>1</v>
      </c>
    </row>
    <row r="141" spans="1:19" x14ac:dyDescent="0.35">
      <c r="I141">
        <f>SUM(G132:H139)</f>
        <v>0</v>
      </c>
      <c r="M141">
        <v>9</v>
      </c>
      <c r="Q141">
        <v>9</v>
      </c>
      <c r="S141">
        <v>1</v>
      </c>
    </row>
    <row r="143" spans="1:19" s="25" customFormat="1" x14ac:dyDescent="0.35">
      <c r="A143" s="25" t="s">
        <v>41</v>
      </c>
    </row>
    <row r="144" spans="1:19" s="4" customFormat="1" x14ac:dyDescent="0.35">
      <c r="A144" s="4" t="s">
        <v>41</v>
      </c>
      <c r="B144" s="32">
        <v>0.19</v>
      </c>
      <c r="C144" s="4">
        <v>10.07</v>
      </c>
      <c r="D144" s="4" t="s">
        <v>31</v>
      </c>
      <c r="E144" s="4">
        <v>1</v>
      </c>
      <c r="F144" s="4">
        <v>1</v>
      </c>
      <c r="G144" s="18">
        <v>0</v>
      </c>
      <c r="J144" s="18">
        <v>0</v>
      </c>
      <c r="K144" s="4">
        <v>0</v>
      </c>
      <c r="N144" s="18">
        <v>0</v>
      </c>
      <c r="O144" s="4">
        <v>0</v>
      </c>
      <c r="R144" s="18">
        <v>10.07</v>
      </c>
    </row>
    <row r="145" spans="1:19" s="4" customFormat="1" x14ac:dyDescent="0.35">
      <c r="A145" s="4" t="s">
        <v>41</v>
      </c>
      <c r="B145" s="4">
        <v>1</v>
      </c>
      <c r="C145" s="4">
        <v>1</v>
      </c>
      <c r="D145" s="4" t="s">
        <v>31</v>
      </c>
      <c r="E145" s="4">
        <v>1</v>
      </c>
      <c r="F145" s="4">
        <v>1</v>
      </c>
      <c r="G145" s="18">
        <v>0</v>
      </c>
      <c r="J145" s="18">
        <v>0</v>
      </c>
      <c r="K145" s="4">
        <v>0</v>
      </c>
      <c r="N145" s="18">
        <v>0</v>
      </c>
      <c r="O145" s="4">
        <v>0</v>
      </c>
      <c r="R145" s="18">
        <v>1</v>
      </c>
    </row>
    <row r="146" spans="1:19" s="4" customFormat="1" ht="29" x14ac:dyDescent="0.35">
      <c r="A146" s="4" t="s">
        <v>74</v>
      </c>
      <c r="C146" s="4">
        <v>5</v>
      </c>
      <c r="D146" s="4" t="s">
        <v>31</v>
      </c>
      <c r="E146" s="4">
        <v>1</v>
      </c>
      <c r="F146" s="4">
        <v>1</v>
      </c>
      <c r="G146" s="18">
        <v>0</v>
      </c>
      <c r="J146" s="18">
        <v>0</v>
      </c>
      <c r="K146" s="4">
        <v>0</v>
      </c>
      <c r="N146" s="18">
        <v>0</v>
      </c>
      <c r="O146" s="4">
        <v>0</v>
      </c>
      <c r="R146" s="18">
        <v>5</v>
      </c>
    </row>
    <row r="147" spans="1:19" s="16" customFormat="1" ht="58" x14ac:dyDescent="0.35">
      <c r="B147" s="4" t="s">
        <v>37</v>
      </c>
      <c r="C147" s="16">
        <v>1</v>
      </c>
      <c r="D147" s="5" t="s">
        <v>31</v>
      </c>
      <c r="E147" s="5">
        <v>1</v>
      </c>
      <c r="F147" s="7">
        <v>0.4</v>
      </c>
      <c r="G147" s="10">
        <v>0</v>
      </c>
      <c r="H147" s="11"/>
      <c r="I147" s="7"/>
      <c r="J147" s="10">
        <v>0</v>
      </c>
      <c r="K147" s="5">
        <v>0</v>
      </c>
      <c r="L147" s="5">
        <v>0</v>
      </c>
      <c r="M147" s="7"/>
      <c r="N147" s="10">
        <v>0</v>
      </c>
      <c r="O147" s="5">
        <v>0</v>
      </c>
      <c r="Q147" s="7"/>
      <c r="R147" s="16">
        <v>0.4</v>
      </c>
    </row>
    <row r="148" spans="1:19" x14ac:dyDescent="0.35">
      <c r="I148">
        <v>0</v>
      </c>
      <c r="M148">
        <v>0</v>
      </c>
      <c r="P148">
        <v>0</v>
      </c>
      <c r="S148">
        <v>10.47</v>
      </c>
    </row>
    <row r="150" spans="1:19" s="25" customFormat="1" x14ac:dyDescent="0.35">
      <c r="A150" s="25" t="s">
        <v>43</v>
      </c>
    </row>
    <row r="151" spans="1:19" s="4" customFormat="1" ht="15.5" x14ac:dyDescent="0.35">
      <c r="A151" s="4" t="s">
        <v>33</v>
      </c>
      <c r="B151" s="4" t="s">
        <v>61</v>
      </c>
      <c r="C151" s="4">
        <v>2</v>
      </c>
      <c r="D151" s="4" t="s">
        <v>2</v>
      </c>
      <c r="E151" s="4">
        <v>1</v>
      </c>
      <c r="F151" s="4">
        <v>1</v>
      </c>
      <c r="G151" s="18">
        <v>0</v>
      </c>
      <c r="H151" s="19">
        <v>0</v>
      </c>
      <c r="J151" s="18">
        <v>0</v>
      </c>
      <c r="K151" s="4">
        <v>0</v>
      </c>
      <c r="L151" s="2">
        <v>0</v>
      </c>
      <c r="N151" s="29">
        <v>0</v>
      </c>
      <c r="O151" s="34">
        <v>2</v>
      </c>
      <c r="R151" s="18">
        <v>0</v>
      </c>
    </row>
    <row r="152" spans="1:19" s="4" customFormat="1" x14ac:dyDescent="0.35">
      <c r="A152" s="4" t="s">
        <v>33</v>
      </c>
      <c r="B152" s="4">
        <v>1</v>
      </c>
      <c r="C152" s="4">
        <v>1</v>
      </c>
      <c r="D152" s="4" t="s">
        <v>31</v>
      </c>
      <c r="E152" s="4">
        <v>1</v>
      </c>
      <c r="F152" s="4">
        <v>1</v>
      </c>
      <c r="G152" s="18">
        <v>0</v>
      </c>
      <c r="J152" s="18">
        <v>0</v>
      </c>
      <c r="K152" s="4">
        <v>0</v>
      </c>
      <c r="N152" s="18">
        <v>0</v>
      </c>
      <c r="O152" s="4">
        <v>0</v>
      </c>
      <c r="R152" s="18">
        <v>1</v>
      </c>
    </row>
    <row r="153" spans="1:19" s="4" customFormat="1" x14ac:dyDescent="0.35">
      <c r="A153" s="4" t="s">
        <v>43</v>
      </c>
      <c r="C153" s="4">
        <v>3</v>
      </c>
      <c r="D153" s="4" t="s">
        <v>31</v>
      </c>
      <c r="E153" s="4">
        <v>1</v>
      </c>
      <c r="F153" s="4">
        <v>1</v>
      </c>
      <c r="G153" s="18">
        <v>0</v>
      </c>
      <c r="J153" s="18">
        <v>0</v>
      </c>
      <c r="K153" s="4">
        <v>0</v>
      </c>
      <c r="N153" s="18">
        <v>0</v>
      </c>
      <c r="O153" s="4">
        <v>0</v>
      </c>
      <c r="R153" s="18">
        <v>3</v>
      </c>
    </row>
    <row r="154" spans="1:19" s="16" customFormat="1" ht="16.5" customHeight="1" x14ac:dyDescent="0.35">
      <c r="B154" s="4" t="s">
        <v>33</v>
      </c>
      <c r="C154" s="16">
        <v>9</v>
      </c>
      <c r="D154" s="5" t="s">
        <v>31</v>
      </c>
      <c r="E154" s="5">
        <v>1</v>
      </c>
      <c r="F154" s="7">
        <v>0.4</v>
      </c>
      <c r="G154" s="10">
        <v>0</v>
      </c>
      <c r="H154" s="11"/>
      <c r="I154" s="7"/>
      <c r="J154" s="10">
        <v>0</v>
      </c>
      <c r="K154" s="5">
        <v>0</v>
      </c>
      <c r="L154" s="5">
        <v>0</v>
      </c>
      <c r="M154" s="7"/>
      <c r="N154" s="10">
        <v>0</v>
      </c>
      <c r="O154" s="5">
        <v>0</v>
      </c>
      <c r="Q154" s="7"/>
      <c r="R154" s="16">
        <v>3.6</v>
      </c>
    </row>
    <row r="155" spans="1:19" x14ac:dyDescent="0.35">
      <c r="I155">
        <v>0</v>
      </c>
      <c r="M155">
        <v>0</v>
      </c>
      <c r="Q155">
        <v>2</v>
      </c>
      <c r="S155">
        <v>7.6</v>
      </c>
    </row>
    <row r="157" spans="1:19" s="25" customFormat="1" x14ac:dyDescent="0.35">
      <c r="A157" s="25" t="s">
        <v>62</v>
      </c>
    </row>
    <row r="158" spans="1:19" s="4" customFormat="1" ht="15.5" x14ac:dyDescent="0.35">
      <c r="A158" s="4" t="s">
        <v>48</v>
      </c>
      <c r="B158" s="4">
        <v>2</v>
      </c>
      <c r="C158" s="4">
        <v>2</v>
      </c>
      <c r="D158" s="4" t="s">
        <v>0</v>
      </c>
      <c r="E158" s="4">
        <v>1</v>
      </c>
      <c r="F158" s="4">
        <v>1</v>
      </c>
      <c r="G158" s="18">
        <v>0</v>
      </c>
      <c r="H158" s="19">
        <v>2</v>
      </c>
      <c r="I158" s="20"/>
      <c r="J158" s="19">
        <v>0</v>
      </c>
      <c r="K158" s="19">
        <v>0</v>
      </c>
      <c r="L158" s="4">
        <v>0</v>
      </c>
      <c r="N158" s="18">
        <v>0</v>
      </c>
      <c r="O158" s="2">
        <v>0</v>
      </c>
      <c r="R158" s="18">
        <v>0</v>
      </c>
    </row>
    <row r="159" spans="1:19" s="4" customFormat="1" ht="15.5" x14ac:dyDescent="0.35">
      <c r="A159" s="4" t="s">
        <v>42</v>
      </c>
      <c r="B159" s="4">
        <v>1</v>
      </c>
      <c r="C159" s="4">
        <v>1</v>
      </c>
      <c r="D159" s="4" t="s">
        <v>1</v>
      </c>
      <c r="E159" s="4">
        <v>1</v>
      </c>
      <c r="F159" s="4">
        <v>1</v>
      </c>
      <c r="G159" s="18">
        <v>0</v>
      </c>
      <c r="H159" s="14">
        <v>0</v>
      </c>
      <c r="I159" s="20"/>
      <c r="J159" s="6">
        <v>0</v>
      </c>
      <c r="K159" s="19">
        <v>1</v>
      </c>
      <c r="L159" s="4">
        <v>0</v>
      </c>
      <c r="N159" s="18">
        <v>0</v>
      </c>
      <c r="O159" s="4">
        <v>0</v>
      </c>
      <c r="R159" s="18">
        <v>0</v>
      </c>
    </row>
    <row r="160" spans="1:19" s="4" customFormat="1" ht="15.5" x14ac:dyDescent="0.35">
      <c r="A160" s="4" t="s">
        <v>48</v>
      </c>
      <c r="B160" s="4">
        <v>6</v>
      </c>
      <c r="C160" s="4">
        <v>6</v>
      </c>
      <c r="D160" s="4" t="s">
        <v>9</v>
      </c>
      <c r="E160" s="4">
        <v>2</v>
      </c>
      <c r="F160" s="4">
        <v>1</v>
      </c>
      <c r="G160" s="28">
        <v>0</v>
      </c>
      <c r="H160" s="19">
        <v>0</v>
      </c>
      <c r="J160" s="29">
        <v>0</v>
      </c>
      <c r="K160" s="19">
        <v>0</v>
      </c>
      <c r="L160" s="4">
        <v>3</v>
      </c>
      <c r="N160" s="18">
        <v>3</v>
      </c>
      <c r="O160" s="4">
        <v>0</v>
      </c>
      <c r="R160" s="18">
        <v>0</v>
      </c>
    </row>
    <row r="161" spans="1:19" s="4" customFormat="1" ht="15.5" x14ac:dyDescent="0.35">
      <c r="A161" s="4" t="s">
        <v>56</v>
      </c>
      <c r="B161" s="4">
        <v>4</v>
      </c>
      <c r="C161" s="4">
        <v>4</v>
      </c>
      <c r="D161" s="4" t="s">
        <v>9</v>
      </c>
      <c r="E161" s="4">
        <v>2</v>
      </c>
      <c r="F161" s="4">
        <v>1</v>
      </c>
      <c r="G161" s="29">
        <v>0</v>
      </c>
      <c r="H161" s="19">
        <v>0</v>
      </c>
      <c r="J161" s="18">
        <v>0</v>
      </c>
      <c r="K161" s="19">
        <v>0</v>
      </c>
      <c r="L161" s="4">
        <v>2</v>
      </c>
      <c r="N161" s="18">
        <v>2</v>
      </c>
      <c r="O161" s="4">
        <v>0</v>
      </c>
      <c r="R161" s="18">
        <v>0</v>
      </c>
    </row>
    <row r="162" spans="1:19" s="4" customFormat="1" ht="15.5" x14ac:dyDescent="0.35">
      <c r="A162" s="4" t="s">
        <v>62</v>
      </c>
      <c r="B162" s="32">
        <v>0.08</v>
      </c>
      <c r="C162" s="4">
        <v>5.6</v>
      </c>
      <c r="D162" s="4" t="s">
        <v>2</v>
      </c>
      <c r="E162" s="4">
        <v>1</v>
      </c>
      <c r="F162" s="4">
        <v>1</v>
      </c>
      <c r="G162" s="18">
        <v>0</v>
      </c>
      <c r="J162" s="18">
        <v>0</v>
      </c>
      <c r="K162" s="4">
        <v>0</v>
      </c>
      <c r="L162" s="2">
        <v>0</v>
      </c>
      <c r="N162" s="29">
        <v>0</v>
      </c>
      <c r="O162" s="19">
        <v>5.6</v>
      </c>
      <c r="R162" s="18">
        <v>0</v>
      </c>
    </row>
    <row r="163" spans="1:19" s="4" customFormat="1" ht="15.5" x14ac:dyDescent="0.35">
      <c r="A163" s="4" t="s">
        <v>63</v>
      </c>
      <c r="B163" s="32">
        <v>0.05</v>
      </c>
      <c r="C163" s="4">
        <v>16.75</v>
      </c>
      <c r="D163" s="4" t="s">
        <v>2</v>
      </c>
      <c r="E163" s="4">
        <v>1</v>
      </c>
      <c r="F163" s="4">
        <v>1</v>
      </c>
      <c r="G163" s="18">
        <v>0</v>
      </c>
      <c r="J163" s="18">
        <v>0</v>
      </c>
      <c r="K163" s="4">
        <v>0</v>
      </c>
      <c r="L163" s="2">
        <v>0</v>
      </c>
      <c r="N163" s="29">
        <v>0</v>
      </c>
      <c r="O163" s="19">
        <v>16.75</v>
      </c>
      <c r="R163" s="18">
        <v>0</v>
      </c>
    </row>
    <row r="164" spans="1:19" s="4" customFormat="1" x14ac:dyDescent="0.35">
      <c r="A164" s="4" t="s">
        <v>62</v>
      </c>
      <c r="B164" s="32">
        <v>0.02</v>
      </c>
      <c r="C164" s="4">
        <v>1.06</v>
      </c>
      <c r="D164" s="4" t="s">
        <v>31</v>
      </c>
      <c r="E164" s="4">
        <v>1</v>
      </c>
      <c r="F164" s="4">
        <v>1</v>
      </c>
      <c r="G164" s="18">
        <v>0</v>
      </c>
      <c r="J164" s="18">
        <v>0</v>
      </c>
      <c r="K164" s="4">
        <v>0</v>
      </c>
      <c r="N164" s="18">
        <v>0</v>
      </c>
      <c r="O164" s="4">
        <v>0</v>
      </c>
      <c r="R164" s="18">
        <v>1.06</v>
      </c>
    </row>
    <row r="165" spans="1:19" s="4" customFormat="1" x14ac:dyDescent="0.35">
      <c r="A165" s="4" t="s">
        <v>62</v>
      </c>
      <c r="B165" s="32">
        <v>0.04</v>
      </c>
      <c r="C165" s="4">
        <v>5.28</v>
      </c>
      <c r="D165" s="4" t="s">
        <v>31</v>
      </c>
      <c r="E165" s="4">
        <v>1</v>
      </c>
      <c r="F165" s="4">
        <v>1</v>
      </c>
      <c r="G165" s="18">
        <v>0</v>
      </c>
      <c r="J165" s="18">
        <v>0</v>
      </c>
      <c r="K165" s="4">
        <v>0</v>
      </c>
      <c r="N165" s="18">
        <v>0</v>
      </c>
      <c r="O165" s="4">
        <v>0</v>
      </c>
      <c r="R165" s="18">
        <v>5.28</v>
      </c>
    </row>
    <row r="166" spans="1:19" s="4" customFormat="1" ht="29" x14ac:dyDescent="0.35">
      <c r="A166" s="4" t="s">
        <v>70</v>
      </c>
      <c r="B166" s="32">
        <v>0.19</v>
      </c>
      <c r="C166" s="4">
        <v>40.28</v>
      </c>
      <c r="D166" s="4" t="s">
        <v>31</v>
      </c>
      <c r="E166" s="4">
        <v>1</v>
      </c>
      <c r="F166" s="4">
        <v>1</v>
      </c>
      <c r="G166" s="18">
        <v>0</v>
      </c>
      <c r="J166" s="18">
        <v>0</v>
      </c>
      <c r="K166" s="4">
        <v>0</v>
      </c>
      <c r="N166" s="18">
        <v>0</v>
      </c>
      <c r="O166" s="4">
        <v>0</v>
      </c>
      <c r="R166" s="18">
        <v>40.28</v>
      </c>
    </row>
    <row r="167" spans="1:19" s="4" customFormat="1" ht="29" x14ac:dyDescent="0.35">
      <c r="A167" s="4" t="s">
        <v>70</v>
      </c>
      <c r="B167" s="32">
        <v>0.12</v>
      </c>
      <c r="C167" s="4">
        <v>38.880000000000003</v>
      </c>
      <c r="D167" s="4" t="s">
        <v>31</v>
      </c>
      <c r="E167" s="4">
        <v>1</v>
      </c>
      <c r="F167" s="4">
        <v>1</v>
      </c>
      <c r="G167" s="18">
        <v>0</v>
      </c>
      <c r="J167" s="18">
        <v>0</v>
      </c>
      <c r="K167" s="4">
        <v>0</v>
      </c>
      <c r="N167" s="18">
        <v>0</v>
      </c>
      <c r="O167" s="4">
        <v>0</v>
      </c>
      <c r="R167" s="18">
        <v>38.880000000000003</v>
      </c>
    </row>
    <row r="168" spans="1:19" s="16" customFormat="1" ht="15.5" x14ac:dyDescent="0.35">
      <c r="B168" s="4" t="s">
        <v>34</v>
      </c>
      <c r="C168" s="16">
        <v>9</v>
      </c>
      <c r="D168" s="5" t="s">
        <v>31</v>
      </c>
      <c r="E168" s="5">
        <v>1</v>
      </c>
      <c r="F168" s="7">
        <v>0.4</v>
      </c>
      <c r="G168" s="10">
        <v>0</v>
      </c>
      <c r="H168" s="11"/>
      <c r="I168" s="7"/>
      <c r="J168" s="10">
        <v>0</v>
      </c>
      <c r="K168" s="5">
        <v>0</v>
      </c>
      <c r="L168" s="5">
        <v>0</v>
      </c>
      <c r="M168" s="7"/>
      <c r="N168" s="10">
        <v>0</v>
      </c>
      <c r="O168" s="5">
        <v>0</v>
      </c>
      <c r="Q168" s="7"/>
      <c r="R168" s="16">
        <v>3.6</v>
      </c>
    </row>
    <row r="169" spans="1:19" s="16" customFormat="1" ht="15.5" x14ac:dyDescent="0.35">
      <c r="B169" s="4" t="s">
        <v>35</v>
      </c>
      <c r="C169" s="16">
        <v>5</v>
      </c>
      <c r="D169" s="5" t="s">
        <v>31</v>
      </c>
      <c r="E169" s="5">
        <v>1</v>
      </c>
      <c r="F169" s="7">
        <v>0.4</v>
      </c>
      <c r="G169" s="10">
        <v>0</v>
      </c>
      <c r="H169" s="11"/>
      <c r="I169" s="7"/>
      <c r="J169" s="10">
        <v>0</v>
      </c>
      <c r="K169" s="5">
        <v>0</v>
      </c>
      <c r="L169" s="5">
        <v>0</v>
      </c>
      <c r="M169" s="7"/>
      <c r="N169" s="10">
        <v>0</v>
      </c>
      <c r="O169" s="5">
        <v>0</v>
      </c>
      <c r="Q169" s="7"/>
      <c r="R169" s="16">
        <v>2</v>
      </c>
    </row>
    <row r="170" spans="1:19" x14ac:dyDescent="0.35">
      <c r="I170">
        <v>2</v>
      </c>
      <c r="M170">
        <v>6</v>
      </c>
      <c r="Q170">
        <f>SUM(N158:P169)</f>
        <v>27.35</v>
      </c>
      <c r="S170">
        <f>SUM(R158:R169)</f>
        <v>91.1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A47F2F-8046-4654-8872-C6C972B2319A}">
  <dimension ref="A2:O11"/>
  <sheetViews>
    <sheetView workbookViewId="0">
      <selection activeCell="B11" sqref="B11:E11"/>
    </sheetView>
  </sheetViews>
  <sheetFormatPr baseColWidth="10" defaultRowHeight="14.5" x14ac:dyDescent="0.35"/>
  <sheetData>
    <row r="2" spans="1:15" x14ac:dyDescent="0.35">
      <c r="B2" t="s">
        <v>0</v>
      </c>
      <c r="C2" t="s">
        <v>1</v>
      </c>
      <c r="D2" t="s">
        <v>2</v>
      </c>
      <c r="E2" t="s">
        <v>31</v>
      </c>
    </row>
    <row r="3" spans="1:15" x14ac:dyDescent="0.35">
      <c r="A3" s="37" t="s">
        <v>75</v>
      </c>
      <c r="B3" s="16">
        <v>31</v>
      </c>
      <c r="C3" s="16">
        <v>319.5</v>
      </c>
      <c r="D3" s="16">
        <v>590.17000000000007</v>
      </c>
      <c r="E3" s="16">
        <v>77.59</v>
      </c>
      <c r="G3">
        <f>B3/(124.5/100)</f>
        <v>24.899598393574294</v>
      </c>
      <c r="H3">
        <f>C3/(991/100)</f>
        <v>32.240161453077697</v>
      </c>
      <c r="I3">
        <f>D3/(2040.4/100)</f>
        <v>28.924230543030781</v>
      </c>
      <c r="J3">
        <f>E3/(887.65/100)</f>
        <v>8.7410578493775706</v>
      </c>
      <c r="L3" s="17">
        <f>ROUND(G3,0)</f>
        <v>25</v>
      </c>
      <c r="M3" s="17">
        <f t="shared" ref="M3:O9" si="0">ROUND(H3,0)</f>
        <v>32</v>
      </c>
      <c r="N3" s="17">
        <f t="shared" si="0"/>
        <v>29</v>
      </c>
      <c r="O3" s="17">
        <f t="shared" si="0"/>
        <v>9</v>
      </c>
    </row>
    <row r="4" spans="1:15" x14ac:dyDescent="0.35">
      <c r="A4" s="37" t="s">
        <v>40</v>
      </c>
      <c r="B4" s="16">
        <v>64.5</v>
      </c>
      <c r="C4" s="16">
        <v>314.5</v>
      </c>
      <c r="D4" s="16">
        <v>409.06</v>
      </c>
      <c r="E4" s="16">
        <v>46.693030303030305</v>
      </c>
      <c r="G4" s="16">
        <f t="shared" ref="G4:G9" si="1">B4/(124.5/100)</f>
        <v>51.807228915662648</v>
      </c>
      <c r="H4" s="16">
        <f t="shared" ref="H4:H9" si="2">C4/(991/100)</f>
        <v>31.735620585267405</v>
      </c>
      <c r="I4" s="16">
        <f t="shared" ref="I4:I9" si="3">D4/(2040.4/100)</f>
        <v>20.048029798078808</v>
      </c>
      <c r="J4" s="16">
        <f t="shared" ref="J4:J9" si="4">E4/(887.65/100)</f>
        <v>5.2602974486599789</v>
      </c>
      <c r="L4" s="17">
        <f t="shared" ref="L4:L9" si="5">ROUND(G4,0)</f>
        <v>52</v>
      </c>
      <c r="M4" s="17">
        <f t="shared" si="0"/>
        <v>32</v>
      </c>
      <c r="N4" s="17">
        <f t="shared" si="0"/>
        <v>20</v>
      </c>
      <c r="O4" s="17">
        <f t="shared" si="0"/>
        <v>5</v>
      </c>
    </row>
    <row r="5" spans="1:15" x14ac:dyDescent="0.35">
      <c r="A5" s="38" t="s">
        <v>77</v>
      </c>
      <c r="B5" s="16">
        <v>27</v>
      </c>
      <c r="C5" s="16">
        <v>342</v>
      </c>
      <c r="D5" s="16">
        <v>1002.8199999999999</v>
      </c>
      <c r="E5" s="16">
        <v>653.19000000000005</v>
      </c>
      <c r="G5" s="16">
        <f t="shared" si="1"/>
        <v>21.686746987951807</v>
      </c>
      <c r="H5" s="16">
        <f t="shared" si="2"/>
        <v>34.510595358224016</v>
      </c>
      <c r="I5" s="16">
        <f t="shared" si="3"/>
        <v>49.14820623407175</v>
      </c>
      <c r="J5" s="16">
        <f t="shared" si="4"/>
        <v>73.586436095307846</v>
      </c>
      <c r="L5" s="17">
        <f t="shared" si="5"/>
        <v>22</v>
      </c>
      <c r="M5" s="17">
        <f t="shared" si="0"/>
        <v>35</v>
      </c>
      <c r="N5" s="17">
        <f t="shared" si="0"/>
        <v>49</v>
      </c>
      <c r="O5" s="17">
        <f t="shared" si="0"/>
        <v>74</v>
      </c>
    </row>
    <row r="6" spans="1:15" x14ac:dyDescent="0.35">
      <c r="A6" s="37" t="s">
        <v>38</v>
      </c>
      <c r="B6" s="16">
        <v>0</v>
      </c>
      <c r="C6" s="16">
        <v>9</v>
      </c>
      <c r="D6" s="16">
        <v>9</v>
      </c>
      <c r="E6" s="16">
        <v>1</v>
      </c>
      <c r="G6" s="16">
        <f t="shared" si="1"/>
        <v>0</v>
      </c>
      <c r="H6" s="16">
        <f t="shared" si="2"/>
        <v>0.90817356205852673</v>
      </c>
      <c r="I6" s="16">
        <f t="shared" si="3"/>
        <v>0.44108998235640073</v>
      </c>
      <c r="J6" s="16">
        <f t="shared" si="4"/>
        <v>0.11265701571565369</v>
      </c>
      <c r="L6" s="17">
        <f t="shared" si="5"/>
        <v>0</v>
      </c>
      <c r="M6" s="17">
        <f t="shared" si="0"/>
        <v>1</v>
      </c>
      <c r="N6" s="17">
        <f t="shared" si="0"/>
        <v>0</v>
      </c>
      <c r="O6" s="17">
        <f t="shared" si="0"/>
        <v>0</v>
      </c>
    </row>
    <row r="7" spans="1:15" x14ac:dyDescent="0.35">
      <c r="A7" s="37" t="s">
        <v>41</v>
      </c>
      <c r="B7" s="16">
        <v>0</v>
      </c>
      <c r="C7" s="16">
        <v>0</v>
      </c>
      <c r="D7" s="16">
        <v>0</v>
      </c>
      <c r="E7" s="16">
        <v>10.47</v>
      </c>
      <c r="G7" s="16">
        <f t="shared" si="1"/>
        <v>0</v>
      </c>
      <c r="H7" s="16">
        <f t="shared" si="2"/>
        <v>0</v>
      </c>
      <c r="I7" s="16">
        <f t="shared" si="3"/>
        <v>0</v>
      </c>
      <c r="J7" s="16">
        <f t="shared" si="4"/>
        <v>1.1795189545428941</v>
      </c>
      <c r="L7" s="17">
        <f t="shared" si="5"/>
        <v>0</v>
      </c>
      <c r="M7" s="17">
        <f t="shared" si="0"/>
        <v>0</v>
      </c>
      <c r="N7" s="17">
        <f t="shared" si="0"/>
        <v>0</v>
      </c>
      <c r="O7" s="17">
        <f t="shared" si="0"/>
        <v>1</v>
      </c>
    </row>
    <row r="8" spans="1:15" x14ac:dyDescent="0.35">
      <c r="A8" s="37" t="s">
        <v>43</v>
      </c>
      <c r="B8" s="16">
        <v>0</v>
      </c>
      <c r="C8" s="16">
        <v>0</v>
      </c>
      <c r="D8" s="16">
        <v>2</v>
      </c>
      <c r="E8" s="16">
        <v>7.6</v>
      </c>
      <c r="G8" s="16">
        <f t="shared" si="1"/>
        <v>0</v>
      </c>
      <c r="H8" s="16">
        <f t="shared" si="2"/>
        <v>0</v>
      </c>
      <c r="I8" s="16">
        <f t="shared" si="3"/>
        <v>9.8019996079200158E-2</v>
      </c>
      <c r="J8" s="16">
        <f t="shared" si="4"/>
        <v>0.85619331943896804</v>
      </c>
      <c r="L8" s="17">
        <f t="shared" si="5"/>
        <v>0</v>
      </c>
      <c r="M8" s="17">
        <f t="shared" si="0"/>
        <v>0</v>
      </c>
      <c r="N8" s="17">
        <f t="shared" si="0"/>
        <v>0</v>
      </c>
      <c r="O8" s="17">
        <f t="shared" si="0"/>
        <v>1</v>
      </c>
    </row>
    <row r="9" spans="1:15" x14ac:dyDescent="0.35">
      <c r="A9" s="37" t="s">
        <v>62</v>
      </c>
      <c r="B9" s="16">
        <v>2</v>
      </c>
      <c r="C9" s="16">
        <v>6</v>
      </c>
      <c r="D9" s="16">
        <v>27.35</v>
      </c>
      <c r="E9" s="16">
        <v>91.1</v>
      </c>
      <c r="G9" s="16">
        <f t="shared" si="1"/>
        <v>1.6064257028112447</v>
      </c>
      <c r="H9" s="16">
        <f t="shared" si="2"/>
        <v>0.60544904137235112</v>
      </c>
      <c r="I9" s="16">
        <f t="shared" si="3"/>
        <v>1.3404234463830622</v>
      </c>
      <c r="J9" s="16">
        <f t="shared" si="4"/>
        <v>10.26305413169605</v>
      </c>
      <c r="L9" s="17">
        <f t="shared" si="5"/>
        <v>2</v>
      </c>
      <c r="M9" s="17">
        <f t="shared" si="0"/>
        <v>1</v>
      </c>
      <c r="N9" s="17">
        <f t="shared" si="0"/>
        <v>1</v>
      </c>
      <c r="O9" s="17">
        <f t="shared" si="0"/>
        <v>10</v>
      </c>
    </row>
    <row r="11" spans="1:15" x14ac:dyDescent="0.35">
      <c r="B11">
        <f>SUM(B3:B9)</f>
        <v>124.5</v>
      </c>
      <c r="C11" s="16">
        <f t="shared" ref="C11:E11" si="6">SUM(C3:C9)</f>
        <v>991</v>
      </c>
      <c r="D11" s="16">
        <f t="shared" si="6"/>
        <v>2040.3999999999999</v>
      </c>
      <c r="E11" s="16">
        <f t="shared" si="6"/>
        <v>887.6430303030304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A1E1D-725F-49A7-9BC1-FBE1C7F6348C}">
  <dimension ref="A1:E11"/>
  <sheetViews>
    <sheetView tabSelected="1" workbookViewId="0">
      <selection sqref="A1:E11"/>
    </sheetView>
  </sheetViews>
  <sheetFormatPr baseColWidth="10" defaultRowHeight="14.5" x14ac:dyDescent="0.35"/>
  <sheetData>
    <row r="1" spans="1:5" x14ac:dyDescent="0.35">
      <c r="B1" t="s">
        <v>0</v>
      </c>
      <c r="C1" t="s">
        <v>1</v>
      </c>
      <c r="D1" t="s">
        <v>2</v>
      </c>
      <c r="E1" t="s">
        <v>31</v>
      </c>
    </row>
    <row r="2" spans="1:5" x14ac:dyDescent="0.35">
      <c r="A2" s="37" t="s">
        <v>75</v>
      </c>
      <c r="B2" s="17">
        <v>25</v>
      </c>
      <c r="C2" s="17">
        <v>32</v>
      </c>
      <c r="D2" s="17">
        <v>29</v>
      </c>
      <c r="E2" s="17">
        <v>9</v>
      </c>
    </row>
    <row r="3" spans="1:5" x14ac:dyDescent="0.35">
      <c r="A3" s="37" t="s">
        <v>40</v>
      </c>
      <c r="B3" s="17">
        <v>52</v>
      </c>
      <c r="C3" s="17">
        <v>32</v>
      </c>
      <c r="D3" s="17">
        <v>20</v>
      </c>
      <c r="E3" s="17">
        <v>5</v>
      </c>
    </row>
    <row r="4" spans="1:5" x14ac:dyDescent="0.35">
      <c r="A4" s="38" t="s">
        <v>77</v>
      </c>
      <c r="B4" s="17">
        <v>22</v>
      </c>
      <c r="C4" s="17">
        <v>35</v>
      </c>
      <c r="D4" s="17">
        <v>49</v>
      </c>
      <c r="E4" s="17">
        <v>74</v>
      </c>
    </row>
    <row r="5" spans="1:5" x14ac:dyDescent="0.35">
      <c r="A5" s="37" t="s">
        <v>38</v>
      </c>
      <c r="B5" s="17">
        <v>0</v>
      </c>
      <c r="C5" s="17">
        <v>1</v>
      </c>
      <c r="D5" s="17">
        <v>0</v>
      </c>
      <c r="E5" s="17">
        <v>0</v>
      </c>
    </row>
    <row r="6" spans="1:5" x14ac:dyDescent="0.35">
      <c r="A6" s="37" t="s">
        <v>41</v>
      </c>
      <c r="B6" s="17">
        <v>0</v>
      </c>
      <c r="C6" s="17">
        <v>0</v>
      </c>
      <c r="D6" s="17">
        <v>0</v>
      </c>
      <c r="E6" s="17">
        <v>1</v>
      </c>
    </row>
    <row r="7" spans="1:5" x14ac:dyDescent="0.35">
      <c r="A7" s="37" t="s">
        <v>43</v>
      </c>
      <c r="B7" s="17">
        <v>0</v>
      </c>
      <c r="C7" s="17">
        <v>0</v>
      </c>
      <c r="D7" s="17">
        <v>0</v>
      </c>
      <c r="E7" s="17">
        <v>1</v>
      </c>
    </row>
    <row r="8" spans="1:5" x14ac:dyDescent="0.35">
      <c r="A8" s="37" t="s">
        <v>62</v>
      </c>
      <c r="B8" s="17">
        <v>2</v>
      </c>
      <c r="C8" s="17">
        <v>1</v>
      </c>
      <c r="D8" s="17">
        <v>1</v>
      </c>
      <c r="E8" s="17">
        <v>10</v>
      </c>
    </row>
    <row r="10" spans="1:5" x14ac:dyDescent="0.35">
      <c r="B10">
        <v>124.5</v>
      </c>
      <c r="C10">
        <v>991</v>
      </c>
      <c r="D10">
        <v>2040.3999999999999</v>
      </c>
      <c r="E10">
        <v>887.6430303030304</v>
      </c>
    </row>
    <row r="11" spans="1:5" x14ac:dyDescent="0.35">
      <c r="A11" t="s">
        <v>78</v>
      </c>
      <c r="B11" s="39">
        <v>124.5</v>
      </c>
      <c r="C11" s="39">
        <v>991</v>
      </c>
      <c r="D11" s="39">
        <v>2040.5</v>
      </c>
      <c r="E11" s="39">
        <v>887.5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by publication</vt:lpstr>
      <vt:lpstr>by originold</vt:lpstr>
      <vt:lpstr>Percentage_old</vt:lpstr>
      <vt:lpstr>graphs_old</vt:lpstr>
      <vt:lpstr>by origin</vt:lpstr>
      <vt:lpstr>calc</vt:lpstr>
      <vt:lpstr>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ROOTS28b</dc:creator>
  <cp:lastModifiedBy>ROOTS28b</cp:lastModifiedBy>
  <dcterms:created xsi:type="dcterms:W3CDTF">2022-12-08T10:58:40Z</dcterms:created>
  <dcterms:modified xsi:type="dcterms:W3CDTF">2023-02-28T12:43:51Z</dcterms:modified>
</cp:coreProperties>
</file>