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13_ncr:1_{F071386F-1EE5-D74D-BE37-2D8ABF415F78}" xr6:coauthVersionLast="47" xr6:coauthVersionMax="47" xr10:uidLastSave="{00000000-0000-0000-0000-000000000000}"/>
  <bookViews>
    <workbookView xWindow="380" yWindow="500" windowWidth="27560" windowHeight="16940" xr2:uid="{6CB9F88C-AC22-EA4A-9196-891174B99080}"/>
  </bookViews>
  <sheets>
    <sheet name="by publication and origin" sheetId="1" r:id="rId1"/>
    <sheet name="Sheet2" sheetId="2" r:id="rId2"/>
    <sheet name="cha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N2" i="2"/>
  <c r="O2" i="2"/>
  <c r="M3" i="2"/>
  <c r="N3" i="2"/>
  <c r="O3" i="2"/>
  <c r="M4" i="2"/>
  <c r="N4" i="2"/>
  <c r="O4" i="2"/>
  <c r="M5" i="2"/>
  <c r="N5" i="2"/>
  <c r="O5" i="2"/>
  <c r="M6" i="2"/>
  <c r="N6" i="2"/>
  <c r="O6" i="2"/>
  <c r="L3" i="2"/>
  <c r="L4" i="2"/>
  <c r="L5" i="2"/>
  <c r="L6" i="2"/>
  <c r="L2" i="2"/>
  <c r="J3" i="2"/>
  <c r="J4" i="2"/>
  <c r="J5" i="2"/>
  <c r="J6" i="2"/>
  <c r="J2" i="2"/>
  <c r="I3" i="2"/>
  <c r="I4" i="2"/>
  <c r="I5" i="2"/>
  <c r="I6" i="2"/>
  <c r="I2" i="2"/>
  <c r="H3" i="2"/>
  <c r="H4" i="2"/>
  <c r="H5" i="2"/>
  <c r="H6" i="2"/>
  <c r="H2" i="2"/>
  <c r="G3" i="2"/>
  <c r="G4" i="2"/>
  <c r="G5" i="2"/>
  <c r="G6" i="2"/>
  <c r="G2" i="2"/>
  <c r="C8" i="2"/>
  <c r="D8" i="2"/>
  <c r="E8" i="2"/>
  <c r="B8" i="2"/>
  <c r="X36" i="1"/>
  <c r="V36" i="1"/>
  <c r="R36" i="1"/>
  <c r="X28" i="1"/>
  <c r="X34" i="1"/>
  <c r="R28" i="1"/>
  <c r="M28" i="1"/>
  <c r="R13" i="1"/>
  <c r="M13" i="1"/>
  <c r="H13" i="1"/>
  <c r="U6" i="1"/>
  <c r="U7" i="1"/>
  <c r="U8" i="1"/>
  <c r="U9" i="1"/>
  <c r="U10" i="1"/>
  <c r="U11" i="1"/>
  <c r="U12" i="1"/>
  <c r="U14" i="1"/>
  <c r="U15" i="1"/>
  <c r="U18" i="1"/>
  <c r="U19" i="1"/>
  <c r="U20" i="1"/>
  <c r="U21" i="1"/>
  <c r="U22" i="1"/>
  <c r="U23" i="1"/>
  <c r="U24" i="1"/>
  <c r="U25" i="1"/>
  <c r="U26" i="1"/>
  <c r="U27" i="1"/>
  <c r="U30" i="1"/>
  <c r="U33" i="1"/>
  <c r="U5" i="1"/>
  <c r="T6" i="1"/>
  <c r="T7" i="1"/>
  <c r="T8" i="1"/>
  <c r="T9" i="1"/>
  <c r="T10" i="1"/>
  <c r="T11" i="1"/>
  <c r="T12" i="1"/>
  <c r="T14" i="1"/>
  <c r="T15" i="1"/>
  <c r="T18" i="1"/>
  <c r="T19" i="1"/>
  <c r="T20" i="1"/>
  <c r="T21" i="1"/>
  <c r="T22" i="1"/>
  <c r="T23" i="1"/>
  <c r="T24" i="1"/>
  <c r="T25" i="1"/>
  <c r="T26" i="1"/>
  <c r="T27" i="1"/>
  <c r="T30" i="1"/>
  <c r="T33" i="1"/>
  <c r="T5" i="1"/>
  <c r="S6" i="1"/>
  <c r="S7" i="1"/>
  <c r="S8" i="1"/>
  <c r="S9" i="1"/>
  <c r="S10" i="1"/>
  <c r="S11" i="1"/>
  <c r="S12" i="1"/>
  <c r="S14" i="1"/>
  <c r="S15" i="1"/>
  <c r="S18" i="1"/>
  <c r="S19" i="1"/>
  <c r="S20" i="1"/>
  <c r="S21" i="1"/>
  <c r="S22" i="1"/>
  <c r="S23" i="1"/>
  <c r="S24" i="1"/>
  <c r="S25" i="1"/>
  <c r="S26" i="1"/>
  <c r="S27" i="1"/>
  <c r="S30" i="1"/>
  <c r="S33" i="1"/>
  <c r="S5" i="1"/>
  <c r="Q6" i="1"/>
  <c r="Q7" i="1"/>
  <c r="Q8" i="1"/>
  <c r="Q9" i="1"/>
  <c r="Q10" i="1"/>
  <c r="Q11" i="1"/>
  <c r="Q12" i="1"/>
  <c r="Q15" i="1"/>
  <c r="Q18" i="1"/>
  <c r="Q19" i="1"/>
  <c r="Q20" i="1"/>
  <c r="Q21" i="1"/>
  <c r="Q22" i="1"/>
  <c r="Q23" i="1"/>
  <c r="Q24" i="1"/>
  <c r="Q25" i="1"/>
  <c r="Q26" i="1"/>
  <c r="Q27" i="1"/>
  <c r="Q30" i="1"/>
  <c r="Q33" i="1"/>
  <c r="Q5" i="1"/>
  <c r="P6" i="1"/>
  <c r="P7" i="1"/>
  <c r="P8" i="1"/>
  <c r="P9" i="1"/>
  <c r="P10" i="1"/>
  <c r="P11" i="1"/>
  <c r="P12" i="1"/>
  <c r="P15" i="1"/>
  <c r="P18" i="1"/>
  <c r="P19" i="1"/>
  <c r="P20" i="1"/>
  <c r="P21" i="1"/>
  <c r="P22" i="1"/>
  <c r="P23" i="1"/>
  <c r="P24" i="1"/>
  <c r="P25" i="1"/>
  <c r="P26" i="1"/>
  <c r="P27" i="1"/>
  <c r="P30" i="1"/>
  <c r="P33" i="1"/>
  <c r="P5" i="1"/>
  <c r="O6" i="1"/>
  <c r="O7" i="1"/>
  <c r="O8" i="1"/>
  <c r="O9" i="1"/>
  <c r="O10" i="1"/>
  <c r="O11" i="1"/>
  <c r="O12" i="1"/>
  <c r="O15" i="1"/>
  <c r="O18" i="1"/>
  <c r="O19" i="1"/>
  <c r="O20" i="1"/>
  <c r="O21" i="1"/>
  <c r="O22" i="1"/>
  <c r="O23" i="1"/>
  <c r="O24" i="1"/>
  <c r="O25" i="1"/>
  <c r="O26" i="1"/>
  <c r="O27" i="1"/>
  <c r="O30" i="1"/>
  <c r="O33" i="1"/>
  <c r="O5" i="1"/>
  <c r="N6" i="1"/>
  <c r="N7" i="1"/>
  <c r="N8" i="1"/>
  <c r="N9" i="1"/>
  <c r="N10" i="1"/>
  <c r="N11" i="1"/>
  <c r="N12" i="1"/>
  <c r="N15" i="1"/>
  <c r="N18" i="1"/>
  <c r="N19" i="1"/>
  <c r="N20" i="1"/>
  <c r="N21" i="1"/>
  <c r="N22" i="1"/>
  <c r="N23" i="1"/>
  <c r="N24" i="1"/>
  <c r="N25" i="1"/>
  <c r="N26" i="1"/>
  <c r="N27" i="1"/>
  <c r="N30" i="1"/>
  <c r="N33" i="1"/>
  <c r="N5" i="1"/>
  <c r="L6" i="1"/>
  <c r="L7" i="1"/>
  <c r="L8" i="1"/>
  <c r="L9" i="1"/>
  <c r="L10" i="1"/>
  <c r="L11" i="1"/>
  <c r="L12" i="1"/>
  <c r="L15" i="1"/>
  <c r="L18" i="1"/>
  <c r="L19" i="1"/>
  <c r="L20" i="1"/>
  <c r="L21" i="1"/>
  <c r="L22" i="1"/>
  <c r="L23" i="1"/>
  <c r="L24" i="1"/>
  <c r="L25" i="1"/>
  <c r="L26" i="1"/>
  <c r="L27" i="1"/>
  <c r="L30" i="1"/>
  <c r="L33" i="1"/>
  <c r="L5" i="1"/>
  <c r="K6" i="1"/>
  <c r="K7" i="1"/>
  <c r="K8" i="1"/>
  <c r="K9" i="1"/>
  <c r="K10" i="1"/>
  <c r="K11" i="1"/>
  <c r="K12" i="1"/>
  <c r="K15" i="1"/>
  <c r="K18" i="1"/>
  <c r="K19" i="1"/>
  <c r="K20" i="1"/>
  <c r="K21" i="1"/>
  <c r="K22" i="1"/>
  <c r="K23" i="1"/>
  <c r="K24" i="1"/>
  <c r="K25" i="1"/>
  <c r="K26" i="1"/>
  <c r="K27" i="1"/>
  <c r="K30" i="1"/>
  <c r="K33" i="1"/>
  <c r="K5" i="1"/>
  <c r="J6" i="1"/>
  <c r="J7" i="1"/>
  <c r="J8" i="1"/>
  <c r="J9" i="1"/>
  <c r="J10" i="1"/>
  <c r="J11" i="1"/>
  <c r="J12" i="1"/>
  <c r="J15" i="1"/>
  <c r="J18" i="1"/>
  <c r="J19" i="1"/>
  <c r="J20" i="1"/>
  <c r="J21" i="1"/>
  <c r="J22" i="1"/>
  <c r="J23" i="1"/>
  <c r="J24" i="1"/>
  <c r="J25" i="1"/>
  <c r="J26" i="1"/>
  <c r="J27" i="1"/>
  <c r="J30" i="1"/>
  <c r="J33" i="1"/>
  <c r="J5" i="1"/>
  <c r="I6" i="1"/>
  <c r="I7" i="1"/>
  <c r="I8" i="1"/>
  <c r="I9" i="1"/>
  <c r="I10" i="1"/>
  <c r="I11" i="1"/>
  <c r="I12" i="1"/>
  <c r="I15" i="1"/>
  <c r="I18" i="1"/>
  <c r="I19" i="1"/>
  <c r="I20" i="1"/>
  <c r="I21" i="1"/>
  <c r="I22" i="1"/>
  <c r="I23" i="1"/>
  <c r="I24" i="1"/>
  <c r="I25" i="1"/>
  <c r="I26" i="1"/>
  <c r="I27" i="1"/>
  <c r="I30" i="1"/>
  <c r="I33" i="1"/>
  <c r="G6" i="1"/>
  <c r="G7" i="1"/>
  <c r="G8" i="1"/>
  <c r="G9" i="1"/>
  <c r="G10" i="1"/>
  <c r="G11" i="1"/>
  <c r="G12" i="1"/>
  <c r="G15" i="1"/>
  <c r="G18" i="1"/>
  <c r="G19" i="1"/>
  <c r="G20" i="1"/>
  <c r="G21" i="1"/>
  <c r="G22" i="1"/>
  <c r="G23" i="1"/>
  <c r="G24" i="1"/>
  <c r="G25" i="1"/>
  <c r="G26" i="1"/>
  <c r="G27" i="1"/>
  <c r="G30" i="1"/>
  <c r="G33" i="1"/>
  <c r="G5" i="1"/>
  <c r="I5" i="1"/>
</calcChain>
</file>

<file path=xl/sharedStrings.xml><?xml version="1.0" encoding="utf-8"?>
<sst xmlns="http://schemas.openxmlformats.org/spreadsheetml/2006/main" count="90" uniqueCount="45">
  <si>
    <t>1st-2nd c CE</t>
  </si>
  <si>
    <t>Krk Fineware</t>
  </si>
  <si>
    <t>IST</t>
  </si>
  <si>
    <t>late Augustan</t>
  </si>
  <si>
    <t>Beginning 1st CE</t>
  </si>
  <si>
    <t>late Augustan-30</t>
  </si>
  <si>
    <t>from 15/30</t>
  </si>
  <si>
    <t>Augustus/Tiberius</t>
  </si>
  <si>
    <t>Tiberius/Nero</t>
  </si>
  <si>
    <t>mid 1st c CE</t>
  </si>
  <si>
    <t>late Tiberian</t>
  </si>
  <si>
    <t>ESB</t>
  </si>
  <si>
    <t>70/75-125 CE</t>
  </si>
  <si>
    <t>Gallic TS</t>
  </si>
  <si>
    <t>10 BCE - 25 CE</t>
  </si>
  <si>
    <t>15-50/100</t>
  </si>
  <si>
    <t>20-30</t>
  </si>
  <si>
    <t>25-60</t>
  </si>
  <si>
    <t>1st c CE</t>
  </si>
  <si>
    <t>second half 1st c CE</t>
  </si>
  <si>
    <t>35-60</t>
  </si>
  <si>
    <t>35-100</t>
  </si>
  <si>
    <t>Pannonische Glanztonware</t>
  </si>
  <si>
    <t>2nd -3rd c. CE</t>
  </si>
  <si>
    <t>Antique Glazed Pottery</t>
  </si>
  <si>
    <t>second half 1st - 3rd CE</t>
  </si>
  <si>
    <t>produced in the western Med</t>
  </si>
  <si>
    <t>dating slice</t>
  </si>
  <si>
    <t>number of slices</t>
  </si>
  <si>
    <t>dating percentage</t>
  </si>
  <si>
    <t>B</t>
  </si>
  <si>
    <t>AB</t>
  </si>
  <si>
    <t>ΑΒ</t>
  </si>
  <si>
    <t>Β</t>
  </si>
  <si>
    <t>BC</t>
  </si>
  <si>
    <t>CD</t>
  </si>
  <si>
    <t>C</t>
  </si>
  <si>
    <t>BCD</t>
  </si>
  <si>
    <t>D</t>
  </si>
  <si>
    <t>A</t>
  </si>
  <si>
    <t>Italian</t>
  </si>
  <si>
    <t>Aegean</t>
  </si>
  <si>
    <t>Gallic</t>
  </si>
  <si>
    <t>Western Mediterranean</t>
  </si>
  <si>
    <t>Danubian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</si>
</sst>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1" xfId="0" applyNumberFormat="1" applyBorder="1"/>
    <xf numFmtId="0" fontId="0" fillId="2" borderId="1" xfId="0" applyNumberFormat="1" applyFill="1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Fulfinum (Krk)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publication and origin'!$J$44:$M$44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'by publication and origin'!$J$45:$M$45</c:f>
              <c:numCache>
                <c:formatCode>General</c:formatCode>
                <c:ptCount val="4"/>
                <c:pt idx="0">
                  <c:v>4</c:v>
                </c:pt>
                <c:pt idx="1">
                  <c:v>15.75</c:v>
                </c:pt>
                <c:pt idx="2">
                  <c:v>10.45</c:v>
                </c:pt>
                <c:pt idx="3">
                  <c:v>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Fulfinum</a:t>
            </a:r>
            <a:r>
              <a:rPr lang="en-GB" baseline="0"/>
              <a:t> (Krk) Fine Ware Percentages A - 50 BCE - 0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6.5367497379659231E-2"/>
                  <c:y val="0.1581971420239136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9.0517744687854618E-2"/>
                  <c:y val="-0.2372023913677457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charts!$A$2:$A$6</c:f>
              <c:strCache>
                <c:ptCount val="5"/>
                <c:pt idx="0">
                  <c:v>Italian</c:v>
                </c:pt>
                <c:pt idx="1">
                  <c:v>Aegean</c:v>
                </c:pt>
                <c:pt idx="2">
                  <c:v>Gallic</c:v>
                </c:pt>
                <c:pt idx="3">
                  <c:v>Western Mediterranean</c:v>
                </c:pt>
                <c:pt idx="4">
                  <c:v>Danubian Region</c:v>
                </c:pt>
              </c:strCache>
            </c:strRef>
          </c:cat>
          <c:val>
            <c:numRef>
              <c:f>charts!$B$2:$B$6</c:f>
              <c:numCache>
                <c:formatCode>General\%</c:formatCode>
                <c:ptCount val="5"/>
                <c:pt idx="0">
                  <c:v>13</c:v>
                </c:pt>
                <c:pt idx="1">
                  <c:v>0</c:v>
                </c:pt>
                <c:pt idx="2">
                  <c:v>88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Fulfinum (Krk) Fine Ware Percentages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966977097405971"/>
                  <c:y val="9.047218529501993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575228426395939"/>
                  <c:y val="-5.55284282646487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charts!$A$2:$A$6</c:f>
              <c:strCache>
                <c:ptCount val="5"/>
                <c:pt idx="0">
                  <c:v>Italian</c:v>
                </c:pt>
                <c:pt idx="1">
                  <c:v>Aegean</c:v>
                </c:pt>
                <c:pt idx="2">
                  <c:v>Gallic</c:v>
                </c:pt>
                <c:pt idx="3">
                  <c:v>Western Mediterranean</c:v>
                </c:pt>
                <c:pt idx="4">
                  <c:v>Danubian Region</c:v>
                </c:pt>
              </c:strCache>
            </c:strRef>
          </c:cat>
          <c:val>
            <c:numRef>
              <c:f>charts!$C$2:$C$6</c:f>
              <c:numCache>
                <c:formatCode>General\%</c:formatCode>
                <c:ptCount val="5"/>
                <c:pt idx="0">
                  <c:v>38</c:v>
                </c:pt>
                <c:pt idx="1">
                  <c:v>0</c:v>
                </c:pt>
                <c:pt idx="2">
                  <c:v>62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Fulfinum (Krk) Fine Ware Percentages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1174628351312209"/>
                  <c:y val="0.1522543484315264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4.3262092238470037E-2"/>
                  <c:y val="2.1637086360989442E-3"/>
                </c:manualLayout>
              </c:layout>
              <c:tx>
                <c:rich>
                  <a:bodyPr/>
                  <a:lstStyle/>
                  <a:p>
                    <a:fld id="{C782A5F8-3355-E948-9599-1F7E1F694226}" type="CATEGORYNAME">
                      <a:rPr lang="en-US" baseline="0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809612FF-BE8B-D54B-9800-1B6B1222A524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377943044889173"/>
                  <c:y val="-0.149778211003367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0.21107509043383965"/>
                  <c:y val="5.6521001595057851E-2"/>
                </c:manualLayout>
              </c:layout>
              <c:tx>
                <c:rich>
                  <a:bodyPr/>
                  <a:lstStyle/>
                  <a:p>
                    <a:fld id="{35E3B81F-27C8-5C4A-9856-A189227F26E9}" type="CATEGORYNAME">
                      <a:rPr lang="en-US" baseline="0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1C9AD8E2-4D30-F54D-8761-76827071DF24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charts!$A$2:$A$6</c:f>
              <c:strCache>
                <c:ptCount val="5"/>
                <c:pt idx="0">
                  <c:v>Italian</c:v>
                </c:pt>
                <c:pt idx="1">
                  <c:v>Aegean</c:v>
                </c:pt>
                <c:pt idx="2">
                  <c:v>Gallic</c:v>
                </c:pt>
                <c:pt idx="3">
                  <c:v>Western Mediterranean</c:v>
                </c:pt>
                <c:pt idx="4">
                  <c:v>Danubian Region</c:v>
                </c:pt>
              </c:strCache>
            </c:strRef>
          </c:cat>
          <c:val>
            <c:numRef>
              <c:f>charts!$D$2:$D$6</c:f>
              <c:numCache>
                <c:formatCode>General\%</c:formatCode>
                <c:ptCount val="5"/>
                <c:pt idx="0">
                  <c:v>24</c:v>
                </c:pt>
                <c:pt idx="1">
                  <c:v>5</c:v>
                </c:pt>
                <c:pt idx="2">
                  <c:v>69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Fulfinum (Krk) Fine Ware Percentages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4905634714495228"/>
                  <c:y val="0.1072893017710325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7.3894319401542105E-2"/>
                  <c:y val="-0.181506495442012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9470269650216715"/>
                  <c:y val="-0.102288929183536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0.12259736003342975"/>
                  <c:y val="5.25596760972701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charts!$A$2:$A$6</c:f>
              <c:strCache>
                <c:ptCount val="5"/>
                <c:pt idx="0">
                  <c:v>Italian</c:v>
                </c:pt>
                <c:pt idx="1">
                  <c:v>Aegean</c:v>
                </c:pt>
                <c:pt idx="2">
                  <c:v>Gallic</c:v>
                </c:pt>
                <c:pt idx="3">
                  <c:v>Western Mediterranean</c:v>
                </c:pt>
                <c:pt idx="4">
                  <c:v>Danubian Region</c:v>
                </c:pt>
              </c:strCache>
            </c:strRef>
          </c:cat>
          <c:val>
            <c:numRef>
              <c:f>charts!$E$2:$E$6</c:f>
              <c:numCache>
                <c:formatCode>General\%</c:formatCode>
                <c:ptCount val="5"/>
                <c:pt idx="0">
                  <c:v>0</c:v>
                </c:pt>
                <c:pt idx="1">
                  <c:v>34</c:v>
                </c:pt>
                <c:pt idx="2">
                  <c:v>17</c:v>
                </c:pt>
                <c:pt idx="3">
                  <c:v>34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650875</xdr:colOff>
      <xdr:row>37</xdr:row>
      <xdr:rowOff>57150</xdr:rowOff>
    </xdr:from>
    <xdr:to>
      <xdr:col>14</xdr:col>
      <xdr:colOff>269875</xdr:colOff>
      <xdr:row>50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4206D4-3195-6A11-02E2-DF7386BA4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9</xdr:row>
      <xdr:rowOff>50800</xdr:rowOff>
    </xdr:from>
    <xdr:to>
      <xdr:col>7</xdr:col>
      <xdr:colOff>635000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17A06-D3D7-29B3-A22F-000AFEA00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704850</xdr:colOff>
      <xdr:row>9</xdr:row>
      <xdr:rowOff>63500</xdr:rowOff>
    </xdr:from>
    <xdr:to>
      <xdr:col>15</xdr:col>
      <xdr:colOff>355600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204E9-8794-F260-BFDA-8D0C0C40B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107950</xdr:colOff>
      <xdr:row>29</xdr:row>
      <xdr:rowOff>38100</xdr:rowOff>
    </xdr:from>
    <xdr:to>
      <xdr:col>7</xdr:col>
      <xdr:colOff>508000</xdr:colOff>
      <xdr:row>48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879238-8709-C95A-08B4-15381106F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704850</xdr:colOff>
      <xdr:row>29</xdr:row>
      <xdr:rowOff>63500</xdr:rowOff>
    </xdr:from>
    <xdr:to>
      <xdr:col>15</xdr:col>
      <xdr:colOff>203200</xdr:colOff>
      <xdr:row>49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E7E52D-2C04-AECE-5BDE-A7B61B029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0.67072</cdr:x>
      <cdr:y>0.81994</cdr:y>
    </cdr:from>
    <cdr:to>
      <cdr:x>0.92604</cdr:x>
      <cdr:y>0.90675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01E1B25A-34E0-5607-400F-CA78BD67DEFA}"/>
            </a:ext>
          </a:extLst>
        </cdr:cNvPr>
        <cdr:cNvSpPr txBox="1"/>
      </cdr:nvSpPr>
      <cdr:spPr>
        <a:xfrm xmlns:a="http://schemas.openxmlformats.org/drawingml/2006/main">
          <a:off x="4203700" y="3238500"/>
          <a:ext cx="1600200" cy="342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/>
            <a:t>Total:</a:t>
          </a:r>
          <a:r>
            <a:rPr lang="en-GB" sz="1100" b="1" i="0" baseline="0"/>
            <a:t> 4 fragments</a:t>
          </a:r>
          <a:endParaRPr lang="en-GB" sz="1100" b="1" i="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0.65178</cdr:x>
      <cdr:y>0.83766</cdr:y>
    </cdr:from>
    <cdr:to>
      <cdr:x>0.90761</cdr:x>
      <cdr:y>0.92532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01E1B25A-34E0-5607-400F-CA78BD67DEFA}"/>
            </a:ext>
          </a:extLst>
        </cdr:cNvPr>
        <cdr:cNvSpPr txBox="1"/>
      </cdr:nvSpPr>
      <cdr:spPr>
        <a:xfrm xmlns:a="http://schemas.openxmlformats.org/drawingml/2006/main">
          <a:off x="4076700" y="3276600"/>
          <a:ext cx="1600200" cy="342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/>
            <a:t>Total:</a:t>
          </a:r>
          <a:r>
            <a:rPr lang="en-GB" sz="1100" b="1" i="0" baseline="0"/>
            <a:t> 16 fragments</a:t>
          </a:r>
          <a:endParaRPr lang="en-GB" sz="1100" b="1" i="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0.65365</cdr:x>
      <cdr:y>0.85209</cdr:y>
    </cdr:from>
    <cdr:to>
      <cdr:x>0.91264</cdr:x>
      <cdr:y>0.93891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01E1B25A-34E0-5607-400F-CA78BD67DEFA}"/>
            </a:ext>
          </a:extLst>
        </cdr:cNvPr>
        <cdr:cNvSpPr txBox="1"/>
      </cdr:nvSpPr>
      <cdr:spPr>
        <a:xfrm xmlns:a="http://schemas.openxmlformats.org/drawingml/2006/main">
          <a:off x="4038600" y="3365500"/>
          <a:ext cx="1600200" cy="342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/>
            <a:t>Total:</a:t>
          </a:r>
          <a:r>
            <a:rPr lang="en-GB" sz="1100" b="1" i="0" baseline="0"/>
            <a:t> 10 fragments</a:t>
          </a:r>
          <a:endParaRPr lang="en-GB" sz="1100" b="1" i="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0.67846</cdr:x>
      <cdr:y>0.8265</cdr:y>
    </cdr:from>
    <cdr:to>
      <cdr:x>0.94069</cdr:x>
      <cdr:y>0.91167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01E1B25A-34E0-5607-400F-CA78BD67DEFA}"/>
            </a:ext>
          </a:extLst>
        </cdr:cNvPr>
        <cdr:cNvSpPr txBox="1"/>
      </cdr:nvSpPr>
      <cdr:spPr>
        <a:xfrm xmlns:a="http://schemas.openxmlformats.org/drawingml/2006/main">
          <a:off x="4140200" y="3327400"/>
          <a:ext cx="1600200" cy="342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/>
            <a:t>Total:</a:t>
          </a:r>
          <a:r>
            <a:rPr lang="en-GB" sz="1100" b="1" i="0" baseline="0"/>
            <a:t> 1,5 fragments</a:t>
          </a:r>
          <a:endParaRPr lang="en-GB" sz="1100" b="1" i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36B7-A00A-F747-9B5B-E26CE8BBA9BC}">
  <dimension ref="A1:X46"/>
  <sheetViews>
    <sheetView tabSelected="1" topLeftCell="G23" zoomScale="120" zoomScaleNormal="120" workbookViewId="0">
      <selection activeCell="P44" sqref="P44"/>
    </sheetView>
  </sheetViews>
  <sheetFormatPr baseColWidth="10" defaultRowHeight="16" x14ac:dyDescent="0.2"/>
  <cols>
    <col min="7" max="7" width="10.83203125" style="3"/>
    <col min="9" max="9" width="10.83203125" style="3"/>
    <col min="14" max="14" width="10.83203125" style="3"/>
    <col min="19" max="19" width="10.83203125" style="5"/>
    <col min="24" max="24" width="10.83203125" style="10"/>
  </cols>
  <sheetData>
    <row r="1" spans="1:24" x14ac:dyDescent="0.2">
      <c r="A1" t="s">
        <v>1</v>
      </c>
    </row>
    <row r="2" spans="1:24" x14ac:dyDescent="0.2">
      <c r="G2" s="3" t="s">
        <v>39</v>
      </c>
      <c r="I2" s="3" t="s">
        <v>30</v>
      </c>
      <c r="N2" s="3" t="s">
        <v>36</v>
      </c>
      <c r="S2" s="5" t="s">
        <v>38</v>
      </c>
    </row>
    <row r="3" spans="1:24" x14ac:dyDescent="0.2">
      <c r="D3" t="s">
        <v>27</v>
      </c>
      <c r="E3" t="s">
        <v>28</v>
      </c>
      <c r="F3" t="s">
        <v>29</v>
      </c>
      <c r="G3" s="3" t="s">
        <v>31</v>
      </c>
      <c r="I3" s="3" t="s">
        <v>31</v>
      </c>
      <c r="J3" t="s">
        <v>30</v>
      </c>
      <c r="K3" t="s">
        <v>34</v>
      </c>
      <c r="L3" t="s">
        <v>37</v>
      </c>
      <c r="N3" s="3" t="s">
        <v>34</v>
      </c>
      <c r="O3" t="s">
        <v>37</v>
      </c>
      <c r="P3" t="s">
        <v>36</v>
      </c>
      <c r="Q3" t="s">
        <v>35</v>
      </c>
      <c r="S3" s="5" t="s">
        <v>37</v>
      </c>
      <c r="T3" t="s">
        <v>35</v>
      </c>
      <c r="U3" t="s">
        <v>38</v>
      </c>
    </row>
    <row r="4" spans="1:24" s="1" customFormat="1" x14ac:dyDescent="0.2">
      <c r="A4" s="1" t="s">
        <v>2</v>
      </c>
      <c r="G4" s="4"/>
      <c r="I4" s="4"/>
      <c r="N4" s="4"/>
      <c r="S4" s="6"/>
      <c r="X4" s="11"/>
    </row>
    <row r="5" spans="1:24" x14ac:dyDescent="0.2">
      <c r="B5">
        <v>1</v>
      </c>
      <c r="C5" t="s">
        <v>3</v>
      </c>
      <c r="D5" t="s">
        <v>30</v>
      </c>
      <c r="E5">
        <v>1</v>
      </c>
      <c r="F5">
        <v>1</v>
      </c>
      <c r="G5" s="3">
        <f>IF(D5="AB",((B5/E5)*F5),0)</f>
        <v>0</v>
      </c>
      <c r="I5" s="3">
        <f>IF(D5="AB",((B5/E5)*F5),0)</f>
        <v>0</v>
      </c>
      <c r="J5">
        <f>IF(D5="B",((B5/E5)*F5),0)</f>
        <v>1</v>
      </c>
      <c r="K5">
        <f>IF(D5="BC",((B5/E5)*F5),0)</f>
        <v>0</v>
      </c>
      <c r="L5">
        <f>IF(D5="BCD",((B5/E5)*F5),0)</f>
        <v>0</v>
      </c>
      <c r="N5" s="3">
        <f>IF(D5="BC",((B5/E5)*F5),0)</f>
        <v>0</v>
      </c>
      <c r="O5">
        <f>IF(D5="BCD",((B5/E5)*F5),0)</f>
        <v>0</v>
      </c>
      <c r="P5">
        <f>IF(D5="C",((B5/E5)*F5),0)</f>
        <v>0</v>
      </c>
      <c r="Q5">
        <f>IF(D5="CD",((B5/E5)*F5),0)</f>
        <v>0</v>
      </c>
      <c r="S5" s="5">
        <f>IF(D5="BCD",((B5/E5)*F5),0)</f>
        <v>0</v>
      </c>
      <c r="T5">
        <f>IF(D5="CD",((B5/E5)*F5),0)</f>
        <v>0</v>
      </c>
      <c r="U5">
        <f>IF(D5="D",((B5/E5)*F5),0)</f>
        <v>0</v>
      </c>
    </row>
    <row r="6" spans="1:24" x14ac:dyDescent="0.2">
      <c r="B6">
        <v>1</v>
      </c>
      <c r="C6" t="s">
        <v>4</v>
      </c>
      <c r="D6" t="s">
        <v>30</v>
      </c>
      <c r="E6">
        <v>1</v>
      </c>
      <c r="F6">
        <v>1</v>
      </c>
      <c r="G6" s="3">
        <f t="shared" ref="G6:G33" si="0">IF(D6="AB",((B6/E6)*F6),0)</f>
        <v>0</v>
      </c>
      <c r="I6" s="3">
        <f t="shared" ref="I6:I33" si="1">IF(D6="AB",((B6/E6)*F6),0)</f>
        <v>0</v>
      </c>
      <c r="J6">
        <f t="shared" ref="J6:J33" si="2">IF(D6="B",((B6/E6)*F6),0)</f>
        <v>1</v>
      </c>
      <c r="K6">
        <f t="shared" ref="K6:K33" si="3">IF(D6="BC",((B6/E6)*F6),0)</f>
        <v>0</v>
      </c>
      <c r="L6">
        <f t="shared" ref="L6:L33" si="4">IF(D6="BCD",((B6/E6)*F6),0)</f>
        <v>0</v>
      </c>
      <c r="N6" s="3">
        <f t="shared" ref="N6:N33" si="5">IF(D6="BC",((B6/E6)*F6),0)</f>
        <v>0</v>
      </c>
      <c r="O6">
        <f t="shared" ref="O6:O33" si="6">IF(D6="BCD",((B6/E6)*F6),0)</f>
        <v>0</v>
      </c>
      <c r="P6">
        <f t="shared" ref="P6:P33" si="7">IF(D6="C",((B6/E6)*F6),0)</f>
        <v>0</v>
      </c>
      <c r="Q6">
        <f t="shared" ref="Q6:Q33" si="8">IF(D6="CD",((B6/E6)*F6),0)</f>
        <v>0</v>
      </c>
      <c r="S6" s="5">
        <f t="shared" ref="S6:S33" si="9">IF(D6="BCD",((B6/E6)*F6),0)</f>
        <v>0</v>
      </c>
      <c r="T6">
        <f t="shared" ref="T6:T33" si="10">IF(D6="CD",((B6/E6)*F6),0)</f>
        <v>0</v>
      </c>
      <c r="U6">
        <f t="shared" ref="U6:U33" si="11">IF(D6="D",((B6/E6)*F6),0)</f>
        <v>0</v>
      </c>
    </row>
    <row r="7" spans="1:24" x14ac:dyDescent="0.2">
      <c r="B7">
        <v>1</v>
      </c>
      <c r="C7" t="s">
        <v>5</v>
      </c>
      <c r="D7" t="s">
        <v>31</v>
      </c>
      <c r="E7">
        <v>2</v>
      </c>
      <c r="F7">
        <v>1</v>
      </c>
      <c r="G7" s="3">
        <f t="shared" si="0"/>
        <v>0.5</v>
      </c>
      <c r="I7" s="3">
        <f t="shared" si="1"/>
        <v>0.5</v>
      </c>
      <c r="J7">
        <f t="shared" si="2"/>
        <v>0</v>
      </c>
      <c r="K7">
        <f t="shared" si="3"/>
        <v>0</v>
      </c>
      <c r="L7">
        <f t="shared" si="4"/>
        <v>0</v>
      </c>
      <c r="N7" s="3">
        <f t="shared" si="5"/>
        <v>0</v>
      </c>
      <c r="O7">
        <f t="shared" si="6"/>
        <v>0</v>
      </c>
      <c r="P7">
        <f t="shared" si="7"/>
        <v>0</v>
      </c>
      <c r="Q7">
        <f t="shared" si="8"/>
        <v>0</v>
      </c>
      <c r="S7" s="5">
        <f t="shared" si="9"/>
        <v>0</v>
      </c>
      <c r="T7">
        <f t="shared" si="10"/>
        <v>0</v>
      </c>
      <c r="U7">
        <f t="shared" si="11"/>
        <v>0</v>
      </c>
    </row>
    <row r="8" spans="1:24" x14ac:dyDescent="0.2">
      <c r="B8">
        <v>1</v>
      </c>
      <c r="C8" t="s">
        <v>6</v>
      </c>
      <c r="D8" t="s">
        <v>33</v>
      </c>
      <c r="E8">
        <v>1</v>
      </c>
      <c r="F8">
        <v>1</v>
      </c>
      <c r="G8" s="3">
        <f t="shared" si="0"/>
        <v>0</v>
      </c>
      <c r="I8" s="3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N8" s="3">
        <f t="shared" si="5"/>
        <v>0</v>
      </c>
      <c r="O8">
        <f t="shared" si="6"/>
        <v>0</v>
      </c>
      <c r="P8">
        <f t="shared" si="7"/>
        <v>0</v>
      </c>
      <c r="Q8">
        <f t="shared" si="8"/>
        <v>0</v>
      </c>
      <c r="S8" s="5">
        <f t="shared" si="9"/>
        <v>0</v>
      </c>
      <c r="T8">
        <f t="shared" si="10"/>
        <v>0</v>
      </c>
      <c r="U8">
        <f t="shared" si="11"/>
        <v>0</v>
      </c>
    </row>
    <row r="9" spans="1:24" x14ac:dyDescent="0.2">
      <c r="B9">
        <v>2</v>
      </c>
      <c r="C9" t="s">
        <v>7</v>
      </c>
      <c r="D9" t="s">
        <v>32</v>
      </c>
      <c r="E9">
        <v>2</v>
      </c>
      <c r="F9">
        <v>1</v>
      </c>
      <c r="G9" s="3">
        <f t="shared" si="0"/>
        <v>0</v>
      </c>
      <c r="I9" s="3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N9" s="3">
        <f t="shared" si="5"/>
        <v>0</v>
      </c>
      <c r="O9">
        <f t="shared" si="6"/>
        <v>0</v>
      </c>
      <c r="P9">
        <f t="shared" si="7"/>
        <v>0</v>
      </c>
      <c r="Q9">
        <f t="shared" si="8"/>
        <v>0</v>
      </c>
      <c r="S9" s="5">
        <f t="shared" si="9"/>
        <v>0</v>
      </c>
      <c r="T9">
        <f t="shared" si="10"/>
        <v>0</v>
      </c>
      <c r="U9">
        <f t="shared" si="11"/>
        <v>0</v>
      </c>
    </row>
    <row r="10" spans="1:24" x14ac:dyDescent="0.2">
      <c r="B10">
        <v>1</v>
      </c>
      <c r="C10" t="s">
        <v>8</v>
      </c>
      <c r="D10" t="s">
        <v>34</v>
      </c>
      <c r="E10">
        <v>2</v>
      </c>
      <c r="F10">
        <v>1</v>
      </c>
      <c r="G10" s="3">
        <f t="shared" si="0"/>
        <v>0</v>
      </c>
      <c r="I10" s="3">
        <f t="shared" si="1"/>
        <v>0</v>
      </c>
      <c r="J10">
        <f t="shared" si="2"/>
        <v>0</v>
      </c>
      <c r="K10">
        <f t="shared" si="3"/>
        <v>0.5</v>
      </c>
      <c r="L10">
        <f t="shared" si="4"/>
        <v>0</v>
      </c>
      <c r="N10" s="3">
        <f t="shared" si="5"/>
        <v>0.5</v>
      </c>
      <c r="O10">
        <f t="shared" si="6"/>
        <v>0</v>
      </c>
      <c r="P10">
        <f t="shared" si="7"/>
        <v>0</v>
      </c>
      <c r="Q10">
        <f t="shared" si="8"/>
        <v>0</v>
      </c>
      <c r="S10" s="5">
        <f t="shared" si="9"/>
        <v>0</v>
      </c>
      <c r="T10">
        <f t="shared" si="10"/>
        <v>0</v>
      </c>
      <c r="U10">
        <f t="shared" si="11"/>
        <v>0</v>
      </c>
    </row>
    <row r="11" spans="1:24" x14ac:dyDescent="0.2">
      <c r="B11">
        <v>4</v>
      </c>
      <c r="C11" t="s">
        <v>9</v>
      </c>
      <c r="D11" t="s">
        <v>34</v>
      </c>
      <c r="E11">
        <v>2</v>
      </c>
      <c r="F11">
        <v>1</v>
      </c>
      <c r="G11" s="3">
        <f t="shared" si="0"/>
        <v>0</v>
      </c>
      <c r="I11" s="3">
        <f t="shared" si="1"/>
        <v>0</v>
      </c>
      <c r="J11">
        <f t="shared" si="2"/>
        <v>0</v>
      </c>
      <c r="K11">
        <f t="shared" si="3"/>
        <v>2</v>
      </c>
      <c r="L11">
        <f t="shared" si="4"/>
        <v>0</v>
      </c>
      <c r="N11" s="3">
        <f t="shared" si="5"/>
        <v>2</v>
      </c>
      <c r="O11">
        <f t="shared" si="6"/>
        <v>0</v>
      </c>
      <c r="P11">
        <f t="shared" si="7"/>
        <v>0</v>
      </c>
      <c r="Q11">
        <f t="shared" si="8"/>
        <v>0</v>
      </c>
      <c r="S11" s="5">
        <f t="shared" si="9"/>
        <v>0</v>
      </c>
      <c r="T11">
        <f t="shared" si="10"/>
        <v>0</v>
      </c>
      <c r="U11">
        <f t="shared" si="11"/>
        <v>0</v>
      </c>
    </row>
    <row r="12" spans="1:24" x14ac:dyDescent="0.2">
      <c r="B12">
        <v>1</v>
      </c>
      <c r="C12" t="s">
        <v>10</v>
      </c>
      <c r="D12" t="s">
        <v>30</v>
      </c>
      <c r="E12">
        <v>1</v>
      </c>
      <c r="F12">
        <v>1</v>
      </c>
      <c r="G12" s="3">
        <f t="shared" si="0"/>
        <v>0</v>
      </c>
      <c r="I12" s="3">
        <f t="shared" si="1"/>
        <v>0</v>
      </c>
      <c r="J12">
        <f t="shared" si="2"/>
        <v>1</v>
      </c>
      <c r="K12">
        <f t="shared" si="3"/>
        <v>0</v>
      </c>
      <c r="L12">
        <f t="shared" si="4"/>
        <v>0</v>
      </c>
      <c r="N12" s="3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S12" s="5">
        <f t="shared" si="9"/>
        <v>0</v>
      </c>
      <c r="T12">
        <f t="shared" si="10"/>
        <v>0</v>
      </c>
      <c r="U12">
        <f t="shared" si="11"/>
        <v>0</v>
      </c>
    </row>
    <row r="13" spans="1:24" x14ac:dyDescent="0.2">
      <c r="H13">
        <f>SUM(G5:G12)</f>
        <v>0.5</v>
      </c>
      <c r="M13">
        <f>SUM(I5:L12)</f>
        <v>6</v>
      </c>
      <c r="R13">
        <f>SUM(N5:Q12)</f>
        <v>2.5</v>
      </c>
      <c r="V13">
        <v>0</v>
      </c>
      <c r="X13" s="10">
        <v>9</v>
      </c>
    </row>
    <row r="14" spans="1:24" s="1" customFormat="1" x14ac:dyDescent="0.2">
      <c r="A14" s="1" t="s">
        <v>11</v>
      </c>
      <c r="G14" s="4"/>
      <c r="I14" s="4"/>
      <c r="N14" s="4"/>
      <c r="S14" s="6">
        <f t="shared" si="9"/>
        <v>0</v>
      </c>
      <c r="T14" s="1">
        <f t="shared" si="10"/>
        <v>0</v>
      </c>
      <c r="U14" s="1">
        <f t="shared" si="11"/>
        <v>0</v>
      </c>
      <c r="X14" s="11"/>
    </row>
    <row r="15" spans="1:24" x14ac:dyDescent="0.2">
      <c r="B15">
        <v>1</v>
      </c>
      <c r="C15" t="s">
        <v>12</v>
      </c>
      <c r="D15" t="s">
        <v>35</v>
      </c>
      <c r="E15">
        <v>2</v>
      </c>
      <c r="F15">
        <v>1</v>
      </c>
      <c r="G15" s="3">
        <f t="shared" si="0"/>
        <v>0</v>
      </c>
      <c r="I15" s="3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  <c r="N15" s="3">
        <f t="shared" si="5"/>
        <v>0</v>
      </c>
      <c r="O15">
        <f t="shared" si="6"/>
        <v>0</v>
      </c>
      <c r="P15">
        <f t="shared" si="7"/>
        <v>0</v>
      </c>
      <c r="Q15">
        <f t="shared" si="8"/>
        <v>0.5</v>
      </c>
      <c r="S15" s="5">
        <f t="shared" si="9"/>
        <v>0</v>
      </c>
      <c r="T15">
        <f t="shared" si="10"/>
        <v>0.5</v>
      </c>
      <c r="U15">
        <f t="shared" si="11"/>
        <v>0</v>
      </c>
    </row>
    <row r="16" spans="1:24" x14ac:dyDescent="0.2">
      <c r="H16">
        <v>0</v>
      </c>
      <c r="M16">
        <v>0</v>
      </c>
      <c r="R16">
        <v>0.5</v>
      </c>
      <c r="V16">
        <v>0.5</v>
      </c>
      <c r="X16" s="10">
        <v>1</v>
      </c>
    </row>
    <row r="17" spans="1:24" s="1" customFormat="1" x14ac:dyDescent="0.2">
      <c r="A17" s="1" t="s">
        <v>13</v>
      </c>
      <c r="G17" s="4"/>
      <c r="I17" s="4"/>
      <c r="N17" s="4"/>
      <c r="S17" s="6"/>
      <c r="X17" s="11"/>
    </row>
    <row r="18" spans="1:24" x14ac:dyDescent="0.2">
      <c r="B18">
        <v>2</v>
      </c>
      <c r="C18" t="s">
        <v>7</v>
      </c>
      <c r="D18" t="s">
        <v>31</v>
      </c>
      <c r="E18">
        <v>2</v>
      </c>
      <c r="F18">
        <v>1</v>
      </c>
      <c r="G18" s="3">
        <f t="shared" si="0"/>
        <v>1</v>
      </c>
      <c r="I18" s="3">
        <f t="shared" si="1"/>
        <v>1</v>
      </c>
      <c r="J18">
        <f t="shared" si="2"/>
        <v>0</v>
      </c>
      <c r="K18">
        <f t="shared" si="3"/>
        <v>0</v>
      </c>
      <c r="L18">
        <f t="shared" si="4"/>
        <v>0</v>
      </c>
      <c r="N18" s="3">
        <f t="shared" si="5"/>
        <v>0</v>
      </c>
      <c r="O18">
        <f t="shared" si="6"/>
        <v>0</v>
      </c>
      <c r="P18">
        <f t="shared" si="7"/>
        <v>0</v>
      </c>
      <c r="Q18">
        <f t="shared" si="8"/>
        <v>0</v>
      </c>
      <c r="S18" s="5">
        <f t="shared" si="9"/>
        <v>0</v>
      </c>
      <c r="T18">
        <f t="shared" si="10"/>
        <v>0</v>
      </c>
      <c r="U18">
        <f t="shared" si="11"/>
        <v>0</v>
      </c>
    </row>
    <row r="19" spans="1:24" x14ac:dyDescent="0.2">
      <c r="B19">
        <v>5</v>
      </c>
      <c r="C19" t="s">
        <v>14</v>
      </c>
      <c r="D19" t="s">
        <v>31</v>
      </c>
      <c r="E19">
        <v>2</v>
      </c>
      <c r="F19">
        <v>1</v>
      </c>
      <c r="G19" s="3">
        <f t="shared" si="0"/>
        <v>2.5</v>
      </c>
      <c r="I19" s="3">
        <f t="shared" si="1"/>
        <v>2.5</v>
      </c>
      <c r="J19">
        <f t="shared" si="2"/>
        <v>0</v>
      </c>
      <c r="K19">
        <f t="shared" si="3"/>
        <v>0</v>
      </c>
      <c r="L19">
        <f t="shared" si="4"/>
        <v>0</v>
      </c>
      <c r="N19" s="3">
        <f t="shared" si="5"/>
        <v>0</v>
      </c>
      <c r="O19">
        <f t="shared" si="6"/>
        <v>0</v>
      </c>
      <c r="P19">
        <f t="shared" si="7"/>
        <v>0</v>
      </c>
      <c r="Q19">
        <f t="shared" si="8"/>
        <v>0</v>
      </c>
      <c r="S19" s="5">
        <f t="shared" si="9"/>
        <v>0</v>
      </c>
      <c r="T19">
        <f t="shared" si="10"/>
        <v>0</v>
      </c>
      <c r="U19">
        <f t="shared" si="11"/>
        <v>0</v>
      </c>
    </row>
    <row r="20" spans="1:24" x14ac:dyDescent="0.2">
      <c r="B20">
        <v>1</v>
      </c>
      <c r="C20" t="s">
        <v>15</v>
      </c>
      <c r="D20" t="s">
        <v>34</v>
      </c>
      <c r="E20">
        <v>2</v>
      </c>
      <c r="F20">
        <v>1</v>
      </c>
      <c r="G20" s="3">
        <f t="shared" si="0"/>
        <v>0</v>
      </c>
      <c r="I20" s="3">
        <f t="shared" si="1"/>
        <v>0</v>
      </c>
      <c r="J20">
        <f t="shared" si="2"/>
        <v>0</v>
      </c>
      <c r="K20">
        <f t="shared" si="3"/>
        <v>0.5</v>
      </c>
      <c r="L20">
        <f t="shared" si="4"/>
        <v>0</v>
      </c>
      <c r="N20" s="3">
        <f t="shared" si="5"/>
        <v>0.5</v>
      </c>
      <c r="O20">
        <f t="shared" si="6"/>
        <v>0</v>
      </c>
      <c r="P20">
        <f t="shared" si="7"/>
        <v>0</v>
      </c>
      <c r="Q20">
        <f t="shared" si="8"/>
        <v>0</v>
      </c>
      <c r="S20" s="5">
        <f t="shared" si="9"/>
        <v>0</v>
      </c>
      <c r="T20">
        <f t="shared" si="10"/>
        <v>0</v>
      </c>
      <c r="U20">
        <f t="shared" si="11"/>
        <v>0</v>
      </c>
    </row>
    <row r="21" spans="1:24" x14ac:dyDescent="0.2">
      <c r="B21">
        <v>1</v>
      </c>
      <c r="C21" t="s">
        <v>16</v>
      </c>
      <c r="D21" t="s">
        <v>30</v>
      </c>
      <c r="E21">
        <v>1</v>
      </c>
      <c r="F21">
        <v>1</v>
      </c>
      <c r="G21" s="3">
        <f t="shared" si="0"/>
        <v>0</v>
      </c>
      <c r="I21" s="3">
        <f t="shared" si="1"/>
        <v>0</v>
      </c>
      <c r="J21">
        <f t="shared" si="2"/>
        <v>1</v>
      </c>
      <c r="K21">
        <f t="shared" si="3"/>
        <v>0</v>
      </c>
      <c r="L21">
        <f t="shared" si="4"/>
        <v>0</v>
      </c>
      <c r="N21" s="3">
        <f t="shared" si="5"/>
        <v>0</v>
      </c>
      <c r="O21">
        <f t="shared" si="6"/>
        <v>0</v>
      </c>
      <c r="P21">
        <f t="shared" si="7"/>
        <v>0</v>
      </c>
      <c r="Q21">
        <f t="shared" si="8"/>
        <v>0</v>
      </c>
      <c r="S21" s="5">
        <f t="shared" si="9"/>
        <v>0</v>
      </c>
      <c r="T21">
        <f t="shared" si="10"/>
        <v>0</v>
      </c>
      <c r="U21">
        <f t="shared" si="11"/>
        <v>0</v>
      </c>
    </row>
    <row r="22" spans="1:24" x14ac:dyDescent="0.2">
      <c r="B22">
        <v>3</v>
      </c>
      <c r="C22" t="s">
        <v>17</v>
      </c>
      <c r="D22" t="s">
        <v>34</v>
      </c>
      <c r="E22">
        <v>2</v>
      </c>
      <c r="F22">
        <v>1</v>
      </c>
      <c r="G22" s="3">
        <f t="shared" si="0"/>
        <v>0</v>
      </c>
      <c r="I22" s="3">
        <f t="shared" si="1"/>
        <v>0</v>
      </c>
      <c r="J22">
        <f t="shared" si="2"/>
        <v>0</v>
      </c>
      <c r="K22">
        <f t="shared" si="3"/>
        <v>1.5</v>
      </c>
      <c r="L22">
        <f t="shared" si="4"/>
        <v>0</v>
      </c>
      <c r="N22" s="3">
        <f t="shared" si="5"/>
        <v>1.5</v>
      </c>
      <c r="O22">
        <f t="shared" si="6"/>
        <v>0</v>
      </c>
      <c r="P22">
        <f t="shared" si="7"/>
        <v>0</v>
      </c>
      <c r="Q22">
        <f t="shared" si="8"/>
        <v>0</v>
      </c>
      <c r="S22" s="5">
        <f t="shared" si="9"/>
        <v>0</v>
      </c>
      <c r="T22">
        <f t="shared" si="10"/>
        <v>0</v>
      </c>
      <c r="U22">
        <f t="shared" si="11"/>
        <v>0</v>
      </c>
    </row>
    <row r="23" spans="1:24" x14ac:dyDescent="0.2">
      <c r="B23">
        <v>3</v>
      </c>
      <c r="C23" t="s">
        <v>18</v>
      </c>
      <c r="D23" t="s">
        <v>34</v>
      </c>
      <c r="E23">
        <v>2</v>
      </c>
      <c r="F23">
        <v>1</v>
      </c>
      <c r="G23" s="3">
        <f t="shared" si="0"/>
        <v>0</v>
      </c>
      <c r="I23" s="3">
        <f t="shared" si="1"/>
        <v>0</v>
      </c>
      <c r="J23">
        <f t="shared" si="2"/>
        <v>0</v>
      </c>
      <c r="K23">
        <f t="shared" si="3"/>
        <v>1.5</v>
      </c>
      <c r="L23">
        <f t="shared" si="4"/>
        <v>0</v>
      </c>
      <c r="N23" s="3">
        <f t="shared" si="5"/>
        <v>1.5</v>
      </c>
      <c r="O23">
        <f t="shared" si="6"/>
        <v>0</v>
      </c>
      <c r="P23">
        <f t="shared" si="7"/>
        <v>0</v>
      </c>
      <c r="Q23">
        <f t="shared" si="8"/>
        <v>0</v>
      </c>
      <c r="S23" s="5">
        <f t="shared" si="9"/>
        <v>0</v>
      </c>
      <c r="T23">
        <f t="shared" si="10"/>
        <v>0</v>
      </c>
      <c r="U23">
        <f t="shared" si="11"/>
        <v>0</v>
      </c>
    </row>
    <row r="24" spans="1:24" x14ac:dyDescent="0.2">
      <c r="B24">
        <v>2</v>
      </c>
      <c r="C24" t="s">
        <v>19</v>
      </c>
      <c r="D24" t="s">
        <v>36</v>
      </c>
      <c r="E24">
        <v>1</v>
      </c>
      <c r="F24">
        <v>1</v>
      </c>
      <c r="G24" s="3">
        <f t="shared" si="0"/>
        <v>0</v>
      </c>
      <c r="I24" s="3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  <c r="N24" s="3">
        <f t="shared" si="5"/>
        <v>0</v>
      </c>
      <c r="O24">
        <f t="shared" si="6"/>
        <v>0</v>
      </c>
      <c r="P24">
        <f t="shared" si="7"/>
        <v>2</v>
      </c>
      <c r="Q24">
        <f t="shared" si="8"/>
        <v>0</v>
      </c>
      <c r="S24" s="5">
        <f t="shared" si="9"/>
        <v>0</v>
      </c>
      <c r="T24">
        <f t="shared" si="10"/>
        <v>0</v>
      </c>
      <c r="U24">
        <f t="shared" si="11"/>
        <v>0</v>
      </c>
    </row>
    <row r="25" spans="1:24" x14ac:dyDescent="0.2">
      <c r="B25">
        <v>1</v>
      </c>
      <c r="C25" t="s">
        <v>20</v>
      </c>
      <c r="D25" t="s">
        <v>34</v>
      </c>
      <c r="E25">
        <v>2</v>
      </c>
      <c r="F25">
        <v>1</v>
      </c>
      <c r="G25" s="3">
        <f t="shared" si="0"/>
        <v>0</v>
      </c>
      <c r="I25" s="3">
        <f t="shared" si="1"/>
        <v>0</v>
      </c>
      <c r="J25">
        <f t="shared" si="2"/>
        <v>0</v>
      </c>
      <c r="K25">
        <f t="shared" si="3"/>
        <v>0.5</v>
      </c>
      <c r="L25">
        <f t="shared" si="4"/>
        <v>0</v>
      </c>
      <c r="N25" s="3">
        <f t="shared" si="5"/>
        <v>0.5</v>
      </c>
      <c r="O25">
        <f t="shared" si="6"/>
        <v>0</v>
      </c>
      <c r="P25">
        <f t="shared" si="7"/>
        <v>0</v>
      </c>
      <c r="Q25">
        <f t="shared" si="8"/>
        <v>0</v>
      </c>
      <c r="S25" s="5">
        <f t="shared" si="9"/>
        <v>0</v>
      </c>
      <c r="T25">
        <f t="shared" si="10"/>
        <v>0</v>
      </c>
      <c r="U25">
        <f t="shared" si="11"/>
        <v>0</v>
      </c>
    </row>
    <row r="26" spans="1:24" x14ac:dyDescent="0.2">
      <c r="B26">
        <v>2</v>
      </c>
      <c r="C26" t="s">
        <v>21</v>
      </c>
      <c r="D26" t="s">
        <v>34</v>
      </c>
      <c r="E26">
        <v>2</v>
      </c>
      <c r="F26">
        <v>1</v>
      </c>
      <c r="G26" s="3">
        <f t="shared" si="0"/>
        <v>0</v>
      </c>
      <c r="I26" s="3">
        <f t="shared" si="1"/>
        <v>0</v>
      </c>
      <c r="J26">
        <f t="shared" si="2"/>
        <v>0</v>
      </c>
      <c r="K26">
        <f t="shared" si="3"/>
        <v>1</v>
      </c>
      <c r="L26">
        <f t="shared" si="4"/>
        <v>0</v>
      </c>
      <c r="N26" s="3">
        <f t="shared" si="5"/>
        <v>1</v>
      </c>
      <c r="O26">
        <f t="shared" si="6"/>
        <v>0</v>
      </c>
      <c r="P26">
        <f t="shared" si="7"/>
        <v>0</v>
      </c>
      <c r="Q26">
        <f t="shared" si="8"/>
        <v>0</v>
      </c>
      <c r="S26" s="5">
        <f t="shared" si="9"/>
        <v>0</v>
      </c>
      <c r="T26">
        <f t="shared" si="10"/>
        <v>0</v>
      </c>
      <c r="U26">
        <f t="shared" si="11"/>
        <v>0</v>
      </c>
    </row>
    <row r="27" spans="1:24" x14ac:dyDescent="0.2">
      <c r="B27">
        <v>1</v>
      </c>
      <c r="C27" t="s">
        <v>0</v>
      </c>
      <c r="D27" t="s">
        <v>37</v>
      </c>
      <c r="E27">
        <v>3</v>
      </c>
      <c r="F27">
        <v>0.75</v>
      </c>
      <c r="G27" s="3">
        <f t="shared" si="0"/>
        <v>0</v>
      </c>
      <c r="I27" s="3">
        <f t="shared" si="1"/>
        <v>0</v>
      </c>
      <c r="J27">
        <f t="shared" si="2"/>
        <v>0</v>
      </c>
      <c r="K27">
        <f t="shared" si="3"/>
        <v>0</v>
      </c>
      <c r="L27">
        <f t="shared" si="4"/>
        <v>0.25</v>
      </c>
      <c r="N27" s="3">
        <f t="shared" si="5"/>
        <v>0</v>
      </c>
      <c r="O27">
        <f t="shared" si="6"/>
        <v>0.25</v>
      </c>
      <c r="P27">
        <f t="shared" si="7"/>
        <v>0</v>
      </c>
      <c r="Q27">
        <f t="shared" si="8"/>
        <v>0</v>
      </c>
      <c r="S27" s="5">
        <f t="shared" si="9"/>
        <v>0.25</v>
      </c>
      <c r="T27">
        <f t="shared" si="10"/>
        <v>0</v>
      </c>
      <c r="U27">
        <f t="shared" si="11"/>
        <v>0</v>
      </c>
    </row>
    <row r="28" spans="1:24" x14ac:dyDescent="0.2">
      <c r="H28">
        <v>3.5</v>
      </c>
      <c r="M28">
        <f>SUM(I18:L27)</f>
        <v>9.75</v>
      </c>
      <c r="R28">
        <f>SUM(N18:Q27)</f>
        <v>7.25</v>
      </c>
      <c r="V28">
        <v>0.25</v>
      </c>
      <c r="X28" s="10">
        <f>SUM(H28:V28)</f>
        <v>20.75</v>
      </c>
    </row>
    <row r="29" spans="1:24" s="1" customFormat="1" x14ac:dyDescent="0.2">
      <c r="A29" s="1" t="s">
        <v>22</v>
      </c>
      <c r="G29" s="4"/>
      <c r="I29" s="4"/>
      <c r="N29" s="4"/>
      <c r="S29" s="6"/>
      <c r="X29" s="11"/>
    </row>
    <row r="30" spans="1:24" x14ac:dyDescent="0.2">
      <c r="B30">
        <v>2</v>
      </c>
      <c r="C30" t="s">
        <v>23</v>
      </c>
      <c r="D30" t="s">
        <v>38</v>
      </c>
      <c r="E30">
        <v>1</v>
      </c>
      <c r="F30">
        <v>0.25</v>
      </c>
      <c r="G30" s="3">
        <f t="shared" si="0"/>
        <v>0</v>
      </c>
      <c r="I30" s="3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N30" s="3">
        <f t="shared" si="5"/>
        <v>0</v>
      </c>
      <c r="O30">
        <f t="shared" si="6"/>
        <v>0</v>
      </c>
      <c r="P30">
        <f t="shared" si="7"/>
        <v>0</v>
      </c>
      <c r="Q30">
        <f t="shared" si="8"/>
        <v>0</v>
      </c>
      <c r="S30" s="5">
        <f t="shared" si="9"/>
        <v>0</v>
      </c>
      <c r="T30">
        <f t="shared" si="10"/>
        <v>0</v>
      </c>
      <c r="U30">
        <f t="shared" si="11"/>
        <v>0.5</v>
      </c>
    </row>
    <row r="31" spans="1:24" x14ac:dyDescent="0.2">
      <c r="H31">
        <v>0</v>
      </c>
      <c r="M31">
        <v>0</v>
      </c>
      <c r="R31">
        <v>0</v>
      </c>
      <c r="V31">
        <v>0.5</v>
      </c>
      <c r="X31" s="10">
        <v>0.5</v>
      </c>
    </row>
    <row r="32" spans="1:24" s="1" customFormat="1" x14ac:dyDescent="0.2">
      <c r="A32" s="1" t="s">
        <v>24</v>
      </c>
      <c r="D32" s="1" t="s">
        <v>26</v>
      </c>
      <c r="G32" s="4"/>
      <c r="I32" s="4"/>
      <c r="N32" s="4"/>
      <c r="S32" s="6"/>
      <c r="X32" s="11"/>
    </row>
    <row r="33" spans="2:24" x14ac:dyDescent="0.2">
      <c r="B33">
        <v>2</v>
      </c>
      <c r="C33" t="s">
        <v>25</v>
      </c>
      <c r="D33" t="s">
        <v>35</v>
      </c>
      <c r="E33">
        <v>2</v>
      </c>
      <c r="F33">
        <v>0.2</v>
      </c>
      <c r="G33" s="3">
        <f t="shared" si="0"/>
        <v>0</v>
      </c>
      <c r="I33" s="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  <c r="N33" s="3">
        <f t="shared" si="5"/>
        <v>0</v>
      </c>
      <c r="O33">
        <f t="shared" si="6"/>
        <v>0</v>
      </c>
      <c r="P33">
        <f t="shared" si="7"/>
        <v>0</v>
      </c>
      <c r="Q33">
        <f t="shared" si="8"/>
        <v>0.2</v>
      </c>
      <c r="S33" s="5">
        <f t="shared" si="9"/>
        <v>0</v>
      </c>
      <c r="T33">
        <f t="shared" si="10"/>
        <v>0.2</v>
      </c>
      <c r="U33">
        <f t="shared" si="11"/>
        <v>0</v>
      </c>
    </row>
    <row r="34" spans="2:24" x14ac:dyDescent="0.2">
      <c r="H34">
        <v>0</v>
      </c>
      <c r="M34">
        <v>0</v>
      </c>
      <c r="R34">
        <v>0.2</v>
      </c>
      <c r="V34">
        <v>0.2</v>
      </c>
      <c r="X34" s="10">
        <f>SUM(P34:V34)</f>
        <v>0.4</v>
      </c>
    </row>
    <row r="35" spans="2:24" ht="17" thickBot="1" x14ac:dyDescent="0.25"/>
    <row r="36" spans="2:24" s="7" customFormat="1" ht="18" thickTop="1" thickBot="1" x14ac:dyDescent="0.25">
      <c r="G36" s="8"/>
      <c r="H36" s="7">
        <v>4</v>
      </c>
      <c r="I36" s="8"/>
      <c r="M36" s="7">
        <v>15.75</v>
      </c>
      <c r="N36" s="8"/>
      <c r="R36" s="7">
        <f>SUM(R3:R34)</f>
        <v>10.45</v>
      </c>
      <c r="S36" s="9"/>
      <c r="V36" s="7">
        <f>SUM(V11:V34)</f>
        <v>1.45</v>
      </c>
      <c r="X36" s="12">
        <f>SUM(H36:V36)</f>
        <v>31.65</v>
      </c>
    </row>
    <row r="37" spans="2:24" ht="17" thickTop="1" x14ac:dyDescent="0.2"/>
    <row r="44" spans="2:24" ht="17" thickBot="1" x14ac:dyDescent="0.25">
      <c r="J44" t="s">
        <v>39</v>
      </c>
      <c r="K44" t="s">
        <v>30</v>
      </c>
      <c r="L44" t="s">
        <v>36</v>
      </c>
      <c r="M44" t="s">
        <v>38</v>
      </c>
    </row>
    <row r="45" spans="2:24" ht="18" thickTop="1" thickBot="1" x14ac:dyDescent="0.25">
      <c r="J45" s="7">
        <v>4</v>
      </c>
      <c r="K45" s="7">
        <v>15.75</v>
      </c>
      <c r="L45" s="7">
        <v>10.45</v>
      </c>
      <c r="M45" s="7">
        <v>1.45</v>
      </c>
    </row>
    <row r="46" spans="2:24" ht="17" thickTop="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79B0-5B64-C648-8A37-E550C78C9141}">
  <dimension ref="A1:O8"/>
  <sheetViews>
    <sheetView workbookViewId="0">
      <selection activeCell="B8" sqref="B8:E8"/>
    </sheetView>
  </sheetViews>
  <sheetFormatPr baseColWidth="10" defaultRowHeight="16" x14ac:dyDescent="0.2"/>
  <sheetData>
    <row r="1" spans="1:15" x14ac:dyDescent="0.2">
      <c r="B1" t="s">
        <v>39</v>
      </c>
      <c r="C1" t="s">
        <v>30</v>
      </c>
      <c r="D1" t="s">
        <v>36</v>
      </c>
      <c r="E1" t="s">
        <v>38</v>
      </c>
    </row>
    <row r="2" spans="1:15" x14ac:dyDescent="0.2">
      <c r="A2" t="s">
        <v>40</v>
      </c>
      <c r="B2">
        <v>0.5</v>
      </c>
      <c r="C2">
        <v>6</v>
      </c>
      <c r="D2">
        <v>2.5</v>
      </c>
      <c r="E2">
        <v>0</v>
      </c>
      <c r="G2">
        <f>B2/(4/100)</f>
        <v>12.5</v>
      </c>
      <c r="H2">
        <f>C2/(15.75/100)</f>
        <v>38.095238095238095</v>
      </c>
      <c r="I2">
        <f>D2/(10.45/100)</f>
        <v>23.923444976076556</v>
      </c>
      <c r="J2">
        <f>E2/(1.45/100)</f>
        <v>0</v>
      </c>
      <c r="L2">
        <f>ROUND(G2,0)</f>
        <v>13</v>
      </c>
      <c r="M2">
        <f t="shared" ref="M2:O6" si="0">ROUND(H2,0)</f>
        <v>38</v>
      </c>
      <c r="N2">
        <f t="shared" si="0"/>
        <v>24</v>
      </c>
      <c r="O2">
        <f t="shared" si="0"/>
        <v>0</v>
      </c>
    </row>
    <row r="3" spans="1:15" x14ac:dyDescent="0.2">
      <c r="A3" t="s">
        <v>41</v>
      </c>
      <c r="B3">
        <v>0</v>
      </c>
      <c r="C3">
        <v>0</v>
      </c>
      <c r="D3">
        <v>0.5</v>
      </c>
      <c r="E3">
        <v>0.5</v>
      </c>
      <c r="G3">
        <f t="shared" ref="G3:G6" si="1">B3/(4/100)</f>
        <v>0</v>
      </c>
      <c r="H3">
        <f t="shared" ref="H3:H6" si="2">C3/(15.75/100)</f>
        <v>0</v>
      </c>
      <c r="I3">
        <f t="shared" ref="I3:I6" si="3">D3/(10.45/100)</f>
        <v>4.7846889952153111</v>
      </c>
      <c r="J3">
        <f t="shared" ref="J3:J6" si="4">E3/(1.45/100)</f>
        <v>34.482758620689658</v>
      </c>
      <c r="L3">
        <f t="shared" ref="L3:L6" si="5">ROUND(G3,0)</f>
        <v>0</v>
      </c>
      <c r="M3">
        <f t="shared" si="0"/>
        <v>0</v>
      </c>
      <c r="N3">
        <f t="shared" si="0"/>
        <v>5</v>
      </c>
      <c r="O3">
        <f t="shared" si="0"/>
        <v>34</v>
      </c>
    </row>
    <row r="4" spans="1:15" x14ac:dyDescent="0.2">
      <c r="A4" t="s">
        <v>42</v>
      </c>
      <c r="B4">
        <v>3.5</v>
      </c>
      <c r="C4">
        <v>9.75</v>
      </c>
      <c r="D4">
        <v>7.25</v>
      </c>
      <c r="E4">
        <v>0.25</v>
      </c>
      <c r="G4">
        <f t="shared" si="1"/>
        <v>87.5</v>
      </c>
      <c r="H4">
        <f t="shared" si="2"/>
        <v>61.904761904761905</v>
      </c>
      <c r="I4">
        <f t="shared" si="3"/>
        <v>69.377990430622006</v>
      </c>
      <c r="J4">
        <f t="shared" si="4"/>
        <v>17.241379310344829</v>
      </c>
      <c r="L4">
        <f t="shared" si="5"/>
        <v>88</v>
      </c>
      <c r="M4">
        <f t="shared" si="0"/>
        <v>62</v>
      </c>
      <c r="N4">
        <f t="shared" si="0"/>
        <v>69</v>
      </c>
      <c r="O4">
        <f t="shared" si="0"/>
        <v>17</v>
      </c>
    </row>
    <row r="5" spans="1:15" x14ac:dyDescent="0.2">
      <c r="A5" t="s">
        <v>43</v>
      </c>
      <c r="B5">
        <v>0</v>
      </c>
      <c r="C5">
        <v>0</v>
      </c>
      <c r="D5">
        <v>0</v>
      </c>
      <c r="E5">
        <v>0.5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34.482758620689658</v>
      </c>
      <c r="L5">
        <f t="shared" si="5"/>
        <v>0</v>
      </c>
      <c r="M5">
        <f t="shared" si="0"/>
        <v>0</v>
      </c>
      <c r="N5">
        <f t="shared" si="0"/>
        <v>0</v>
      </c>
      <c r="O5">
        <f t="shared" si="0"/>
        <v>34</v>
      </c>
    </row>
    <row r="6" spans="1:15" x14ac:dyDescent="0.2">
      <c r="A6" t="s">
        <v>44</v>
      </c>
      <c r="B6">
        <v>0</v>
      </c>
      <c r="C6">
        <v>0</v>
      </c>
      <c r="D6">
        <v>0.2</v>
      </c>
      <c r="E6">
        <v>0.2</v>
      </c>
      <c r="G6">
        <f t="shared" si="1"/>
        <v>0</v>
      </c>
      <c r="H6">
        <f t="shared" si="2"/>
        <v>0</v>
      </c>
      <c r="I6">
        <f t="shared" si="3"/>
        <v>1.9138755980861246</v>
      </c>
      <c r="J6">
        <f t="shared" si="4"/>
        <v>13.793103448275863</v>
      </c>
      <c r="L6">
        <f t="shared" si="5"/>
        <v>0</v>
      </c>
      <c r="M6">
        <f t="shared" si="0"/>
        <v>0</v>
      </c>
      <c r="N6">
        <f t="shared" si="0"/>
        <v>2</v>
      </c>
      <c r="O6">
        <f t="shared" si="0"/>
        <v>14</v>
      </c>
    </row>
    <row r="8" spans="1:15" x14ac:dyDescent="0.2">
      <c r="B8">
        <f>SUM(B2:B6)</f>
        <v>4</v>
      </c>
      <c r="C8">
        <f t="shared" ref="C8:E8" si="6">SUM(C2:C6)</f>
        <v>15.75</v>
      </c>
      <c r="D8">
        <f t="shared" si="6"/>
        <v>10.45</v>
      </c>
      <c r="E8">
        <f t="shared" si="6"/>
        <v>1.45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08C4C-EEE4-9B4A-A07C-D09AA64A43F8}">
  <dimension ref="A1:E8"/>
  <sheetViews>
    <sheetView topLeftCell="A9" workbookViewId="0">
      <selection activeCell="E2" activeCellId="1" sqref="A2:A6 E2:E6"/>
    </sheetView>
  </sheetViews>
  <sheetFormatPr baseColWidth="10" defaultRowHeight="16" x14ac:dyDescent="0.2"/>
  <sheetData>
    <row r="1" spans="1:5" x14ac:dyDescent="0.2">
      <c r="B1" t="s">
        <v>39</v>
      </c>
      <c r="C1" t="s">
        <v>30</v>
      </c>
      <c r="D1" t="s">
        <v>36</v>
      </c>
      <c r="E1" t="s">
        <v>38</v>
      </c>
    </row>
    <row r="2" spans="1:5" x14ac:dyDescent="0.2">
      <c r="A2" t="s">
        <v>40</v>
      </c>
      <c r="B2" s="2">
        <v>13</v>
      </c>
      <c r="C2" s="2">
        <v>38</v>
      </c>
      <c r="D2" s="2">
        <v>24</v>
      </c>
      <c r="E2" s="2">
        <v>0</v>
      </c>
    </row>
    <row r="3" spans="1:5" x14ac:dyDescent="0.2">
      <c r="A3" t="s">
        <v>41</v>
      </c>
      <c r="B3" s="2">
        <v>0</v>
      </c>
      <c r="C3" s="2">
        <v>0</v>
      </c>
      <c r="D3" s="2">
        <v>5</v>
      </c>
      <c r="E3" s="2">
        <v>34</v>
      </c>
    </row>
    <row r="4" spans="1:5" x14ac:dyDescent="0.2">
      <c r="A4" t="s">
        <v>42</v>
      </c>
      <c r="B4" s="2">
        <v>88</v>
      </c>
      <c r="C4" s="2">
        <v>62</v>
      </c>
      <c r="D4" s="2">
        <v>69</v>
      </c>
      <c r="E4" s="2">
        <v>17</v>
      </c>
    </row>
    <row r="5" spans="1:5" x14ac:dyDescent="0.2">
      <c r="A5" t="s">
        <v>43</v>
      </c>
      <c r="B5" s="2">
        <v>0</v>
      </c>
      <c r="C5" s="2">
        <v>0</v>
      </c>
      <c r="D5" s="2">
        <v>0</v>
      </c>
      <c r="E5" s="2">
        <v>34</v>
      </c>
    </row>
    <row r="6" spans="1:5" x14ac:dyDescent="0.2">
      <c r="A6" t="s">
        <v>44</v>
      </c>
      <c r="B6" s="2">
        <v>0</v>
      </c>
      <c r="C6" s="2">
        <v>0</v>
      </c>
      <c r="D6" s="2">
        <v>2</v>
      </c>
      <c r="E6" s="2">
        <v>14</v>
      </c>
    </row>
    <row r="8" spans="1:5" x14ac:dyDescent="0.2">
      <c r="B8">
        <v>4</v>
      </c>
      <c r="C8">
        <v>15.75</v>
      </c>
      <c r="D8">
        <v>10.45</v>
      </c>
      <c r="E8">
        <v>1.45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publication and origin</vt:lpstr>
      <vt:lpstr>Sheet2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K. Zerzeropulos</cp:lastModifiedBy>
  <dcterms:created xsi:type="dcterms:W3CDTF">2022-07-20T12:50:19Z</dcterms:created>
  <dcterms:modified xsi:type="dcterms:W3CDTF">2022-08-03T18:45:12Z</dcterms:modified>
</cp:coreProperties>
</file>