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Fine Ware Pottery/"/>
    </mc:Choice>
  </mc:AlternateContent>
  <xr:revisionPtr revIDLastSave="0" documentId="13_ncr:1_{45E841EA-8A10-B042-A62A-E3A20D1D62A8}" xr6:coauthVersionLast="47" xr6:coauthVersionMax="47" xr10:uidLastSave="{00000000-0000-0000-0000-000000000000}"/>
  <bookViews>
    <workbookView xWindow="0" yWindow="500" windowWidth="27900" windowHeight="17500" activeTab="4" xr2:uid="{ABECF7F7-5229-3F44-A51E-C26269FE0A63}"/>
  </bookViews>
  <sheets>
    <sheet name="dating" sheetId="1" r:id="rId1"/>
    <sheet name="origin" sheetId="2" r:id="rId2"/>
    <sheet name="charts" sheetId="3" r:id="rId3"/>
    <sheet name="Sheet1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E3" i="4"/>
  <c r="E4" i="4"/>
  <c r="E5" i="4"/>
  <c r="E2" i="4"/>
  <c r="C7" i="4"/>
  <c r="B7" i="4"/>
  <c r="M18" i="2"/>
  <c r="F17" i="2"/>
  <c r="H17" i="2" s="1"/>
  <c r="M14" i="2"/>
  <c r="J13" i="2"/>
  <c r="H13" i="2"/>
  <c r="F13" i="2"/>
  <c r="M10" i="2"/>
  <c r="M5" i="2"/>
  <c r="K10" i="2"/>
  <c r="I10" i="2"/>
  <c r="K10" i="1"/>
  <c r="I10" i="1"/>
  <c r="J6" i="1"/>
  <c r="J7" i="1"/>
  <c r="J8" i="1"/>
  <c r="J9" i="1"/>
  <c r="J5" i="1"/>
  <c r="H6" i="1"/>
  <c r="H7" i="1"/>
  <c r="H8" i="1"/>
  <c r="H9" i="1"/>
  <c r="H5" i="1"/>
  <c r="B5" i="1"/>
  <c r="F6" i="1"/>
  <c r="F7" i="1"/>
  <c r="F8" i="1"/>
  <c r="F9" i="1"/>
  <c r="F5" i="1"/>
  <c r="J17" i="2" l="1"/>
</calcChain>
</file>

<file path=xl/sharedStrings.xml><?xml version="1.0" encoding="utf-8"?>
<sst xmlns="http://schemas.openxmlformats.org/spreadsheetml/2006/main" count="78" uniqueCount="29">
  <si>
    <t>Kyme (Aeolia)</t>
  </si>
  <si>
    <t>Type</t>
  </si>
  <si>
    <t>Percentage</t>
  </si>
  <si>
    <t>Dating</t>
  </si>
  <si>
    <t>Italian TS</t>
  </si>
  <si>
    <t>ESA</t>
  </si>
  <si>
    <t>ESB</t>
  </si>
  <si>
    <t>ESC</t>
  </si>
  <si>
    <t>not identified</t>
  </si>
  <si>
    <t>Trench XX</t>
  </si>
  <si>
    <t>263 frg</t>
  </si>
  <si>
    <t>end 1st/early 2nd</t>
  </si>
  <si>
    <t>CD</t>
  </si>
  <si>
    <t>dating slice</t>
  </si>
  <si>
    <t>VIII</t>
  </si>
  <si>
    <t>Misc</t>
  </si>
  <si>
    <t>2nd half 2nd AD</t>
  </si>
  <si>
    <t>dating slices</t>
  </si>
  <si>
    <t>dating percentage</t>
  </si>
  <si>
    <t>Sherds</t>
  </si>
  <si>
    <t>C</t>
  </si>
  <si>
    <t>D</t>
  </si>
  <si>
    <t xml:space="preserve">Italian </t>
  </si>
  <si>
    <t>Kyme Fineware</t>
  </si>
  <si>
    <t>Aegaean</t>
  </si>
  <si>
    <t>Eastern Mediterranean</t>
  </si>
  <si>
    <t>Other</t>
  </si>
  <si>
    <t>Italian</t>
  </si>
  <si>
    <t>Aegean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</si>
</sst>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9" fontId="0" fillId="0" borderId="0" xfId="0" applyNumberFormat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2" fillId="0" borderId="0" xfId="0" applyFont="1" applyAlignment="1">
      <alignment wrapText="1"/>
    </xf>
    <xf numFmtId="9" fontId="2" fillId="0" borderId="0" xfId="0" applyNumberFormat="1" applyFont="1" applyAlignment="1">
      <alignment wrapText="1"/>
    </xf>
    <xf numFmtId="0" fontId="2" fillId="0" borderId="1" xfId="0" applyFont="1" applyBorder="1" applyAlignment="1">
      <alignment wrapText="1"/>
    </xf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Kyme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charts!$A$2:$A$5</c:f>
              <c:strCache>
                <c:ptCount val="4"/>
                <c:pt idx="0">
                  <c:v>Italian</c:v>
                </c:pt>
                <c:pt idx="1">
                  <c:v>Aegaean</c:v>
                </c:pt>
                <c:pt idx="2">
                  <c:v>Eastern Mediterranean</c:v>
                </c:pt>
                <c:pt idx="3">
                  <c:v>Other</c:v>
                </c:pt>
              </c:strCache>
            </c:str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1.3149999999999999</c:v>
                </c:pt>
                <c:pt idx="1">
                  <c:v>115.72</c:v>
                </c:pt>
                <c:pt idx="2">
                  <c:v>5.26</c:v>
                </c:pt>
                <c:pt idx="3">
                  <c:v>9.2050000000000001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D-1644-BEBA-3BEA64F87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3008"/>
        <c:axId val="426195312"/>
      </c:barChart>
      <c:catAx>
        <c:axId val="4269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6195312"/>
        <c:crosses val="autoZero"/>
        <c:auto val="1"/>
        <c:lblAlgn val="ctr"/>
        <c:lblOffset val="100"/>
        <c:noMultiLvlLbl val="0"/>
      </c:catAx>
      <c:valAx>
        <c:axId val="4261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696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Kyme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charts!$A$2:$A$5</c:f>
              <c:strCache>
                <c:ptCount val="4"/>
                <c:pt idx="0">
                  <c:v>Italian</c:v>
                </c:pt>
                <c:pt idx="1">
                  <c:v>Aegaean</c:v>
                </c:pt>
                <c:pt idx="2">
                  <c:v>Eastern Mediterranean</c:v>
                </c:pt>
                <c:pt idx="3">
                  <c:v>Other</c:v>
                </c:pt>
              </c:strCache>
            </c:strRef>
          </c:cat>
          <c:val>
            <c:numRef>
              <c:f>charts!$C$2:$C$5</c:f>
              <c:numCache>
                <c:formatCode>General</c:formatCode>
                <c:ptCount val="4"/>
                <c:pt idx="0">
                  <c:v>1.3149999999999999</c:v>
                </c:pt>
                <c:pt idx="1">
                  <c:v>115.72</c:v>
                </c:pt>
                <c:pt idx="2">
                  <c:v>5.26</c:v>
                </c:pt>
                <c:pt idx="3">
                  <c:v>9.2050000000000001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9-3743-AD27-9E50DB61D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395680"/>
        <c:axId val="494766208"/>
      </c:barChart>
      <c:catAx>
        <c:axId val="4943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4766208"/>
        <c:crosses val="autoZero"/>
        <c:auto val="1"/>
        <c:lblAlgn val="ctr"/>
        <c:lblOffset val="100"/>
        <c:noMultiLvlLbl val="0"/>
      </c:catAx>
      <c:valAx>
        <c:axId val="4947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439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Kyme Fine Ware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Sheet1!$I$13:$J$13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Sheet1!$I$14:$J$14</c:f>
              <c:numCache>
                <c:formatCode>General</c:formatCode>
                <c:ptCount val="2"/>
                <c:pt idx="0">
                  <c:v>131.5</c:v>
                </c:pt>
                <c:pt idx="1">
                  <c:v>131.5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Kyme</a:t>
            </a:r>
            <a:r>
              <a:rPr lang="en-GB" baseline="0"/>
              <a:t> Fine Ware Percentage C - </a:t>
            </a:r>
            <a:r>
              <a:rPr lang="en-GB" u="none" baseline="0"/>
              <a:t>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0.16755264412407747"/>
                  <c:y val="4.998720827766566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6.3233277990564329E-2"/>
                  <c:y val="-0.2367301515108445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0.10572436013348019"/>
                  <c:y val="0.140512805935359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0942777768645312"/>
                  <c:y val="1.22209272577389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4"/>
                <c:pt idx="0">
                  <c:v>Italian</c:v>
                </c:pt>
                <c:pt idx="1">
                  <c:v>Aegean</c:v>
                </c:pt>
                <c:pt idx="2">
                  <c:v>Eastern Mediterranean</c:v>
                </c:pt>
                <c:pt idx="3">
                  <c:v>Other</c:v>
                </c:pt>
              </c:strCache>
            </c:strRef>
          </c:cat>
          <c:val>
            <c:numRef>
              <c:f>Sheet2!$B$2:$B$5</c:f>
              <c:numCache>
                <c:formatCode>General\%</c:formatCode>
                <c:ptCount val="4"/>
                <c:pt idx="0">
                  <c:v>1</c:v>
                </c:pt>
                <c:pt idx="1">
                  <c:v>88</c:v>
                </c:pt>
                <c:pt idx="2">
                  <c:v>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Kyme</a:t>
            </a:r>
            <a:r>
              <a:rPr lang="en-GB" baseline="0"/>
              <a:t> Fine Ware Percentage D - </a:t>
            </a:r>
            <a:r>
              <a:rPr lang="en-GB" u="none" baseline="0"/>
              <a:t>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14-F440-A9AB-F4BC4DF47D4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14-F440-A9AB-F4BC4DF47D46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14-F440-A9AB-F4BC4DF47D46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14-F440-A9AB-F4BC4DF47D46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14-F440-A9AB-F4BC4DF47D46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914-F440-A9AB-F4BC4DF47D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914-F440-A9AB-F4BC4DF47D46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914-F440-A9AB-F4BC4DF47D46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914-F440-A9AB-F4BC4DF47D46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914-F440-A9AB-F4BC4DF47D46}"/>
              </c:ext>
            </c:extLst>
          </c:dPt>
          <c:dLbls>
            <c:dLbl>
              <c:idx val="0"/>
              <c:layout>
                <c:manualLayout>
                  <c:x val="0.16755264412407747"/>
                  <c:y val="4.998720827766566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14-F440-A9AB-F4BC4DF47D46}"/>
                </c:ext>
              </c:extLst>
            </c:dLbl>
            <c:dLbl>
              <c:idx val="1"/>
              <c:layout>
                <c:manualLayout>
                  <c:x val="-6.3233277990564329E-2"/>
                  <c:y val="-0.2367301515108445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14-F440-A9AB-F4BC4DF47D46}"/>
                </c:ext>
              </c:extLst>
            </c:dLbl>
            <c:dLbl>
              <c:idx val="2"/>
              <c:layout>
                <c:manualLayout>
                  <c:x val="-0.10572436013348019"/>
                  <c:y val="0.140512805935359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14-F440-A9AB-F4BC4DF47D46}"/>
                </c:ext>
              </c:extLst>
            </c:dLbl>
            <c:dLbl>
              <c:idx val="3"/>
              <c:layout>
                <c:manualLayout>
                  <c:x val="-0.10942777768645312"/>
                  <c:y val="1.22209272577389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914-F440-A9AB-F4BC4DF47D46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914-F440-A9AB-F4BC4DF47D46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914-F440-A9AB-F4BC4DF47D46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914-F440-A9AB-F4BC4DF47D4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914-F440-A9AB-F4BC4DF47D4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914-F440-A9AB-F4BC4DF47D46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914-F440-A9AB-F4BC4DF47D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4"/>
                <c:pt idx="0">
                  <c:v>Italian</c:v>
                </c:pt>
                <c:pt idx="1">
                  <c:v>Aegean</c:v>
                </c:pt>
                <c:pt idx="2">
                  <c:v>Eastern Mediterranean</c:v>
                </c:pt>
                <c:pt idx="3">
                  <c:v>Other</c:v>
                </c:pt>
              </c:strCache>
            </c:strRef>
          </c:cat>
          <c:val>
            <c:numRef>
              <c:f>Sheet2!$B$2:$B$5</c:f>
              <c:numCache>
                <c:formatCode>General\%</c:formatCode>
                <c:ptCount val="4"/>
                <c:pt idx="0">
                  <c:v>1</c:v>
                </c:pt>
                <c:pt idx="1">
                  <c:v>88</c:v>
                </c:pt>
                <c:pt idx="2">
                  <c:v>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914-F440-A9AB-F4BC4DF47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6</xdr:row>
      <xdr:rowOff>177800</xdr:rowOff>
    </xdr:from>
    <xdr:to>
      <xdr:col>5</xdr:col>
      <xdr:colOff>596900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C498C-3931-0542-AEA6-92947ABE5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6</xdr:row>
      <xdr:rowOff>165100</xdr:rowOff>
    </xdr:from>
    <xdr:to>
      <xdr:col>11</xdr:col>
      <xdr:colOff>571500</xdr:colOff>
      <xdr:row>20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2866C-334E-134E-A735-4F99B8970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12</xdr:row>
      <xdr:rowOff>146050</xdr:rowOff>
    </xdr:from>
    <xdr:to>
      <xdr:col>13</xdr:col>
      <xdr:colOff>266700</xdr:colOff>
      <xdr:row>26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2F651-0542-4A3D-33BF-6EEE86B44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8</xdr:row>
      <xdr:rowOff>152400</xdr:rowOff>
    </xdr:from>
    <xdr:to>
      <xdr:col>7</xdr:col>
      <xdr:colOff>533400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CBF73-3FD7-3D48-8F00-F60DB688B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812800</xdr:colOff>
      <xdr:row>9</xdr:row>
      <xdr:rowOff>0</xdr:rowOff>
    </xdr:from>
    <xdr:to>
      <xdr:col>15</xdr:col>
      <xdr:colOff>292100</xdr:colOff>
      <xdr:row>26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A4DDFB-DA48-9B41-9819-DDB12E65B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0.65136</cdr:x>
      <cdr:y>0.83032</cdr:y>
    </cdr:from>
    <cdr:to>
      <cdr:x>0.95199</cdr:x>
      <cdr:y>0.94223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ACF0ACC4-5BCD-E83B-943C-68802FE3DAF7}"/>
            </a:ext>
          </a:extLst>
        </cdr:cNvPr>
        <cdr:cNvSpPr txBox="1"/>
      </cdr:nvSpPr>
      <cdr:spPr>
        <a:xfrm xmlns:a="http://schemas.openxmlformats.org/drawingml/2006/main">
          <a:off x="3962400" y="2921000"/>
          <a:ext cx="1828822" cy="39368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 </a:t>
          </a:r>
          <a:r>
            <a:rPr lang="en-GB" sz="1100" b="1" i="0" baseline="0">
              <a:latin typeface="Arial" panose="020B0604020202020204" pitchFamily="34" charset="0"/>
            </a:rPr>
            <a:t>131,5</a:t>
          </a:r>
          <a:r>
            <a:rPr lang="en-GB" sz="1100" b="1" i="0">
              <a:latin typeface="Arial" panose="020B0604020202020204" pitchFamily="34" charset="0"/>
            </a:rPr>
            <a:t> fragments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0.62839</cdr:x>
      <cdr:y>0.83394</cdr:y>
    </cdr:from>
    <cdr:to>
      <cdr:x>0.92902</cdr:x>
      <cdr:y>0.94585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E2BA5D9E-EA7E-E04D-897F-5C013F217AA6}"/>
            </a:ext>
          </a:extLst>
        </cdr:cNvPr>
        <cdr:cNvSpPr txBox="1"/>
      </cdr:nvSpPr>
      <cdr:spPr>
        <a:xfrm xmlns:a="http://schemas.openxmlformats.org/drawingml/2006/main">
          <a:off x="3822678" y="2933712"/>
          <a:ext cx="1828822" cy="39368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 </a:t>
          </a:r>
          <a:r>
            <a:rPr lang="en-GB" sz="1100" b="1" i="0" baseline="0">
              <a:latin typeface="Arial" panose="020B0604020202020204" pitchFamily="34" charset="0"/>
            </a:rPr>
            <a:t>131,5</a:t>
          </a:r>
          <a:r>
            <a:rPr lang="en-GB" sz="1100" b="1" i="0">
              <a:latin typeface="Arial" panose="020B0604020202020204" pitchFamily="34" charset="0"/>
            </a:rPr>
            <a:t> fragments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351A2-B84C-5B4A-8709-ACB9302A6C0F}">
  <dimension ref="A1:K14"/>
  <sheetViews>
    <sheetView workbookViewId="0">
      <selection activeCell="A9" sqref="A9:XFD9"/>
    </sheetView>
  </sheetViews>
  <sheetFormatPr baseColWidth="10" defaultRowHeight="16" x14ac:dyDescent="0.2"/>
  <cols>
    <col min="1" max="3" width="10.83203125" style="1"/>
    <col min="4" max="4" width="17" style="1" customWidth="1"/>
    <col min="5" max="7" width="10.83203125" style="1"/>
    <col min="8" max="8" width="10.83203125" style="4"/>
    <col min="9" max="9" width="10.83203125" style="1"/>
    <col min="10" max="10" width="10.83203125" style="4"/>
    <col min="11" max="16384" width="10.83203125" style="1"/>
  </cols>
  <sheetData>
    <row r="1" spans="1:11" ht="34" x14ac:dyDescent="0.2">
      <c r="A1" s="1" t="s">
        <v>0</v>
      </c>
    </row>
    <row r="2" spans="1:11" ht="17" x14ac:dyDescent="0.2">
      <c r="H2" s="4" t="s">
        <v>20</v>
      </c>
      <c r="J2" s="4" t="s">
        <v>21</v>
      </c>
    </row>
    <row r="3" spans="1:11" ht="34" x14ac:dyDescent="0.2">
      <c r="A3" s="1" t="s">
        <v>1</v>
      </c>
      <c r="B3" s="1" t="s">
        <v>19</v>
      </c>
      <c r="C3" s="1" t="s">
        <v>2</v>
      </c>
      <c r="D3" s="1" t="s">
        <v>3</v>
      </c>
      <c r="E3" s="1" t="s">
        <v>13</v>
      </c>
      <c r="F3" s="1" t="s">
        <v>17</v>
      </c>
      <c r="G3" s="1" t="s">
        <v>18</v>
      </c>
      <c r="H3" s="4" t="s">
        <v>12</v>
      </c>
      <c r="J3" s="4" t="s">
        <v>12</v>
      </c>
    </row>
    <row r="4" spans="1:11" s="2" customFormat="1" ht="17" x14ac:dyDescent="0.2">
      <c r="A4" s="2" t="s">
        <v>9</v>
      </c>
      <c r="C4" s="2" t="s">
        <v>10</v>
      </c>
      <c r="H4" s="5"/>
      <c r="J4" s="5"/>
    </row>
    <row r="5" spans="1:11" ht="17" x14ac:dyDescent="0.2">
      <c r="A5" s="1" t="s">
        <v>4</v>
      </c>
      <c r="B5" s="1">
        <f>(263/100)*1</f>
        <v>2.63</v>
      </c>
      <c r="C5" s="3">
        <v>0.01</v>
      </c>
      <c r="D5" s="1" t="s">
        <v>11</v>
      </c>
      <c r="E5" s="1" t="s">
        <v>12</v>
      </c>
      <c r="F5" s="1">
        <f>LEN(E5)</f>
        <v>2</v>
      </c>
      <c r="G5" s="1">
        <v>1</v>
      </c>
      <c r="H5" s="4">
        <f>IF(E5="CD",(B5*G5)/F5,0)</f>
        <v>1.3149999999999999</v>
      </c>
      <c r="J5" s="4">
        <f>IF(E5="CD",(B5*G5)/F5,0)</f>
        <v>1.3149999999999999</v>
      </c>
    </row>
    <row r="6" spans="1:11" ht="17" x14ac:dyDescent="0.2">
      <c r="A6" s="1" t="s">
        <v>5</v>
      </c>
      <c r="B6" s="1">
        <v>10.52</v>
      </c>
      <c r="C6" s="3">
        <v>0.04</v>
      </c>
      <c r="D6" s="1" t="s">
        <v>11</v>
      </c>
      <c r="E6" s="1" t="s">
        <v>12</v>
      </c>
      <c r="F6" s="1">
        <f t="shared" ref="F6:F9" si="0">LEN(E6)</f>
        <v>2</v>
      </c>
      <c r="G6" s="1">
        <v>1</v>
      </c>
      <c r="H6" s="4">
        <f t="shared" ref="H6:H9" si="1">IF(E6="CD",(B6*G6)/F6,0)</f>
        <v>5.26</v>
      </c>
      <c r="J6" s="4">
        <f t="shared" ref="J6:J9" si="2">IF(E6="CD",(B6*G6)/F6,0)</f>
        <v>5.26</v>
      </c>
    </row>
    <row r="7" spans="1:11" ht="17" x14ac:dyDescent="0.2">
      <c r="A7" s="1" t="s">
        <v>6</v>
      </c>
      <c r="B7" s="1">
        <v>34.19</v>
      </c>
      <c r="C7" s="3">
        <v>0.13</v>
      </c>
      <c r="D7" s="1" t="s">
        <v>11</v>
      </c>
      <c r="E7" s="1" t="s">
        <v>12</v>
      </c>
      <c r="F7" s="1">
        <f t="shared" si="0"/>
        <v>2</v>
      </c>
      <c r="G7" s="1">
        <v>1</v>
      </c>
      <c r="H7" s="4">
        <f t="shared" si="1"/>
        <v>17.094999999999999</v>
      </c>
      <c r="J7" s="4">
        <f t="shared" si="2"/>
        <v>17.094999999999999</v>
      </c>
    </row>
    <row r="8" spans="1:11" ht="17" x14ac:dyDescent="0.2">
      <c r="A8" s="1" t="s">
        <v>7</v>
      </c>
      <c r="B8" s="1">
        <v>197.25</v>
      </c>
      <c r="C8" s="3">
        <v>0.75</v>
      </c>
      <c r="D8" s="1" t="s">
        <v>11</v>
      </c>
      <c r="E8" s="1" t="s">
        <v>12</v>
      </c>
      <c r="F8" s="1">
        <f t="shared" si="0"/>
        <v>2</v>
      </c>
      <c r="G8" s="1">
        <v>1</v>
      </c>
      <c r="H8" s="4">
        <f t="shared" si="1"/>
        <v>98.625</v>
      </c>
      <c r="J8" s="4">
        <f t="shared" si="2"/>
        <v>98.625</v>
      </c>
    </row>
    <row r="9" spans="1:11" ht="34" x14ac:dyDescent="0.2">
      <c r="A9" s="1" t="s">
        <v>8</v>
      </c>
      <c r="B9" s="1">
        <v>18.41</v>
      </c>
      <c r="C9" s="3">
        <v>7.0000000000000007E-2</v>
      </c>
      <c r="D9" s="1" t="s">
        <v>11</v>
      </c>
      <c r="E9" s="1" t="s">
        <v>12</v>
      </c>
      <c r="F9" s="1">
        <f t="shared" si="0"/>
        <v>2</v>
      </c>
      <c r="G9" s="1">
        <v>1</v>
      </c>
      <c r="H9" s="4">
        <f t="shared" si="1"/>
        <v>9.2050000000000001</v>
      </c>
      <c r="J9" s="4">
        <f t="shared" si="2"/>
        <v>9.2050000000000001</v>
      </c>
    </row>
    <row r="10" spans="1:11" x14ac:dyDescent="0.2">
      <c r="I10" s="1">
        <f>SUM(H5:H9)</f>
        <v>131.5</v>
      </c>
      <c r="K10" s="1">
        <f>SUM(J5:J9)</f>
        <v>131.5</v>
      </c>
    </row>
    <row r="11" spans="1:11" s="2" customFormat="1" ht="17" x14ac:dyDescent="0.2">
      <c r="A11" s="2" t="s">
        <v>14</v>
      </c>
      <c r="H11" s="5"/>
      <c r="J11" s="5"/>
    </row>
    <row r="12" spans="1:11" ht="17" x14ac:dyDescent="0.2">
      <c r="A12" s="1" t="s">
        <v>6</v>
      </c>
      <c r="C12" s="3">
        <v>0.13</v>
      </c>
      <c r="D12" s="1" t="s">
        <v>16</v>
      </c>
    </row>
    <row r="13" spans="1:11" ht="17" x14ac:dyDescent="0.2">
      <c r="A13" s="1" t="s">
        <v>7</v>
      </c>
      <c r="C13" s="3">
        <v>0.75</v>
      </c>
      <c r="D13" s="1" t="s">
        <v>16</v>
      </c>
    </row>
    <row r="14" spans="1:11" ht="17" x14ac:dyDescent="0.2">
      <c r="A14" s="1" t="s">
        <v>15</v>
      </c>
      <c r="C14" s="3">
        <v>0.05</v>
      </c>
      <c r="D14" s="1" t="s"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47323-5BA5-A94D-905A-C05AB52A604D}">
  <dimension ref="A1:M18"/>
  <sheetViews>
    <sheetView workbookViewId="0">
      <selection activeCell="F20" sqref="F20"/>
    </sheetView>
  </sheetViews>
  <sheetFormatPr baseColWidth="10" defaultRowHeight="16" x14ac:dyDescent="0.2"/>
  <sheetData>
    <row r="1" spans="1:13" x14ac:dyDescent="0.2">
      <c r="A1" t="s">
        <v>23</v>
      </c>
    </row>
    <row r="2" spans="1:13" x14ac:dyDescent="0.2">
      <c r="H2" t="s">
        <v>20</v>
      </c>
      <c r="J2" t="s">
        <v>21</v>
      </c>
    </row>
    <row r="3" spans="1:13" s="9" customFormat="1" x14ac:dyDescent="0.2">
      <c r="A3" s="9" t="s">
        <v>22</v>
      </c>
    </row>
    <row r="4" spans="1:13" ht="51" x14ac:dyDescent="0.2">
      <c r="A4" s="6" t="s">
        <v>4</v>
      </c>
      <c r="B4" s="6">
        <v>2.63</v>
      </c>
      <c r="C4" s="7">
        <v>0.01</v>
      </c>
      <c r="D4" s="6" t="s">
        <v>11</v>
      </c>
      <c r="E4" s="6" t="s">
        <v>12</v>
      </c>
      <c r="F4" s="6">
        <v>2</v>
      </c>
      <c r="G4" s="6">
        <v>1</v>
      </c>
      <c r="H4" s="8">
        <v>1.3149999999999999</v>
      </c>
      <c r="I4" s="6"/>
      <c r="J4" s="8">
        <v>1.3149999999999999</v>
      </c>
      <c r="K4" s="6"/>
    </row>
    <row r="5" spans="1:13" x14ac:dyDescent="0.2">
      <c r="I5">
        <v>1.3149999999999999</v>
      </c>
      <c r="K5">
        <v>1.3149999999999999</v>
      </c>
      <c r="M5">
        <f>SUM(I5:K5)</f>
        <v>2.63</v>
      </c>
    </row>
    <row r="7" spans="1:13" s="9" customFormat="1" x14ac:dyDescent="0.2">
      <c r="A7" s="9" t="s">
        <v>24</v>
      </c>
    </row>
    <row r="8" spans="1:13" s="1" customFormat="1" ht="51" x14ac:dyDescent="0.2">
      <c r="A8" s="1" t="s">
        <v>6</v>
      </c>
      <c r="B8" s="1">
        <v>34.19</v>
      </c>
      <c r="C8" s="3">
        <v>0.13</v>
      </c>
      <c r="D8" s="1" t="s">
        <v>11</v>
      </c>
      <c r="E8" s="1" t="s">
        <v>12</v>
      </c>
      <c r="F8" s="1">
        <v>2</v>
      </c>
      <c r="G8" s="1">
        <v>1</v>
      </c>
      <c r="H8" s="4">
        <v>17.094999999999999</v>
      </c>
      <c r="J8" s="4">
        <v>17.094999999999999</v>
      </c>
    </row>
    <row r="9" spans="1:13" s="1" customFormat="1" ht="51" x14ac:dyDescent="0.2">
      <c r="A9" s="1" t="s">
        <v>7</v>
      </c>
      <c r="B9" s="1">
        <v>197.25</v>
      </c>
      <c r="C9" s="3">
        <v>0.75</v>
      </c>
      <c r="D9" s="1" t="s">
        <v>11</v>
      </c>
      <c r="E9" s="1" t="s">
        <v>12</v>
      </c>
      <c r="F9" s="1">
        <v>2</v>
      </c>
      <c r="G9" s="1">
        <v>1</v>
      </c>
      <c r="H9" s="4">
        <v>98.625</v>
      </c>
      <c r="J9" s="4">
        <v>98.625</v>
      </c>
    </row>
    <row r="10" spans="1:13" x14ac:dyDescent="0.2">
      <c r="I10">
        <f>SUM(H8:H9)</f>
        <v>115.72</v>
      </c>
      <c r="K10">
        <f>SUM(J8:J9)</f>
        <v>115.72</v>
      </c>
      <c r="M10">
        <f>SUM(I10:K10)</f>
        <v>231.44</v>
      </c>
    </row>
    <row r="12" spans="1:13" s="9" customFormat="1" x14ac:dyDescent="0.2">
      <c r="A12" s="9" t="s">
        <v>25</v>
      </c>
    </row>
    <row r="13" spans="1:13" s="1" customFormat="1" ht="51" x14ac:dyDescent="0.2">
      <c r="A13" s="1" t="s">
        <v>5</v>
      </c>
      <c r="B13" s="1">
        <v>10.52</v>
      </c>
      <c r="C13" s="3">
        <v>0.04</v>
      </c>
      <c r="D13" s="1" t="s">
        <v>11</v>
      </c>
      <c r="E13" s="1" t="s">
        <v>12</v>
      </c>
      <c r="F13" s="1">
        <f t="shared" ref="F13" si="0">LEN(E13)</f>
        <v>2</v>
      </c>
      <c r="G13" s="1">
        <v>1</v>
      </c>
      <c r="H13" s="4">
        <f t="shared" ref="H13" si="1">IF(E13="CD",(B13*G13)/F13,0)</f>
        <v>5.26</v>
      </c>
      <c r="J13" s="4">
        <f t="shared" ref="J13" si="2">IF(E13="CD",(B13*G13)/F13,0)</f>
        <v>5.26</v>
      </c>
    </row>
    <row r="14" spans="1:13" x14ac:dyDescent="0.2">
      <c r="I14">
        <v>5.26</v>
      </c>
      <c r="K14">
        <v>5.26</v>
      </c>
      <c r="M14">
        <f>SUM(I14:K14)</f>
        <v>10.52</v>
      </c>
    </row>
    <row r="16" spans="1:13" s="9" customFormat="1" x14ac:dyDescent="0.2">
      <c r="A16" s="9" t="s">
        <v>26</v>
      </c>
    </row>
    <row r="17" spans="1:13" s="1" customFormat="1" ht="51" x14ac:dyDescent="0.2">
      <c r="A17" s="1" t="s">
        <v>8</v>
      </c>
      <c r="B17" s="1">
        <v>18.41</v>
      </c>
      <c r="C17" s="3">
        <v>7.0000000000000007E-2</v>
      </c>
      <c r="D17" s="1" t="s">
        <v>11</v>
      </c>
      <c r="E17" s="1" t="s">
        <v>12</v>
      </c>
      <c r="F17" s="1">
        <f t="shared" ref="F17" si="3">LEN(E17)</f>
        <v>2</v>
      </c>
      <c r="G17" s="1">
        <v>1</v>
      </c>
      <c r="H17" s="4">
        <f t="shared" ref="H17" si="4">IF(E17="CD",(B17*G17)/F17,0)</f>
        <v>9.2050000000000001</v>
      </c>
      <c r="J17" s="4">
        <f t="shared" ref="J17" si="5">IF(E17="CD",(B17*G17)/F17,0)</f>
        <v>9.2050000000000001</v>
      </c>
    </row>
    <row r="18" spans="1:13" x14ac:dyDescent="0.2">
      <c r="I18">
        <v>9.2050000000000001</v>
      </c>
      <c r="K18">
        <v>9.2050000000000001</v>
      </c>
      <c r="M18">
        <f>SUM(I18:K18)</f>
        <v>18.41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70CC3-FBA5-E348-A640-4DA8261BEE1D}">
  <dimension ref="A1:C5"/>
  <sheetViews>
    <sheetView workbookViewId="0">
      <selection sqref="A1:C5"/>
    </sheetView>
  </sheetViews>
  <sheetFormatPr baseColWidth="10" defaultRowHeight="16" x14ac:dyDescent="0.2"/>
  <cols>
    <col min="1" max="1" width="11" customWidth="1"/>
  </cols>
  <sheetData>
    <row r="1" spans="1:3" x14ac:dyDescent="0.2">
      <c r="B1" t="s">
        <v>20</v>
      </c>
      <c r="C1" t="s">
        <v>21</v>
      </c>
    </row>
    <row r="2" spans="1:3" x14ac:dyDescent="0.2">
      <c r="A2" t="s">
        <v>27</v>
      </c>
      <c r="B2">
        <v>1.3149999999999999</v>
      </c>
      <c r="C2">
        <v>1.3149999999999999</v>
      </c>
    </row>
    <row r="3" spans="1:3" x14ac:dyDescent="0.2">
      <c r="A3" t="s">
        <v>24</v>
      </c>
      <c r="B3">
        <v>115.72</v>
      </c>
      <c r="C3">
        <v>115.72</v>
      </c>
    </row>
    <row r="4" spans="1:3" x14ac:dyDescent="0.2">
      <c r="A4" t="s">
        <v>25</v>
      </c>
      <c r="B4">
        <v>5.26</v>
      </c>
      <c r="C4">
        <v>5.26</v>
      </c>
    </row>
    <row r="5" spans="1:3" x14ac:dyDescent="0.2">
      <c r="A5" t="s">
        <v>26</v>
      </c>
      <c r="B5">
        <v>9.2050000000000001</v>
      </c>
      <c r="C5">
        <v>9.2050000000000001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2F544-5FDC-0743-A1DC-1824F5805601}">
  <dimension ref="A1:J14"/>
  <sheetViews>
    <sheetView workbookViewId="0">
      <selection activeCell="I13" sqref="I13:J14"/>
    </sheetView>
  </sheetViews>
  <sheetFormatPr baseColWidth="10" defaultRowHeight="16" x14ac:dyDescent="0.2"/>
  <sheetData>
    <row r="1" spans="1:10" x14ac:dyDescent="0.2">
      <c r="B1" t="s">
        <v>20</v>
      </c>
      <c r="C1" t="s">
        <v>21</v>
      </c>
    </row>
    <row r="2" spans="1:10" x14ac:dyDescent="0.2">
      <c r="A2" t="s">
        <v>27</v>
      </c>
      <c r="B2">
        <v>1.3149999999999999</v>
      </c>
      <c r="C2">
        <v>1.3149999999999999</v>
      </c>
      <c r="E2">
        <f>B2/(B7/100)</f>
        <v>1</v>
      </c>
      <c r="F2">
        <f>C2/(C7/100)</f>
        <v>1</v>
      </c>
    </row>
    <row r="3" spans="1:10" x14ac:dyDescent="0.2">
      <c r="A3" t="s">
        <v>24</v>
      </c>
      <c r="B3">
        <v>115.72</v>
      </c>
      <c r="C3">
        <v>115.72</v>
      </c>
      <c r="E3">
        <f t="shared" ref="E3:F5" si="0">B3/(B8/100)</f>
        <v>88</v>
      </c>
      <c r="F3">
        <f t="shared" si="0"/>
        <v>88</v>
      </c>
    </row>
    <row r="4" spans="1:10" x14ac:dyDescent="0.2">
      <c r="A4" t="s">
        <v>25</v>
      </c>
      <c r="B4">
        <v>5.26</v>
      </c>
      <c r="C4">
        <v>5.26</v>
      </c>
      <c r="E4">
        <f t="shared" si="0"/>
        <v>4</v>
      </c>
      <c r="F4">
        <f t="shared" si="0"/>
        <v>4</v>
      </c>
    </row>
    <row r="5" spans="1:10" x14ac:dyDescent="0.2">
      <c r="A5" t="s">
        <v>26</v>
      </c>
      <c r="B5">
        <v>9.2050000000000001</v>
      </c>
      <c r="C5">
        <v>9.2050000000000001</v>
      </c>
      <c r="E5">
        <f t="shared" si="0"/>
        <v>7</v>
      </c>
      <c r="F5">
        <f t="shared" si="0"/>
        <v>7</v>
      </c>
    </row>
    <row r="7" spans="1:10" x14ac:dyDescent="0.2">
      <c r="B7">
        <f>SUM(B2:B5)</f>
        <v>131.5</v>
      </c>
      <c r="C7">
        <f>SUM(C2:C5)</f>
        <v>131.5</v>
      </c>
    </row>
    <row r="8" spans="1:10" x14ac:dyDescent="0.2">
      <c r="B8">
        <v>131.5</v>
      </c>
      <c r="C8">
        <v>131.5</v>
      </c>
    </row>
    <row r="9" spans="1:10" x14ac:dyDescent="0.2">
      <c r="B9">
        <v>131.5</v>
      </c>
      <c r="C9">
        <v>131.5</v>
      </c>
    </row>
    <row r="10" spans="1:10" x14ac:dyDescent="0.2">
      <c r="B10">
        <v>131.5</v>
      </c>
      <c r="C10">
        <v>131.5</v>
      </c>
    </row>
    <row r="11" spans="1:10" x14ac:dyDescent="0.2">
      <c r="B11">
        <v>131.5</v>
      </c>
      <c r="C11">
        <v>131.5</v>
      </c>
    </row>
    <row r="13" spans="1:10" x14ac:dyDescent="0.2">
      <c r="I13" t="s">
        <v>20</v>
      </c>
      <c r="J13" t="s">
        <v>21</v>
      </c>
    </row>
    <row r="14" spans="1:10" x14ac:dyDescent="0.2">
      <c r="I14">
        <v>131.5</v>
      </c>
      <c r="J14">
        <v>131.5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6DD8-D885-884F-802F-256CC5525D27}">
  <dimension ref="A1:C7"/>
  <sheetViews>
    <sheetView tabSelected="1" workbookViewId="0">
      <selection activeCell="G33" sqref="G33"/>
    </sheetView>
  </sheetViews>
  <sheetFormatPr baseColWidth="10" defaultRowHeight="16" x14ac:dyDescent="0.2"/>
  <sheetData>
    <row r="1" spans="1:3" x14ac:dyDescent="0.2">
      <c r="B1" t="s">
        <v>20</v>
      </c>
      <c r="C1" t="s">
        <v>21</v>
      </c>
    </row>
    <row r="2" spans="1:3" x14ac:dyDescent="0.2">
      <c r="A2" t="s">
        <v>27</v>
      </c>
      <c r="B2" s="10">
        <v>1</v>
      </c>
      <c r="C2" s="10">
        <v>1</v>
      </c>
    </row>
    <row r="3" spans="1:3" x14ac:dyDescent="0.2">
      <c r="A3" t="s">
        <v>28</v>
      </c>
      <c r="B3" s="10">
        <v>88</v>
      </c>
      <c r="C3" s="10">
        <v>88</v>
      </c>
    </row>
    <row r="4" spans="1:3" x14ac:dyDescent="0.2">
      <c r="A4" t="s">
        <v>25</v>
      </c>
      <c r="B4" s="10">
        <v>4</v>
      </c>
      <c r="C4" s="10">
        <v>4</v>
      </c>
    </row>
    <row r="5" spans="1:3" x14ac:dyDescent="0.2">
      <c r="A5" t="s">
        <v>26</v>
      </c>
      <c r="B5" s="10">
        <v>7</v>
      </c>
      <c r="C5" s="10">
        <v>7</v>
      </c>
    </row>
    <row r="7" spans="1:3" x14ac:dyDescent="0.2">
      <c r="B7" s="10">
        <v>131.5</v>
      </c>
      <c r="C7" s="10">
        <v>131.5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dating</vt:lpstr>
      <vt:lpstr>origin</vt:lpstr>
      <vt:lpstr>charts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K. Zerzeropulos</cp:lastModifiedBy>
  <dcterms:created xsi:type="dcterms:W3CDTF">2022-01-28T10:12:11Z</dcterms:created>
  <dcterms:modified xsi:type="dcterms:W3CDTF">2022-04-19T08:18:29Z</dcterms:modified>
</cp:coreProperties>
</file>