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Fine Ware Pottery/"/>
    </mc:Choice>
  </mc:AlternateContent>
  <xr:revisionPtr revIDLastSave="0" documentId="13_ncr:1_{305C6537-6308-7D4A-98FF-38E45D58D6EC}" xr6:coauthVersionLast="47" xr6:coauthVersionMax="47" xr10:uidLastSave="{00000000-0000-0000-0000-000000000000}"/>
  <bookViews>
    <workbookView xWindow="32420" yWindow="3920" windowWidth="28040" windowHeight="16940" activeTab="4" xr2:uid="{55534B97-124A-914A-B4BB-2699912EE4A0}"/>
  </bookViews>
  <sheets>
    <sheet name="All" sheetId="1" r:id="rId1"/>
    <sheet name="real numbers per period" sheetId="2" r:id="rId2"/>
    <sheet name="by origin" sheetId="3" r:id="rId3"/>
    <sheet name="chart by origin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4" l="1"/>
  <c r="K5" i="4"/>
  <c r="K6" i="4"/>
  <c r="K7" i="4"/>
  <c r="K2" i="4"/>
  <c r="H3" i="4"/>
  <c r="L3" i="4" s="1"/>
  <c r="H4" i="4"/>
  <c r="H5" i="4"/>
  <c r="L5" i="4" s="1"/>
  <c r="H6" i="4"/>
  <c r="L6" i="4" s="1"/>
  <c r="H7" i="4"/>
  <c r="L7" i="4" s="1"/>
  <c r="H2" i="4"/>
  <c r="L2" i="4" s="1"/>
  <c r="G3" i="4"/>
  <c r="K3" i="4" s="1"/>
  <c r="G4" i="4"/>
  <c r="K4" i="4" s="1"/>
  <c r="G5" i="4"/>
  <c r="G6" i="4"/>
  <c r="G7" i="4"/>
  <c r="G2" i="4"/>
  <c r="F4" i="4"/>
  <c r="J4" i="4" s="1"/>
  <c r="F5" i="4"/>
  <c r="J5" i="4" s="1"/>
  <c r="F6" i="4"/>
  <c r="J6" i="4" s="1"/>
  <c r="F7" i="4"/>
  <c r="J7" i="4" s="1"/>
  <c r="F3" i="4"/>
  <c r="J3" i="4" s="1"/>
  <c r="F2" i="4"/>
  <c r="J2" i="4" s="1"/>
  <c r="C9" i="4"/>
  <c r="D9" i="4"/>
  <c r="N5" i="3" l="1"/>
  <c r="K5" i="3"/>
  <c r="H5" i="3"/>
  <c r="B16" i="3"/>
  <c r="M16" i="3" s="1"/>
  <c r="B10" i="3"/>
  <c r="M10" i="3" s="1"/>
  <c r="B7" i="3"/>
  <c r="M7" i="3" s="1"/>
  <c r="N8" i="3" s="1"/>
  <c r="H35" i="2"/>
  <c r="J31" i="2"/>
  <c r="B33" i="2"/>
  <c r="J33" i="2" s="1"/>
  <c r="B32" i="2"/>
  <c r="J32" i="2" s="1"/>
  <c r="B31" i="2"/>
  <c r="M31" i="2" s="1"/>
  <c r="B30" i="2"/>
  <c r="J30" i="2" s="1"/>
  <c r="K35" i="2" s="1"/>
  <c r="C19" i="2"/>
  <c r="C18" i="2"/>
  <c r="C17" i="2"/>
  <c r="C16" i="2"/>
  <c r="H24" i="1"/>
  <c r="M22" i="1"/>
  <c r="J22" i="1"/>
  <c r="M21" i="1"/>
  <c r="J21" i="1"/>
  <c r="L20" i="1"/>
  <c r="I20" i="1"/>
  <c r="G20" i="1"/>
  <c r="L19" i="1"/>
  <c r="N24" i="1" s="1"/>
  <c r="I19" i="1"/>
  <c r="K24" i="1" s="1"/>
  <c r="G19" i="1"/>
  <c r="L18" i="1"/>
  <c r="I18" i="1"/>
  <c r="G18" i="1"/>
  <c r="B24" i="1"/>
  <c r="P24" i="1" l="1"/>
  <c r="M33" i="2"/>
  <c r="M30" i="2"/>
  <c r="M32" i="2"/>
  <c r="J16" i="3"/>
  <c r="J10" i="3"/>
  <c r="J7" i="3"/>
  <c r="K8" i="3" s="1"/>
  <c r="N35" i="2" l="1"/>
  <c r="P35" i="2" s="1"/>
</calcChain>
</file>

<file path=xl/sharedStrings.xml><?xml version="1.0" encoding="utf-8"?>
<sst xmlns="http://schemas.openxmlformats.org/spreadsheetml/2006/main" count="155" uniqueCount="35">
  <si>
    <t>Padova</t>
  </si>
  <si>
    <t>Grigia veneta</t>
  </si>
  <si>
    <t>4th c. BCE - mid 1st c CE</t>
  </si>
  <si>
    <t>Vernice nera veneta</t>
  </si>
  <si>
    <t>2nd c. BCE - 1st c CE</t>
  </si>
  <si>
    <t>Ceramica commune padana</t>
  </si>
  <si>
    <t>ingobbio rosso</t>
  </si>
  <si>
    <t>1st c. BCE - 1st c. CE</t>
  </si>
  <si>
    <t>Pareti sottili</t>
  </si>
  <si>
    <t>1st c. CE</t>
  </si>
  <si>
    <t>TS</t>
  </si>
  <si>
    <t>Italian</t>
  </si>
  <si>
    <t>non ID</t>
  </si>
  <si>
    <t>orientale</t>
  </si>
  <si>
    <t>Gallia</t>
  </si>
  <si>
    <t>Anfore</t>
  </si>
  <si>
    <t>Ceramica commune da mensa</t>
  </si>
  <si>
    <t>1st c CE</t>
  </si>
  <si>
    <t xml:space="preserve">Anfore </t>
  </si>
  <si>
    <t>Ceramica commune</t>
  </si>
  <si>
    <t>Ceramica fina</t>
  </si>
  <si>
    <t>ABC</t>
  </si>
  <si>
    <t>BC</t>
  </si>
  <si>
    <t>A</t>
  </si>
  <si>
    <t>B</t>
  </si>
  <si>
    <t>C</t>
  </si>
  <si>
    <t>Italian TS</t>
  </si>
  <si>
    <t>non ID TS</t>
  </si>
  <si>
    <t>TS orientale</t>
  </si>
  <si>
    <t>TS Gallia</t>
  </si>
  <si>
    <t>Local</t>
  </si>
  <si>
    <t>Gallic</t>
  </si>
  <si>
    <t>Western Mediterranean</t>
  </si>
  <si>
    <t>Oriental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</si>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</sst>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0" fontId="1" fillId="0" borderId="0" xfId="0" applyNumberFormat="1" applyFont="1"/>
    <xf numFmtId="0" fontId="0" fillId="2" borderId="0" xfId="0" applyNumberFormat="1" applyFill="1"/>
    <xf numFmtId="0" fontId="1" fillId="0" borderId="0" xfId="0" applyNumberFormat="1" applyFont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Padova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'real numbers per period'!$H$39:$J$39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'real numbers per period'!$H$40:$J$40</c:f>
              <c:numCache>
                <c:formatCode>General</c:formatCode>
                <c:ptCount val="3"/>
                <c:pt idx="0">
                  <c:v>3.18</c:v>
                </c:pt>
                <c:pt idx="1">
                  <c:v>7.68</c:v>
                </c:pt>
                <c:pt idx="2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Padova Fine Ware Percentage A - 50 BCE -</a:t>
            </a:r>
            <a:r>
              <a:rPr lang="en-GB" baseline="0"/>
              <a:t>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3.5394582805458891E-3"/>
                  <c:y val="-0.232558139534883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Sheet5!$A$2:$A$7</c:f>
              <c:strCache>
                <c:ptCount val="6"/>
                <c:pt idx="0">
                  <c:v>Local</c:v>
                </c:pt>
                <c:pt idx="1">
                  <c:v>Italian</c:v>
                </c:pt>
                <c:pt idx="2">
                  <c:v>Gallic</c:v>
                </c:pt>
                <c:pt idx="3">
                  <c:v>Western Mediterranean</c:v>
                </c:pt>
                <c:pt idx="4">
                  <c:v>Oriental</c:v>
                </c:pt>
                <c:pt idx="5">
                  <c:v>unknown</c:v>
                </c:pt>
              </c:strCache>
            </c:strRef>
          </c:cat>
          <c:val>
            <c:numRef>
              <c:f>Sheet5!$B$2:$B$7</c:f>
              <c:numCache>
                <c:formatCode>General\%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Padova Fine Ware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392269148174659"/>
                  <c:y val="0.109613246873552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5308937269759241E-2"/>
                  <c:y val="-0.192075806700633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9320285629484779"/>
                  <c:y val="7.7769286192167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472854723536498"/>
                  <c:y val="7.8511913951932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Oriental</a:t>
                    </a:r>
                  </a:p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94C102A2-728A-794A-AD42-DEEA5771FD62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0354278331616534"/>
                  <c:y val="2.86405743399722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Sheet5!$A$2:$A$7</c:f>
              <c:strCache>
                <c:ptCount val="6"/>
                <c:pt idx="0">
                  <c:v>Local</c:v>
                </c:pt>
                <c:pt idx="1">
                  <c:v>Italian</c:v>
                </c:pt>
                <c:pt idx="2">
                  <c:v>Gallic</c:v>
                </c:pt>
                <c:pt idx="3">
                  <c:v>Western Mediterranean</c:v>
                </c:pt>
                <c:pt idx="4">
                  <c:v>Oriental</c:v>
                </c:pt>
                <c:pt idx="5">
                  <c:v>unknown</c:v>
                </c:pt>
              </c:strCache>
            </c:strRef>
          </c:cat>
          <c:val>
            <c:numRef>
              <c:f>Sheet5!$C$2:$C$7</c:f>
              <c:numCache>
                <c:formatCode>General\%</c:formatCode>
                <c:ptCount val="6"/>
                <c:pt idx="0">
                  <c:v>40</c:v>
                </c:pt>
                <c:pt idx="1">
                  <c:v>26</c:v>
                </c:pt>
                <c:pt idx="2">
                  <c:v>0</c:v>
                </c:pt>
                <c:pt idx="3">
                  <c:v>28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Padova Fine Ware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712859731029196"/>
                  <c:y val="9.94006423539162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1.4828409170092595E-2"/>
                  <c:y val="-0.189323715292167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4.0013065291617286E-2"/>
                  <c:y val="-4.81920845420650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8167009267646853"/>
                  <c:y val="0.147493006630750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DD1BB429-927A-5841-938D-45423A99CEF4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887D03E6-A2EB-8047-9FFA-D531A2E703E9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7872108215455368"/>
                  <c:y val="2.2615261085785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687969479478782"/>
                  <c:y val="3.87026004973062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Sheet5!$A$2:$A$7</c:f>
              <c:strCache>
                <c:ptCount val="6"/>
                <c:pt idx="0">
                  <c:v>Local</c:v>
                </c:pt>
                <c:pt idx="1">
                  <c:v>Italian</c:v>
                </c:pt>
                <c:pt idx="2">
                  <c:v>Gallic</c:v>
                </c:pt>
                <c:pt idx="3">
                  <c:v>Western Mediterranean</c:v>
                </c:pt>
                <c:pt idx="4">
                  <c:v>Oriental</c:v>
                </c:pt>
                <c:pt idx="5">
                  <c:v>unknown</c:v>
                </c:pt>
              </c:strCache>
            </c:strRef>
          </c:cat>
          <c:val>
            <c:numRef>
              <c:f>Sheet5!$D$2:$D$7</c:f>
              <c:numCache>
                <c:formatCode>General\%</c:formatCode>
                <c:ptCount val="6"/>
                <c:pt idx="0">
                  <c:v>39</c:v>
                </c:pt>
                <c:pt idx="1">
                  <c:v>26</c:v>
                </c:pt>
                <c:pt idx="2">
                  <c:v>6</c:v>
                </c:pt>
                <c:pt idx="3">
                  <c:v>28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36</xdr:row>
      <xdr:rowOff>101600</xdr:rowOff>
    </xdr:from>
    <xdr:to>
      <xdr:col>6</xdr:col>
      <xdr:colOff>234950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C1895-D13F-BF13-C906-10CBE16A8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9</xdr:row>
      <xdr:rowOff>190500</xdr:rowOff>
    </xdr:from>
    <xdr:to>
      <xdr:col>7</xdr:col>
      <xdr:colOff>215900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00D5B-FAD6-974A-A6FB-314F59B9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10</xdr:row>
      <xdr:rowOff>25400</xdr:rowOff>
    </xdr:from>
    <xdr:to>
      <xdr:col>14</xdr:col>
      <xdr:colOff>241300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8DEC9-437D-B0FA-970E-E479A851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29</xdr:row>
      <xdr:rowOff>139700</xdr:rowOff>
    </xdr:from>
    <xdr:to>
      <xdr:col>7</xdr:col>
      <xdr:colOff>279400</xdr:colOff>
      <xdr:row>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80A26-A8B4-73A1-E3CF-2801D5450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5267-E82F-9248-B462-B99CD97C75E0}">
  <dimension ref="A1:P31"/>
  <sheetViews>
    <sheetView topLeftCell="A6" workbookViewId="0">
      <selection activeCell="A9" sqref="A9:B12"/>
    </sheetView>
  </sheetViews>
  <sheetFormatPr baseColWidth="10" defaultRowHeight="16" x14ac:dyDescent="0.2"/>
  <cols>
    <col min="1" max="1" width="17.1640625" customWidth="1"/>
    <col min="3" max="3" width="17" style="5" customWidth="1"/>
    <col min="7" max="7" width="10.83203125" style="7"/>
    <col min="9" max="9" width="10.83203125" style="7"/>
    <col min="12" max="12" width="10.83203125" style="7"/>
  </cols>
  <sheetData>
    <row r="1" spans="1:12" x14ac:dyDescent="0.2">
      <c r="A1" t="s">
        <v>0</v>
      </c>
    </row>
    <row r="3" spans="1:12" ht="51" x14ac:dyDescent="0.2">
      <c r="A3" t="s">
        <v>1</v>
      </c>
      <c r="B3" s="1">
        <v>8.1000000000000003E-2</v>
      </c>
      <c r="C3" s="5" t="s">
        <v>2</v>
      </c>
    </row>
    <row r="4" spans="1:12" ht="34" x14ac:dyDescent="0.2">
      <c r="A4" t="s">
        <v>3</v>
      </c>
      <c r="B4" s="1">
        <v>3.6999999999999998E-2</v>
      </c>
      <c r="C4" s="5" t="s">
        <v>4</v>
      </c>
    </row>
    <row r="5" spans="1:12" ht="34" x14ac:dyDescent="0.2">
      <c r="A5" t="s">
        <v>5</v>
      </c>
      <c r="B5" s="1">
        <v>0.26800000000000002</v>
      </c>
      <c r="C5" s="5" t="s">
        <v>4</v>
      </c>
    </row>
    <row r="6" spans="1:12" ht="34" x14ac:dyDescent="0.2">
      <c r="A6" t="s">
        <v>6</v>
      </c>
      <c r="B6" s="1">
        <v>6.0999999999999999E-2</v>
      </c>
      <c r="C6" s="5" t="s">
        <v>7</v>
      </c>
    </row>
    <row r="7" spans="1:12" ht="17" x14ac:dyDescent="0.2">
      <c r="A7" t="s">
        <v>8</v>
      </c>
      <c r="B7" s="1">
        <v>4.4999999999999998E-2</v>
      </c>
      <c r="C7" s="5" t="s">
        <v>9</v>
      </c>
    </row>
    <row r="8" spans="1:12" ht="17" x14ac:dyDescent="0.2">
      <c r="A8" t="s">
        <v>10</v>
      </c>
      <c r="B8" s="1">
        <v>8.3000000000000004E-2</v>
      </c>
      <c r="C8" s="5" t="s">
        <v>17</v>
      </c>
    </row>
    <row r="9" spans="1:12" s="3" customFormat="1" x14ac:dyDescent="0.2">
      <c r="A9" s="3" t="s">
        <v>11</v>
      </c>
      <c r="B9" s="4">
        <v>0.93</v>
      </c>
      <c r="C9" s="6"/>
      <c r="G9" s="8"/>
      <c r="I9" s="8"/>
      <c r="L9" s="8"/>
    </row>
    <row r="10" spans="1:12" s="3" customFormat="1" x14ac:dyDescent="0.2">
      <c r="A10" s="3" t="s">
        <v>12</v>
      </c>
      <c r="B10" s="4">
        <v>0.02</v>
      </c>
      <c r="C10" s="6"/>
      <c r="G10" s="8"/>
      <c r="I10" s="8"/>
      <c r="L10" s="8"/>
    </row>
    <row r="11" spans="1:12" s="3" customFormat="1" x14ac:dyDescent="0.2">
      <c r="A11" s="3" t="s">
        <v>13</v>
      </c>
      <c r="B11" s="4">
        <v>0.03</v>
      </c>
      <c r="C11" s="6"/>
      <c r="G11" s="8"/>
      <c r="I11" s="8"/>
      <c r="L11" s="8"/>
    </row>
    <row r="12" spans="1:12" s="3" customFormat="1" x14ac:dyDescent="0.2">
      <c r="A12" s="3" t="s">
        <v>14</v>
      </c>
      <c r="B12" s="4">
        <v>0.02</v>
      </c>
      <c r="C12" s="6"/>
      <c r="G12" s="8"/>
      <c r="I12" s="8"/>
      <c r="L12" s="8"/>
    </row>
    <row r="13" spans="1:12" x14ac:dyDescent="0.2">
      <c r="A13" t="s">
        <v>15</v>
      </c>
      <c r="B13" s="2">
        <v>0.12</v>
      </c>
    </row>
    <row r="14" spans="1:12" x14ac:dyDescent="0.2">
      <c r="A14" s="3" t="s">
        <v>16</v>
      </c>
      <c r="B14" s="1">
        <v>0.27700000000000002</v>
      </c>
    </row>
    <row r="16" spans="1:12" x14ac:dyDescent="0.2">
      <c r="G16" s="7" t="s">
        <v>23</v>
      </c>
      <c r="I16" s="7" t="s">
        <v>24</v>
      </c>
      <c r="L16" s="7" t="s">
        <v>25</v>
      </c>
    </row>
    <row r="17" spans="1:16" x14ac:dyDescent="0.2">
      <c r="G17" s="7" t="s">
        <v>21</v>
      </c>
      <c r="I17" s="7" t="s">
        <v>21</v>
      </c>
      <c r="J17" t="s">
        <v>22</v>
      </c>
      <c r="L17" s="7" t="s">
        <v>21</v>
      </c>
      <c r="M17" t="s">
        <v>22</v>
      </c>
    </row>
    <row r="18" spans="1:16" ht="51" x14ac:dyDescent="0.2">
      <c r="A18" t="s">
        <v>1</v>
      </c>
      <c r="B18" s="1">
        <v>8.1000000000000003E-2</v>
      </c>
      <c r="C18" s="5" t="s">
        <v>2</v>
      </c>
      <c r="D18" t="s">
        <v>21</v>
      </c>
      <c r="E18">
        <v>3</v>
      </c>
      <c r="F18">
        <v>0.3</v>
      </c>
      <c r="G18" s="7">
        <f>(8.1/E18)*F18</f>
        <v>0.80999999999999994</v>
      </c>
      <c r="I18" s="7">
        <f>(8.1/E18)*F18</f>
        <v>0.80999999999999994</v>
      </c>
      <c r="J18">
        <v>0</v>
      </c>
      <c r="L18" s="7">
        <f>(8.1/E18)*F18</f>
        <v>0.80999999999999994</v>
      </c>
      <c r="M18">
        <v>0</v>
      </c>
    </row>
    <row r="19" spans="1:16" ht="34" x14ac:dyDescent="0.2">
      <c r="A19" t="s">
        <v>3</v>
      </c>
      <c r="B19" s="1">
        <v>3.6999999999999998E-2</v>
      </c>
      <c r="C19" s="5" t="s">
        <v>4</v>
      </c>
      <c r="D19" t="s">
        <v>21</v>
      </c>
      <c r="E19">
        <v>3</v>
      </c>
      <c r="F19">
        <v>0.6</v>
      </c>
      <c r="G19" s="7">
        <f>(3.7/E19)*F19</f>
        <v>0.74</v>
      </c>
      <c r="I19" s="7">
        <f>(3.7/E19)*F19</f>
        <v>0.74</v>
      </c>
      <c r="J19">
        <v>0</v>
      </c>
      <c r="L19" s="7">
        <f>(3.7/E19)*F19</f>
        <v>0.74</v>
      </c>
      <c r="M19">
        <v>0</v>
      </c>
    </row>
    <row r="20" spans="1:16" ht="34" x14ac:dyDescent="0.2">
      <c r="A20" t="s">
        <v>6</v>
      </c>
      <c r="B20" s="1">
        <v>6.0999999999999999E-2</v>
      </c>
      <c r="C20" s="5" t="s">
        <v>7</v>
      </c>
      <c r="D20" t="s">
        <v>21</v>
      </c>
      <c r="E20">
        <v>3</v>
      </c>
      <c r="F20">
        <v>0.8</v>
      </c>
      <c r="G20" s="7">
        <f>(6.1/E20)*F20</f>
        <v>1.6266666666666667</v>
      </c>
      <c r="I20" s="7">
        <f>(6.1/E20)*F20</f>
        <v>1.6266666666666667</v>
      </c>
      <c r="J20">
        <v>0</v>
      </c>
      <c r="L20" s="7">
        <f>(6.1/E20)*F20</f>
        <v>1.6266666666666667</v>
      </c>
      <c r="M20">
        <v>0</v>
      </c>
    </row>
    <row r="21" spans="1:16" ht="17" x14ac:dyDescent="0.2">
      <c r="A21" t="s">
        <v>8</v>
      </c>
      <c r="B21" s="1">
        <v>4.4999999999999998E-2</v>
      </c>
      <c r="C21" s="5" t="s">
        <v>9</v>
      </c>
      <c r="D21" t="s">
        <v>22</v>
      </c>
      <c r="E21">
        <v>2</v>
      </c>
      <c r="F21">
        <v>1</v>
      </c>
      <c r="G21" s="7">
        <v>0</v>
      </c>
      <c r="I21" s="7">
        <v>0</v>
      </c>
      <c r="J21" s="7">
        <f>4.5/E21</f>
        <v>2.25</v>
      </c>
      <c r="L21" s="7">
        <v>0</v>
      </c>
      <c r="M21" s="7">
        <f>4.5/E21</f>
        <v>2.25</v>
      </c>
    </row>
    <row r="22" spans="1:16" ht="17" x14ac:dyDescent="0.2">
      <c r="A22" t="s">
        <v>10</v>
      </c>
      <c r="B22" s="1">
        <v>8.3000000000000004E-2</v>
      </c>
      <c r="C22" s="5" t="s">
        <v>17</v>
      </c>
      <c r="D22" t="s">
        <v>22</v>
      </c>
      <c r="E22">
        <v>2</v>
      </c>
      <c r="F22">
        <v>1</v>
      </c>
      <c r="G22" s="7">
        <v>0</v>
      </c>
      <c r="H22" s="7"/>
      <c r="I22" s="7">
        <v>0</v>
      </c>
      <c r="J22">
        <f>8.3/E22</f>
        <v>4.1500000000000004</v>
      </c>
      <c r="L22" s="7">
        <v>0</v>
      </c>
      <c r="M22">
        <f>8.3/E22</f>
        <v>4.1500000000000004</v>
      </c>
    </row>
    <row r="24" spans="1:16" x14ac:dyDescent="0.2">
      <c r="B24" s="1">
        <f>SUM(B18:B22)</f>
        <v>0.307</v>
      </c>
      <c r="H24">
        <f>SUM(G18:H22)</f>
        <v>3.1766666666666667</v>
      </c>
      <c r="K24">
        <f>SUM(I18:J22)</f>
        <v>9.576666666666668</v>
      </c>
      <c r="N24">
        <f>SUM(L18:M22)</f>
        <v>9.576666666666668</v>
      </c>
      <c r="P24">
        <f>SUM(H24:N24)</f>
        <v>22.330000000000002</v>
      </c>
    </row>
    <row r="29" spans="1:16" x14ac:dyDescent="0.2">
      <c r="A29" t="s">
        <v>18</v>
      </c>
      <c r="B29" s="2">
        <v>0.12</v>
      </c>
    </row>
    <row r="30" spans="1:16" x14ac:dyDescent="0.2">
      <c r="A30" t="s">
        <v>19</v>
      </c>
      <c r="B30" s="1">
        <v>0.27700000000000002</v>
      </c>
    </row>
    <row r="31" spans="1:16" x14ac:dyDescent="0.2">
      <c r="A31" t="s">
        <v>20</v>
      </c>
      <c r="B31" s="1">
        <v>0.307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EB62-50FC-6E4A-B00A-4B3B3433D766}">
  <dimension ref="A3:Q40"/>
  <sheetViews>
    <sheetView topLeftCell="A18" workbookViewId="0">
      <selection activeCell="A31" sqref="A31:XFD31"/>
    </sheetView>
  </sheetViews>
  <sheetFormatPr baseColWidth="10" defaultRowHeight="16" x14ac:dyDescent="0.2"/>
  <sheetData>
    <row r="3" spans="1:17" x14ac:dyDescent="0.2">
      <c r="A3" s="9"/>
      <c r="B3" s="9"/>
      <c r="C3" s="10"/>
      <c r="D3" s="9"/>
      <c r="E3" s="9"/>
      <c r="F3" s="9"/>
      <c r="G3" s="11" t="s">
        <v>23</v>
      </c>
      <c r="H3" s="9"/>
      <c r="I3" s="11" t="s">
        <v>24</v>
      </c>
      <c r="J3" s="9"/>
      <c r="K3" s="9"/>
      <c r="L3" s="11" t="s">
        <v>25</v>
      </c>
      <c r="M3" s="9"/>
      <c r="N3" s="9"/>
      <c r="O3" s="9"/>
      <c r="P3" s="9"/>
      <c r="Q3" s="9"/>
    </row>
    <row r="4" spans="1:17" x14ac:dyDescent="0.2">
      <c r="A4" s="9"/>
      <c r="B4" s="9"/>
      <c r="C4" s="10"/>
      <c r="D4" s="9"/>
      <c r="E4" s="9"/>
      <c r="F4" s="9"/>
      <c r="G4" s="11" t="s">
        <v>21</v>
      </c>
      <c r="H4" s="9"/>
      <c r="I4" s="11" t="s">
        <v>21</v>
      </c>
      <c r="J4" s="9" t="s">
        <v>22</v>
      </c>
      <c r="K4" s="9"/>
      <c r="L4" s="11" t="s">
        <v>21</v>
      </c>
      <c r="M4" s="9" t="s">
        <v>22</v>
      </c>
      <c r="N4" s="9"/>
      <c r="O4" s="9"/>
      <c r="P4" s="9"/>
      <c r="Q4" s="9"/>
    </row>
    <row r="5" spans="1:17" ht="51" x14ac:dyDescent="0.2">
      <c r="A5" s="9" t="s">
        <v>1</v>
      </c>
      <c r="B5" s="12">
        <v>8.1000000000000003E-2</v>
      </c>
      <c r="C5" s="10" t="s">
        <v>2</v>
      </c>
      <c r="D5" s="9" t="s">
        <v>21</v>
      </c>
      <c r="E5" s="9">
        <v>3</v>
      </c>
      <c r="F5" s="9">
        <v>0.3</v>
      </c>
      <c r="G5" s="11">
        <v>0.81</v>
      </c>
      <c r="H5" s="9"/>
      <c r="I5" s="11">
        <v>0.81</v>
      </c>
      <c r="J5" s="9">
        <v>0</v>
      </c>
      <c r="K5" s="9"/>
      <c r="L5" s="11">
        <v>0.81</v>
      </c>
      <c r="M5" s="9">
        <v>0</v>
      </c>
      <c r="N5" s="9"/>
      <c r="O5" s="9"/>
      <c r="P5" s="9"/>
      <c r="Q5" s="9"/>
    </row>
    <row r="6" spans="1:17" ht="34" x14ac:dyDescent="0.2">
      <c r="A6" s="9" t="s">
        <v>3</v>
      </c>
      <c r="B6" s="12">
        <v>3.6999999999999998E-2</v>
      </c>
      <c r="C6" s="10" t="s">
        <v>4</v>
      </c>
      <c r="D6" s="9" t="s">
        <v>21</v>
      </c>
      <c r="E6" s="9">
        <v>3</v>
      </c>
      <c r="F6" s="9">
        <v>0.6</v>
      </c>
      <c r="G6" s="11">
        <v>0.74</v>
      </c>
      <c r="H6" s="9"/>
      <c r="I6" s="11">
        <v>0.74</v>
      </c>
      <c r="J6" s="9">
        <v>0</v>
      </c>
      <c r="K6" s="9"/>
      <c r="L6" s="11">
        <v>0.74</v>
      </c>
      <c r="M6" s="9">
        <v>0</v>
      </c>
      <c r="N6" s="9"/>
      <c r="O6" s="9"/>
      <c r="P6" s="9"/>
      <c r="Q6" s="9"/>
    </row>
    <row r="7" spans="1:17" ht="34" x14ac:dyDescent="0.2">
      <c r="A7" s="9" t="s">
        <v>6</v>
      </c>
      <c r="B7" s="12">
        <v>6.0999999999999999E-2</v>
      </c>
      <c r="C7" s="10" t="s">
        <v>7</v>
      </c>
      <c r="D7" s="9" t="s">
        <v>21</v>
      </c>
      <c r="E7" s="9">
        <v>3</v>
      </c>
      <c r="F7" s="9">
        <v>0.8</v>
      </c>
      <c r="G7" s="11">
        <v>1.6266666700000001</v>
      </c>
      <c r="H7" s="9"/>
      <c r="I7" s="11">
        <v>1.6266666700000001</v>
      </c>
      <c r="J7" s="9">
        <v>0</v>
      </c>
      <c r="K7" s="9"/>
      <c r="L7" s="11">
        <v>1.6266666700000001</v>
      </c>
      <c r="M7" s="9">
        <v>0</v>
      </c>
      <c r="N7" s="9"/>
      <c r="O7" s="9"/>
      <c r="P7" s="9"/>
      <c r="Q7" s="9"/>
    </row>
    <row r="8" spans="1:17" ht="17" x14ac:dyDescent="0.2">
      <c r="A8" s="9" t="s">
        <v>8</v>
      </c>
      <c r="B8" s="12">
        <v>4.4999999999999998E-2</v>
      </c>
      <c r="C8" s="10" t="s">
        <v>9</v>
      </c>
      <c r="D8" s="9" t="s">
        <v>22</v>
      </c>
      <c r="E8" s="9">
        <v>2</v>
      </c>
      <c r="F8" s="9">
        <v>1</v>
      </c>
      <c r="G8" s="11">
        <v>0</v>
      </c>
      <c r="H8" s="9"/>
      <c r="I8" s="11">
        <v>0</v>
      </c>
      <c r="J8" s="11">
        <v>2.25</v>
      </c>
      <c r="K8" s="9"/>
      <c r="L8" s="11">
        <v>0</v>
      </c>
      <c r="M8" s="11">
        <v>2.25</v>
      </c>
      <c r="N8" s="9"/>
      <c r="O8" s="9"/>
      <c r="P8" s="9"/>
      <c r="Q8" s="9"/>
    </row>
    <row r="9" spans="1:17" ht="17" x14ac:dyDescent="0.2">
      <c r="A9" s="9" t="s">
        <v>10</v>
      </c>
      <c r="B9" s="12">
        <v>8.3000000000000004E-2</v>
      </c>
      <c r="C9" s="10" t="s">
        <v>17</v>
      </c>
      <c r="D9" s="9" t="s">
        <v>22</v>
      </c>
      <c r="E9" s="9">
        <v>2</v>
      </c>
      <c r="F9" s="9">
        <v>1</v>
      </c>
      <c r="G9" s="11">
        <v>0</v>
      </c>
      <c r="H9" s="11"/>
      <c r="I9" s="11">
        <v>0</v>
      </c>
      <c r="J9" s="9">
        <v>4.1500000000000004</v>
      </c>
      <c r="K9" s="9"/>
      <c r="L9" s="11">
        <v>0</v>
      </c>
      <c r="M9" s="9">
        <v>4.1500000000000004</v>
      </c>
      <c r="N9" s="9"/>
      <c r="O9" s="9"/>
      <c r="P9" s="9"/>
      <c r="Q9" s="9"/>
    </row>
    <row r="10" spans="1:17" x14ac:dyDescent="0.2">
      <c r="A10" s="9"/>
      <c r="B10" s="9"/>
      <c r="C10" s="10"/>
      <c r="D10" s="9"/>
      <c r="E10" s="9"/>
      <c r="F10" s="9"/>
      <c r="G10" s="11"/>
      <c r="H10" s="9"/>
      <c r="I10" s="11"/>
      <c r="J10" s="9"/>
      <c r="K10" s="9"/>
      <c r="L10" s="11"/>
      <c r="M10" s="9"/>
      <c r="N10" s="9"/>
      <c r="O10" s="9"/>
      <c r="P10" s="9"/>
      <c r="Q10" s="9"/>
    </row>
    <row r="11" spans="1:17" x14ac:dyDescent="0.2">
      <c r="A11" s="9"/>
      <c r="B11" s="12">
        <v>0.307</v>
      </c>
      <c r="C11" s="10"/>
      <c r="D11" s="9"/>
      <c r="E11" s="9"/>
      <c r="F11" s="9"/>
      <c r="G11" s="11"/>
      <c r="H11" s="9">
        <v>3.1766666699999999</v>
      </c>
      <c r="I11" s="11"/>
      <c r="J11" s="9"/>
      <c r="K11" s="9">
        <v>9.5766666699999998</v>
      </c>
      <c r="L11" s="11"/>
      <c r="M11" s="9"/>
      <c r="N11" s="9">
        <v>9.5766666699999998</v>
      </c>
      <c r="O11" s="9"/>
      <c r="P11" s="9">
        <v>22.33</v>
      </c>
      <c r="Q11" s="9"/>
    </row>
    <row r="16" spans="1:17" x14ac:dyDescent="0.2">
      <c r="A16" s="3" t="s">
        <v>11</v>
      </c>
      <c r="B16" s="4">
        <v>0.93</v>
      </c>
      <c r="C16">
        <f>(4.5/100)*93</f>
        <v>4.1849999999999996</v>
      </c>
    </row>
    <row r="17" spans="1:16" x14ac:dyDescent="0.2">
      <c r="A17" s="3" t="s">
        <v>12</v>
      </c>
      <c r="B17" s="4">
        <v>0.02</v>
      </c>
      <c r="C17">
        <f>(4.5/100)*2</f>
        <v>0.09</v>
      </c>
    </row>
    <row r="18" spans="1:16" x14ac:dyDescent="0.2">
      <c r="A18" s="3" t="s">
        <v>13</v>
      </c>
      <c r="B18" s="4">
        <v>0.03</v>
      </c>
      <c r="C18">
        <f>(4.5/100)*3</f>
        <v>0.13500000000000001</v>
      </c>
    </row>
    <row r="19" spans="1:16" x14ac:dyDescent="0.2">
      <c r="A19" s="3" t="s">
        <v>14</v>
      </c>
      <c r="B19" s="4">
        <v>0.02</v>
      </c>
      <c r="C19">
        <f>(4.5/100)*2</f>
        <v>0.09</v>
      </c>
    </row>
    <row r="21" spans="1:16" x14ac:dyDescent="0.2">
      <c r="B21" s="13">
        <v>4.5</v>
      </c>
    </row>
    <row r="24" spans="1:16" x14ac:dyDescent="0.2">
      <c r="A24" s="9"/>
      <c r="B24" s="9"/>
      <c r="C24" s="10"/>
      <c r="D24" s="9"/>
      <c r="E24" s="9"/>
      <c r="F24" s="9"/>
      <c r="G24" s="15" t="s">
        <v>23</v>
      </c>
      <c r="H24" s="9"/>
      <c r="I24" s="15" t="s">
        <v>24</v>
      </c>
      <c r="J24" s="9"/>
      <c r="K24" s="9"/>
      <c r="L24" s="15" t="s">
        <v>25</v>
      </c>
      <c r="M24" s="9"/>
      <c r="N24" s="9"/>
      <c r="O24" s="9"/>
      <c r="P24" s="9"/>
    </row>
    <row r="25" spans="1:16" x14ac:dyDescent="0.2">
      <c r="A25" s="9"/>
      <c r="B25" s="9"/>
      <c r="C25" s="10"/>
      <c r="D25" s="9"/>
      <c r="E25" s="9"/>
      <c r="F25" s="9"/>
      <c r="G25" s="15" t="s">
        <v>21</v>
      </c>
      <c r="H25" s="9"/>
      <c r="I25" s="15" t="s">
        <v>21</v>
      </c>
      <c r="J25" s="9" t="s">
        <v>22</v>
      </c>
      <c r="K25" s="9"/>
      <c r="L25" s="15" t="s">
        <v>21</v>
      </c>
      <c r="M25" s="9" t="s">
        <v>22</v>
      </c>
      <c r="N25" s="9"/>
      <c r="O25" s="9"/>
      <c r="P25" s="9"/>
    </row>
    <row r="26" spans="1:16" ht="51" x14ac:dyDescent="0.2">
      <c r="A26" s="9" t="s">
        <v>1</v>
      </c>
      <c r="B26" s="14">
        <v>8.1</v>
      </c>
      <c r="C26" s="10" t="s">
        <v>2</v>
      </c>
      <c r="D26" s="9" t="s">
        <v>21</v>
      </c>
      <c r="E26" s="9">
        <v>3</v>
      </c>
      <c r="F26" s="9">
        <v>0.3</v>
      </c>
      <c r="G26" s="15">
        <v>0.81</v>
      </c>
      <c r="H26" s="9"/>
      <c r="I26" s="15">
        <v>0.81</v>
      </c>
      <c r="J26" s="9">
        <v>0</v>
      </c>
      <c r="K26" s="9"/>
      <c r="L26" s="15">
        <v>0.81</v>
      </c>
      <c r="M26" s="9">
        <v>0</v>
      </c>
      <c r="N26" s="9"/>
      <c r="O26" s="9"/>
      <c r="P26" s="9"/>
    </row>
    <row r="27" spans="1:16" ht="34" x14ac:dyDescent="0.2">
      <c r="A27" s="9" t="s">
        <v>3</v>
      </c>
      <c r="B27" s="14">
        <v>3.7</v>
      </c>
      <c r="C27" s="10" t="s">
        <v>4</v>
      </c>
      <c r="D27" s="9" t="s">
        <v>21</v>
      </c>
      <c r="E27" s="9">
        <v>3</v>
      </c>
      <c r="F27" s="9">
        <v>0.6</v>
      </c>
      <c r="G27" s="15">
        <v>0.74</v>
      </c>
      <c r="H27" s="9"/>
      <c r="I27" s="15">
        <v>0.74</v>
      </c>
      <c r="J27" s="9">
        <v>0</v>
      </c>
      <c r="K27" s="9"/>
      <c r="L27" s="15">
        <v>0.74</v>
      </c>
      <c r="M27" s="9">
        <v>0</v>
      </c>
      <c r="N27" s="9"/>
      <c r="O27" s="9"/>
      <c r="P27" s="9"/>
    </row>
    <row r="28" spans="1:16" ht="34" x14ac:dyDescent="0.2">
      <c r="A28" s="9" t="s">
        <v>6</v>
      </c>
      <c r="B28" s="14">
        <v>6.1</v>
      </c>
      <c r="C28" s="10" t="s">
        <v>7</v>
      </c>
      <c r="D28" s="9" t="s">
        <v>21</v>
      </c>
      <c r="E28" s="9">
        <v>3</v>
      </c>
      <c r="F28" s="9">
        <v>0.8</v>
      </c>
      <c r="G28" s="15">
        <v>1.6266666700000001</v>
      </c>
      <c r="H28" s="9"/>
      <c r="I28" s="15">
        <v>1.6266666700000001</v>
      </c>
      <c r="J28" s="9">
        <v>0</v>
      </c>
      <c r="K28" s="9"/>
      <c r="L28" s="15">
        <v>1.6266666700000001</v>
      </c>
      <c r="M28" s="9">
        <v>0</v>
      </c>
      <c r="N28" s="9"/>
      <c r="O28" s="9"/>
      <c r="P28" s="9"/>
    </row>
    <row r="29" spans="1:16" ht="17" x14ac:dyDescent="0.2">
      <c r="A29" s="9" t="s">
        <v>8</v>
      </c>
      <c r="B29" s="14">
        <v>4.5</v>
      </c>
      <c r="C29" s="10" t="s">
        <v>9</v>
      </c>
      <c r="D29" s="9" t="s">
        <v>22</v>
      </c>
      <c r="E29" s="9">
        <v>2</v>
      </c>
      <c r="F29" s="9">
        <v>1</v>
      </c>
      <c r="G29" s="15">
        <v>0</v>
      </c>
      <c r="H29" s="9"/>
      <c r="I29" s="15">
        <v>0</v>
      </c>
      <c r="J29" s="11">
        <v>2.25</v>
      </c>
      <c r="K29" s="9"/>
      <c r="L29" s="15">
        <v>0</v>
      </c>
      <c r="M29" s="11">
        <v>2.25</v>
      </c>
      <c r="N29" s="9"/>
      <c r="O29" s="9"/>
      <c r="P29" s="9"/>
    </row>
    <row r="30" spans="1:16" ht="17" x14ac:dyDescent="0.2">
      <c r="A30" s="18" t="s">
        <v>26</v>
      </c>
      <c r="B30">
        <f>(4.5/100)*93</f>
        <v>4.1849999999999996</v>
      </c>
      <c r="C30" s="10" t="s">
        <v>9</v>
      </c>
      <c r="D30" s="9" t="s">
        <v>22</v>
      </c>
      <c r="E30" s="9">
        <v>2</v>
      </c>
      <c r="F30" s="9">
        <v>1</v>
      </c>
      <c r="G30" s="16">
        <v>0</v>
      </c>
      <c r="I30" s="16">
        <v>0</v>
      </c>
      <c r="J30">
        <f>(B30/E30)</f>
        <v>2.0924999999999998</v>
      </c>
      <c r="L30" s="16">
        <v>0</v>
      </c>
      <c r="M30">
        <f>B30/E30</f>
        <v>2.0924999999999998</v>
      </c>
    </row>
    <row r="31" spans="1:16" ht="17" x14ac:dyDescent="0.2">
      <c r="A31" s="18" t="s">
        <v>27</v>
      </c>
      <c r="B31">
        <f>(4.5/100)*2</f>
        <v>0.09</v>
      </c>
      <c r="C31" s="10" t="s">
        <v>9</v>
      </c>
      <c r="D31" s="9" t="s">
        <v>22</v>
      </c>
      <c r="E31" s="9">
        <v>2</v>
      </c>
      <c r="F31" s="9">
        <v>1</v>
      </c>
      <c r="G31" s="16">
        <v>0</v>
      </c>
      <c r="I31" s="16">
        <v>0</v>
      </c>
      <c r="J31">
        <f t="shared" ref="J31:J33" si="0">(B31/E31)</f>
        <v>4.4999999999999998E-2</v>
      </c>
      <c r="L31" s="16">
        <v>0</v>
      </c>
      <c r="M31">
        <f t="shared" ref="M31:M33" si="1">B31/E31</f>
        <v>4.4999999999999998E-2</v>
      </c>
    </row>
    <row r="32" spans="1:16" ht="17" x14ac:dyDescent="0.2">
      <c r="A32" s="18" t="s">
        <v>28</v>
      </c>
      <c r="B32">
        <f>(4.5/100)*3</f>
        <v>0.13500000000000001</v>
      </c>
      <c r="C32" s="10" t="s">
        <v>9</v>
      </c>
      <c r="D32" s="9" t="s">
        <v>22</v>
      </c>
      <c r="E32" s="9">
        <v>2</v>
      </c>
      <c r="F32" s="9">
        <v>1</v>
      </c>
      <c r="G32" s="16">
        <v>0</v>
      </c>
      <c r="I32" s="16">
        <v>0</v>
      </c>
      <c r="J32">
        <f t="shared" si="0"/>
        <v>6.7500000000000004E-2</v>
      </c>
      <c r="L32" s="16">
        <v>0</v>
      </c>
      <c r="M32">
        <f t="shared" si="1"/>
        <v>6.7500000000000004E-2</v>
      </c>
    </row>
    <row r="33" spans="1:16" ht="17" x14ac:dyDescent="0.2">
      <c r="A33" s="18" t="s">
        <v>29</v>
      </c>
      <c r="B33">
        <f>(4.5/100)*2</f>
        <v>0.09</v>
      </c>
      <c r="C33" s="10" t="s">
        <v>9</v>
      </c>
      <c r="D33" s="9" t="s">
        <v>22</v>
      </c>
      <c r="E33" s="9">
        <v>2</v>
      </c>
      <c r="F33" s="9">
        <v>1</v>
      </c>
      <c r="G33" s="16">
        <v>0</v>
      </c>
      <c r="I33" s="16">
        <v>0</v>
      </c>
      <c r="J33">
        <f t="shared" si="0"/>
        <v>4.4999999999999998E-2</v>
      </c>
      <c r="L33" s="16">
        <v>0</v>
      </c>
      <c r="M33">
        <f t="shared" si="1"/>
        <v>4.4999999999999998E-2</v>
      </c>
    </row>
    <row r="35" spans="1:16" x14ac:dyDescent="0.2">
      <c r="H35" s="17">
        <f>SUM(G26:G33)</f>
        <v>3.1766666700000004</v>
      </c>
      <c r="K35" s="17">
        <f>SUM(I26:J33)</f>
        <v>7.6766666700000004</v>
      </c>
      <c r="N35" s="17">
        <f>SUM(L26:M33)</f>
        <v>7.6766666700000004</v>
      </c>
      <c r="P35" s="17">
        <f>SUM(H35:N35)</f>
        <v>18.530000010000002</v>
      </c>
    </row>
    <row r="39" spans="1:16" x14ac:dyDescent="0.2">
      <c r="H39" t="s">
        <v>23</v>
      </c>
      <c r="I39" t="s">
        <v>24</v>
      </c>
      <c r="J39" t="s">
        <v>25</v>
      </c>
    </row>
    <row r="40" spans="1:16" x14ac:dyDescent="0.2">
      <c r="H40">
        <v>3.18</v>
      </c>
      <c r="I40">
        <v>7.68</v>
      </c>
      <c r="J40">
        <v>7.68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543F-5D11-1346-AF4D-E89C88CC0D04}">
  <dimension ref="A1:Q20"/>
  <sheetViews>
    <sheetView workbookViewId="0">
      <selection activeCell="N20" activeCellId="17" sqref="H5 K5 N5 H8 K8 N8 H11 K11 N11 H14 K14 N14 H17 K17 N17 H20 K20 N20"/>
    </sheetView>
  </sheetViews>
  <sheetFormatPr baseColWidth="10" defaultRowHeight="16" x14ac:dyDescent="0.2"/>
  <sheetData>
    <row r="1" spans="1:16" s="19" customFormat="1" x14ac:dyDescent="0.2">
      <c r="A1" s="19" t="s">
        <v>30</v>
      </c>
    </row>
    <row r="2" spans="1:16" ht="51" x14ac:dyDescent="0.2">
      <c r="A2" s="9" t="s">
        <v>1</v>
      </c>
      <c r="B2" s="14">
        <v>8.1</v>
      </c>
      <c r="C2" s="10" t="s">
        <v>2</v>
      </c>
      <c r="D2" s="9" t="s">
        <v>21</v>
      </c>
      <c r="E2" s="9">
        <v>3</v>
      </c>
      <c r="F2" s="9">
        <v>0.3</v>
      </c>
      <c r="G2" s="15">
        <v>0.81</v>
      </c>
      <c r="H2" s="9"/>
      <c r="I2" s="15">
        <v>0.81</v>
      </c>
      <c r="J2" s="9">
        <v>0</v>
      </c>
      <c r="K2" s="9"/>
      <c r="L2" s="15">
        <v>0.81</v>
      </c>
      <c r="M2" s="9">
        <v>0</v>
      </c>
      <c r="N2" s="9"/>
      <c r="O2" s="9"/>
      <c r="P2" s="9"/>
    </row>
    <row r="3" spans="1:16" ht="34" x14ac:dyDescent="0.2">
      <c r="A3" s="9" t="s">
        <v>3</v>
      </c>
      <c r="B3" s="14">
        <v>3.7</v>
      </c>
      <c r="C3" s="10" t="s">
        <v>4</v>
      </c>
      <c r="D3" s="9" t="s">
        <v>21</v>
      </c>
      <c r="E3" s="9">
        <v>3</v>
      </c>
      <c r="F3" s="9">
        <v>0.6</v>
      </c>
      <c r="G3" s="15">
        <v>0.74</v>
      </c>
      <c r="H3" s="9"/>
      <c r="I3" s="15">
        <v>0.74</v>
      </c>
      <c r="J3" s="9">
        <v>0</v>
      </c>
      <c r="K3" s="9"/>
      <c r="L3" s="15">
        <v>0.74</v>
      </c>
      <c r="M3" s="9">
        <v>0</v>
      </c>
      <c r="N3" s="9"/>
      <c r="O3" s="9"/>
      <c r="P3" s="9"/>
    </row>
    <row r="4" spans="1:16" ht="34" x14ac:dyDescent="0.2">
      <c r="A4" s="9" t="s">
        <v>6</v>
      </c>
      <c r="B4" s="14">
        <v>6.1</v>
      </c>
      <c r="C4" s="10" t="s">
        <v>7</v>
      </c>
      <c r="D4" s="9" t="s">
        <v>21</v>
      </c>
      <c r="E4" s="9">
        <v>3</v>
      </c>
      <c r="F4" s="9">
        <v>0.8</v>
      </c>
      <c r="G4" s="15">
        <v>1.6266666700000001</v>
      </c>
      <c r="H4" s="9"/>
      <c r="I4" s="15">
        <v>1.6266666700000001</v>
      </c>
      <c r="J4" s="9">
        <v>0</v>
      </c>
      <c r="K4" s="9"/>
      <c r="L4" s="15">
        <v>1.6266666700000001</v>
      </c>
      <c r="M4" s="9">
        <v>0</v>
      </c>
      <c r="N4" s="9"/>
      <c r="O4" s="9"/>
      <c r="P4" s="9"/>
    </row>
    <row r="5" spans="1:16" x14ac:dyDescent="0.2">
      <c r="H5" s="17">
        <f>SUM(G2:G4)</f>
        <v>3.1766666700000004</v>
      </c>
      <c r="K5" s="17">
        <f>SUM(I2:J4)</f>
        <v>3.1766666700000004</v>
      </c>
      <c r="N5" s="17">
        <f>SUM(L2:M4)</f>
        <v>3.1766666700000004</v>
      </c>
    </row>
    <row r="6" spans="1:16" s="19" customFormat="1" x14ac:dyDescent="0.2">
      <c r="A6" s="20" t="s">
        <v>11</v>
      </c>
    </row>
    <row r="7" spans="1:16" ht="17" x14ac:dyDescent="0.2">
      <c r="A7" s="18" t="s">
        <v>26</v>
      </c>
      <c r="B7">
        <f>(4.5/100)*93</f>
        <v>4.1849999999999996</v>
      </c>
      <c r="C7" s="10" t="s">
        <v>9</v>
      </c>
      <c r="D7" s="9" t="s">
        <v>22</v>
      </c>
      <c r="E7" s="9">
        <v>2</v>
      </c>
      <c r="F7" s="9">
        <v>1</v>
      </c>
      <c r="G7" s="16">
        <v>0</v>
      </c>
      <c r="I7" s="16">
        <v>0</v>
      </c>
      <c r="J7">
        <f>(B7/E7)</f>
        <v>2.0924999999999998</v>
      </c>
      <c r="L7" s="16">
        <v>0</v>
      </c>
      <c r="M7">
        <f>B7/E7</f>
        <v>2.0924999999999998</v>
      </c>
    </row>
    <row r="8" spans="1:16" x14ac:dyDescent="0.2">
      <c r="H8">
        <v>0</v>
      </c>
      <c r="K8" s="17">
        <f>SUM(I7:J7)</f>
        <v>2.0924999999999998</v>
      </c>
      <c r="N8" s="17">
        <f>SUM(L7:M7)</f>
        <v>2.0924999999999998</v>
      </c>
    </row>
    <row r="9" spans="1:16" s="19" customFormat="1" x14ac:dyDescent="0.2">
      <c r="A9" s="19" t="s">
        <v>31</v>
      </c>
    </row>
    <row r="10" spans="1:16" ht="17" x14ac:dyDescent="0.2">
      <c r="A10" s="18" t="s">
        <v>29</v>
      </c>
      <c r="B10">
        <f>(4.5/100)*2</f>
        <v>0.09</v>
      </c>
      <c r="C10" s="10" t="s">
        <v>9</v>
      </c>
      <c r="D10" s="9" t="s">
        <v>22</v>
      </c>
      <c r="E10" s="9">
        <v>2</v>
      </c>
      <c r="F10" s="9">
        <v>1</v>
      </c>
      <c r="G10" s="16">
        <v>0</v>
      </c>
      <c r="I10" s="16">
        <v>0</v>
      </c>
      <c r="J10">
        <f t="shared" ref="J10" si="0">(B10/E10)</f>
        <v>4.4999999999999998E-2</v>
      </c>
      <c r="L10" s="16">
        <v>0</v>
      </c>
      <c r="M10">
        <f t="shared" ref="M10" si="1">B10/E10</f>
        <v>4.4999999999999998E-2</v>
      </c>
    </row>
    <row r="11" spans="1:16" x14ac:dyDescent="0.2">
      <c r="H11">
        <v>0</v>
      </c>
      <c r="K11">
        <v>4.4999999999999997E-3</v>
      </c>
      <c r="N11">
        <v>0.45</v>
      </c>
    </row>
    <row r="12" spans="1:16" s="19" customFormat="1" x14ac:dyDescent="0.2">
      <c r="A12" s="19" t="s">
        <v>32</v>
      </c>
    </row>
    <row r="13" spans="1:16" ht="17" x14ac:dyDescent="0.2">
      <c r="A13" s="9" t="s">
        <v>8</v>
      </c>
      <c r="B13" s="14">
        <v>4.5</v>
      </c>
      <c r="C13" s="10" t="s">
        <v>9</v>
      </c>
      <c r="D13" s="9" t="s">
        <v>22</v>
      </c>
      <c r="E13" s="9">
        <v>2</v>
      </c>
      <c r="F13" s="9">
        <v>1</v>
      </c>
      <c r="G13" s="15">
        <v>0</v>
      </c>
      <c r="H13" s="9"/>
      <c r="I13" s="15">
        <v>0</v>
      </c>
      <c r="J13" s="11">
        <v>2.25</v>
      </c>
      <c r="K13" s="9"/>
      <c r="L13" s="15">
        <v>0</v>
      </c>
      <c r="M13" s="11">
        <v>2.25</v>
      </c>
      <c r="N13" s="9"/>
      <c r="O13" s="9"/>
      <c r="P13" s="9"/>
    </row>
    <row r="14" spans="1:16" x14ac:dyDescent="0.2">
      <c r="H14">
        <v>0</v>
      </c>
      <c r="K14">
        <v>2.25</v>
      </c>
      <c r="N14">
        <v>2.25</v>
      </c>
    </row>
    <row r="15" spans="1:16" s="19" customFormat="1" x14ac:dyDescent="0.2">
      <c r="A15" s="19" t="s">
        <v>33</v>
      </c>
    </row>
    <row r="16" spans="1:16" ht="17" x14ac:dyDescent="0.2">
      <c r="A16" s="18" t="s">
        <v>28</v>
      </c>
      <c r="B16">
        <f>(4.5/100)*3</f>
        <v>0.13500000000000001</v>
      </c>
      <c r="C16" s="10" t="s">
        <v>9</v>
      </c>
      <c r="D16" s="9" t="s">
        <v>22</v>
      </c>
      <c r="E16" s="9">
        <v>2</v>
      </c>
      <c r="F16" s="9">
        <v>1</v>
      </c>
      <c r="G16" s="16">
        <v>0</v>
      </c>
      <c r="I16" s="16">
        <v>0</v>
      </c>
      <c r="J16">
        <f t="shared" ref="J16" si="2">(B16/E16)</f>
        <v>6.7500000000000004E-2</v>
      </c>
      <c r="L16" s="16">
        <v>0</v>
      </c>
      <c r="M16">
        <f t="shared" ref="M16" si="3">B16/E16</f>
        <v>6.7500000000000004E-2</v>
      </c>
    </row>
    <row r="17" spans="1:17" x14ac:dyDescent="0.2">
      <c r="H17">
        <v>0</v>
      </c>
      <c r="K17">
        <v>6.7500000000000004E-2</v>
      </c>
      <c r="N17">
        <v>6.7500000000000004E-2</v>
      </c>
    </row>
    <row r="18" spans="1:17" s="19" customFormat="1" x14ac:dyDescent="0.2">
      <c r="A18" s="19" t="s">
        <v>34</v>
      </c>
    </row>
    <row r="19" spans="1:17" ht="17" x14ac:dyDescent="0.2">
      <c r="A19" s="9" t="s">
        <v>27</v>
      </c>
      <c r="B19" s="9">
        <v>0.09</v>
      </c>
      <c r="C19" s="10" t="s">
        <v>9</v>
      </c>
      <c r="D19" s="9" t="s">
        <v>22</v>
      </c>
      <c r="E19" s="9">
        <v>2</v>
      </c>
      <c r="F19" s="9">
        <v>1</v>
      </c>
      <c r="G19" s="15">
        <v>0</v>
      </c>
      <c r="H19" s="9"/>
      <c r="I19" s="15">
        <v>0</v>
      </c>
      <c r="J19" s="9">
        <v>4.4999999999999998E-2</v>
      </c>
      <c r="K19" s="9"/>
      <c r="L19" s="15">
        <v>0</v>
      </c>
      <c r="M19" s="9">
        <v>4.4999999999999998E-2</v>
      </c>
      <c r="N19" s="9"/>
      <c r="O19" s="9"/>
      <c r="P19" s="9"/>
      <c r="Q19" s="9"/>
    </row>
    <row r="20" spans="1:17" x14ac:dyDescent="0.2">
      <c r="H20">
        <v>0</v>
      </c>
      <c r="K20">
        <v>0.45</v>
      </c>
      <c r="N20">
        <v>4.4999999999999998E-2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E3A1-1A15-AA4F-A6CB-661EC8630583}">
  <dimension ref="A1:L9"/>
  <sheetViews>
    <sheetView workbookViewId="0">
      <selection activeCell="F2" sqref="F2"/>
    </sheetView>
  </sheetViews>
  <sheetFormatPr baseColWidth="10" defaultRowHeight="16" x14ac:dyDescent="0.2"/>
  <sheetData>
    <row r="1" spans="1:12" x14ac:dyDescent="0.2">
      <c r="B1" t="s">
        <v>23</v>
      </c>
      <c r="C1" t="s">
        <v>24</v>
      </c>
      <c r="D1" t="s">
        <v>25</v>
      </c>
    </row>
    <row r="2" spans="1:12" x14ac:dyDescent="0.2">
      <c r="A2" s="19" t="s">
        <v>30</v>
      </c>
      <c r="B2" s="17">
        <v>3.1766666700000004</v>
      </c>
      <c r="C2" s="17">
        <v>3.1766666700000004</v>
      </c>
      <c r="D2" s="17">
        <v>3.1766666700000004</v>
      </c>
      <c r="F2">
        <f>3.18/(B9/100)</f>
        <v>100</v>
      </c>
      <c r="G2">
        <f>C2/(8.04/100)</f>
        <v>39.510779477611955</v>
      </c>
      <c r="H2">
        <f>D2/(8.08/100)</f>
        <v>39.31518155940595</v>
      </c>
      <c r="J2" s="21">
        <f>ROUND(F2,0)</f>
        <v>100</v>
      </c>
      <c r="K2" s="21">
        <f t="shared" ref="K2:L2" si="0">ROUND(G2,0)</f>
        <v>40</v>
      </c>
      <c r="L2" s="21">
        <f t="shared" si="0"/>
        <v>39</v>
      </c>
    </row>
    <row r="3" spans="1:12" x14ac:dyDescent="0.2">
      <c r="A3" s="20" t="s">
        <v>11</v>
      </c>
      <c r="B3">
        <v>0</v>
      </c>
      <c r="C3" s="17">
        <v>2.0924999999999998</v>
      </c>
      <c r="D3" s="17">
        <v>2.0924999999999998</v>
      </c>
      <c r="F3">
        <f>B3/(3.18/100)</f>
        <v>0</v>
      </c>
      <c r="G3">
        <f t="shared" ref="G3:G7" si="1">C3/(8.04/100)</f>
        <v>26.026119402985078</v>
      </c>
      <c r="H3">
        <f t="shared" ref="H3:H7" si="2">D3/(8.08/100)</f>
        <v>25.897277227722771</v>
      </c>
      <c r="J3" s="21">
        <f t="shared" ref="J3:J7" si="3">ROUND(F3,0)</f>
        <v>0</v>
      </c>
      <c r="K3" s="21">
        <f t="shared" ref="K3:K7" si="4">ROUND(G3,0)</f>
        <v>26</v>
      </c>
      <c r="L3" s="21">
        <f t="shared" ref="L3:L7" si="5">ROUND(H3,0)</f>
        <v>26</v>
      </c>
    </row>
    <row r="4" spans="1:12" x14ac:dyDescent="0.2">
      <c r="A4" s="19" t="s">
        <v>31</v>
      </c>
      <c r="B4">
        <v>0</v>
      </c>
      <c r="C4">
        <v>4.4999999999999997E-3</v>
      </c>
      <c r="D4">
        <v>0.45</v>
      </c>
      <c r="F4">
        <f t="shared" ref="F4:F7" si="6">B4/(3.18/100)</f>
        <v>0</v>
      </c>
      <c r="G4">
        <f t="shared" si="1"/>
        <v>5.5970149253731352E-2</v>
      </c>
      <c r="H4">
        <f t="shared" si="2"/>
        <v>5.5693069306930694</v>
      </c>
      <c r="J4" s="21">
        <f t="shared" si="3"/>
        <v>0</v>
      </c>
      <c r="K4" s="21">
        <f t="shared" si="4"/>
        <v>0</v>
      </c>
      <c r="L4" s="21">
        <f t="shared" si="5"/>
        <v>6</v>
      </c>
    </row>
    <row r="5" spans="1:12" x14ac:dyDescent="0.2">
      <c r="A5" s="19" t="s">
        <v>32</v>
      </c>
      <c r="B5">
        <v>0</v>
      </c>
      <c r="C5">
        <v>2.25</v>
      </c>
      <c r="D5">
        <v>2.25</v>
      </c>
      <c r="F5">
        <f t="shared" si="6"/>
        <v>0</v>
      </c>
      <c r="G5">
        <f t="shared" si="1"/>
        <v>27.985074626865678</v>
      </c>
      <c r="H5">
        <f t="shared" si="2"/>
        <v>27.846534653465348</v>
      </c>
      <c r="J5" s="21">
        <f t="shared" si="3"/>
        <v>0</v>
      </c>
      <c r="K5" s="21">
        <f t="shared" si="4"/>
        <v>28</v>
      </c>
      <c r="L5" s="21">
        <f t="shared" si="5"/>
        <v>28</v>
      </c>
    </row>
    <row r="6" spans="1:12" x14ac:dyDescent="0.2">
      <c r="A6" s="19" t="s">
        <v>33</v>
      </c>
      <c r="B6">
        <v>0</v>
      </c>
      <c r="C6">
        <v>6.7500000000000004E-2</v>
      </c>
      <c r="D6">
        <v>6.7500000000000004E-2</v>
      </c>
      <c r="F6">
        <f t="shared" si="6"/>
        <v>0</v>
      </c>
      <c r="G6">
        <f t="shared" si="1"/>
        <v>0.83955223880597041</v>
      </c>
      <c r="H6">
        <f t="shared" si="2"/>
        <v>0.83539603960396047</v>
      </c>
      <c r="J6" s="21">
        <f t="shared" si="3"/>
        <v>0</v>
      </c>
      <c r="K6" s="21">
        <f t="shared" si="4"/>
        <v>1</v>
      </c>
      <c r="L6" s="21">
        <f t="shared" si="5"/>
        <v>1</v>
      </c>
    </row>
    <row r="7" spans="1:12" x14ac:dyDescent="0.2">
      <c r="A7" s="19" t="s">
        <v>34</v>
      </c>
      <c r="B7">
        <v>0</v>
      </c>
      <c r="C7">
        <v>0.45</v>
      </c>
      <c r="D7">
        <v>4.4999999999999998E-2</v>
      </c>
      <c r="F7">
        <f t="shared" si="6"/>
        <v>0</v>
      </c>
      <c r="G7">
        <f t="shared" si="1"/>
        <v>5.5970149253731352</v>
      </c>
      <c r="H7">
        <f t="shared" si="2"/>
        <v>0.55693069306930698</v>
      </c>
      <c r="J7" s="21">
        <f t="shared" si="3"/>
        <v>0</v>
      </c>
      <c r="K7" s="21">
        <f t="shared" si="4"/>
        <v>6</v>
      </c>
      <c r="L7" s="21">
        <f t="shared" si="5"/>
        <v>1</v>
      </c>
    </row>
    <row r="9" spans="1:12" x14ac:dyDescent="0.2">
      <c r="B9">
        <v>3.18</v>
      </c>
      <c r="C9" s="17">
        <f>SUM(C2:C7)</f>
        <v>8.0411666700000008</v>
      </c>
      <c r="D9" s="17">
        <f>SUM(D2:D7)</f>
        <v>8.0816666700000006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EE28-CA00-6249-9940-DEDCDDE79347}">
  <dimension ref="A1:D7"/>
  <sheetViews>
    <sheetView tabSelected="1" topLeftCell="A6" workbookViewId="0">
      <selection activeCell="I47" sqref="I47"/>
    </sheetView>
  </sheetViews>
  <sheetFormatPr baseColWidth="10" defaultRowHeight="16" x14ac:dyDescent="0.2"/>
  <sheetData>
    <row r="1" spans="1:4" x14ac:dyDescent="0.2">
      <c r="B1" t="s">
        <v>23</v>
      </c>
      <c r="C1" t="s">
        <v>24</v>
      </c>
      <c r="D1" t="s">
        <v>25</v>
      </c>
    </row>
    <row r="2" spans="1:4" x14ac:dyDescent="0.2">
      <c r="A2" s="18" t="s">
        <v>30</v>
      </c>
      <c r="B2" s="22">
        <v>100</v>
      </c>
      <c r="C2" s="22">
        <v>40</v>
      </c>
      <c r="D2" s="22">
        <v>39</v>
      </c>
    </row>
    <row r="3" spans="1:4" x14ac:dyDescent="0.2">
      <c r="A3" s="23" t="s">
        <v>11</v>
      </c>
      <c r="B3" s="22">
        <v>0</v>
      </c>
      <c r="C3" s="22">
        <v>26</v>
      </c>
      <c r="D3" s="22">
        <v>26</v>
      </c>
    </row>
    <row r="4" spans="1:4" x14ac:dyDescent="0.2">
      <c r="A4" s="18" t="s">
        <v>31</v>
      </c>
      <c r="B4" s="22">
        <v>0</v>
      </c>
      <c r="C4" s="22">
        <v>0</v>
      </c>
      <c r="D4" s="22">
        <v>6</v>
      </c>
    </row>
    <row r="5" spans="1:4" x14ac:dyDescent="0.2">
      <c r="A5" s="18" t="s">
        <v>32</v>
      </c>
      <c r="B5" s="22">
        <v>0</v>
      </c>
      <c r="C5" s="22">
        <v>28</v>
      </c>
      <c r="D5" s="22">
        <v>28</v>
      </c>
    </row>
    <row r="6" spans="1:4" x14ac:dyDescent="0.2">
      <c r="A6" s="18" t="s">
        <v>33</v>
      </c>
      <c r="B6" s="22">
        <v>0</v>
      </c>
      <c r="C6" s="22">
        <v>1</v>
      </c>
      <c r="D6" s="22">
        <v>1</v>
      </c>
    </row>
    <row r="7" spans="1:4" x14ac:dyDescent="0.2">
      <c r="A7" s="18" t="s">
        <v>34</v>
      </c>
      <c r="B7" s="22">
        <v>0</v>
      </c>
      <c r="C7" s="22">
        <v>6</v>
      </c>
      <c r="D7" s="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real numbers per period</vt:lpstr>
      <vt:lpstr>by origin</vt:lpstr>
      <vt:lpstr>chart by origin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2022-05-13T13:12:17Z</dcterms:created>
  <dcterms:modified xsi:type="dcterms:W3CDTF">2022-05-14T13:16:16Z</dcterms:modified>
</cp:coreProperties>
</file>