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AbgabeKSMTeil2/Diss/RomanEconomy/Material/Fine Ware Pottery/"/>
    </mc:Choice>
  </mc:AlternateContent>
  <xr:revisionPtr revIDLastSave="0" documentId="8_{5FD71F1A-F623-7048-839C-60911AE05F5D}" xr6:coauthVersionLast="47" xr6:coauthVersionMax="47" xr10:uidLastSave="{00000000-0000-0000-0000-000000000000}"/>
  <bookViews>
    <workbookView xWindow="34380" yWindow="1580" windowWidth="28040" windowHeight="16940" activeTab="3" xr2:uid="{291025BB-027A-B74F-AB81-DE52C514C5CA}"/>
  </bookViews>
  <sheets>
    <sheet name="Sheet1" sheetId="1" r:id="rId1"/>
    <sheet name="by origin" sheetId="2" r:id="rId2"/>
    <sheet name="graphs" sheetId="3" r:id="rId3"/>
    <sheet name="graphs percentag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3" l="1"/>
  <c r="H10" i="3"/>
  <c r="F10" i="3"/>
  <c r="H3" i="3"/>
  <c r="H4" i="3"/>
  <c r="H5" i="3"/>
  <c r="H6" i="3"/>
  <c r="H7" i="3"/>
  <c r="H8" i="3"/>
  <c r="H2" i="3"/>
  <c r="G2" i="3"/>
  <c r="G3" i="3"/>
  <c r="G4" i="3"/>
  <c r="G5" i="3"/>
  <c r="G6" i="3"/>
  <c r="G7" i="3"/>
  <c r="G8" i="3"/>
  <c r="F3" i="3"/>
  <c r="F4" i="3"/>
  <c r="F5" i="3"/>
  <c r="F6" i="3"/>
  <c r="F7" i="3"/>
  <c r="F8" i="3"/>
  <c r="F2" i="3"/>
  <c r="J3" i="3" l="1"/>
  <c r="K3" i="3"/>
  <c r="L3" i="3"/>
  <c r="J4" i="3"/>
  <c r="K4" i="3"/>
  <c r="L4" i="3"/>
  <c r="J5" i="3"/>
  <c r="K5" i="3"/>
  <c r="L5" i="3"/>
  <c r="J6" i="3"/>
  <c r="K6" i="3"/>
  <c r="L6" i="3"/>
  <c r="J7" i="3"/>
  <c r="K7" i="3"/>
  <c r="L7" i="3"/>
  <c r="J8" i="3"/>
  <c r="K8" i="3"/>
  <c r="L8" i="3"/>
  <c r="K2" i="3"/>
  <c r="L2" i="3"/>
  <c r="J2" i="3"/>
  <c r="C10" i="3"/>
  <c r="D10" i="3"/>
  <c r="B10" i="3"/>
  <c r="D28" i="2"/>
  <c r="I28" i="2" s="1"/>
  <c r="D24" i="2"/>
  <c r="M24" i="2" s="1"/>
  <c r="D20" i="2"/>
  <c r="K20" i="2" s="1"/>
  <c r="D16" i="2"/>
  <c r="M16" i="2" s="1"/>
  <c r="D12" i="2"/>
  <c r="I12" i="2" s="1"/>
  <c r="K3" i="2"/>
  <c r="I3" i="2"/>
  <c r="D3" i="2"/>
  <c r="N18" i="1"/>
  <c r="J9" i="1"/>
  <c r="M16" i="1"/>
  <c r="M17" i="1"/>
  <c r="M15" i="1"/>
  <c r="I5" i="1"/>
  <c r="I6" i="1"/>
  <c r="I7" i="1"/>
  <c r="I8" i="1"/>
  <c r="I4" i="1"/>
  <c r="K4" i="1"/>
  <c r="K5" i="1"/>
  <c r="K6" i="1"/>
  <c r="K7" i="1"/>
  <c r="K8" i="1"/>
  <c r="D16" i="1"/>
  <c r="D17" i="1"/>
  <c r="D15" i="1"/>
  <c r="B18" i="1"/>
  <c r="D5" i="1"/>
  <c r="D6" i="1"/>
  <c r="D7" i="1"/>
  <c r="D8" i="1"/>
  <c r="D4" i="1"/>
  <c r="B9" i="1"/>
  <c r="K28" i="2" l="1"/>
  <c r="I20" i="2"/>
  <c r="K12" i="2"/>
</calcChain>
</file>

<file path=xl/sharedStrings.xml><?xml version="1.0" encoding="utf-8"?>
<sst xmlns="http://schemas.openxmlformats.org/spreadsheetml/2006/main" count="95" uniqueCount="28">
  <si>
    <t>Tarraco Fine Ware</t>
  </si>
  <si>
    <t>Carrer de Pere Martell 38</t>
  </si>
  <si>
    <t>Italian</t>
  </si>
  <si>
    <t>Undetermined</t>
  </si>
  <si>
    <t>South Gallic</t>
  </si>
  <si>
    <t xml:space="preserve">Baetican </t>
  </si>
  <si>
    <t>Ibizan</t>
  </si>
  <si>
    <t>%</t>
  </si>
  <si>
    <t>NMI</t>
  </si>
  <si>
    <t>Dating</t>
  </si>
  <si>
    <t>470 NMI</t>
  </si>
  <si>
    <t>mid 1st CE</t>
  </si>
  <si>
    <t>Dating slice</t>
  </si>
  <si>
    <t>Slice percentage</t>
  </si>
  <si>
    <t>Slice number</t>
  </si>
  <si>
    <t>BC</t>
  </si>
  <si>
    <t>Carrer del Gasometre 32</t>
  </si>
  <si>
    <t>Spanish</t>
  </si>
  <si>
    <t>unknown</t>
  </si>
  <si>
    <t xml:space="preserve">African </t>
  </si>
  <si>
    <t>39 NMI</t>
  </si>
  <si>
    <t>1st quarter 2nd CE</t>
  </si>
  <si>
    <t>D</t>
  </si>
  <si>
    <t>B</t>
  </si>
  <si>
    <t>C</t>
  </si>
  <si>
    <t>Gallic</t>
  </si>
  <si>
    <t>Baetican</t>
  </si>
  <si>
    <t>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</si>
</sst>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%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chemeClr val="tx1"/>
                </a:solidFill>
                <a:latin typeface="Arial" panose="020B0604020202020204" pitchFamily="34" charset="0"/>
              </a:rPr>
              <a:t>Tarraco Fine Ware per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Sheet1!$A$25:$A$27</c:f>
              <c:strCache>
                <c:ptCount val="3"/>
                <c:pt idx="0">
                  <c:v>B</c:v>
                </c:pt>
                <c:pt idx="1">
                  <c:v>C</c:v>
                </c:pt>
                <c:pt idx="2">
                  <c:v>D</c:v>
                </c:pt>
              </c:strCache>
            </c:strRef>
          </c:cat>
          <c:val>
            <c:numRef>
              <c:f>Sheet1!$B$25:$B$27</c:f>
              <c:numCache>
                <c:formatCode>General</c:formatCode>
                <c:ptCount val="3"/>
                <c:pt idx="0">
                  <c:v>235</c:v>
                </c:pt>
                <c:pt idx="1">
                  <c:v>235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CD44-9B18-30ABF1B603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8355999"/>
        <c:axId val="388847151"/>
      </c:barChart>
      <c:catAx>
        <c:axId val="10383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8847151"/>
        <c:crosses val="autoZero"/>
        <c:auto val="1"/>
        <c:lblAlgn val="ctr"/>
        <c:lblOffset val="100"/>
        <c:noMultiLvlLbl val="0"/>
      </c:catAx>
      <c:valAx>
        <c:axId val="3888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83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Tarraco Fine Ware Percentage B - 1-50 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1164337528675058"/>
                  <c:y val="0.1528916317892696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-8.8038936077872235E-2"/>
                  <c:y val="-0.2034695325246506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0.12201391902783805"/>
                  <c:y val="-8.434938875883768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layout>
                <c:manualLayout>
                  <c:x val="0.1063503627007254"/>
                  <c:y val="0.1518412901090066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0.1615650381300763"/>
                  <c:y val="4.296174126882788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8.3385826771653543E-2"/>
                      <c:h val="8.492492492492491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'graphs percentage'!$A$2:$A$8</c:f>
              <c:strCache>
                <c:ptCount val="7"/>
                <c:pt idx="0">
                  <c:v>Italian</c:v>
                </c:pt>
                <c:pt idx="1">
                  <c:v>unknown</c:v>
                </c:pt>
                <c:pt idx="2">
                  <c:v>Gallic</c:v>
                </c:pt>
                <c:pt idx="3">
                  <c:v>Spanish</c:v>
                </c:pt>
                <c:pt idx="4">
                  <c:v>Baetican</c:v>
                </c:pt>
                <c:pt idx="5">
                  <c:v>African</c:v>
                </c:pt>
                <c:pt idx="6">
                  <c:v>Ibizan</c:v>
                </c:pt>
              </c:strCache>
            </c:strRef>
          </c:cat>
          <c:val>
            <c:numRef>
              <c:f>'graphs percentage'!$B$2:$B$8</c:f>
              <c:numCache>
                <c:formatCode>General\%</c:formatCode>
                <c:ptCount val="7"/>
                <c:pt idx="0">
                  <c:v>29</c:v>
                </c:pt>
                <c:pt idx="1">
                  <c:v>29</c:v>
                </c:pt>
                <c:pt idx="2">
                  <c:v>21</c:v>
                </c:pt>
                <c:pt idx="3">
                  <c:v>0</c:v>
                </c:pt>
                <c:pt idx="4">
                  <c:v>19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Tarraco Fine Ware Percentage</a:t>
            </a:r>
            <a:r>
              <a:rPr lang="en-GB" baseline="0"/>
              <a:t> C - 51-100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12437717024502372"/>
                  <c:y val="0.1467492245287520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-0.10181444710715508"/>
                  <c:y val="-0.1831035552374135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0.12985523548686848"/>
                  <c:y val="-9.578811739441660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layout>
                <c:manualLayout>
                  <c:x val="0.11384979051531602"/>
                  <c:y val="0.1607263183011214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0.19988979638414767"/>
                  <c:y val="3.744691004533524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'graphs percentage'!$A$2:$A$8</c:f>
              <c:strCache>
                <c:ptCount val="7"/>
                <c:pt idx="0">
                  <c:v>Italian</c:v>
                </c:pt>
                <c:pt idx="1">
                  <c:v>unknown</c:v>
                </c:pt>
                <c:pt idx="2">
                  <c:v>Gallic</c:v>
                </c:pt>
                <c:pt idx="3">
                  <c:v>Spanish</c:v>
                </c:pt>
                <c:pt idx="4">
                  <c:v>Baetican</c:v>
                </c:pt>
                <c:pt idx="5">
                  <c:v>African</c:v>
                </c:pt>
                <c:pt idx="6">
                  <c:v>Ibizan</c:v>
                </c:pt>
              </c:strCache>
            </c:strRef>
          </c:cat>
          <c:val>
            <c:numRef>
              <c:f>'graphs percentage'!$C$2:$C$8</c:f>
              <c:numCache>
                <c:formatCode>General\%</c:formatCode>
                <c:ptCount val="7"/>
                <c:pt idx="0">
                  <c:v>29</c:v>
                </c:pt>
                <c:pt idx="1">
                  <c:v>29</c:v>
                </c:pt>
                <c:pt idx="2">
                  <c:v>21</c:v>
                </c:pt>
                <c:pt idx="3">
                  <c:v>0</c:v>
                </c:pt>
                <c:pt idx="4">
                  <c:v>19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Tarraco</a:t>
            </a:r>
            <a:r>
              <a:rPr lang="en-GB" baseline="0"/>
              <a:t> Fine Ware Percentage D - 101-150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-8.911719541281414E-2"/>
                  <c:y val="0.1593206871868288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6.3330120560655984E-2"/>
                  <c:y val="-0.2202701026008113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5.2109484758388606E-2"/>
                  <c:y val="0.14771367215461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pPr>
                    <a:fld id="{6E432024-0CB2-E84F-9AB2-73A0E86C7205}" type="CATEGORYNAME">
                      <a:rPr lang="en-US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41979E62-E381-CB41-8A09-D1D7F8C03571}" type="VALUE">
                      <a:rPr lang="en-US" baseline="0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'graphs percentage'!$A$2:$A$8</c:f>
              <c:strCache>
                <c:ptCount val="7"/>
                <c:pt idx="0">
                  <c:v>Italian</c:v>
                </c:pt>
                <c:pt idx="1">
                  <c:v>unknown</c:v>
                </c:pt>
                <c:pt idx="2">
                  <c:v>Gallic</c:v>
                </c:pt>
                <c:pt idx="3">
                  <c:v>Spanish</c:v>
                </c:pt>
                <c:pt idx="4">
                  <c:v>Baetican</c:v>
                </c:pt>
                <c:pt idx="5">
                  <c:v>African</c:v>
                </c:pt>
                <c:pt idx="6">
                  <c:v>Ibizan</c:v>
                </c:pt>
              </c:strCache>
            </c:strRef>
          </c:cat>
          <c:val>
            <c:numRef>
              <c:f>'graphs percentage'!$D$2:$D$8</c:f>
              <c:numCache>
                <c:formatCode>General\%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77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21</xdr:row>
      <xdr:rowOff>139700</xdr:rowOff>
    </xdr:from>
    <xdr:to>
      <xdr:col>9</xdr:col>
      <xdr:colOff>95250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0A1C1D-FE7A-2002-60AB-C7AC485B0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10</xdr:row>
      <xdr:rowOff>25400</xdr:rowOff>
    </xdr:from>
    <xdr:to>
      <xdr:col>7</xdr:col>
      <xdr:colOff>812800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B106B-2A99-E591-DF01-BE4E31B81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431800</xdr:colOff>
      <xdr:row>10</xdr:row>
      <xdr:rowOff>38100</xdr:rowOff>
    </xdr:from>
    <xdr:to>
      <xdr:col>14</xdr:col>
      <xdr:colOff>787400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79FD32-224D-A470-D875-3D62A293E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31</xdr:row>
      <xdr:rowOff>101600</xdr:rowOff>
    </xdr:from>
    <xdr:to>
      <xdr:col>7</xdr:col>
      <xdr:colOff>469900</xdr:colOff>
      <xdr:row>52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008794-F915-0B33-DB5E-B5A8451A7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0.65354</cdr:x>
      <cdr:y>0.83183</cdr:y>
    </cdr:from>
    <cdr:to>
      <cdr:x>0.89961</cdr:x>
      <cdr:y>0.8979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485704C3-612D-7FDC-1EC5-ECF8B8B7C47C}"/>
            </a:ext>
          </a:extLst>
        </cdr:cNvPr>
        <cdr:cNvSpPr txBox="1"/>
      </cdr:nvSpPr>
      <cdr:spPr>
        <a:xfrm xmlns:a="http://schemas.openxmlformats.org/drawingml/2006/main">
          <a:off x="4216400" y="3517900"/>
          <a:ext cx="1587500" cy="279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/>
            <a:t>Total:</a:t>
          </a:r>
          <a:r>
            <a:rPr lang="en-GB" sz="1100" b="1" i="0" baseline="0"/>
            <a:t> 235 vessels</a:t>
          </a:r>
          <a:endParaRPr lang="en-GB" sz="1100" b="1" i="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0.67288</cdr:x>
      <cdr:y>0.83333</cdr:y>
    </cdr:from>
    <cdr:to>
      <cdr:x>0.93168</cdr:x>
      <cdr:y>0.9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485704C3-612D-7FDC-1EC5-ECF8B8B7C47C}"/>
            </a:ext>
          </a:extLst>
        </cdr:cNvPr>
        <cdr:cNvSpPr txBox="1"/>
      </cdr:nvSpPr>
      <cdr:spPr>
        <a:xfrm xmlns:a="http://schemas.openxmlformats.org/drawingml/2006/main">
          <a:off x="4127500" y="3492500"/>
          <a:ext cx="1587500" cy="279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/>
            <a:t>Total:</a:t>
          </a:r>
          <a:r>
            <a:rPr lang="en-GB" sz="1100" b="1" i="0" baseline="0"/>
            <a:t> 235 vessels</a:t>
          </a:r>
          <a:endParaRPr lang="en-GB" sz="1100" b="1" i="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0.64108</cdr:x>
      <cdr:y>0.85152</cdr:y>
    </cdr:from>
    <cdr:to>
      <cdr:x>0.90041</cdr:x>
      <cdr:y>0.91818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485704C3-612D-7FDC-1EC5-ECF8B8B7C47C}"/>
            </a:ext>
          </a:extLst>
        </cdr:cNvPr>
        <cdr:cNvSpPr txBox="1"/>
      </cdr:nvSpPr>
      <cdr:spPr>
        <a:xfrm xmlns:a="http://schemas.openxmlformats.org/drawingml/2006/main">
          <a:off x="3924300" y="3568700"/>
          <a:ext cx="1587500" cy="279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/>
            <a:t>Total:</a:t>
          </a:r>
          <a:r>
            <a:rPr lang="en-GB" sz="1100" b="1" i="0" baseline="0"/>
            <a:t> 39 vessels</a:t>
          </a:r>
          <a:endParaRPr lang="en-GB" sz="1100" b="1" i="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BB3F-7FCA-6E47-BBF8-5C8996B1C455}">
  <dimension ref="A1:N27"/>
  <sheetViews>
    <sheetView workbookViewId="0">
      <selection activeCell="A8" sqref="A8:XFD8"/>
    </sheetView>
  </sheetViews>
  <sheetFormatPr baseColWidth="10" defaultRowHeight="16" x14ac:dyDescent="0.2"/>
  <cols>
    <col min="1" max="1" width="29.6640625" customWidth="1"/>
    <col min="9" max="9" width="10.83203125" style="4"/>
    <col min="11" max="11" width="10.83203125" style="4"/>
    <col min="13" max="13" width="10.83203125" style="4"/>
  </cols>
  <sheetData>
    <row r="1" spans="1:14" x14ac:dyDescent="0.2">
      <c r="A1" t="s">
        <v>0</v>
      </c>
      <c r="I1" s="4" t="s">
        <v>23</v>
      </c>
      <c r="K1" s="4" t="s">
        <v>24</v>
      </c>
      <c r="M1" s="4" t="s">
        <v>22</v>
      </c>
    </row>
    <row r="2" spans="1:14" x14ac:dyDescent="0.2">
      <c r="B2" t="s">
        <v>7</v>
      </c>
      <c r="D2" t="s">
        <v>8</v>
      </c>
      <c r="E2" t="s">
        <v>9</v>
      </c>
      <c r="F2" t="s">
        <v>12</v>
      </c>
      <c r="G2" t="s">
        <v>14</v>
      </c>
      <c r="H2" t="s">
        <v>13</v>
      </c>
      <c r="I2" s="4" t="s">
        <v>15</v>
      </c>
      <c r="K2" s="4" t="s">
        <v>15</v>
      </c>
      <c r="M2" s="4" t="s">
        <v>22</v>
      </c>
    </row>
    <row r="3" spans="1:14" s="2" customFormat="1" x14ac:dyDescent="0.2">
      <c r="A3" s="2" t="s">
        <v>1</v>
      </c>
      <c r="I3" s="5"/>
      <c r="K3" s="5"/>
      <c r="M3" s="5"/>
    </row>
    <row r="4" spans="1:14" x14ac:dyDescent="0.2">
      <c r="A4" t="s">
        <v>2</v>
      </c>
      <c r="B4" s="1">
        <v>0.28999999999999998</v>
      </c>
      <c r="C4" s="3">
        <v>29</v>
      </c>
      <c r="D4">
        <f>C4*(470/100)</f>
        <v>136.30000000000001</v>
      </c>
      <c r="E4" t="s">
        <v>11</v>
      </c>
      <c r="F4" t="s">
        <v>15</v>
      </c>
      <c r="G4">
        <v>2</v>
      </c>
      <c r="H4">
        <v>1</v>
      </c>
      <c r="I4" s="4">
        <f>D4/2</f>
        <v>68.150000000000006</v>
      </c>
      <c r="K4" s="4">
        <f>D4/G4</f>
        <v>68.150000000000006</v>
      </c>
      <c r="M4" s="4">
        <v>0</v>
      </c>
    </row>
    <row r="5" spans="1:14" x14ac:dyDescent="0.2">
      <c r="A5" t="s">
        <v>3</v>
      </c>
      <c r="B5" s="1">
        <v>0.28999999999999998</v>
      </c>
      <c r="C5" s="3">
        <v>29</v>
      </c>
      <c r="D5">
        <f t="shared" ref="D5:D8" si="0">C5*(470/100)</f>
        <v>136.30000000000001</v>
      </c>
      <c r="E5" t="s">
        <v>11</v>
      </c>
      <c r="F5" t="s">
        <v>15</v>
      </c>
      <c r="G5">
        <v>2</v>
      </c>
      <c r="H5">
        <v>1</v>
      </c>
      <c r="I5" s="4">
        <f t="shared" ref="I5:I8" si="1">D5/2</f>
        <v>68.150000000000006</v>
      </c>
      <c r="K5" s="4">
        <f t="shared" ref="K5:K8" si="2">D5/G5</f>
        <v>68.150000000000006</v>
      </c>
      <c r="M5" s="4">
        <v>0</v>
      </c>
    </row>
    <row r="6" spans="1:14" x14ac:dyDescent="0.2">
      <c r="A6" t="s">
        <v>4</v>
      </c>
      <c r="B6" s="1">
        <v>0.21</v>
      </c>
      <c r="C6" s="3">
        <v>21</v>
      </c>
      <c r="D6">
        <f t="shared" si="0"/>
        <v>98.7</v>
      </c>
      <c r="E6" t="s">
        <v>11</v>
      </c>
      <c r="F6" t="s">
        <v>15</v>
      </c>
      <c r="G6">
        <v>2</v>
      </c>
      <c r="H6">
        <v>1</v>
      </c>
      <c r="I6" s="4">
        <f t="shared" si="1"/>
        <v>49.35</v>
      </c>
      <c r="K6" s="4">
        <f t="shared" si="2"/>
        <v>49.35</v>
      </c>
      <c r="M6" s="4">
        <v>0</v>
      </c>
    </row>
    <row r="7" spans="1:14" x14ac:dyDescent="0.2">
      <c r="A7" t="s">
        <v>5</v>
      </c>
      <c r="B7" s="1">
        <v>0.19</v>
      </c>
      <c r="C7" s="3">
        <v>19</v>
      </c>
      <c r="D7">
        <f t="shared" si="0"/>
        <v>89.3</v>
      </c>
      <c r="E7" t="s">
        <v>11</v>
      </c>
      <c r="F7" t="s">
        <v>15</v>
      </c>
      <c r="G7">
        <v>2</v>
      </c>
      <c r="H7">
        <v>1</v>
      </c>
      <c r="I7" s="4">
        <f t="shared" si="1"/>
        <v>44.65</v>
      </c>
      <c r="K7" s="4">
        <f t="shared" si="2"/>
        <v>44.65</v>
      </c>
      <c r="M7" s="4">
        <v>0</v>
      </c>
    </row>
    <row r="8" spans="1:14" x14ac:dyDescent="0.2">
      <c r="A8" t="s">
        <v>6</v>
      </c>
      <c r="B8" s="1">
        <v>0.02</v>
      </c>
      <c r="C8" s="3">
        <v>2</v>
      </c>
      <c r="D8">
        <f t="shared" si="0"/>
        <v>9.4</v>
      </c>
      <c r="E8" t="s">
        <v>11</v>
      </c>
      <c r="F8" t="s">
        <v>15</v>
      </c>
      <c r="G8">
        <v>2</v>
      </c>
      <c r="H8">
        <v>1</v>
      </c>
      <c r="I8" s="4">
        <f t="shared" si="1"/>
        <v>4.7</v>
      </c>
      <c r="K8" s="4">
        <f t="shared" si="2"/>
        <v>4.7</v>
      </c>
      <c r="M8" s="4">
        <v>0</v>
      </c>
    </row>
    <row r="9" spans="1:14" x14ac:dyDescent="0.2">
      <c r="B9" s="1">
        <f>SUM(B4:B8)</f>
        <v>1</v>
      </c>
      <c r="C9" s="3"/>
      <c r="J9">
        <f>SUM(I4:I8)</f>
        <v>235</v>
      </c>
      <c r="L9">
        <v>235</v>
      </c>
      <c r="N9">
        <v>0</v>
      </c>
    </row>
    <row r="11" spans="1:14" x14ac:dyDescent="0.2">
      <c r="A11" t="s">
        <v>10</v>
      </c>
    </row>
    <row r="14" spans="1:14" s="2" customFormat="1" x14ac:dyDescent="0.2">
      <c r="A14" s="2" t="s">
        <v>16</v>
      </c>
      <c r="I14" s="5"/>
      <c r="K14" s="5"/>
      <c r="M14" s="5"/>
    </row>
    <row r="15" spans="1:14" x14ac:dyDescent="0.2">
      <c r="A15" t="s">
        <v>17</v>
      </c>
      <c r="B15" s="1">
        <v>0.77</v>
      </c>
      <c r="C15">
        <v>77</v>
      </c>
      <c r="D15">
        <f>C15*(39/100)</f>
        <v>30.03</v>
      </c>
      <c r="E15" t="s">
        <v>21</v>
      </c>
      <c r="F15" t="s">
        <v>22</v>
      </c>
      <c r="G15">
        <v>1</v>
      </c>
      <c r="H15">
        <v>1</v>
      </c>
      <c r="I15" s="4">
        <v>0</v>
      </c>
      <c r="K15" s="4">
        <v>0</v>
      </c>
      <c r="M15" s="4">
        <f>D15</f>
        <v>30.03</v>
      </c>
    </row>
    <row r="16" spans="1:14" x14ac:dyDescent="0.2">
      <c r="A16" t="s">
        <v>18</v>
      </c>
      <c r="B16" s="1">
        <v>0.15</v>
      </c>
      <c r="C16">
        <v>15</v>
      </c>
      <c r="D16">
        <f t="shared" ref="D16:D17" si="3">C16*(39/100)</f>
        <v>5.8500000000000005</v>
      </c>
      <c r="E16" t="s">
        <v>21</v>
      </c>
      <c r="F16" t="s">
        <v>22</v>
      </c>
      <c r="G16">
        <v>1</v>
      </c>
      <c r="H16">
        <v>1</v>
      </c>
      <c r="I16" s="4">
        <v>0</v>
      </c>
      <c r="K16" s="4">
        <v>0</v>
      </c>
      <c r="M16" s="4">
        <f t="shared" ref="M16:M17" si="4">D16</f>
        <v>5.8500000000000005</v>
      </c>
    </row>
    <row r="17" spans="1:14" x14ac:dyDescent="0.2">
      <c r="A17" t="s">
        <v>19</v>
      </c>
      <c r="B17" s="1">
        <v>0.08</v>
      </c>
      <c r="C17">
        <v>8</v>
      </c>
      <c r="D17">
        <f t="shared" si="3"/>
        <v>3.12</v>
      </c>
      <c r="E17" t="s">
        <v>21</v>
      </c>
      <c r="F17" t="s">
        <v>22</v>
      </c>
      <c r="G17">
        <v>1</v>
      </c>
      <c r="H17">
        <v>1</v>
      </c>
      <c r="I17" s="4">
        <v>0</v>
      </c>
      <c r="K17" s="4">
        <v>0</v>
      </c>
      <c r="M17" s="4">
        <f t="shared" si="4"/>
        <v>3.12</v>
      </c>
    </row>
    <row r="18" spans="1:14" x14ac:dyDescent="0.2">
      <c r="B18" s="1">
        <f>SUM(B15:B17)</f>
        <v>1</v>
      </c>
      <c r="J18">
        <v>0</v>
      </c>
      <c r="L18">
        <v>0</v>
      </c>
      <c r="N18">
        <f>SUM(M15:M17)</f>
        <v>39</v>
      </c>
    </row>
    <row r="20" spans="1:14" x14ac:dyDescent="0.2">
      <c r="A20" t="s">
        <v>20</v>
      </c>
      <c r="J20">
        <v>235</v>
      </c>
      <c r="L20">
        <v>235</v>
      </c>
      <c r="N20">
        <v>39</v>
      </c>
    </row>
    <row r="25" spans="1:14" x14ac:dyDescent="0.2">
      <c r="A25" t="s">
        <v>23</v>
      </c>
      <c r="B25">
        <v>235</v>
      </c>
    </row>
    <row r="26" spans="1:14" x14ac:dyDescent="0.2">
      <c r="A26" t="s">
        <v>24</v>
      </c>
      <c r="B26">
        <v>235</v>
      </c>
    </row>
    <row r="27" spans="1:14" x14ac:dyDescent="0.2">
      <c r="A27" t="s">
        <v>22</v>
      </c>
      <c r="B27">
        <v>39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1173-385E-C948-89EC-E446AE2C6255}">
  <dimension ref="A2:N29"/>
  <sheetViews>
    <sheetView workbookViewId="0">
      <selection activeCell="N29" activeCellId="20" sqref="J4 L4 N4 J9 L9 N9 J13 L13 N13 J17 L17 N17 J21 L21 N21 J25 L25 N25 J29 L29 N29"/>
    </sheetView>
  </sheetViews>
  <sheetFormatPr baseColWidth="10" defaultRowHeight="16" x14ac:dyDescent="0.2"/>
  <sheetData>
    <row r="2" spans="1:14" s="2" customFormat="1" x14ac:dyDescent="0.2">
      <c r="A2" s="2" t="s">
        <v>2</v>
      </c>
    </row>
    <row r="3" spans="1:14" x14ac:dyDescent="0.2">
      <c r="A3" t="s">
        <v>2</v>
      </c>
      <c r="B3" s="1">
        <v>0.28999999999999998</v>
      </c>
      <c r="C3" s="3">
        <v>29</v>
      </c>
      <c r="D3">
        <f>C3*(470/100)</f>
        <v>136.30000000000001</v>
      </c>
      <c r="E3" t="s">
        <v>11</v>
      </c>
      <c r="F3" t="s">
        <v>15</v>
      </c>
      <c r="G3">
        <v>2</v>
      </c>
      <c r="H3">
        <v>1</v>
      </c>
      <c r="I3" s="4">
        <f>D3/2</f>
        <v>68.150000000000006</v>
      </c>
      <c r="K3" s="4">
        <f>D3/G3</f>
        <v>68.150000000000006</v>
      </c>
      <c r="M3" s="4">
        <v>0</v>
      </c>
    </row>
    <row r="4" spans="1:14" x14ac:dyDescent="0.2">
      <c r="J4">
        <v>68.150000000000006</v>
      </c>
      <c r="L4">
        <v>68.150000000000006</v>
      </c>
      <c r="N4">
        <v>0</v>
      </c>
    </row>
    <row r="6" spans="1:14" s="2" customFormat="1" x14ac:dyDescent="0.2">
      <c r="A6" s="2" t="s">
        <v>18</v>
      </c>
    </row>
    <row r="7" spans="1:14" x14ac:dyDescent="0.2">
      <c r="A7" t="s">
        <v>3</v>
      </c>
      <c r="B7" s="1">
        <v>0.28999999999999998</v>
      </c>
      <c r="C7" s="3">
        <v>29</v>
      </c>
      <c r="D7">
        <v>136.30000000000001</v>
      </c>
      <c r="E7" t="s">
        <v>11</v>
      </c>
      <c r="F7" t="s">
        <v>15</v>
      </c>
      <c r="G7">
        <v>2</v>
      </c>
      <c r="H7">
        <v>1</v>
      </c>
      <c r="I7" s="4">
        <v>68.150000000000006</v>
      </c>
      <c r="K7" s="4">
        <v>68.150000000000006</v>
      </c>
      <c r="M7" s="4">
        <v>0</v>
      </c>
    </row>
    <row r="8" spans="1:14" x14ac:dyDescent="0.2">
      <c r="A8" t="s">
        <v>18</v>
      </c>
      <c r="B8" s="1">
        <v>0.15</v>
      </c>
      <c r="C8">
        <v>15</v>
      </c>
      <c r="D8">
        <v>5.8500000000000005</v>
      </c>
      <c r="E8" t="s">
        <v>21</v>
      </c>
      <c r="F8" t="s">
        <v>22</v>
      </c>
      <c r="G8">
        <v>1</v>
      </c>
      <c r="H8">
        <v>1</v>
      </c>
      <c r="I8" s="4">
        <v>0</v>
      </c>
      <c r="K8" s="4">
        <v>0</v>
      </c>
      <c r="M8" s="4">
        <v>5.8500000000000005</v>
      </c>
    </row>
    <row r="9" spans="1:14" x14ac:dyDescent="0.2">
      <c r="J9">
        <v>68.150000000000006</v>
      </c>
      <c r="L9">
        <v>68.150000000000006</v>
      </c>
      <c r="N9">
        <v>5.85</v>
      </c>
    </row>
    <row r="11" spans="1:14" s="2" customFormat="1" x14ac:dyDescent="0.2">
      <c r="A11" s="2" t="s">
        <v>25</v>
      </c>
    </row>
    <row r="12" spans="1:14" x14ac:dyDescent="0.2">
      <c r="A12" t="s">
        <v>4</v>
      </c>
      <c r="B12" s="1">
        <v>0.21</v>
      </c>
      <c r="C12" s="3">
        <v>21</v>
      </c>
      <c r="D12">
        <f t="shared" ref="D12" si="0">C12*(470/100)</f>
        <v>98.7</v>
      </c>
      <c r="E12" t="s">
        <v>11</v>
      </c>
      <c r="F12" t="s">
        <v>15</v>
      </c>
      <c r="G12">
        <v>2</v>
      </c>
      <c r="H12">
        <v>1</v>
      </c>
      <c r="I12" s="4">
        <f t="shared" ref="I12" si="1">D12/2</f>
        <v>49.35</v>
      </c>
      <c r="K12" s="4">
        <f t="shared" ref="K12" si="2">D12/G12</f>
        <v>49.35</v>
      </c>
      <c r="M12" s="4">
        <v>0</v>
      </c>
    </row>
    <row r="13" spans="1:14" x14ac:dyDescent="0.2">
      <c r="J13">
        <v>49.35</v>
      </c>
      <c r="L13">
        <v>49.35</v>
      </c>
      <c r="N13">
        <v>0</v>
      </c>
    </row>
    <row r="15" spans="1:14" s="2" customFormat="1" x14ac:dyDescent="0.2">
      <c r="A15" s="2" t="s">
        <v>17</v>
      </c>
    </row>
    <row r="16" spans="1:14" x14ac:dyDescent="0.2">
      <c r="A16" t="s">
        <v>17</v>
      </c>
      <c r="B16" s="1">
        <v>0.77</v>
      </c>
      <c r="C16">
        <v>77</v>
      </c>
      <c r="D16">
        <f>C16*(39/100)</f>
        <v>30.03</v>
      </c>
      <c r="E16" t="s">
        <v>21</v>
      </c>
      <c r="F16" t="s">
        <v>22</v>
      </c>
      <c r="G16">
        <v>1</v>
      </c>
      <c r="H16">
        <v>1</v>
      </c>
      <c r="I16" s="4">
        <v>0</v>
      </c>
      <c r="K16" s="4">
        <v>0</v>
      </c>
      <c r="M16" s="4">
        <f>D16</f>
        <v>30.03</v>
      </c>
    </row>
    <row r="17" spans="1:14" x14ac:dyDescent="0.2">
      <c r="J17">
        <v>0</v>
      </c>
      <c r="L17">
        <v>0</v>
      </c>
      <c r="N17">
        <v>30.3</v>
      </c>
    </row>
    <row r="19" spans="1:14" s="2" customFormat="1" x14ac:dyDescent="0.2">
      <c r="A19" s="2" t="s">
        <v>26</v>
      </c>
    </row>
    <row r="20" spans="1:14" x14ac:dyDescent="0.2">
      <c r="A20" t="s">
        <v>5</v>
      </c>
      <c r="B20" s="1">
        <v>0.19</v>
      </c>
      <c r="C20" s="3">
        <v>19</v>
      </c>
      <c r="D20">
        <f t="shared" ref="D20" si="3">C20*(470/100)</f>
        <v>89.3</v>
      </c>
      <c r="E20" t="s">
        <v>11</v>
      </c>
      <c r="F20" t="s">
        <v>15</v>
      </c>
      <c r="G20">
        <v>2</v>
      </c>
      <c r="H20">
        <v>1</v>
      </c>
      <c r="I20" s="4">
        <f t="shared" ref="I20" si="4">D20/2</f>
        <v>44.65</v>
      </c>
      <c r="K20" s="4">
        <f t="shared" ref="K20" si="5">D20/G20</f>
        <v>44.65</v>
      </c>
      <c r="M20" s="4">
        <v>0</v>
      </c>
    </row>
    <row r="21" spans="1:14" x14ac:dyDescent="0.2">
      <c r="J21">
        <v>44.65</v>
      </c>
      <c r="L21">
        <v>44.65</v>
      </c>
      <c r="N21">
        <v>0</v>
      </c>
    </row>
    <row r="23" spans="1:14" s="2" customFormat="1" x14ac:dyDescent="0.2">
      <c r="A23" s="2" t="s">
        <v>27</v>
      </c>
    </row>
    <row r="24" spans="1:14" x14ac:dyDescent="0.2">
      <c r="A24" t="s">
        <v>19</v>
      </c>
      <c r="B24" s="1">
        <v>0.08</v>
      </c>
      <c r="C24">
        <v>8</v>
      </c>
      <c r="D24">
        <f t="shared" ref="D24" si="6">C24*(39/100)</f>
        <v>3.12</v>
      </c>
      <c r="E24" t="s">
        <v>21</v>
      </c>
      <c r="F24" t="s">
        <v>22</v>
      </c>
      <c r="G24">
        <v>1</v>
      </c>
      <c r="H24">
        <v>1</v>
      </c>
      <c r="I24" s="4">
        <v>0</v>
      </c>
      <c r="K24" s="4">
        <v>0</v>
      </c>
      <c r="M24" s="4">
        <f t="shared" ref="M24" si="7">D24</f>
        <v>3.12</v>
      </c>
    </row>
    <row r="25" spans="1:14" x14ac:dyDescent="0.2">
      <c r="J25">
        <v>0</v>
      </c>
      <c r="L25">
        <v>0</v>
      </c>
      <c r="N25">
        <v>3.12</v>
      </c>
    </row>
    <row r="27" spans="1:14" s="2" customFormat="1" x14ac:dyDescent="0.2">
      <c r="A27" s="2" t="s">
        <v>6</v>
      </c>
    </row>
    <row r="28" spans="1:14" x14ac:dyDescent="0.2">
      <c r="A28" t="s">
        <v>6</v>
      </c>
      <c r="B28" s="1">
        <v>0.02</v>
      </c>
      <c r="C28" s="3">
        <v>2</v>
      </c>
      <c r="D28">
        <f t="shared" ref="D28" si="8">C28*(470/100)</f>
        <v>9.4</v>
      </c>
      <c r="E28" t="s">
        <v>11</v>
      </c>
      <c r="F28" t="s">
        <v>15</v>
      </c>
      <c r="G28">
        <v>2</v>
      </c>
      <c r="H28">
        <v>1</v>
      </c>
      <c r="I28" s="4">
        <f t="shared" ref="I28" si="9">D28/2</f>
        <v>4.7</v>
      </c>
      <c r="K28" s="4">
        <f t="shared" ref="K28" si="10">D28/G28</f>
        <v>4.7</v>
      </c>
      <c r="M28" s="4">
        <v>0</v>
      </c>
    </row>
    <row r="29" spans="1:14" x14ac:dyDescent="0.2">
      <c r="J29">
        <v>4.7</v>
      </c>
      <c r="L29">
        <v>4.7</v>
      </c>
      <c r="N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D131-10A0-EB41-8441-C972E113AE13}">
  <dimension ref="A1:L10"/>
  <sheetViews>
    <sheetView workbookViewId="0">
      <selection activeCell="A2" sqref="A2:A8"/>
    </sheetView>
  </sheetViews>
  <sheetFormatPr baseColWidth="10" defaultRowHeight="16" x14ac:dyDescent="0.2"/>
  <sheetData>
    <row r="1" spans="1:12" x14ac:dyDescent="0.2">
      <c r="B1" t="s">
        <v>23</v>
      </c>
      <c r="C1" t="s">
        <v>24</v>
      </c>
      <c r="D1" t="s">
        <v>22</v>
      </c>
    </row>
    <row r="2" spans="1:12" x14ac:dyDescent="0.2">
      <c r="A2" s="6" t="s">
        <v>2</v>
      </c>
      <c r="B2">
        <v>68.150000000000006</v>
      </c>
      <c r="C2">
        <v>68.150000000000006</v>
      </c>
      <c r="D2">
        <v>0</v>
      </c>
      <c r="F2">
        <f>B2/(235/100)</f>
        <v>29</v>
      </c>
      <c r="G2">
        <f>C2/(235/100)</f>
        <v>29</v>
      </c>
      <c r="H2">
        <f>D2/(39.27/100)</f>
        <v>0</v>
      </c>
      <c r="J2" s="7">
        <f>ROUND(F2,0)</f>
        <v>29</v>
      </c>
      <c r="K2" s="7">
        <f t="shared" ref="K2:L2" si="0">ROUND(G2,0)</f>
        <v>29</v>
      </c>
      <c r="L2" s="7">
        <f t="shared" si="0"/>
        <v>0</v>
      </c>
    </row>
    <row r="3" spans="1:12" x14ac:dyDescent="0.2">
      <c r="A3" s="6" t="s">
        <v>18</v>
      </c>
      <c r="B3">
        <v>68.150000000000006</v>
      </c>
      <c r="C3">
        <v>68.150000000000006</v>
      </c>
      <c r="D3">
        <v>5.85</v>
      </c>
      <c r="F3">
        <f t="shared" ref="F3:G8" si="1">B3/(235/100)</f>
        <v>29</v>
      </c>
      <c r="G3">
        <f t="shared" si="1"/>
        <v>29</v>
      </c>
      <c r="H3">
        <f t="shared" ref="H3:H8" si="2">D3/(39.27/100)</f>
        <v>14.896867838044306</v>
      </c>
      <c r="J3" s="7">
        <f t="shared" ref="J3:J8" si="3">ROUND(F3,0)</f>
        <v>29</v>
      </c>
      <c r="K3" s="7">
        <f t="shared" ref="K3:K8" si="4">ROUND(G3,0)</f>
        <v>29</v>
      </c>
      <c r="L3" s="7">
        <f t="shared" ref="L3:L8" si="5">ROUND(H3,0)</f>
        <v>15</v>
      </c>
    </row>
    <row r="4" spans="1:12" x14ac:dyDescent="0.2">
      <c r="A4" s="6" t="s">
        <v>25</v>
      </c>
      <c r="B4">
        <v>49.35</v>
      </c>
      <c r="C4">
        <v>49.35</v>
      </c>
      <c r="D4">
        <v>0</v>
      </c>
      <c r="F4">
        <f t="shared" si="1"/>
        <v>21</v>
      </c>
      <c r="G4">
        <f t="shared" si="1"/>
        <v>21</v>
      </c>
      <c r="H4">
        <f t="shared" si="2"/>
        <v>0</v>
      </c>
      <c r="J4" s="7">
        <f t="shared" si="3"/>
        <v>21</v>
      </c>
      <c r="K4" s="7">
        <f t="shared" si="4"/>
        <v>21</v>
      </c>
      <c r="L4" s="7">
        <f t="shared" si="5"/>
        <v>0</v>
      </c>
    </row>
    <row r="5" spans="1:12" x14ac:dyDescent="0.2">
      <c r="A5" s="6" t="s">
        <v>17</v>
      </c>
      <c r="B5">
        <v>0</v>
      </c>
      <c r="C5">
        <v>0</v>
      </c>
      <c r="D5">
        <v>30.3</v>
      </c>
      <c r="F5">
        <f t="shared" si="1"/>
        <v>0</v>
      </c>
      <c r="G5">
        <f t="shared" si="1"/>
        <v>0</v>
      </c>
      <c r="H5">
        <f t="shared" si="2"/>
        <v>77.158135981665382</v>
      </c>
      <c r="J5" s="7">
        <f t="shared" si="3"/>
        <v>0</v>
      </c>
      <c r="K5" s="7">
        <f t="shared" si="4"/>
        <v>0</v>
      </c>
      <c r="L5" s="7">
        <f t="shared" si="5"/>
        <v>77</v>
      </c>
    </row>
    <row r="6" spans="1:12" x14ac:dyDescent="0.2">
      <c r="A6" s="6" t="s">
        <v>26</v>
      </c>
      <c r="B6">
        <v>44.65</v>
      </c>
      <c r="C6">
        <v>44.65</v>
      </c>
      <c r="D6">
        <v>0</v>
      </c>
      <c r="F6">
        <f t="shared" si="1"/>
        <v>19</v>
      </c>
      <c r="G6">
        <f t="shared" si="1"/>
        <v>19</v>
      </c>
      <c r="H6">
        <f t="shared" si="2"/>
        <v>0</v>
      </c>
      <c r="J6" s="7">
        <f t="shared" si="3"/>
        <v>19</v>
      </c>
      <c r="K6" s="7">
        <f t="shared" si="4"/>
        <v>19</v>
      </c>
      <c r="L6" s="7">
        <f t="shared" si="5"/>
        <v>0</v>
      </c>
    </row>
    <row r="7" spans="1:12" x14ac:dyDescent="0.2">
      <c r="A7" s="6" t="s">
        <v>27</v>
      </c>
      <c r="B7">
        <v>0</v>
      </c>
      <c r="C7">
        <v>0</v>
      </c>
      <c r="D7">
        <v>3.12</v>
      </c>
      <c r="F7">
        <f t="shared" si="1"/>
        <v>0</v>
      </c>
      <c r="G7">
        <f t="shared" si="1"/>
        <v>0</v>
      </c>
      <c r="H7">
        <f t="shared" si="2"/>
        <v>7.9449961802902971</v>
      </c>
      <c r="J7" s="7">
        <f t="shared" si="3"/>
        <v>0</v>
      </c>
      <c r="K7" s="7">
        <f t="shared" si="4"/>
        <v>0</v>
      </c>
      <c r="L7" s="7">
        <f t="shared" si="5"/>
        <v>8</v>
      </c>
    </row>
    <row r="8" spans="1:12" x14ac:dyDescent="0.2">
      <c r="A8" s="6" t="s">
        <v>6</v>
      </c>
      <c r="B8">
        <v>4.7</v>
      </c>
      <c r="C8">
        <v>4.7</v>
      </c>
      <c r="D8">
        <v>0</v>
      </c>
      <c r="F8">
        <f t="shared" si="1"/>
        <v>2</v>
      </c>
      <c r="G8">
        <f t="shared" si="1"/>
        <v>2</v>
      </c>
      <c r="H8">
        <f t="shared" si="2"/>
        <v>0</v>
      </c>
      <c r="J8" s="7">
        <f t="shared" si="3"/>
        <v>2</v>
      </c>
      <c r="K8" s="7">
        <f t="shared" si="4"/>
        <v>2</v>
      </c>
      <c r="L8" s="7">
        <f t="shared" si="5"/>
        <v>0</v>
      </c>
    </row>
    <row r="10" spans="1:12" x14ac:dyDescent="0.2">
      <c r="B10">
        <f>SUM(B2:B8)</f>
        <v>235</v>
      </c>
      <c r="C10">
        <f t="shared" ref="C10:D10" si="6">SUM(C2:C8)</f>
        <v>235</v>
      </c>
      <c r="D10">
        <f t="shared" si="6"/>
        <v>39.269999999999996</v>
      </c>
      <c r="F10">
        <f>SUM(F2:F8)</f>
        <v>100</v>
      </c>
      <c r="G10">
        <f t="shared" ref="G10:H10" si="7">SUM(G2:G8)</f>
        <v>100</v>
      </c>
      <c r="H10">
        <f t="shared" si="7"/>
        <v>99.999999999999986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3DB-C72C-ED47-9BDC-EADF3E426F3C}">
  <dimension ref="A1:D8"/>
  <sheetViews>
    <sheetView tabSelected="1" topLeftCell="A6" workbookViewId="0">
      <selection activeCell="D2" activeCellId="1" sqref="A2:A8 D2:D8"/>
    </sheetView>
  </sheetViews>
  <sheetFormatPr baseColWidth="10" defaultRowHeight="16" x14ac:dyDescent="0.2"/>
  <sheetData>
    <row r="1" spans="1:4" x14ac:dyDescent="0.2">
      <c r="B1" t="s">
        <v>23</v>
      </c>
      <c r="C1" t="s">
        <v>24</v>
      </c>
      <c r="D1" t="s">
        <v>22</v>
      </c>
    </row>
    <row r="2" spans="1:4" x14ac:dyDescent="0.2">
      <c r="A2" s="6" t="s">
        <v>2</v>
      </c>
      <c r="B2" s="7">
        <v>29</v>
      </c>
      <c r="C2" s="7">
        <v>29</v>
      </c>
      <c r="D2" s="7">
        <v>0</v>
      </c>
    </row>
    <row r="3" spans="1:4" x14ac:dyDescent="0.2">
      <c r="A3" s="6" t="s">
        <v>18</v>
      </c>
      <c r="B3" s="7">
        <v>29</v>
      </c>
      <c r="C3" s="7">
        <v>29</v>
      </c>
      <c r="D3" s="7">
        <v>15</v>
      </c>
    </row>
    <row r="4" spans="1:4" x14ac:dyDescent="0.2">
      <c r="A4" s="6" t="s">
        <v>25</v>
      </c>
      <c r="B4" s="7">
        <v>21</v>
      </c>
      <c r="C4" s="7">
        <v>21</v>
      </c>
      <c r="D4" s="7">
        <v>0</v>
      </c>
    </row>
    <row r="5" spans="1:4" x14ac:dyDescent="0.2">
      <c r="A5" s="6" t="s">
        <v>17</v>
      </c>
      <c r="B5" s="7">
        <v>0</v>
      </c>
      <c r="C5" s="7">
        <v>0</v>
      </c>
      <c r="D5" s="7">
        <v>77</v>
      </c>
    </row>
    <row r="6" spans="1:4" x14ac:dyDescent="0.2">
      <c r="A6" s="6" t="s">
        <v>26</v>
      </c>
      <c r="B6" s="7">
        <v>19</v>
      </c>
      <c r="C6" s="7">
        <v>19</v>
      </c>
      <c r="D6" s="7">
        <v>0</v>
      </c>
    </row>
    <row r="7" spans="1:4" x14ac:dyDescent="0.2">
      <c r="A7" s="6" t="s">
        <v>27</v>
      </c>
      <c r="B7" s="7">
        <v>0</v>
      </c>
      <c r="C7" s="7">
        <v>0</v>
      </c>
      <c r="D7" s="7">
        <v>8</v>
      </c>
    </row>
    <row r="8" spans="1:4" x14ac:dyDescent="0.2">
      <c r="A8" s="6" t="s">
        <v>6</v>
      </c>
      <c r="B8" s="7">
        <v>2</v>
      </c>
      <c r="C8" s="7">
        <v>2</v>
      </c>
      <c r="D8" s="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by origin</vt:lpstr>
      <vt:lpstr>graphs</vt:lpstr>
      <vt:lpstr>graphs 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2022-05-14T12:36:41Z</dcterms:created>
  <dcterms:modified xsi:type="dcterms:W3CDTF">2022-05-14T13:16:04Z</dcterms:modified>
</cp:coreProperties>
</file>