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Diss\Material\Fine Ware Pottery\"/>
    </mc:Choice>
  </mc:AlternateContent>
  <xr:revisionPtr revIDLastSave="0" documentId="13_ncr:1_{F4DE8E06-C83B-4E9E-AAA1-0AFE90FA4A4B}" xr6:coauthVersionLast="36" xr6:coauthVersionMax="36" xr10:uidLastSave="{00000000-0000-0000-0000-000000000000}"/>
  <bookViews>
    <workbookView xWindow="0" yWindow="0" windowWidth="19200" windowHeight="8150" activeTab="1" xr2:uid="{926A1EDE-98A1-4BC3-83AE-52F3DFD098B5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T11" i="1" l="1"/>
  <c r="U11" i="1"/>
  <c r="V11" i="1"/>
  <c r="S11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S5" i="1"/>
  <c r="S6" i="1"/>
  <c r="S7" i="1"/>
  <c r="S8" i="1"/>
  <c r="S9" i="1"/>
  <c r="S4" i="1"/>
  <c r="Q5" i="1"/>
  <c r="Q6" i="1"/>
  <c r="Q7" i="1"/>
  <c r="Q8" i="1"/>
  <c r="Q9" i="1"/>
  <c r="Q4" i="1"/>
  <c r="P5" i="1"/>
  <c r="P6" i="1"/>
  <c r="P7" i="1"/>
  <c r="P8" i="1"/>
  <c r="P9" i="1"/>
  <c r="P4" i="1"/>
  <c r="O5" i="1"/>
  <c r="O6" i="1"/>
  <c r="O7" i="1"/>
  <c r="O8" i="1"/>
  <c r="O9" i="1"/>
  <c r="O4" i="1"/>
  <c r="N5" i="1"/>
  <c r="N6" i="1"/>
  <c r="N7" i="1"/>
  <c r="N8" i="1"/>
  <c r="N9" i="1"/>
  <c r="N4" i="1"/>
  <c r="J11" i="1"/>
  <c r="K11" i="1"/>
  <c r="L11" i="1"/>
  <c r="I11" i="1"/>
  <c r="L7" i="1"/>
  <c r="L6" i="1"/>
  <c r="L5" i="1"/>
  <c r="L4" i="1"/>
  <c r="K9" i="1"/>
  <c r="J9" i="1"/>
  <c r="I9" i="1"/>
  <c r="K6" i="1"/>
  <c r="K5" i="1"/>
  <c r="K4" i="1"/>
  <c r="J6" i="1"/>
  <c r="J5" i="1"/>
  <c r="J4" i="1"/>
  <c r="I7" i="1"/>
  <c r="I6" i="1"/>
  <c r="I5" i="1"/>
  <c r="I4" i="1"/>
</calcChain>
</file>

<file path=xl/sharedStrings.xml><?xml version="1.0" encoding="utf-8"?>
<sst xmlns="http://schemas.openxmlformats.org/spreadsheetml/2006/main" count="51" uniqueCount="17">
  <si>
    <t>Paphos/Nea Paphos/Saranda Kolones</t>
  </si>
  <si>
    <t>A</t>
  </si>
  <si>
    <t>B</t>
  </si>
  <si>
    <t>C</t>
  </si>
  <si>
    <t>D</t>
  </si>
  <si>
    <t>Eastern Mediterranean</t>
  </si>
  <si>
    <t>Aegean</t>
  </si>
  <si>
    <t>Italian</t>
  </si>
  <si>
    <t>Nea Paphos</t>
  </si>
  <si>
    <t>Cypriot</t>
  </si>
  <si>
    <t>Aegaean</t>
  </si>
  <si>
    <t>Other</t>
  </si>
  <si>
    <t>Saranda Kolones</t>
  </si>
  <si>
    <t>Paphos</t>
  </si>
  <si>
    <t>African</t>
  </si>
  <si>
    <t>other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</si>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</sst>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0" xfId="1"/>
    <xf numFmtId="164" fontId="0" fillId="0" borderId="0" xfId="0" applyNumberFormat="1"/>
  </cellXfs>
  <cellStyles count="2">
    <cellStyle name="Standard" xfId="0" builtinId="0"/>
    <cellStyle name="Standard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</a:t>
            </a:r>
            <a:r>
              <a:rPr lang="en-GB" baseline="0"/>
              <a:t> All Fine Ware Percentage Period A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7671927727784034"/>
                  <c:y val="-5.253379409974830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807582255343082"/>
                  <c:y val="-0.1304350115086309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8.3589356017997773E-2"/>
                  <c:y val="2.4445048129873796E-2"/>
                </c:manualLayout>
              </c:layout>
              <c:tx>
                <c:rich>
                  <a:bodyPr/>
                  <a:lstStyle/>
                  <a:p>
                    <a:fld id="{3F594DA9-4F7E-40EB-887A-86F56136C319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0D304D4C-A814-4454-B1A5-3B1E854C00DB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8.9717554836895391E-2"/>
                  <c:y val="0.1034239493241180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833EA045-5270-4B55-910D-1AA54BB32CC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798ECC03-C181-4319-B906-26ADBBBF40E8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4.5357494375703036E-2"/>
                  <c:y val="0.1396384942119904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07708713-EE8A-42DC-BC09-4BBDDEC48E9C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FF465A71-6BF5-4644-898E-CB4BD8332360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Tabelle2!$A$2:$A$7</c:f>
              <c:strCache>
                <c:ptCount val="6"/>
                <c:pt idx="0">
                  <c:v>Cypriot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Italian</c:v>
                </c:pt>
                <c:pt idx="4">
                  <c:v>African</c:v>
                </c:pt>
                <c:pt idx="5">
                  <c:v>other</c:v>
                </c:pt>
              </c:strCache>
            </c:strRef>
          </c:cat>
          <c:val>
            <c:numRef>
              <c:f>Tabelle2!$B$2:$B$7</c:f>
              <c:numCache>
                <c:formatCode>General\%</c:formatCode>
                <c:ptCount val="6"/>
                <c:pt idx="0">
                  <c:v>55</c:v>
                </c:pt>
                <c:pt idx="1">
                  <c:v>25</c:v>
                </c:pt>
                <c:pt idx="2">
                  <c:v>3</c:v>
                </c:pt>
                <c:pt idx="3">
                  <c:v>9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All Fine Ware Percentage Period B - 1-50</a:t>
            </a:r>
            <a:r>
              <a:rPr lang="en-GB" baseline="0"/>
              <a:t>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9122983457420292"/>
                  <c:y val="-1.0498773311391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3502885792106822"/>
                  <c:y val="-0.1833146332281985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2885999890247729"/>
                  <c:y val="-3.012500789685686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1792366463186904"/>
                  <c:y val="7.587587237426246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4E01B46B-D1F1-4229-B424-8E494D2F9503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E67C9C52-DE95-496D-ABA2-A5909FE9E3AA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6.1681131293728868E-2"/>
                  <c:y val="0.1517360815613482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55A1EF81-AB7D-4091-B214-5FAD7EF496D4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C5F8FC7E-1DC7-4C5F-8598-C34D281EA513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Tabelle2!$A$2:$A$7</c:f>
              <c:strCache>
                <c:ptCount val="6"/>
                <c:pt idx="0">
                  <c:v>Cypriot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Italian</c:v>
                </c:pt>
                <c:pt idx="4">
                  <c:v>African</c:v>
                </c:pt>
                <c:pt idx="5">
                  <c:v>other</c:v>
                </c:pt>
              </c:strCache>
            </c:strRef>
          </c:cat>
          <c:val>
            <c:numRef>
              <c:f>Tabelle2!$C$2:$C$7</c:f>
              <c:numCache>
                <c:formatCode>General\%</c:formatCode>
                <c:ptCount val="6"/>
                <c:pt idx="0">
                  <c:v>52</c:v>
                </c:pt>
                <c:pt idx="1">
                  <c:v>17</c:v>
                </c:pt>
                <c:pt idx="2">
                  <c:v>7</c:v>
                </c:pt>
                <c:pt idx="3">
                  <c:v>13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Paphos All Fine Ware Percentage Period B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4407251275122682"/>
                  <c:y val="0.10549259391926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6735304615460264"/>
                  <c:y val="-0.18669337887786255"/>
                </c:manualLayout>
              </c:layout>
              <c:tx>
                <c:rich>
                  <a:bodyPr/>
                  <a:lstStyle/>
                  <a:p>
                    <a:fld id="{493A0104-E98B-4183-A0E4-5FA05B7732BF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5562772E-2479-4F96-BCE1-9CE73A90D1ED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3125330441338651"/>
                  <c:y val="-0.1627427881079451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093382833676033"/>
                  <c:y val="9.918240881753788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D0D49063-6120-4D37-B819-F40EAFA11589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2DFAB2F7-3CD7-4F10-B51D-9867874A7535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4.3806163890350587E-2"/>
                  <c:y val="0.141908360707863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B9A5737B-E17D-4D9D-AE72-D3D4D42622A7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92C4ED26-F136-43E0-82A7-D8B7573709D4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Tabelle2!$A$2:$A$7</c:f>
              <c:strCache>
                <c:ptCount val="6"/>
                <c:pt idx="0">
                  <c:v>Cypriot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Italian</c:v>
                </c:pt>
                <c:pt idx="4">
                  <c:v>African</c:v>
                </c:pt>
                <c:pt idx="5">
                  <c:v>other</c:v>
                </c:pt>
              </c:strCache>
            </c:strRef>
          </c:cat>
          <c:val>
            <c:numRef>
              <c:f>Tabelle2!$D$2:$D$7</c:f>
              <c:numCache>
                <c:formatCode>General\%</c:formatCode>
                <c:ptCount val="6"/>
                <c:pt idx="0">
                  <c:v>36</c:v>
                </c:pt>
                <c:pt idx="1">
                  <c:v>14</c:v>
                </c:pt>
                <c:pt idx="2">
                  <c:v>28</c:v>
                </c:pt>
                <c:pt idx="3">
                  <c:v>15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Paphos All Fine Ware Percentage Period D - 101-150 CE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1689624269900496"/>
                  <c:y val="0.175162205355870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5404307186408955"/>
                  <c:y val="-0.1965761317044316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9.2779539332942473E-2"/>
                  <c:y val="-0.149478494182953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4997788062948667"/>
                  <c:y val="-3.7774386407701089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34B53ECC-BB8B-4070-B61A-F2EF66C82C60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DDAB288F-116E-4E69-BFA0-F4173B817855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6.2587578103461647E-2"/>
                  <c:y val="2.3811177145948013E-2"/>
                </c:manualLayout>
              </c:layout>
              <c:tx>
                <c:rich>
                  <a:bodyPr/>
                  <a:lstStyle/>
                  <a:p>
                    <a:fld id="{373EE568-52DB-4D73-8997-F227BAB62724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151BEC63-AC2A-4ABD-9AF7-1CC235FD169D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5.9610634964847656E-2"/>
                  <c:y val="0.1550514561804064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1008C88A-A6CB-467D-9702-4963FA68F16F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D2CF8C1A-008C-47D8-BF07-EC41C634DAE7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Tabelle2!$A$2:$A$7</c:f>
              <c:strCache>
                <c:ptCount val="6"/>
                <c:pt idx="0">
                  <c:v>Cypriot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Italian</c:v>
                </c:pt>
                <c:pt idx="4">
                  <c:v>African</c:v>
                </c:pt>
                <c:pt idx="5">
                  <c:v>other</c:v>
                </c:pt>
              </c:strCache>
            </c:strRef>
          </c:cat>
          <c:val>
            <c:numRef>
              <c:f>Tabelle2!$E$2:$E$7</c:f>
              <c:numCache>
                <c:formatCode>General\%</c:formatCode>
                <c:ptCount val="6"/>
                <c:pt idx="0">
                  <c:v>24</c:v>
                </c:pt>
                <c:pt idx="1">
                  <c:v>28</c:v>
                </c:pt>
                <c:pt idx="2">
                  <c:v>11</c:v>
                </c:pt>
                <c:pt idx="3">
                  <c:v>24</c:v>
                </c:pt>
                <c:pt idx="4">
                  <c:v>2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Paphos</a:t>
            </a:r>
            <a:r>
              <a:rPr lang="de-DE" baseline="0"/>
              <a:t> all fine ware origin per period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87433345566806"/>
          <c:y val="0.1250160269944911"/>
          <c:w val="0.64435769644746133"/>
          <c:h val="0.77914145195599349"/>
        </c:manualLayout>
      </c:layout>
      <c:lineChart>
        <c:grouping val="standard"/>
        <c:varyColors val="0"/>
        <c:ser>
          <c:idx val="0"/>
          <c:order val="0"/>
          <c:tx>
            <c:strRef>
              <c:f>Tabelle2!$A$2</c:f>
              <c:strCache>
                <c:ptCount val="1"/>
                <c:pt idx="0">
                  <c:v>Cypriot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Tabelle2!$B$1:$E$1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Tabelle2!$B$2:$E$2</c:f>
              <c:numCache>
                <c:formatCode>General\%</c:formatCode>
                <c:ptCount val="4"/>
                <c:pt idx="0">
                  <c:v>55</c:v>
                </c:pt>
                <c:pt idx="1">
                  <c:v>52</c:v>
                </c:pt>
                <c:pt idx="2">
                  <c:v>36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8-4465-9774-2380E573FD89}"/>
            </c:ext>
          </c:extLst>
        </c:ser>
        <c:ser>
          <c:idx val="1"/>
          <c:order val="1"/>
          <c:tx>
            <c:strRef>
              <c:f>Tabelle2!$A$3</c:f>
              <c:strCache>
                <c:ptCount val="1"/>
                <c:pt idx="0">
                  <c:v>Eastern Mediterranean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Tabelle2!$B$1:$E$1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Tabelle2!$B$3:$E$3</c:f>
              <c:numCache>
                <c:formatCode>General\%</c:formatCode>
                <c:ptCount val="4"/>
                <c:pt idx="0">
                  <c:v>25</c:v>
                </c:pt>
                <c:pt idx="1">
                  <c:v>17</c:v>
                </c:pt>
                <c:pt idx="2">
                  <c:v>14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8-4465-9774-2380E573FD89}"/>
            </c:ext>
          </c:extLst>
        </c:ser>
        <c:ser>
          <c:idx val="2"/>
          <c:order val="2"/>
          <c:tx>
            <c:strRef>
              <c:f>Tabelle2!$A$4</c:f>
              <c:strCache>
                <c:ptCount val="1"/>
                <c:pt idx="0">
                  <c:v>Aegean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Tabelle2!$B$1:$E$1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Tabelle2!$B$4:$E$4</c:f>
              <c:numCache>
                <c:formatCode>General\%</c:formatCode>
                <c:ptCount val="4"/>
                <c:pt idx="0">
                  <c:v>3</c:v>
                </c:pt>
                <c:pt idx="1">
                  <c:v>7</c:v>
                </c:pt>
                <c:pt idx="2">
                  <c:v>28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8-4465-9774-2380E573FD89}"/>
            </c:ext>
          </c:extLst>
        </c:ser>
        <c:ser>
          <c:idx val="3"/>
          <c:order val="3"/>
          <c:tx>
            <c:strRef>
              <c:f>Tabelle2!$A$5</c:f>
              <c:strCache>
                <c:ptCount val="1"/>
                <c:pt idx="0">
                  <c:v>Italian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Tabelle2!$B$1:$E$1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Tabelle2!$B$5:$E$5</c:f>
              <c:numCache>
                <c:formatCode>General\%</c:formatCode>
                <c:ptCount val="4"/>
                <c:pt idx="0">
                  <c:v>9</c:v>
                </c:pt>
                <c:pt idx="1">
                  <c:v>13</c:v>
                </c:pt>
                <c:pt idx="2">
                  <c:v>15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8-4465-9774-2380E573FD89}"/>
            </c:ext>
          </c:extLst>
        </c:ser>
        <c:ser>
          <c:idx val="4"/>
          <c:order val="4"/>
          <c:tx>
            <c:strRef>
              <c:f>Tabelle2!$A$6</c:f>
              <c:strCache>
                <c:ptCount val="1"/>
                <c:pt idx="0">
                  <c:v>African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Tabelle2!$B$1:$E$1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Tabelle2!$B$6:$E$6</c:f>
              <c:numCache>
                <c:formatCode>General\%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F2-4732-BD3A-6D1327A55A46}"/>
            </c:ext>
          </c:extLst>
        </c:ser>
        <c:ser>
          <c:idx val="5"/>
          <c:order val="5"/>
          <c:tx>
            <c:strRef>
              <c:f>Tabelle2!$A$7</c:f>
              <c:strCache>
                <c:ptCount val="1"/>
                <c:pt idx="0">
                  <c:v>other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Tabelle2!$B$1:$E$1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Tabelle2!$B$7:$E$7</c:f>
              <c:numCache>
                <c:formatCode>General\%</c:formatCode>
                <c:ptCount val="4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0F2-4732-BD3A-6D1327A55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27343"/>
        <c:axId val="941172095"/>
      </c:lineChart>
      <c:catAx>
        <c:axId val="117422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1172095"/>
        <c:crosses val="autoZero"/>
        <c:auto val="1"/>
        <c:lblAlgn val="ctr"/>
        <c:lblOffset val="100"/>
        <c:noMultiLvlLbl val="0"/>
      </c:catAx>
      <c:valAx>
        <c:axId val="941172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2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3855829492354"/>
          <c:y val="0.30697350704405268"/>
          <c:w val="0.21306150528072987"/>
          <c:h val="0.34278694935545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Paphos Fine</a:t>
            </a:r>
            <a:r>
              <a:rPr lang="en-GB" baseline="0">
                <a:solidFill>
                  <a:schemeClr val="tx1"/>
                </a:solidFill>
              </a:rPr>
              <a:t> Ware All per period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Tabelle2!$B$1:$E$1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Tabelle2!$B$9:$E$9</c:f>
              <c:numCache>
                <c:formatCode>General</c:formatCode>
                <c:ptCount val="4"/>
                <c:pt idx="0">
                  <c:v>173</c:v>
                </c:pt>
                <c:pt idx="1">
                  <c:v>75</c:v>
                </c:pt>
                <c:pt idx="2">
                  <c:v>96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10</xdr:row>
      <xdr:rowOff>144462</xdr:rowOff>
    </xdr:from>
    <xdr:to>
      <xdr:col>7</xdr:col>
      <xdr:colOff>333376</xdr:colOff>
      <xdr:row>31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FFA824-1375-495D-8038-5179AB59C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735013</xdr:colOff>
      <xdr:row>10</xdr:row>
      <xdr:rowOff>150812</xdr:rowOff>
    </xdr:from>
    <xdr:to>
      <xdr:col>14</xdr:col>
      <xdr:colOff>742951</xdr:colOff>
      <xdr:row>31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5658F08-CABB-4BDD-AF0C-C0A9FDDDB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115886</xdr:colOff>
      <xdr:row>32</xdr:row>
      <xdr:rowOff>103186</xdr:rowOff>
    </xdr:from>
    <xdr:to>
      <xdr:col>7</xdr:col>
      <xdr:colOff>390524</xdr:colOff>
      <xdr:row>53</xdr:row>
      <xdr:rowOff>133349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758BDEE-AAD9-41BA-BAE0-AEEA794D0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611187</xdr:colOff>
      <xdr:row>32</xdr:row>
      <xdr:rowOff>93661</xdr:rowOff>
    </xdr:from>
    <xdr:to>
      <xdr:col>15</xdr:col>
      <xdr:colOff>130175</xdr:colOff>
      <xdr:row>53</xdr:row>
      <xdr:rowOff>126999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CD4E64-C5CA-4D72-8A0E-5EEFFF0BD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714375</xdr:colOff>
      <xdr:row>28</xdr:row>
      <xdr:rowOff>6350</xdr:rowOff>
    </xdr:from>
    <xdr:to>
      <xdr:col>7</xdr:col>
      <xdr:colOff>111125</xdr:colOff>
      <xdr:row>29</xdr:row>
      <xdr:rowOff>130175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0768D39A-1381-481C-96AA-260431EEA3AB}"/>
            </a:ext>
          </a:extLst>
        </xdr:cNvPr>
        <xdr:cNvSpPr txBox="1"/>
      </xdr:nvSpPr>
      <xdr:spPr>
        <a:xfrm>
          <a:off x="3762375" y="5445125"/>
          <a:ext cx="16827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Total: 173 fragments</a:t>
          </a:r>
          <a:endParaRPr lang="en-DE" sz="1100" b="1"/>
        </a:p>
      </xdr:txBody>
    </xdr:sp>
    <xdr:clientData/>
  </xdr:twoCellAnchor>
  <xdr:twoCellAnchor>
    <xdr:from>
      <xdr:col>0</xdr:col>
      <xdr:colOff>315912</xdr:colOff>
      <xdr:row>55</xdr:row>
      <xdr:rowOff>1586</xdr:rowOff>
    </xdr:from>
    <xdr:to>
      <xdr:col>7</xdr:col>
      <xdr:colOff>304800</xdr:colOff>
      <xdr:row>75</xdr:row>
      <xdr:rowOff>133349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31C9E560-8C57-4595-9AB0-40EFB7A9A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455612</xdr:colOff>
      <xdr:row>54</xdr:row>
      <xdr:rowOff>153987</xdr:rowOff>
    </xdr:from>
    <xdr:to>
      <xdr:col>13</xdr:col>
      <xdr:colOff>455612</xdr:colOff>
      <xdr:row>70</xdr:row>
      <xdr:rowOff>7937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DE665D5A-CE87-4F94-BA7F-C45F323B4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0.65459</cdr:x>
      <cdr:y>0.8317</cdr:y>
    </cdr:from>
    <cdr:to>
      <cdr:x>0.96941</cdr:x>
      <cdr:y>0.91351</cdr:y>
    </cdr:to>
    <cdr:sp macro="" textlink="">
      <cdr:nvSpPr>
        <cdr:cNvPr id="2" name="Textfeld 8">
          <a:extLst xmlns:a="http://schemas.openxmlformats.org/drawingml/2006/main">
            <a:ext uri="{FF2B5EF4-FFF2-40B4-BE49-F238E27FC236}">
              <a16:creationId xmlns:a16="http://schemas.microsoft.com/office/drawing/2014/main" id="{0768D39A-1381-481C-96AA-260431EEA3AB}"/>
            </a:ext>
          </a:extLst>
        </cdr:cNvPr>
        <cdr:cNvSpPr txBox="1"/>
      </cdr:nvSpPr>
      <cdr:spPr>
        <a:xfrm xmlns:a="http://schemas.openxmlformats.org/drawingml/2006/main">
          <a:off x="3498850" y="3098800"/>
          <a:ext cx="168275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75 fragments</a:t>
          </a:r>
          <a:endParaRPr lang="en-DE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0.65403</cdr:x>
      <cdr:y>0.84944</cdr:y>
    </cdr:from>
    <cdr:to>
      <cdr:x>0.95389</cdr:x>
      <cdr:y>0.92907</cdr:y>
    </cdr:to>
    <cdr:sp macro="" textlink="">
      <cdr:nvSpPr>
        <cdr:cNvPr id="2" name="Textfeld 8">
          <a:extLst xmlns:a="http://schemas.openxmlformats.org/drawingml/2006/main">
            <a:ext uri="{FF2B5EF4-FFF2-40B4-BE49-F238E27FC236}">
              <a16:creationId xmlns:a16="http://schemas.microsoft.com/office/drawing/2014/main" id="{3715A5B9-FE27-419C-BDE8-5C8EFB3FA543}"/>
            </a:ext>
          </a:extLst>
        </cdr:cNvPr>
        <cdr:cNvSpPr txBox="1"/>
      </cdr:nvSpPr>
      <cdr:spPr>
        <a:xfrm xmlns:a="http://schemas.openxmlformats.org/drawingml/2006/main">
          <a:off x="3670300" y="3251200"/>
          <a:ext cx="168275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96 fragments</a:t>
          </a:r>
          <a:endParaRPr lang="en-DE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0.62822</cdr:x>
      <cdr:y>0.85122</cdr:y>
    </cdr:from>
    <cdr:to>
      <cdr:x>0.9279</cdr:x>
      <cdr:y>0.93079</cdr:y>
    </cdr:to>
    <cdr:sp macro="" textlink="">
      <cdr:nvSpPr>
        <cdr:cNvPr id="2" name="Textfeld 8">
          <a:extLst xmlns:a="http://schemas.openxmlformats.org/drawingml/2006/main">
            <a:ext uri="{FF2B5EF4-FFF2-40B4-BE49-F238E27FC236}">
              <a16:creationId xmlns:a16="http://schemas.microsoft.com/office/drawing/2014/main" id="{3715A5B9-FE27-419C-BDE8-5C8EFB3FA543}"/>
            </a:ext>
          </a:extLst>
        </cdr:cNvPr>
        <cdr:cNvSpPr txBox="1"/>
      </cdr:nvSpPr>
      <cdr:spPr>
        <a:xfrm xmlns:a="http://schemas.openxmlformats.org/drawingml/2006/main">
          <a:off x="3527425" y="3260725"/>
          <a:ext cx="168275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99 fragments</a:t>
          </a:r>
          <a:endParaRPr lang="en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34F2C-515E-4892-8B73-35AFF20633EB}">
  <dimension ref="A1:V24"/>
  <sheetViews>
    <sheetView workbookViewId="0">
      <selection activeCell="H4" sqref="H4:H9"/>
    </sheetView>
  </sheetViews>
  <sheetFormatPr baseColWidth="10" defaultRowHeight="14.5" x14ac:dyDescent="0.35"/>
  <cols>
    <col min="14" max="14" width="11.26953125" bestFit="1" customWidth="1"/>
  </cols>
  <sheetData>
    <row r="1" spans="1:22" x14ac:dyDescent="0.35">
      <c r="A1" t="s">
        <v>0</v>
      </c>
    </row>
    <row r="3" spans="1:22" x14ac:dyDescent="0.35">
      <c r="A3" t="s">
        <v>8</v>
      </c>
      <c r="I3" t="s">
        <v>1</v>
      </c>
      <c r="J3" t="s">
        <v>2</v>
      </c>
      <c r="K3" t="s">
        <v>3</v>
      </c>
      <c r="L3" t="s">
        <v>4</v>
      </c>
    </row>
    <row r="4" spans="1:22" x14ac:dyDescent="0.35">
      <c r="A4" s="1"/>
      <c r="B4" t="s">
        <v>1</v>
      </c>
      <c r="C4" t="s">
        <v>2</v>
      </c>
      <c r="D4" t="s">
        <v>3</v>
      </c>
      <c r="E4" t="s">
        <v>4</v>
      </c>
      <c r="H4" s="1" t="s">
        <v>9</v>
      </c>
      <c r="I4" s="1">
        <f>B11+B19</f>
        <v>94.333299999999994</v>
      </c>
      <c r="J4" s="1">
        <f>C11+C19</f>
        <v>39.166600000000003</v>
      </c>
      <c r="K4" s="1">
        <f>D11+D19</f>
        <v>34.166600000000003</v>
      </c>
      <c r="L4" s="1">
        <f>E11+E19</f>
        <v>23.833300000000001</v>
      </c>
      <c r="N4" s="1">
        <f>I4/(173/100)</f>
        <v>54.527919075144503</v>
      </c>
      <c r="O4">
        <f>J4/(74.75/100)</f>
        <v>52.396789297658863</v>
      </c>
      <c r="P4">
        <f>K4/(95.9/100)</f>
        <v>35.627320125130346</v>
      </c>
      <c r="Q4">
        <f>L4/(98.666/100)</f>
        <v>24.15553483469483</v>
      </c>
      <c r="S4">
        <f>ROUND(N4,0)</f>
        <v>55</v>
      </c>
      <c r="T4">
        <f t="shared" ref="T4:V9" si="0">ROUND(O4,0)</f>
        <v>52</v>
      </c>
      <c r="U4">
        <f t="shared" si="0"/>
        <v>36</v>
      </c>
      <c r="V4">
        <f t="shared" si="0"/>
        <v>24</v>
      </c>
    </row>
    <row r="5" spans="1:22" ht="43.5" x14ac:dyDescent="0.35">
      <c r="A5" s="2" t="s">
        <v>5</v>
      </c>
      <c r="B5">
        <v>2.5</v>
      </c>
      <c r="C5">
        <v>2.5</v>
      </c>
      <c r="D5">
        <v>0.5</v>
      </c>
      <c r="E5">
        <v>0.5</v>
      </c>
      <c r="H5" s="1" t="s">
        <v>5</v>
      </c>
      <c r="I5" s="1">
        <f>B5+B13+B20</f>
        <v>43</v>
      </c>
      <c r="J5" s="1">
        <f>C5+C13+C20</f>
        <v>12.833300000000001</v>
      </c>
      <c r="K5" s="1">
        <f>D5+D13+D22</f>
        <v>13.5</v>
      </c>
      <c r="L5" s="1">
        <f>E5+E13+E20</f>
        <v>27.833300000000001</v>
      </c>
      <c r="N5" s="1">
        <f t="shared" ref="N5:N9" si="1">I5/(173/100)</f>
        <v>24.855491329479769</v>
      </c>
      <c r="O5">
        <f t="shared" ref="O5:O9" si="2">J5/(74.75/100)</f>
        <v>17.168294314381271</v>
      </c>
      <c r="P5">
        <f t="shared" ref="P5:P9" si="3">K5/(95.9/100)</f>
        <v>14.077163712200207</v>
      </c>
      <c r="Q5">
        <f t="shared" ref="Q5:Q9" si="4">L5/(98.666/100)</f>
        <v>28.209616281191092</v>
      </c>
      <c r="S5">
        <f t="shared" ref="S5:S9" si="5">ROUND(N5,0)</f>
        <v>25</v>
      </c>
      <c r="T5">
        <f t="shared" si="0"/>
        <v>17</v>
      </c>
      <c r="U5">
        <f t="shared" si="0"/>
        <v>14</v>
      </c>
      <c r="V5">
        <f t="shared" si="0"/>
        <v>28</v>
      </c>
    </row>
    <row r="6" spans="1:22" x14ac:dyDescent="0.35">
      <c r="A6" s="2" t="s">
        <v>6</v>
      </c>
      <c r="B6">
        <v>0</v>
      </c>
      <c r="C6">
        <v>0</v>
      </c>
      <c r="D6">
        <v>0</v>
      </c>
      <c r="E6">
        <v>1</v>
      </c>
      <c r="H6" s="1" t="s">
        <v>6</v>
      </c>
      <c r="I6" s="1">
        <f>B6+B14+B21</f>
        <v>5</v>
      </c>
      <c r="J6" s="1">
        <f>C6+C14+C21</f>
        <v>5</v>
      </c>
      <c r="K6" s="1">
        <f>D6+D14+D21</f>
        <v>26.5</v>
      </c>
      <c r="L6" s="1">
        <f>E14+E21</f>
        <v>10.5</v>
      </c>
      <c r="N6" s="1">
        <f t="shared" si="1"/>
        <v>2.8901734104046244</v>
      </c>
      <c r="O6">
        <f t="shared" si="2"/>
        <v>6.6889632107023402</v>
      </c>
      <c r="P6">
        <f t="shared" si="3"/>
        <v>27.632950990615221</v>
      </c>
      <c r="Q6">
        <f t="shared" si="4"/>
        <v>10.641963797052682</v>
      </c>
      <c r="S6">
        <f t="shared" si="5"/>
        <v>3</v>
      </c>
      <c r="T6">
        <f t="shared" si="0"/>
        <v>7</v>
      </c>
      <c r="U6">
        <f t="shared" si="0"/>
        <v>28</v>
      </c>
      <c r="V6">
        <f t="shared" si="0"/>
        <v>11</v>
      </c>
    </row>
    <row r="7" spans="1:22" x14ac:dyDescent="0.35">
      <c r="A7" s="2" t="s">
        <v>7</v>
      </c>
      <c r="B7">
        <v>0</v>
      </c>
      <c r="C7">
        <v>0.5</v>
      </c>
      <c r="D7">
        <v>0.5</v>
      </c>
      <c r="E7">
        <v>0</v>
      </c>
      <c r="H7" s="1" t="s">
        <v>7</v>
      </c>
      <c r="I7" s="1">
        <f>B7+B12+B22</f>
        <v>15.5</v>
      </c>
      <c r="J7" s="1">
        <v>9.5</v>
      </c>
      <c r="K7" s="1">
        <v>14</v>
      </c>
      <c r="L7" s="1">
        <f>E7+E12+E22</f>
        <v>24</v>
      </c>
      <c r="N7" s="1">
        <f t="shared" si="1"/>
        <v>8.9595375722543356</v>
      </c>
      <c r="O7">
        <f t="shared" si="2"/>
        <v>12.709030100334447</v>
      </c>
      <c r="P7">
        <f t="shared" si="3"/>
        <v>14.5985401459854</v>
      </c>
      <c r="Q7">
        <f t="shared" si="4"/>
        <v>24.324488678977563</v>
      </c>
      <c r="S7">
        <f t="shared" si="5"/>
        <v>9</v>
      </c>
      <c r="T7">
        <f t="shared" si="0"/>
        <v>13</v>
      </c>
      <c r="U7">
        <f t="shared" si="0"/>
        <v>15</v>
      </c>
      <c r="V7">
        <f t="shared" si="0"/>
        <v>24</v>
      </c>
    </row>
    <row r="8" spans="1:22" x14ac:dyDescent="0.35">
      <c r="H8" s="1" t="s">
        <v>14</v>
      </c>
      <c r="I8" s="1">
        <v>0</v>
      </c>
      <c r="J8" s="1">
        <v>0</v>
      </c>
      <c r="K8" s="1">
        <v>0</v>
      </c>
      <c r="L8" s="1">
        <v>2</v>
      </c>
      <c r="N8" s="1">
        <f t="shared" si="1"/>
        <v>0</v>
      </c>
      <c r="O8">
        <f t="shared" si="2"/>
        <v>0</v>
      </c>
      <c r="P8">
        <f t="shared" si="3"/>
        <v>0</v>
      </c>
      <c r="Q8">
        <f t="shared" si="4"/>
        <v>2.0270407232481302</v>
      </c>
      <c r="S8">
        <f t="shared" si="5"/>
        <v>0</v>
      </c>
      <c r="T8">
        <f t="shared" si="0"/>
        <v>0</v>
      </c>
      <c r="U8">
        <f t="shared" si="0"/>
        <v>0</v>
      </c>
      <c r="V8">
        <f t="shared" si="0"/>
        <v>2</v>
      </c>
    </row>
    <row r="9" spans="1:22" ht="29" x14ac:dyDescent="0.35">
      <c r="A9" s="2" t="s">
        <v>12</v>
      </c>
      <c r="H9" s="1" t="s">
        <v>15</v>
      </c>
      <c r="I9" s="1">
        <f>B15+B24</f>
        <v>15.25</v>
      </c>
      <c r="J9" s="1">
        <f>C15+C24</f>
        <v>8.25</v>
      </c>
      <c r="K9" s="1">
        <f>D15+D24</f>
        <v>7.75</v>
      </c>
      <c r="L9" s="1">
        <v>10.5</v>
      </c>
      <c r="N9" s="1">
        <f t="shared" si="1"/>
        <v>8.8150289017341041</v>
      </c>
      <c r="O9">
        <f t="shared" si="2"/>
        <v>11.036789297658862</v>
      </c>
      <c r="P9">
        <f t="shared" si="3"/>
        <v>8.0813347236704889</v>
      </c>
      <c r="Q9">
        <f t="shared" si="4"/>
        <v>10.641963797052682</v>
      </c>
      <c r="S9">
        <f t="shared" si="5"/>
        <v>9</v>
      </c>
      <c r="T9">
        <f t="shared" si="0"/>
        <v>11</v>
      </c>
      <c r="U9">
        <f t="shared" si="0"/>
        <v>8</v>
      </c>
      <c r="V9">
        <f t="shared" si="0"/>
        <v>11</v>
      </c>
    </row>
    <row r="10" spans="1:22" x14ac:dyDescent="0.35">
      <c r="B10" t="s">
        <v>1</v>
      </c>
      <c r="C10" t="s">
        <v>2</v>
      </c>
      <c r="D10" t="s">
        <v>3</v>
      </c>
      <c r="E10" t="s">
        <v>4</v>
      </c>
      <c r="H10" s="1"/>
      <c r="I10" s="1"/>
      <c r="J10" s="1"/>
      <c r="K10" s="1"/>
      <c r="L10" s="1"/>
    </row>
    <row r="11" spans="1:22" x14ac:dyDescent="0.35">
      <c r="A11" t="s">
        <v>9</v>
      </c>
      <c r="B11">
        <v>6.3333000000000004</v>
      </c>
      <c r="C11">
        <v>6.8333000000000004</v>
      </c>
      <c r="D11">
        <v>9.8332999999999995</v>
      </c>
      <c r="E11">
        <v>0</v>
      </c>
      <c r="H11" s="1"/>
      <c r="I11" s="1">
        <f>SUM(I4:I9)</f>
        <v>173.08330000000001</v>
      </c>
      <c r="J11" s="1">
        <f t="shared" ref="J11:L11" si="6">SUM(J4:J9)</f>
        <v>74.749899999999997</v>
      </c>
      <c r="K11" s="1">
        <f t="shared" si="6"/>
        <v>95.916600000000003</v>
      </c>
      <c r="L11" s="1">
        <f t="shared" si="6"/>
        <v>98.666600000000003</v>
      </c>
      <c r="S11">
        <f>SUM(S4:S9)</f>
        <v>101</v>
      </c>
      <c r="T11">
        <f t="shared" ref="T11:V11" si="7">SUM(T4:T9)</f>
        <v>100</v>
      </c>
      <c r="U11">
        <f t="shared" si="7"/>
        <v>101</v>
      </c>
      <c r="V11">
        <f t="shared" si="7"/>
        <v>100</v>
      </c>
    </row>
    <row r="12" spans="1:22" x14ac:dyDescent="0.35">
      <c r="A12" t="s">
        <v>7</v>
      </c>
      <c r="B12">
        <v>2</v>
      </c>
      <c r="C12">
        <v>1.5</v>
      </c>
      <c r="D12">
        <v>1.5</v>
      </c>
      <c r="E12">
        <v>0</v>
      </c>
    </row>
    <row r="13" spans="1:22" x14ac:dyDescent="0.35">
      <c r="A13" t="s">
        <v>5</v>
      </c>
      <c r="B13">
        <v>1.5</v>
      </c>
      <c r="C13">
        <v>3</v>
      </c>
      <c r="D13">
        <v>1</v>
      </c>
      <c r="E13">
        <v>0</v>
      </c>
    </row>
    <row r="14" spans="1:22" x14ac:dyDescent="0.35">
      <c r="A14" t="s">
        <v>10</v>
      </c>
      <c r="B14">
        <v>3</v>
      </c>
      <c r="C14">
        <v>3</v>
      </c>
      <c r="D14">
        <v>3.5</v>
      </c>
      <c r="E14">
        <v>0.5</v>
      </c>
    </row>
    <row r="15" spans="1:22" x14ac:dyDescent="0.35">
      <c r="A15" t="s">
        <v>11</v>
      </c>
      <c r="B15">
        <v>1.5</v>
      </c>
      <c r="C15">
        <v>2</v>
      </c>
      <c r="D15">
        <v>2</v>
      </c>
      <c r="E15">
        <v>0</v>
      </c>
    </row>
    <row r="17" spans="1:12" x14ac:dyDescent="0.35">
      <c r="A17" t="s">
        <v>13</v>
      </c>
      <c r="I17">
        <v>173</v>
      </c>
      <c r="J17">
        <v>75</v>
      </c>
      <c r="K17">
        <v>96</v>
      </c>
      <c r="L17">
        <v>99</v>
      </c>
    </row>
    <row r="18" spans="1:12" x14ac:dyDescent="0.35">
      <c r="B18" t="s">
        <v>1</v>
      </c>
      <c r="C18" t="s">
        <v>2</v>
      </c>
      <c r="D18" t="s">
        <v>3</v>
      </c>
      <c r="E18" t="s">
        <v>4</v>
      </c>
    </row>
    <row r="19" spans="1:12" ht="15.5" x14ac:dyDescent="0.35">
      <c r="A19" s="3" t="s">
        <v>9</v>
      </c>
      <c r="B19" s="3">
        <v>88</v>
      </c>
      <c r="C19" s="3">
        <v>32.333300000000001</v>
      </c>
      <c r="D19" s="3">
        <v>24.333300000000001</v>
      </c>
      <c r="E19" s="3">
        <v>23.833300000000001</v>
      </c>
    </row>
    <row r="20" spans="1:12" ht="15.5" x14ac:dyDescent="0.35">
      <c r="A20" s="3" t="s">
        <v>5</v>
      </c>
      <c r="B20" s="3">
        <v>39</v>
      </c>
      <c r="C20" s="3">
        <v>7.3333000000000004</v>
      </c>
      <c r="D20" s="3">
        <v>20.333300000000001</v>
      </c>
      <c r="E20" s="3">
        <v>27.333300000000001</v>
      </c>
    </row>
    <row r="21" spans="1:12" ht="15.5" x14ac:dyDescent="0.35">
      <c r="A21" s="3" t="s">
        <v>6</v>
      </c>
      <c r="B21" s="3">
        <v>2</v>
      </c>
      <c r="C21" s="3">
        <v>2</v>
      </c>
      <c r="D21" s="3">
        <v>23</v>
      </c>
      <c r="E21" s="3">
        <v>10</v>
      </c>
    </row>
    <row r="22" spans="1:12" ht="15.5" x14ac:dyDescent="0.35">
      <c r="A22" s="3" t="s">
        <v>7</v>
      </c>
      <c r="B22" s="3">
        <v>13.5</v>
      </c>
      <c r="C22" s="3">
        <v>7.5</v>
      </c>
      <c r="D22" s="3">
        <v>12</v>
      </c>
      <c r="E22" s="3">
        <v>24</v>
      </c>
    </row>
    <row r="23" spans="1:12" ht="15.5" x14ac:dyDescent="0.35">
      <c r="A23" s="3" t="s">
        <v>14</v>
      </c>
      <c r="B23" s="3">
        <v>0</v>
      </c>
      <c r="C23" s="3">
        <v>0</v>
      </c>
      <c r="D23" s="3">
        <v>0</v>
      </c>
      <c r="E23" s="3">
        <v>2</v>
      </c>
    </row>
    <row r="24" spans="1:12" ht="15.5" x14ac:dyDescent="0.35">
      <c r="A24" s="3" t="s">
        <v>11</v>
      </c>
      <c r="B24" s="3">
        <v>13.75</v>
      </c>
      <c r="C24" s="3">
        <v>6.25</v>
      </c>
      <c r="D24" s="3">
        <v>5.75</v>
      </c>
      <c r="E24" s="3">
        <v>10.5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ACB5-5113-4C74-AD48-4611734D6AB4}">
  <dimension ref="A1:G9"/>
  <sheetViews>
    <sheetView showRowColHeaders="0" tabSelected="1" workbookViewId="0">
      <selection sqref="A1:E9"/>
    </sheetView>
  </sheetViews>
  <sheetFormatPr baseColWidth="10" defaultRowHeight="14.5" x14ac:dyDescent="0.35"/>
  <sheetData>
    <row r="1" spans="1:7" x14ac:dyDescent="0.35">
      <c r="B1" t="s">
        <v>1</v>
      </c>
      <c r="C1" t="s">
        <v>2</v>
      </c>
      <c r="D1" t="s">
        <v>3</v>
      </c>
      <c r="E1" t="s">
        <v>4</v>
      </c>
    </row>
    <row r="2" spans="1:7" x14ac:dyDescent="0.35">
      <c r="A2" s="1" t="s">
        <v>9</v>
      </c>
      <c r="B2" s="4">
        <v>55</v>
      </c>
      <c r="C2" s="4">
        <v>52</v>
      </c>
      <c r="D2" s="4">
        <v>36</v>
      </c>
      <c r="E2" s="4">
        <v>24</v>
      </c>
    </row>
    <row r="3" spans="1:7" ht="43.5" x14ac:dyDescent="0.35">
      <c r="A3" s="1" t="s">
        <v>5</v>
      </c>
      <c r="B3" s="4">
        <v>25</v>
      </c>
      <c r="C3" s="4">
        <v>17</v>
      </c>
      <c r="D3" s="4">
        <v>14</v>
      </c>
      <c r="E3" s="4">
        <v>28</v>
      </c>
    </row>
    <row r="4" spans="1:7" x14ac:dyDescent="0.35">
      <c r="A4" s="1" t="s">
        <v>6</v>
      </c>
      <c r="B4" s="4">
        <v>3</v>
      </c>
      <c r="C4" s="4">
        <v>7</v>
      </c>
      <c r="D4" s="4">
        <v>28</v>
      </c>
      <c r="E4" s="4">
        <v>11</v>
      </c>
    </row>
    <row r="5" spans="1:7" x14ac:dyDescent="0.35">
      <c r="A5" s="1" t="s">
        <v>7</v>
      </c>
      <c r="B5" s="4">
        <v>9</v>
      </c>
      <c r="C5" s="4">
        <v>13</v>
      </c>
      <c r="D5" s="4">
        <v>15</v>
      </c>
      <c r="E5" s="4">
        <v>24</v>
      </c>
    </row>
    <row r="6" spans="1:7" x14ac:dyDescent="0.35">
      <c r="A6" s="1" t="s">
        <v>14</v>
      </c>
      <c r="B6" s="4">
        <v>0</v>
      </c>
      <c r="C6" s="4">
        <v>0</v>
      </c>
      <c r="D6" s="4">
        <v>0</v>
      </c>
      <c r="E6" s="4">
        <v>2</v>
      </c>
    </row>
    <row r="7" spans="1:7" x14ac:dyDescent="0.35">
      <c r="A7" s="1" t="s">
        <v>15</v>
      </c>
      <c r="B7" s="4">
        <v>9</v>
      </c>
      <c r="C7" s="4">
        <v>11</v>
      </c>
      <c r="D7" s="4">
        <v>8</v>
      </c>
      <c r="E7" s="4">
        <v>11</v>
      </c>
    </row>
    <row r="9" spans="1:7" x14ac:dyDescent="0.35">
      <c r="A9" s="1" t="s">
        <v>16</v>
      </c>
      <c r="B9">
        <v>173</v>
      </c>
      <c r="C9">
        <v>75</v>
      </c>
      <c r="D9">
        <v>96</v>
      </c>
      <c r="E9">
        <v>99</v>
      </c>
      <c r="G9">
        <f>SUM(B9:E9)</f>
        <v>443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2022-12-19T08:29:34Z</dcterms:created>
  <dcterms:modified xsi:type="dcterms:W3CDTF">2023-02-28T13:05:46Z</dcterms:modified>
</cp:coreProperties>
</file>