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DCC576A1-B6D4-544C-951E-D4CE254F4949}" xr6:coauthVersionLast="47" xr6:coauthVersionMax="47" xr10:uidLastSave="{00000000-0000-0000-0000-000000000000}"/>
  <bookViews>
    <workbookView xWindow="0" yWindow="500" windowWidth="27900" windowHeight="17500" activeTab="3" xr2:uid="{60C73D60-BF0F-1D4B-93D2-8841F24A7128}"/>
  </bookViews>
  <sheets>
    <sheet name="by dating" sheetId="1" r:id="rId1"/>
    <sheet name="by origin" sheetId="2" r:id="rId2"/>
    <sheet name="Sheet3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G3" i="4"/>
  <c r="G4" i="4"/>
  <c r="G5" i="4"/>
  <c r="G6" i="4"/>
  <c r="G7" i="4"/>
  <c r="G2" i="4"/>
  <c r="C9" i="4"/>
  <c r="D9" i="4"/>
  <c r="E9" i="4"/>
  <c r="B9" i="4"/>
  <c r="O45" i="2"/>
  <c r="M45" i="2"/>
  <c r="K42" i="2"/>
  <c r="I42" i="2"/>
  <c r="R42" i="2" s="1"/>
  <c r="R35" i="2"/>
  <c r="R28" i="2"/>
  <c r="R21" i="2"/>
  <c r="K21" i="2"/>
  <c r="I21" i="2"/>
  <c r="K14" i="2"/>
  <c r="I14" i="2"/>
  <c r="I45" i="2" s="1"/>
  <c r="M7" i="2"/>
  <c r="K7" i="2"/>
  <c r="K45" i="2" s="1"/>
  <c r="I7" i="2"/>
  <c r="R7" i="2" s="1"/>
  <c r="N67" i="1"/>
  <c r="N68" i="1"/>
  <c r="N69" i="1"/>
  <c r="N70" i="1"/>
  <c r="L60" i="1"/>
  <c r="L61" i="1"/>
  <c r="L56" i="1"/>
  <c r="M62" i="1" s="1"/>
  <c r="J48" i="1"/>
  <c r="J47" i="1"/>
  <c r="H48" i="1"/>
  <c r="I53" i="1" s="1"/>
  <c r="H49" i="1"/>
  <c r="H50" i="1"/>
  <c r="H47" i="1"/>
  <c r="J40" i="1"/>
  <c r="J42" i="1"/>
  <c r="J43" i="1"/>
  <c r="H39" i="1"/>
  <c r="H40" i="1"/>
  <c r="H42" i="1"/>
  <c r="H43" i="1"/>
  <c r="C66" i="1"/>
  <c r="N66" i="1" s="1"/>
  <c r="C67" i="1"/>
  <c r="C68" i="1"/>
  <c r="C69" i="1"/>
  <c r="C70" i="1"/>
  <c r="C65" i="1"/>
  <c r="N65" i="1" s="1"/>
  <c r="O71" i="1" s="1"/>
  <c r="C57" i="1"/>
  <c r="L57" i="1" s="1"/>
  <c r="C58" i="1"/>
  <c r="L58" i="1" s="1"/>
  <c r="C59" i="1"/>
  <c r="L59" i="1" s="1"/>
  <c r="C60" i="1"/>
  <c r="C61" i="1"/>
  <c r="C56" i="1"/>
  <c r="C48" i="1"/>
  <c r="C49" i="1"/>
  <c r="J49" i="1" s="1"/>
  <c r="C50" i="1"/>
  <c r="J50" i="1" s="1"/>
  <c r="C51" i="1"/>
  <c r="H51" i="1" s="1"/>
  <c r="C52" i="1"/>
  <c r="H52" i="1" s="1"/>
  <c r="C47" i="1"/>
  <c r="C43" i="1"/>
  <c r="C41" i="1"/>
  <c r="H41" i="1" s="1"/>
  <c r="C39" i="1"/>
  <c r="J39" i="1" s="1"/>
  <c r="C38" i="1"/>
  <c r="J38" i="1" s="1"/>
  <c r="O74" i="1" l="1"/>
  <c r="R71" i="1"/>
  <c r="R62" i="1"/>
  <c r="M74" i="1"/>
  <c r="K44" i="1"/>
  <c r="K53" i="1"/>
  <c r="R53" i="1" s="1"/>
  <c r="R45" i="2"/>
  <c r="J41" i="1"/>
  <c r="R14" i="2"/>
  <c r="J52" i="1"/>
  <c r="J51" i="1"/>
  <c r="H38" i="1"/>
  <c r="I44" i="1" s="1"/>
  <c r="R44" i="1" l="1"/>
  <c r="I74" i="1"/>
  <c r="R74" i="1" s="1"/>
  <c r="K74" i="1"/>
</calcChain>
</file>

<file path=xl/sharedStrings.xml><?xml version="1.0" encoding="utf-8"?>
<sst xmlns="http://schemas.openxmlformats.org/spreadsheetml/2006/main" count="237" uniqueCount="47">
  <si>
    <t>2nd BCE to early 1st CE</t>
  </si>
  <si>
    <t>Vernice nera</t>
  </si>
  <si>
    <t>Ceramica megarese</t>
  </si>
  <si>
    <t>piatti di Efeso</t>
  </si>
  <si>
    <t>1st -middle 2nd CE</t>
  </si>
  <si>
    <t>Italian TS</t>
  </si>
  <si>
    <t>Sigillata orientale</t>
  </si>
  <si>
    <t>Periode 7</t>
  </si>
  <si>
    <t>2nd BCE-early 1st CE</t>
  </si>
  <si>
    <t>Fragments</t>
  </si>
  <si>
    <t>RHB</t>
  </si>
  <si>
    <t>Adriatic</t>
  </si>
  <si>
    <t>Oriental</t>
  </si>
  <si>
    <t>Periode 6</t>
  </si>
  <si>
    <t>2nd BCE- early 1st CE</t>
  </si>
  <si>
    <t>Period 4</t>
  </si>
  <si>
    <t>African</t>
  </si>
  <si>
    <t>Period 3</t>
  </si>
  <si>
    <t>2nd half 1st CE</t>
  </si>
  <si>
    <t>2nd-3rd CE</t>
  </si>
  <si>
    <t>Aquileia amphorae</t>
  </si>
  <si>
    <t>P. Maggi - R. Merlatti, L´evolutione delle importazioni ad aquileia II</t>
  </si>
  <si>
    <t xml:space="preserve">African </t>
  </si>
  <si>
    <t>Italian</t>
  </si>
  <si>
    <t>Spanish</t>
  </si>
  <si>
    <t>Non ID</t>
  </si>
  <si>
    <t>% of RBH</t>
  </si>
  <si>
    <t xml:space="preserve">dating </t>
  </si>
  <si>
    <t>dating slice</t>
  </si>
  <si>
    <t>slice number</t>
  </si>
  <si>
    <t>dating percentage</t>
  </si>
  <si>
    <t>Periode 4</t>
  </si>
  <si>
    <t>Periode 3</t>
  </si>
  <si>
    <t>196 fragments</t>
  </si>
  <si>
    <t>1807 fragments</t>
  </si>
  <si>
    <t>2909 fragments</t>
  </si>
  <si>
    <t>137 fragments</t>
  </si>
  <si>
    <t>more detailled below</t>
  </si>
  <si>
    <t>2nd-3rd</t>
  </si>
  <si>
    <t>sherds RBH</t>
  </si>
  <si>
    <t>AB</t>
  </si>
  <si>
    <t>C</t>
  </si>
  <si>
    <t>D</t>
  </si>
  <si>
    <t>A</t>
  </si>
  <si>
    <t>B</t>
  </si>
  <si>
    <t>unknown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</si>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</sst>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9" fontId="0" fillId="3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Amphorae A - 50 BCE</a:t>
            </a:r>
            <a:r>
              <a:rPr lang="en-GB" baseline="0"/>
              <a:t> 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1485.1824999999999</c:v>
                </c:pt>
                <c:pt idx="1">
                  <c:v>15.487500000000001</c:v>
                </c:pt>
                <c:pt idx="2">
                  <c:v>15.145000000000001</c:v>
                </c:pt>
                <c:pt idx="3">
                  <c:v>1.97</c:v>
                </c:pt>
                <c:pt idx="4">
                  <c:v>0.6</c:v>
                </c:pt>
                <c:pt idx="5">
                  <c:v>8.2149999999999999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D447-B7DB-AB54F8DA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537280"/>
        <c:axId val="1270111408"/>
      </c:barChart>
      <c:catAx>
        <c:axId val="11815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0111408"/>
        <c:crosses val="autoZero"/>
        <c:auto val="1"/>
        <c:lblAlgn val="ctr"/>
        <c:lblOffset val="100"/>
        <c:noMultiLvlLbl val="0"/>
      </c:catAx>
      <c:valAx>
        <c:axId val="12701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15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Amphorae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1485.1824999999999</c:v>
                </c:pt>
                <c:pt idx="1">
                  <c:v>15.487500000000001</c:v>
                </c:pt>
                <c:pt idx="2">
                  <c:v>15.145000000000001</c:v>
                </c:pt>
                <c:pt idx="3">
                  <c:v>1.97</c:v>
                </c:pt>
                <c:pt idx="4">
                  <c:v>0.6</c:v>
                </c:pt>
                <c:pt idx="5">
                  <c:v>8.2149999999999999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54F-A488-508BEC87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228576"/>
        <c:axId val="1244465280"/>
      </c:barChart>
      <c:catAx>
        <c:axId val="12492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4465280"/>
        <c:crosses val="autoZero"/>
        <c:auto val="1"/>
        <c:lblAlgn val="ctr"/>
        <c:lblOffset val="100"/>
        <c:noMultiLvlLbl val="0"/>
      </c:catAx>
      <c:valAx>
        <c:axId val="1244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9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Amphorae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1463.67</c:v>
                </c:pt>
                <c:pt idx="1">
                  <c:v>77.28</c:v>
                </c:pt>
                <c:pt idx="2">
                  <c:v>0</c:v>
                </c:pt>
                <c:pt idx="3">
                  <c:v>36.14</c:v>
                </c:pt>
                <c:pt idx="4">
                  <c:v>36.14</c:v>
                </c:pt>
                <c:pt idx="5">
                  <c:v>198.77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6-464F-891A-7E1FCBCA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335280"/>
        <c:axId val="1290522624"/>
      </c:barChart>
      <c:catAx>
        <c:axId val="12163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0522624"/>
        <c:crosses val="autoZero"/>
        <c:auto val="1"/>
        <c:lblAlgn val="ctr"/>
        <c:lblOffset val="100"/>
        <c:noMultiLvlLbl val="0"/>
      </c:catAx>
      <c:valAx>
        <c:axId val="1290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63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</a:t>
            </a:r>
            <a:r>
              <a:rPr lang="en-GB" baseline="0"/>
              <a:t> Amphorae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0">
                  <c:v>143.33000000000001</c:v>
                </c:pt>
                <c:pt idx="1">
                  <c:v>23.77</c:v>
                </c:pt>
                <c:pt idx="2">
                  <c:v>15.93</c:v>
                </c:pt>
                <c:pt idx="3">
                  <c:v>0.25</c:v>
                </c:pt>
                <c:pt idx="4">
                  <c:v>0.25</c:v>
                </c:pt>
                <c:pt idx="5">
                  <c:v>13.97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CB4F-95E9-4D10D82D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06432"/>
        <c:axId val="1290589504"/>
      </c:barChart>
      <c:catAx>
        <c:axId val="12683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0589504"/>
        <c:crosses val="autoZero"/>
        <c:auto val="1"/>
        <c:lblAlgn val="ctr"/>
        <c:lblOffset val="100"/>
        <c:noMultiLvlLbl val="0"/>
      </c:catAx>
      <c:valAx>
        <c:axId val="12905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83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Aquileia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Sheet1!$J$13:$M$13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Sheet1!$J$14:$M$14</c:f>
              <c:numCache>
                <c:formatCode>General</c:formatCode>
                <c:ptCount val="4"/>
                <c:pt idx="0">
                  <c:v>1527</c:v>
                </c:pt>
                <c:pt idx="1">
                  <c:v>1527</c:v>
                </c:pt>
                <c:pt idx="2">
                  <c:v>1812</c:v>
                </c:pt>
                <c:pt idx="3">
                  <c:v>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3.4630920379665531E-2"/>
                  <c:y val="-0.225913621262458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4405230312978249"/>
                  <c:y val="5.85570408350119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531880644828762"/>
                  <c:y val="5.021058414209851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3168193099729603"/>
                  <c:y val="3.909592696261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percentage!$B$2:$B$7</c:f>
              <c:numCache>
                <c:formatCode>General\%</c:formatCode>
                <c:ptCount val="6"/>
                <c:pt idx="0">
                  <c:v>97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8423765211166786E-2"/>
                  <c:y val="-0.221854304635761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2391744213791459"/>
                  <c:y val="6.15064921520571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5392666825737697"/>
                  <c:y val="4.848516451999791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1422031336991951"/>
                  <c:y val="2.9030348855399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percentage!$C$2:$C$7</c:f>
              <c:numCache>
                <c:formatCode>General\%</c:formatCode>
                <c:ptCount val="6"/>
                <c:pt idx="0">
                  <c:v>97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321076062675264"/>
                  <c:y val="-0.222868391451068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6273071499865333E-2"/>
                  <c:y val="9.56036309414810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22730081275052"/>
                  <c:y val="9.63036597169539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8.1466515629208328E-2"/>
                  <c:y val="-4.3117953279095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7.6513252744815269E-2"/>
                  <c:y val="0.148730609255238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069408577448946"/>
                      <c:h val="9.39534883720930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percentage!$D$2:$D$7</c:f>
              <c:numCache>
                <c:formatCode>General\%</c:formatCode>
                <c:ptCount val="6"/>
                <c:pt idx="0">
                  <c:v>81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Amphore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317000284602987"/>
                  <c:y val="-0.153013695070294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2236900357334851"/>
                  <c:y val="4.47392219536914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846962653764665E-2"/>
                  <c:y val="0.134304721810763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Adriatic</c:v>
                </c:pt>
                <c:pt idx="1">
                  <c:v>Oriental</c:v>
                </c:pt>
                <c:pt idx="2">
                  <c:v>African</c:v>
                </c:pt>
                <c:pt idx="3">
                  <c:v>Italian</c:v>
                </c:pt>
                <c:pt idx="4">
                  <c:v>Spanish</c:v>
                </c:pt>
                <c:pt idx="5">
                  <c:v>unknown</c:v>
                </c:pt>
              </c:strCache>
            </c:strRef>
          </c:cat>
          <c:val>
            <c:numRef>
              <c:f>percentage!$E$2:$E$7</c:f>
              <c:numCache>
                <c:formatCode>General\%</c:formatCode>
                <c:ptCount val="6"/>
                <c:pt idx="0">
                  <c:v>73</c:v>
                </c:pt>
                <c:pt idx="1">
                  <c:v>12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50800</xdr:rowOff>
    </xdr:from>
    <xdr:to>
      <xdr:col>5</xdr:col>
      <xdr:colOff>577850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DB82-7091-5A49-A6EE-690AE325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9</xdr:row>
      <xdr:rowOff>76200</xdr:rowOff>
    </xdr:from>
    <xdr:to>
      <xdr:col>11</xdr:col>
      <xdr:colOff>393700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F98FB-F14E-BC46-A515-330FC8A1E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23</xdr:row>
      <xdr:rowOff>88900</xdr:rowOff>
    </xdr:from>
    <xdr:to>
      <xdr:col>5</xdr:col>
      <xdr:colOff>622300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27309-DF15-624F-99CA-FE1C92E1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23</xdr:row>
      <xdr:rowOff>127000</xdr:rowOff>
    </xdr:from>
    <xdr:to>
      <xdr:col>11</xdr:col>
      <xdr:colOff>457200</xdr:colOff>
      <xdr:row>37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9911-BC16-D84C-8FFB-E9208E8F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12</xdr:row>
      <xdr:rowOff>82550</xdr:rowOff>
    </xdr:from>
    <xdr:to>
      <xdr:col>11</xdr:col>
      <xdr:colOff>6350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DA1D0-1BE6-BBAB-A027-A66FB85A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25400</xdr:rowOff>
    </xdr:from>
    <xdr:to>
      <xdr:col>7</xdr:col>
      <xdr:colOff>711200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173E6-EFE0-3647-A232-77EBBBFB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</xdr:row>
      <xdr:rowOff>12700</xdr:rowOff>
    </xdr:from>
    <xdr:to>
      <xdr:col>15</xdr:col>
      <xdr:colOff>533400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48FAD-4F02-2D44-A918-68D2B669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30</xdr:row>
      <xdr:rowOff>152400</xdr:rowOff>
    </xdr:from>
    <xdr:to>
      <xdr:col>7</xdr:col>
      <xdr:colOff>622300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767B9-2214-D547-BC7C-F6F671255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139700</xdr:rowOff>
    </xdr:from>
    <xdr:to>
      <xdr:col>15</xdr:col>
      <xdr:colOff>546100</xdr:colOff>
      <xdr:row>49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EEEA6-DFB9-B445-AFF1-6B4CC00F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0.64451</cdr:x>
      <cdr:y>0.8206</cdr:y>
    </cdr:from>
    <cdr:to>
      <cdr:x>0.91239</cdr:x>
      <cdr:y>0.9103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927177AB-A16E-124C-F826-A85288B1E457}"/>
            </a:ext>
          </a:extLst>
        </cdr:cNvPr>
        <cdr:cNvSpPr txBox="1"/>
      </cdr:nvSpPr>
      <cdr:spPr>
        <a:xfrm xmlns:a="http://schemas.openxmlformats.org/drawingml/2006/main">
          <a:off x="4064000" y="3136900"/>
          <a:ext cx="1689120" cy="3428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1527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0.63838</cdr:x>
      <cdr:y>0.83113</cdr:y>
    </cdr:from>
    <cdr:to>
      <cdr:x>0.90707</cdr:x>
      <cdr:y>0.92053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6641371B-F524-4442-B5DA-4B08D88828DB}"/>
            </a:ext>
          </a:extLst>
        </cdr:cNvPr>
        <cdr:cNvSpPr txBox="1"/>
      </cdr:nvSpPr>
      <cdr:spPr>
        <a:xfrm xmlns:a="http://schemas.openxmlformats.org/drawingml/2006/main">
          <a:off x="4013180" y="3187715"/>
          <a:ext cx="1689120" cy="3428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1527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0.64387</cdr:x>
      <cdr:y>0.83721</cdr:y>
    </cdr:from>
    <cdr:to>
      <cdr:x>0.93763</cdr:x>
      <cdr:y>0.92691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6641371B-F524-4442-B5DA-4B08D88828DB}"/>
            </a:ext>
          </a:extLst>
        </cdr:cNvPr>
        <cdr:cNvSpPr txBox="1"/>
      </cdr:nvSpPr>
      <cdr:spPr>
        <a:xfrm xmlns:a="http://schemas.openxmlformats.org/drawingml/2006/main">
          <a:off x="4064016" y="3200412"/>
          <a:ext cx="1854184" cy="3428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11812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0.63856</cdr:x>
      <cdr:y>0.84158</cdr:y>
    </cdr:from>
    <cdr:to>
      <cdr:x>0.90563</cdr:x>
      <cdr:y>0.93069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6641371B-F524-4442-B5DA-4B08D88828DB}"/>
            </a:ext>
          </a:extLst>
        </cdr:cNvPr>
        <cdr:cNvSpPr txBox="1"/>
      </cdr:nvSpPr>
      <cdr:spPr>
        <a:xfrm xmlns:a="http://schemas.openxmlformats.org/drawingml/2006/main">
          <a:off x="4038617" y="3238496"/>
          <a:ext cx="1689111" cy="3429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197,5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8F78-A8F6-0C43-ACFC-0DFA5D127C3F}">
  <dimension ref="A1:R75"/>
  <sheetViews>
    <sheetView topLeftCell="A54" workbookViewId="0">
      <selection activeCell="A70" activeCellId="3" sqref="A43:XFD43 A52:XFD52 A61:XFD61 A70:XFD70"/>
    </sheetView>
  </sheetViews>
  <sheetFormatPr baseColWidth="10" defaultRowHeight="16" x14ac:dyDescent="0.2"/>
  <cols>
    <col min="1" max="7" width="10.83203125" style="3"/>
    <col min="8" max="8" width="10.83203125" style="8"/>
    <col min="9" max="9" width="10.83203125" style="3"/>
    <col min="10" max="10" width="10.83203125" style="8"/>
    <col min="11" max="11" width="10.83203125" style="3"/>
    <col min="12" max="12" width="10.83203125" style="8"/>
    <col min="13" max="13" width="10.83203125" style="3"/>
    <col min="14" max="14" width="10.83203125" style="8"/>
    <col min="15" max="17" width="10.83203125" style="3"/>
    <col min="18" max="18" width="10.83203125" style="13"/>
    <col min="19" max="16384" width="10.83203125" style="3"/>
  </cols>
  <sheetData>
    <row r="1" spans="1:18" ht="34" x14ac:dyDescent="0.2">
      <c r="A1" s="3" t="s">
        <v>20</v>
      </c>
    </row>
    <row r="3" spans="1:18" s="4" customFormat="1" ht="119" x14ac:dyDescent="0.2">
      <c r="A3" s="4" t="s">
        <v>0</v>
      </c>
      <c r="C3" s="4" t="s">
        <v>21</v>
      </c>
      <c r="H3" s="9"/>
      <c r="J3" s="9"/>
      <c r="L3" s="9"/>
      <c r="N3" s="9"/>
      <c r="R3" s="14"/>
    </row>
    <row r="4" spans="1:18" s="4" customFormat="1" ht="34" x14ac:dyDescent="0.2">
      <c r="A4" s="4" t="s">
        <v>1</v>
      </c>
      <c r="B4" s="5">
        <v>0.96</v>
      </c>
      <c r="H4" s="9"/>
      <c r="J4" s="9"/>
      <c r="L4" s="9"/>
      <c r="N4" s="9"/>
      <c r="R4" s="14"/>
    </row>
    <row r="5" spans="1:18" s="4" customFormat="1" ht="34" x14ac:dyDescent="0.2">
      <c r="A5" s="4" t="s">
        <v>2</v>
      </c>
      <c r="B5" s="5">
        <v>0.01</v>
      </c>
      <c r="H5" s="9"/>
      <c r="J5" s="9"/>
      <c r="L5" s="9"/>
      <c r="N5" s="9"/>
      <c r="R5" s="14"/>
    </row>
    <row r="6" spans="1:18" s="4" customFormat="1" ht="34" x14ac:dyDescent="0.2">
      <c r="A6" s="4" t="s">
        <v>3</v>
      </c>
      <c r="B6" s="5">
        <v>0.03</v>
      </c>
      <c r="H6" s="9"/>
      <c r="J6" s="9"/>
      <c r="L6" s="9"/>
      <c r="N6" s="9"/>
      <c r="R6" s="14"/>
    </row>
    <row r="7" spans="1:18" s="4" customFormat="1" x14ac:dyDescent="0.2">
      <c r="H7" s="9"/>
      <c r="J7" s="9"/>
      <c r="L7" s="9"/>
      <c r="N7" s="9"/>
      <c r="R7" s="14"/>
    </row>
    <row r="8" spans="1:18" s="4" customFormat="1" ht="34" x14ac:dyDescent="0.2">
      <c r="A8" s="4" t="s">
        <v>4</v>
      </c>
      <c r="H8" s="9"/>
      <c r="J8" s="9"/>
      <c r="L8" s="9"/>
      <c r="N8" s="9"/>
      <c r="R8" s="14"/>
    </row>
    <row r="9" spans="1:18" s="4" customFormat="1" ht="17" x14ac:dyDescent="0.2">
      <c r="A9" s="4" t="s">
        <v>5</v>
      </c>
      <c r="B9" s="5">
        <v>0.76</v>
      </c>
      <c r="H9" s="9"/>
      <c r="J9" s="9"/>
      <c r="L9" s="9"/>
      <c r="N9" s="9"/>
      <c r="R9" s="14"/>
    </row>
    <row r="10" spans="1:18" s="4" customFormat="1" ht="34" x14ac:dyDescent="0.2">
      <c r="A10" s="4" t="s">
        <v>6</v>
      </c>
      <c r="B10" s="5">
        <v>0.24</v>
      </c>
      <c r="H10" s="9"/>
      <c r="J10" s="9"/>
      <c r="L10" s="9"/>
      <c r="N10" s="9"/>
      <c r="R10" s="14"/>
    </row>
    <row r="12" spans="1:18" ht="17" x14ac:dyDescent="0.2">
      <c r="B12" s="3" t="s">
        <v>9</v>
      </c>
      <c r="C12" s="3" t="s">
        <v>10</v>
      </c>
    </row>
    <row r="13" spans="1:18" s="6" customFormat="1" ht="34" x14ac:dyDescent="0.2">
      <c r="A13" s="6" t="s">
        <v>7</v>
      </c>
      <c r="D13" s="6" t="s">
        <v>8</v>
      </c>
      <c r="H13" s="10"/>
      <c r="J13" s="10"/>
      <c r="L13" s="10"/>
      <c r="N13" s="10"/>
      <c r="R13" s="15"/>
    </row>
    <row r="14" spans="1:18" ht="17" x14ac:dyDescent="0.2">
      <c r="A14" s="3" t="s">
        <v>11</v>
      </c>
      <c r="C14" s="3">
        <v>133</v>
      </c>
    </row>
    <row r="15" spans="1:18" ht="17" x14ac:dyDescent="0.2">
      <c r="A15" s="3" t="s">
        <v>12</v>
      </c>
      <c r="C15" s="3">
        <v>1</v>
      </c>
    </row>
    <row r="18" spans="1:18" s="6" customFormat="1" ht="34" x14ac:dyDescent="0.2">
      <c r="A18" s="6" t="s">
        <v>13</v>
      </c>
      <c r="D18" s="6" t="s">
        <v>14</v>
      </c>
      <c r="H18" s="10"/>
      <c r="J18" s="10"/>
      <c r="L18" s="10"/>
      <c r="N18" s="10"/>
      <c r="R18" s="15"/>
    </row>
    <row r="19" spans="1:18" ht="17" x14ac:dyDescent="0.2">
      <c r="A19" s="3" t="s">
        <v>11</v>
      </c>
      <c r="C19" s="3">
        <v>2845</v>
      </c>
    </row>
    <row r="20" spans="1:18" ht="17" x14ac:dyDescent="0.2">
      <c r="A20" s="3" t="s">
        <v>12</v>
      </c>
      <c r="C20" s="3">
        <v>28</v>
      </c>
    </row>
    <row r="23" spans="1:18" s="6" customFormat="1" ht="34" x14ac:dyDescent="0.2">
      <c r="A23" s="6" t="s">
        <v>15</v>
      </c>
      <c r="D23" s="6" t="s">
        <v>18</v>
      </c>
      <c r="H23" s="10"/>
      <c r="J23" s="10"/>
      <c r="L23" s="10"/>
      <c r="N23" s="10"/>
      <c r="R23" s="15"/>
    </row>
    <row r="24" spans="1:18" ht="17" x14ac:dyDescent="0.2">
      <c r="A24" s="3" t="s">
        <v>11</v>
      </c>
      <c r="C24" s="3">
        <v>1469</v>
      </c>
    </row>
    <row r="25" spans="1:18" ht="17" x14ac:dyDescent="0.2">
      <c r="A25" s="3" t="s">
        <v>12</v>
      </c>
      <c r="C25" s="3">
        <v>65</v>
      </c>
    </row>
    <row r="26" spans="1:18" ht="17" x14ac:dyDescent="0.2">
      <c r="A26" s="3" t="s">
        <v>16</v>
      </c>
      <c r="C26" s="3">
        <v>26</v>
      </c>
    </row>
    <row r="29" spans="1:18" s="6" customFormat="1" ht="17" x14ac:dyDescent="0.2">
      <c r="A29" s="6" t="s">
        <v>17</v>
      </c>
      <c r="D29" s="6" t="s">
        <v>19</v>
      </c>
      <c r="H29" s="10"/>
      <c r="J29" s="10"/>
      <c r="L29" s="10"/>
      <c r="N29" s="10"/>
      <c r="R29" s="15"/>
    </row>
    <row r="30" spans="1:18" ht="17" x14ac:dyDescent="0.2">
      <c r="A30" s="3" t="s">
        <v>11</v>
      </c>
      <c r="C30" s="3">
        <v>154</v>
      </c>
    </row>
    <row r="31" spans="1:18" ht="17" x14ac:dyDescent="0.2">
      <c r="A31" s="3" t="s">
        <v>12</v>
      </c>
      <c r="C31" s="3">
        <v>25</v>
      </c>
    </row>
    <row r="32" spans="1:18" ht="17" x14ac:dyDescent="0.2">
      <c r="A32" s="3" t="s">
        <v>16</v>
      </c>
      <c r="C32" s="3">
        <v>13</v>
      </c>
    </row>
    <row r="34" spans="1:18" ht="51" x14ac:dyDescent="0.2">
      <c r="A34" s="3" t="s">
        <v>37</v>
      </c>
    </row>
    <row r="35" spans="1:18" ht="17" x14ac:dyDescent="0.2">
      <c r="H35" s="8" t="s">
        <v>43</v>
      </c>
      <c r="J35" s="8" t="s">
        <v>44</v>
      </c>
      <c r="L35" s="8" t="s">
        <v>41</v>
      </c>
      <c r="N35" s="8" t="s">
        <v>42</v>
      </c>
    </row>
    <row r="36" spans="1:18" ht="34" x14ac:dyDescent="0.2">
      <c r="B36" s="3" t="s">
        <v>26</v>
      </c>
      <c r="C36" s="3" t="s">
        <v>39</v>
      </c>
      <c r="D36" s="3" t="s">
        <v>27</v>
      </c>
      <c r="E36" s="3" t="s">
        <v>28</v>
      </c>
      <c r="F36" s="3" t="s">
        <v>29</v>
      </c>
      <c r="G36" s="3" t="s">
        <v>30</v>
      </c>
      <c r="H36" s="8" t="s">
        <v>40</v>
      </c>
      <c r="J36" s="8" t="s">
        <v>40</v>
      </c>
      <c r="L36" s="8" t="s">
        <v>41</v>
      </c>
      <c r="N36" s="8" t="s">
        <v>42</v>
      </c>
    </row>
    <row r="37" spans="1:18" s="6" customFormat="1" ht="17" x14ac:dyDescent="0.2">
      <c r="A37" s="6" t="s">
        <v>7</v>
      </c>
      <c r="H37" s="10"/>
      <c r="J37" s="10"/>
      <c r="L37" s="10"/>
      <c r="N37" s="10"/>
      <c r="R37" s="15"/>
    </row>
    <row r="38" spans="1:18" ht="34" x14ac:dyDescent="0.2">
      <c r="A38" s="3" t="s">
        <v>11</v>
      </c>
      <c r="B38" s="3">
        <v>97</v>
      </c>
      <c r="C38" s="3">
        <f>97*1.37</f>
        <v>132.89000000000001</v>
      </c>
      <c r="D38" s="7" t="s">
        <v>8</v>
      </c>
      <c r="E38" s="3" t="s">
        <v>40</v>
      </c>
      <c r="F38" s="3">
        <v>2</v>
      </c>
      <c r="G38" s="3">
        <v>0.3</v>
      </c>
      <c r="H38" s="8">
        <f>(C38/2)+G38</f>
        <v>66.745000000000005</v>
      </c>
      <c r="J38" s="8">
        <f>(C38/2)+G38</f>
        <v>66.745000000000005</v>
      </c>
      <c r="L38" s="8">
        <v>0</v>
      </c>
      <c r="N38" s="8">
        <v>0</v>
      </c>
    </row>
    <row r="39" spans="1:18" ht="34" x14ac:dyDescent="0.2">
      <c r="A39" s="3" t="s">
        <v>12</v>
      </c>
      <c r="B39" s="3">
        <v>0.5</v>
      </c>
      <c r="C39" s="3">
        <f>1.37*0.5</f>
        <v>0.68500000000000005</v>
      </c>
      <c r="D39" s="3" t="s">
        <v>8</v>
      </c>
      <c r="E39" s="3" t="s">
        <v>40</v>
      </c>
      <c r="F39" s="3">
        <v>2</v>
      </c>
      <c r="G39" s="3">
        <v>0.3</v>
      </c>
      <c r="H39" s="8">
        <f t="shared" ref="H39:H43" si="0">(C39/2)+G39</f>
        <v>0.64250000000000007</v>
      </c>
      <c r="J39" s="8">
        <f t="shared" ref="J39:J43" si="1">(C39/2)+G39</f>
        <v>0.64250000000000007</v>
      </c>
      <c r="L39" s="8">
        <v>0</v>
      </c>
      <c r="N39" s="8">
        <v>0</v>
      </c>
    </row>
    <row r="40" spans="1:18" ht="34" x14ac:dyDescent="0.2">
      <c r="A40" s="3" t="s">
        <v>22</v>
      </c>
      <c r="C40" s="3">
        <v>0</v>
      </c>
      <c r="D40" s="3" t="s">
        <v>8</v>
      </c>
      <c r="E40" s="3" t="s">
        <v>40</v>
      </c>
      <c r="F40" s="3">
        <v>2</v>
      </c>
      <c r="G40" s="3">
        <v>0.3</v>
      </c>
      <c r="H40" s="8">
        <f t="shared" si="0"/>
        <v>0.3</v>
      </c>
      <c r="J40" s="8">
        <f t="shared" si="1"/>
        <v>0.3</v>
      </c>
      <c r="L40" s="8">
        <v>0</v>
      </c>
      <c r="N40" s="8">
        <v>0</v>
      </c>
    </row>
    <row r="41" spans="1:18" ht="34" x14ac:dyDescent="0.2">
      <c r="A41" s="3" t="s">
        <v>23</v>
      </c>
      <c r="B41" s="3">
        <v>2</v>
      </c>
      <c r="C41" s="3">
        <f>1.37*2</f>
        <v>2.74</v>
      </c>
      <c r="D41" s="3" t="s">
        <v>8</v>
      </c>
      <c r="E41" s="3" t="s">
        <v>40</v>
      </c>
      <c r="F41" s="3">
        <v>2</v>
      </c>
      <c r="G41" s="3">
        <v>0.3</v>
      </c>
      <c r="H41" s="8">
        <f t="shared" si="0"/>
        <v>1.6700000000000002</v>
      </c>
      <c r="J41" s="8">
        <f t="shared" si="1"/>
        <v>1.6700000000000002</v>
      </c>
      <c r="L41" s="8">
        <v>0</v>
      </c>
      <c r="N41" s="8">
        <v>0</v>
      </c>
    </row>
    <row r="42" spans="1:18" ht="34" x14ac:dyDescent="0.2">
      <c r="A42" s="3" t="s">
        <v>24</v>
      </c>
      <c r="C42" s="3">
        <v>0</v>
      </c>
      <c r="D42" s="3" t="s">
        <v>8</v>
      </c>
      <c r="E42" s="3" t="s">
        <v>40</v>
      </c>
      <c r="F42" s="3">
        <v>2</v>
      </c>
      <c r="G42" s="3">
        <v>0.3</v>
      </c>
      <c r="H42" s="8">
        <f t="shared" si="0"/>
        <v>0.3</v>
      </c>
      <c r="J42" s="8">
        <f t="shared" si="1"/>
        <v>0.3</v>
      </c>
      <c r="L42" s="8">
        <v>0</v>
      </c>
      <c r="N42" s="8">
        <v>0</v>
      </c>
    </row>
    <row r="43" spans="1:18" ht="34" x14ac:dyDescent="0.2">
      <c r="A43" s="3" t="s">
        <v>25</v>
      </c>
      <c r="B43" s="3">
        <v>0.5</v>
      </c>
      <c r="C43" s="3">
        <f>1.37*B43</f>
        <v>0.68500000000000005</v>
      </c>
      <c r="D43" s="3" t="s">
        <v>8</v>
      </c>
      <c r="E43" s="3" t="s">
        <v>40</v>
      </c>
      <c r="F43" s="3">
        <v>2</v>
      </c>
      <c r="G43" s="3">
        <v>0.3</v>
      </c>
      <c r="H43" s="8">
        <f t="shared" si="0"/>
        <v>0.64250000000000007</v>
      </c>
      <c r="J43" s="8">
        <f t="shared" si="1"/>
        <v>0.64250000000000007</v>
      </c>
      <c r="L43" s="8">
        <v>0</v>
      </c>
      <c r="N43" s="8">
        <v>0</v>
      </c>
    </row>
    <row r="44" spans="1:18" ht="34" x14ac:dyDescent="0.2">
      <c r="B44" s="3" t="s">
        <v>36</v>
      </c>
      <c r="I44" s="3">
        <f>SUM(H38:H43)</f>
        <v>70.3</v>
      </c>
      <c r="K44" s="3">
        <f>SUM(J38:J43)</f>
        <v>70.3</v>
      </c>
      <c r="M44" s="3">
        <v>0</v>
      </c>
      <c r="O44" s="3">
        <v>0</v>
      </c>
      <c r="R44" s="13">
        <f>SUM(I44:O44)</f>
        <v>140.6</v>
      </c>
    </row>
    <row r="46" spans="1:18" s="6" customFormat="1" ht="17" x14ac:dyDescent="0.2">
      <c r="A46" s="6" t="s">
        <v>13</v>
      </c>
      <c r="H46" s="10"/>
      <c r="J46" s="10"/>
      <c r="L46" s="10"/>
      <c r="N46" s="10"/>
      <c r="R46" s="15"/>
    </row>
    <row r="47" spans="1:18" ht="34" x14ac:dyDescent="0.2">
      <c r="A47" s="3" t="s">
        <v>11</v>
      </c>
      <c r="B47" s="3">
        <v>97.5</v>
      </c>
      <c r="C47" s="3">
        <f>29.09*B47</f>
        <v>2836.2750000000001</v>
      </c>
      <c r="D47" s="3" t="s">
        <v>14</v>
      </c>
      <c r="E47" s="3" t="s">
        <v>40</v>
      </c>
      <c r="F47" s="3">
        <v>2</v>
      </c>
      <c r="G47" s="3">
        <v>0.3</v>
      </c>
      <c r="H47" s="8">
        <f>(C47/F47)+G47</f>
        <v>1418.4375</v>
      </c>
      <c r="J47" s="8">
        <f>(C47/F47)+G47</f>
        <v>1418.4375</v>
      </c>
      <c r="L47" s="8">
        <v>0</v>
      </c>
      <c r="N47" s="8">
        <v>0</v>
      </c>
    </row>
    <row r="48" spans="1:18" ht="34" x14ac:dyDescent="0.2">
      <c r="A48" s="3" t="s">
        <v>12</v>
      </c>
      <c r="B48" s="3">
        <v>1</v>
      </c>
      <c r="C48" s="3">
        <f t="shared" ref="C48:C52" si="2">29.09*B48</f>
        <v>29.09</v>
      </c>
      <c r="D48" s="3" t="s">
        <v>14</v>
      </c>
      <c r="E48" s="3" t="s">
        <v>40</v>
      </c>
      <c r="F48" s="3">
        <v>2</v>
      </c>
      <c r="G48" s="3">
        <v>0.3</v>
      </c>
      <c r="H48" s="8">
        <f t="shared" ref="H48:H52" si="3">(C48/F48)+G48</f>
        <v>14.845000000000001</v>
      </c>
      <c r="J48" s="8">
        <f t="shared" ref="J48:J52" si="4">(C48/F48)+G48</f>
        <v>14.845000000000001</v>
      </c>
      <c r="L48" s="8">
        <v>0</v>
      </c>
      <c r="N48" s="8">
        <v>0</v>
      </c>
    </row>
    <row r="49" spans="1:18" ht="34" x14ac:dyDescent="0.2">
      <c r="A49" s="3" t="s">
        <v>22</v>
      </c>
      <c r="B49" s="3">
        <v>1</v>
      </c>
      <c r="C49" s="3">
        <f t="shared" si="2"/>
        <v>29.09</v>
      </c>
      <c r="D49" s="3" t="s">
        <v>14</v>
      </c>
      <c r="E49" s="3" t="s">
        <v>40</v>
      </c>
      <c r="F49" s="3">
        <v>2</v>
      </c>
      <c r="G49" s="3">
        <v>0.3</v>
      </c>
      <c r="H49" s="8">
        <f t="shared" si="3"/>
        <v>14.845000000000001</v>
      </c>
      <c r="J49" s="8">
        <f t="shared" si="4"/>
        <v>14.845000000000001</v>
      </c>
      <c r="L49" s="8">
        <v>0</v>
      </c>
      <c r="N49" s="8">
        <v>0</v>
      </c>
    </row>
    <row r="50" spans="1:18" ht="34" x14ac:dyDescent="0.2">
      <c r="A50" s="3" t="s">
        <v>23</v>
      </c>
      <c r="C50" s="3">
        <f t="shared" si="2"/>
        <v>0</v>
      </c>
      <c r="D50" s="3" t="s">
        <v>14</v>
      </c>
      <c r="E50" s="3" t="s">
        <v>40</v>
      </c>
      <c r="F50" s="3">
        <v>2</v>
      </c>
      <c r="G50" s="3">
        <v>0.3</v>
      </c>
      <c r="H50" s="8">
        <f t="shared" si="3"/>
        <v>0.3</v>
      </c>
      <c r="J50" s="8">
        <f t="shared" si="4"/>
        <v>0.3</v>
      </c>
      <c r="L50" s="8">
        <v>0</v>
      </c>
      <c r="N50" s="8">
        <v>0</v>
      </c>
    </row>
    <row r="51" spans="1:18" ht="34" x14ac:dyDescent="0.2">
      <c r="A51" s="3" t="s">
        <v>24</v>
      </c>
      <c r="C51" s="3">
        <f t="shared" si="2"/>
        <v>0</v>
      </c>
      <c r="D51" s="3" t="s">
        <v>14</v>
      </c>
      <c r="E51" s="3" t="s">
        <v>40</v>
      </c>
      <c r="F51" s="3">
        <v>2</v>
      </c>
      <c r="G51" s="3">
        <v>0.3</v>
      </c>
      <c r="H51" s="8">
        <f t="shared" si="3"/>
        <v>0.3</v>
      </c>
      <c r="J51" s="8">
        <f t="shared" si="4"/>
        <v>0.3</v>
      </c>
      <c r="L51" s="8">
        <v>0</v>
      </c>
      <c r="N51" s="8">
        <v>0</v>
      </c>
    </row>
    <row r="52" spans="1:18" ht="34" x14ac:dyDescent="0.2">
      <c r="A52" s="3" t="s">
        <v>25</v>
      </c>
      <c r="B52" s="3">
        <v>0.5</v>
      </c>
      <c r="C52" s="3">
        <f t="shared" si="2"/>
        <v>14.545</v>
      </c>
      <c r="D52" s="3" t="s">
        <v>14</v>
      </c>
      <c r="E52" s="3" t="s">
        <v>40</v>
      </c>
      <c r="F52" s="3">
        <v>2</v>
      </c>
      <c r="G52" s="3">
        <v>0.3</v>
      </c>
      <c r="H52" s="8">
        <f t="shared" si="3"/>
        <v>7.5724999999999998</v>
      </c>
      <c r="J52" s="8">
        <f t="shared" si="4"/>
        <v>7.5724999999999998</v>
      </c>
      <c r="L52" s="8">
        <v>0</v>
      </c>
      <c r="N52" s="8">
        <v>0</v>
      </c>
    </row>
    <row r="53" spans="1:18" ht="34" x14ac:dyDescent="0.2">
      <c r="B53" s="3" t="s">
        <v>35</v>
      </c>
      <c r="I53" s="3">
        <f>SUM(H47:H52)</f>
        <v>1456.3</v>
      </c>
      <c r="K53" s="3">
        <f>SUM(J47:J52)</f>
        <v>1456.3</v>
      </c>
      <c r="M53" s="3">
        <v>0</v>
      </c>
      <c r="O53" s="3">
        <v>0</v>
      </c>
      <c r="R53" s="13">
        <f>SUM(I53:O53)</f>
        <v>2912.6</v>
      </c>
    </row>
    <row r="55" spans="1:18" s="6" customFormat="1" ht="17" x14ac:dyDescent="0.2">
      <c r="A55" s="6" t="s">
        <v>31</v>
      </c>
      <c r="H55" s="10"/>
      <c r="J55" s="10"/>
      <c r="L55" s="10"/>
      <c r="N55" s="10"/>
      <c r="R55" s="15"/>
    </row>
    <row r="56" spans="1:18" ht="34" x14ac:dyDescent="0.2">
      <c r="A56" s="3" t="s">
        <v>11</v>
      </c>
      <c r="B56" s="3">
        <v>81</v>
      </c>
      <c r="C56" s="3">
        <f>18.07*B56</f>
        <v>1463.67</v>
      </c>
      <c r="D56" s="3" t="s">
        <v>18</v>
      </c>
      <c r="E56" s="3" t="s">
        <v>41</v>
      </c>
      <c r="F56" s="3">
        <v>1</v>
      </c>
      <c r="G56" s="3">
        <v>1</v>
      </c>
      <c r="H56" s="8">
        <v>0</v>
      </c>
      <c r="J56" s="8">
        <v>0</v>
      </c>
      <c r="L56" s="8">
        <f>C56</f>
        <v>1463.67</v>
      </c>
      <c r="N56" s="8">
        <v>0</v>
      </c>
    </row>
    <row r="57" spans="1:18" ht="34" x14ac:dyDescent="0.2">
      <c r="A57" s="3" t="s">
        <v>12</v>
      </c>
      <c r="B57" s="3">
        <v>4</v>
      </c>
      <c r="C57" s="3">
        <f t="shared" ref="C57:C61" si="5">18.07*B57</f>
        <v>72.28</v>
      </c>
      <c r="D57" s="3" t="s">
        <v>18</v>
      </c>
      <c r="E57" s="3" t="s">
        <v>41</v>
      </c>
      <c r="F57" s="3">
        <v>1</v>
      </c>
      <c r="G57" s="3">
        <v>1</v>
      </c>
      <c r="H57" s="8">
        <v>0</v>
      </c>
      <c r="J57" s="8">
        <v>0</v>
      </c>
      <c r="L57" s="8">
        <f t="shared" ref="L57:L61" si="6">C57</f>
        <v>72.28</v>
      </c>
      <c r="N57" s="8">
        <v>0</v>
      </c>
    </row>
    <row r="58" spans="1:18" ht="34" x14ac:dyDescent="0.2">
      <c r="A58" s="3" t="s">
        <v>22</v>
      </c>
      <c r="C58" s="3">
        <f t="shared" si="5"/>
        <v>0</v>
      </c>
      <c r="D58" s="3" t="s">
        <v>18</v>
      </c>
      <c r="E58" s="3" t="s">
        <v>41</v>
      </c>
      <c r="F58" s="3">
        <v>1</v>
      </c>
      <c r="G58" s="3">
        <v>1</v>
      </c>
      <c r="H58" s="8">
        <v>0</v>
      </c>
      <c r="J58" s="8">
        <v>0</v>
      </c>
      <c r="L58" s="8">
        <f t="shared" si="6"/>
        <v>0</v>
      </c>
      <c r="N58" s="8">
        <v>0</v>
      </c>
    </row>
    <row r="59" spans="1:18" ht="34" x14ac:dyDescent="0.2">
      <c r="A59" s="3" t="s">
        <v>23</v>
      </c>
      <c r="B59" s="3">
        <v>2</v>
      </c>
      <c r="C59" s="3">
        <f t="shared" si="5"/>
        <v>36.14</v>
      </c>
      <c r="D59" s="3" t="s">
        <v>18</v>
      </c>
      <c r="E59" s="3" t="s">
        <v>41</v>
      </c>
      <c r="F59" s="3">
        <v>1</v>
      </c>
      <c r="G59" s="3">
        <v>1</v>
      </c>
      <c r="H59" s="8">
        <v>0</v>
      </c>
      <c r="J59" s="8">
        <v>0</v>
      </c>
      <c r="L59" s="8">
        <f t="shared" si="6"/>
        <v>36.14</v>
      </c>
      <c r="N59" s="8">
        <v>0</v>
      </c>
    </row>
    <row r="60" spans="1:18" ht="34" x14ac:dyDescent="0.2">
      <c r="A60" s="3" t="s">
        <v>24</v>
      </c>
      <c r="B60" s="3">
        <v>2</v>
      </c>
      <c r="C60" s="3">
        <f t="shared" si="5"/>
        <v>36.14</v>
      </c>
      <c r="D60" s="3" t="s">
        <v>18</v>
      </c>
      <c r="E60" s="3" t="s">
        <v>41</v>
      </c>
      <c r="F60" s="3">
        <v>1</v>
      </c>
      <c r="G60" s="3">
        <v>1</v>
      </c>
      <c r="H60" s="8">
        <v>0</v>
      </c>
      <c r="J60" s="8">
        <v>0</v>
      </c>
      <c r="L60" s="8">
        <f t="shared" si="6"/>
        <v>36.14</v>
      </c>
      <c r="N60" s="8">
        <v>0</v>
      </c>
    </row>
    <row r="61" spans="1:18" ht="34" x14ac:dyDescent="0.2">
      <c r="A61" s="3" t="s">
        <v>25</v>
      </c>
      <c r="B61" s="3">
        <v>11</v>
      </c>
      <c r="C61" s="3">
        <f t="shared" si="5"/>
        <v>198.77</v>
      </c>
      <c r="D61" s="3" t="s">
        <v>18</v>
      </c>
      <c r="E61" s="3" t="s">
        <v>41</v>
      </c>
      <c r="F61" s="3">
        <v>1</v>
      </c>
      <c r="G61" s="3">
        <v>1</v>
      </c>
      <c r="H61" s="8">
        <v>0</v>
      </c>
      <c r="J61" s="8">
        <v>0</v>
      </c>
      <c r="L61" s="8">
        <f t="shared" si="6"/>
        <v>198.77</v>
      </c>
      <c r="N61" s="8">
        <v>0</v>
      </c>
    </row>
    <row r="62" spans="1:18" ht="34" x14ac:dyDescent="0.2">
      <c r="B62" s="3" t="s">
        <v>34</v>
      </c>
      <c r="I62" s="3">
        <v>0</v>
      </c>
      <c r="K62" s="3">
        <v>0</v>
      </c>
      <c r="M62" s="3">
        <f>SUM(L56:L61)</f>
        <v>1807.0000000000002</v>
      </c>
      <c r="O62" s="3">
        <v>0</v>
      </c>
      <c r="R62" s="13">
        <f>SUM(I62:O62)</f>
        <v>1807.0000000000002</v>
      </c>
    </row>
    <row r="64" spans="1:18" s="6" customFormat="1" ht="17" x14ac:dyDescent="0.2">
      <c r="A64" s="6" t="s">
        <v>32</v>
      </c>
      <c r="H64" s="10"/>
      <c r="J64" s="10"/>
      <c r="L64" s="10"/>
      <c r="N64" s="10"/>
      <c r="R64" s="15"/>
    </row>
    <row r="65" spans="1:18" ht="17" x14ac:dyDescent="0.2">
      <c r="A65" s="3" t="s">
        <v>11</v>
      </c>
      <c r="B65" s="3">
        <v>73</v>
      </c>
      <c r="C65" s="3">
        <f>1.96*B65</f>
        <v>143.07999999999998</v>
      </c>
      <c r="D65" s="3" t="s">
        <v>38</v>
      </c>
      <c r="E65" s="3" t="s">
        <v>42</v>
      </c>
      <c r="F65" s="3">
        <v>1</v>
      </c>
      <c r="G65" s="3">
        <v>0.25</v>
      </c>
      <c r="H65" s="8">
        <v>0</v>
      </c>
      <c r="J65" s="8">
        <v>0</v>
      </c>
      <c r="L65" s="8">
        <v>0</v>
      </c>
      <c r="N65" s="8">
        <f>C65+G65</f>
        <v>143.32999999999998</v>
      </c>
    </row>
    <row r="66" spans="1:18" ht="17" x14ac:dyDescent="0.2">
      <c r="A66" s="3" t="s">
        <v>12</v>
      </c>
      <c r="B66" s="3">
        <v>12</v>
      </c>
      <c r="C66" s="3">
        <f t="shared" ref="C66:C70" si="7">1.96*B66</f>
        <v>23.52</v>
      </c>
      <c r="D66" s="3" t="s">
        <v>38</v>
      </c>
      <c r="E66" s="3" t="s">
        <v>42</v>
      </c>
      <c r="F66" s="3">
        <v>1</v>
      </c>
      <c r="G66" s="3">
        <v>0.25</v>
      </c>
      <c r="H66" s="8">
        <v>0</v>
      </c>
      <c r="J66" s="8">
        <v>0</v>
      </c>
      <c r="L66" s="8">
        <v>0</v>
      </c>
      <c r="N66" s="8">
        <f t="shared" ref="N66:N70" si="8">C66+G66</f>
        <v>23.77</v>
      </c>
    </row>
    <row r="67" spans="1:18" ht="17" x14ac:dyDescent="0.2">
      <c r="A67" s="3" t="s">
        <v>22</v>
      </c>
      <c r="B67" s="3">
        <v>8</v>
      </c>
      <c r="C67" s="3">
        <f t="shared" si="7"/>
        <v>15.68</v>
      </c>
      <c r="D67" s="3" t="s">
        <v>38</v>
      </c>
      <c r="E67" s="3" t="s">
        <v>42</v>
      </c>
      <c r="F67" s="3">
        <v>1</v>
      </c>
      <c r="G67" s="3">
        <v>0.25</v>
      </c>
      <c r="H67" s="8">
        <v>0</v>
      </c>
      <c r="J67" s="8">
        <v>0</v>
      </c>
      <c r="L67" s="8">
        <v>0</v>
      </c>
      <c r="N67" s="8">
        <f t="shared" si="8"/>
        <v>15.93</v>
      </c>
    </row>
    <row r="68" spans="1:18" ht="17" x14ac:dyDescent="0.2">
      <c r="A68" s="3" t="s">
        <v>23</v>
      </c>
      <c r="C68" s="3">
        <f t="shared" si="7"/>
        <v>0</v>
      </c>
      <c r="D68" s="3" t="s">
        <v>38</v>
      </c>
      <c r="E68" s="3" t="s">
        <v>42</v>
      </c>
      <c r="F68" s="3">
        <v>1</v>
      </c>
      <c r="G68" s="3">
        <v>0.25</v>
      </c>
      <c r="H68" s="8">
        <v>0</v>
      </c>
      <c r="J68" s="8">
        <v>0</v>
      </c>
      <c r="L68" s="8">
        <v>0</v>
      </c>
      <c r="N68" s="8">
        <f t="shared" si="8"/>
        <v>0.25</v>
      </c>
    </row>
    <row r="69" spans="1:18" ht="17" x14ac:dyDescent="0.2">
      <c r="A69" s="3" t="s">
        <v>24</v>
      </c>
      <c r="C69" s="3">
        <f t="shared" si="7"/>
        <v>0</v>
      </c>
      <c r="D69" s="3" t="s">
        <v>38</v>
      </c>
      <c r="E69" s="3" t="s">
        <v>42</v>
      </c>
      <c r="F69" s="3">
        <v>1</v>
      </c>
      <c r="G69" s="3">
        <v>0.25</v>
      </c>
      <c r="H69" s="8">
        <v>0</v>
      </c>
      <c r="J69" s="8">
        <v>0</v>
      </c>
      <c r="L69" s="8">
        <v>0</v>
      </c>
      <c r="N69" s="8">
        <f t="shared" si="8"/>
        <v>0.25</v>
      </c>
    </row>
    <row r="70" spans="1:18" ht="17" x14ac:dyDescent="0.2">
      <c r="A70" s="3" t="s">
        <v>25</v>
      </c>
      <c r="B70" s="3">
        <v>7</v>
      </c>
      <c r="C70" s="3">
        <f t="shared" si="7"/>
        <v>13.719999999999999</v>
      </c>
      <c r="D70" s="3" t="s">
        <v>38</v>
      </c>
      <c r="E70" s="3" t="s">
        <v>42</v>
      </c>
      <c r="F70" s="3">
        <v>1</v>
      </c>
      <c r="G70" s="3">
        <v>0.25</v>
      </c>
      <c r="H70" s="8">
        <v>0</v>
      </c>
      <c r="J70" s="8">
        <v>0</v>
      </c>
      <c r="L70" s="8">
        <v>0</v>
      </c>
      <c r="N70" s="8">
        <f t="shared" si="8"/>
        <v>13.969999999999999</v>
      </c>
    </row>
    <row r="71" spans="1:18" ht="34" x14ac:dyDescent="0.2">
      <c r="B71" s="3" t="s">
        <v>33</v>
      </c>
      <c r="I71" s="3">
        <v>0</v>
      </c>
      <c r="K71" s="3">
        <v>0</v>
      </c>
      <c r="M71" s="3">
        <v>0</v>
      </c>
      <c r="O71" s="3">
        <f>SUM(N65:N70)</f>
        <v>197.5</v>
      </c>
      <c r="R71" s="13">
        <f>SUM(I71:O71)</f>
        <v>197.5</v>
      </c>
    </row>
    <row r="73" spans="1:18" ht="17" thickBot="1" x14ac:dyDescent="0.25"/>
    <row r="74" spans="1:18" s="11" customFormat="1" ht="18" thickTop="1" thickBot="1" x14ac:dyDescent="0.25">
      <c r="H74" s="12"/>
      <c r="I74" s="11">
        <f>SUM(I1:I71)</f>
        <v>1526.6</v>
      </c>
      <c r="J74" s="12"/>
      <c r="K74" s="11">
        <f>SUM(K1:K71)</f>
        <v>1526.6</v>
      </c>
      <c r="L74" s="12"/>
      <c r="M74" s="11">
        <f>SUM(M1:M71)</f>
        <v>1807.0000000000002</v>
      </c>
      <c r="N74" s="12"/>
      <c r="O74" s="11">
        <f>SUM(O1:O71)</f>
        <v>197.5</v>
      </c>
      <c r="R74" s="16">
        <f>SUM(I74:O74)</f>
        <v>5057.7</v>
      </c>
    </row>
    <row r="75" spans="1:18" ht="17" thickTop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4A6-C0A6-3A4C-95F0-79945FE49BEE}">
  <dimension ref="A2:R45"/>
  <sheetViews>
    <sheetView topLeftCell="A19" workbookViewId="0">
      <selection activeCell="O42" activeCellId="23" sqref="I7 K7 M7 O7 I14 K14 M14 O14 I21 K21 M21 O21 I28 K28 M28 O28 I35 K35 M35 O35 I42 K42 M42 O42"/>
    </sheetView>
  </sheetViews>
  <sheetFormatPr baseColWidth="10" defaultRowHeight="16" x14ac:dyDescent="0.2"/>
  <sheetData>
    <row r="2" spans="1:18" s="1" customFormat="1" x14ac:dyDescent="0.2">
      <c r="A2" s="1" t="s">
        <v>11</v>
      </c>
    </row>
    <row r="3" spans="1:18" s="3" customFormat="1" ht="34" x14ac:dyDescent="0.2">
      <c r="A3" s="3" t="s">
        <v>11</v>
      </c>
      <c r="B3" s="3">
        <v>97</v>
      </c>
      <c r="C3" s="3">
        <v>132.89000000000001</v>
      </c>
      <c r="D3" s="7" t="s">
        <v>8</v>
      </c>
      <c r="E3" s="3" t="s">
        <v>40</v>
      </c>
      <c r="F3" s="3">
        <v>2</v>
      </c>
      <c r="G3" s="3">
        <v>0.3</v>
      </c>
      <c r="H3" s="8">
        <v>66.745000000000005</v>
      </c>
      <c r="J3" s="8">
        <v>66.745000000000005</v>
      </c>
      <c r="L3" s="8">
        <v>0</v>
      </c>
      <c r="N3" s="8">
        <v>0</v>
      </c>
      <c r="R3" s="13"/>
    </row>
    <row r="4" spans="1:18" s="3" customFormat="1" ht="34" x14ac:dyDescent="0.2">
      <c r="A4" s="3" t="s">
        <v>11</v>
      </c>
      <c r="B4" s="3">
        <v>97.5</v>
      </c>
      <c r="C4" s="3">
        <v>2836.2750000000001</v>
      </c>
      <c r="D4" s="3" t="s">
        <v>14</v>
      </c>
      <c r="E4" s="3" t="s">
        <v>40</v>
      </c>
      <c r="F4" s="3">
        <v>2</v>
      </c>
      <c r="G4" s="3">
        <v>0.3</v>
      </c>
      <c r="H4" s="8">
        <v>1418.4375</v>
      </c>
      <c r="J4" s="8">
        <v>1418.4375</v>
      </c>
      <c r="L4" s="8">
        <v>0</v>
      </c>
      <c r="N4" s="8">
        <v>0</v>
      </c>
      <c r="R4" s="13"/>
    </row>
    <row r="5" spans="1:18" s="3" customFormat="1" ht="34" x14ac:dyDescent="0.2">
      <c r="A5" s="3" t="s">
        <v>11</v>
      </c>
      <c r="B5" s="3">
        <v>81</v>
      </c>
      <c r="C5" s="3">
        <v>1463.67</v>
      </c>
      <c r="D5" s="3" t="s">
        <v>18</v>
      </c>
      <c r="E5" s="3" t="s">
        <v>41</v>
      </c>
      <c r="F5" s="3">
        <v>1</v>
      </c>
      <c r="G5" s="3">
        <v>1</v>
      </c>
      <c r="H5" s="8">
        <v>0</v>
      </c>
      <c r="J5" s="8">
        <v>0</v>
      </c>
      <c r="L5" s="8">
        <v>1463.67</v>
      </c>
      <c r="N5" s="8">
        <v>0</v>
      </c>
      <c r="R5" s="13"/>
    </row>
    <row r="6" spans="1:18" s="3" customFormat="1" ht="17" x14ac:dyDescent="0.2">
      <c r="A6" s="3" t="s">
        <v>11</v>
      </c>
      <c r="B6" s="3">
        <v>73</v>
      </c>
      <c r="C6" s="3">
        <v>143.07999999999998</v>
      </c>
      <c r="D6" s="3" t="s">
        <v>38</v>
      </c>
      <c r="E6" s="3" t="s">
        <v>42</v>
      </c>
      <c r="F6" s="3">
        <v>1</v>
      </c>
      <c r="G6" s="3">
        <v>0.25</v>
      </c>
      <c r="H6" s="8">
        <v>0</v>
      </c>
      <c r="J6" s="8">
        <v>0</v>
      </c>
      <c r="L6" s="8">
        <v>0</v>
      </c>
      <c r="N6" s="8">
        <v>143.32999999999998</v>
      </c>
      <c r="R6" s="13"/>
    </row>
    <row r="7" spans="1:18" x14ac:dyDescent="0.2">
      <c r="I7">
        <f>SUM(H3:H6)</f>
        <v>1485.1824999999999</v>
      </c>
      <c r="K7">
        <f>SUM(J3:J6)</f>
        <v>1485.1824999999999</v>
      </c>
      <c r="M7">
        <f>SUM(L3:L6)</f>
        <v>1463.67</v>
      </c>
      <c r="O7">
        <v>143.33000000000001</v>
      </c>
      <c r="R7">
        <f>SUM(I7:O7)</f>
        <v>4577.3649999999998</v>
      </c>
    </row>
    <row r="8" spans="1:18" ht="17" x14ac:dyDescent="0.2">
      <c r="D8" s="3" t="s">
        <v>46</v>
      </c>
    </row>
    <row r="9" spans="1:18" s="1" customFormat="1" ht="17" x14ac:dyDescent="0.2">
      <c r="A9" s="6" t="s">
        <v>12</v>
      </c>
    </row>
    <row r="10" spans="1:18" s="3" customFormat="1" ht="34" x14ac:dyDescent="0.2">
      <c r="A10" s="3" t="s">
        <v>12</v>
      </c>
      <c r="B10" s="3">
        <v>0.5</v>
      </c>
      <c r="C10" s="3">
        <v>0.68500000000000005</v>
      </c>
      <c r="D10" s="3" t="s">
        <v>8</v>
      </c>
      <c r="E10" s="3" t="s">
        <v>40</v>
      </c>
      <c r="F10" s="3">
        <v>2</v>
      </c>
      <c r="G10" s="3">
        <v>0.3</v>
      </c>
      <c r="H10" s="8">
        <v>0.64250000000000007</v>
      </c>
      <c r="J10" s="8">
        <v>0.64250000000000007</v>
      </c>
      <c r="L10" s="8">
        <v>0</v>
      </c>
      <c r="N10" s="8">
        <v>0</v>
      </c>
      <c r="R10" s="13"/>
    </row>
    <row r="11" spans="1:18" s="3" customFormat="1" ht="34" x14ac:dyDescent="0.2">
      <c r="A11" s="3" t="s">
        <v>12</v>
      </c>
      <c r="B11" s="3">
        <v>1</v>
      </c>
      <c r="C11" s="3">
        <v>29.09</v>
      </c>
      <c r="D11" s="3" t="s">
        <v>14</v>
      </c>
      <c r="E11" s="3" t="s">
        <v>40</v>
      </c>
      <c r="F11" s="3">
        <v>2</v>
      </c>
      <c r="G11" s="3">
        <v>0.3</v>
      </c>
      <c r="H11" s="8">
        <v>14.845000000000001</v>
      </c>
      <c r="J11" s="8">
        <v>14.845000000000001</v>
      </c>
      <c r="L11" s="8">
        <v>0</v>
      </c>
      <c r="N11" s="8">
        <v>0</v>
      </c>
      <c r="R11" s="13"/>
    </row>
    <row r="12" spans="1:18" s="3" customFormat="1" ht="34" x14ac:dyDescent="0.2">
      <c r="A12" s="3" t="s">
        <v>12</v>
      </c>
      <c r="B12" s="3">
        <v>4</v>
      </c>
      <c r="C12" s="3">
        <v>72.28</v>
      </c>
      <c r="D12" s="3" t="s">
        <v>18</v>
      </c>
      <c r="E12" s="3" t="s">
        <v>41</v>
      </c>
      <c r="F12" s="3">
        <v>1</v>
      </c>
      <c r="G12" s="3">
        <v>1</v>
      </c>
      <c r="H12" s="8">
        <v>0</v>
      </c>
      <c r="J12" s="8">
        <v>0</v>
      </c>
      <c r="L12" s="8">
        <v>72.28</v>
      </c>
      <c r="N12" s="8">
        <v>0</v>
      </c>
      <c r="R12" s="13"/>
    </row>
    <row r="13" spans="1:18" s="3" customFormat="1" ht="17" x14ac:dyDescent="0.2">
      <c r="A13" s="3" t="s">
        <v>12</v>
      </c>
      <c r="B13" s="3">
        <v>12</v>
      </c>
      <c r="C13" s="3">
        <v>23.52</v>
      </c>
      <c r="D13" s="3" t="s">
        <v>38</v>
      </c>
      <c r="E13" s="3" t="s">
        <v>42</v>
      </c>
      <c r="F13" s="3">
        <v>1</v>
      </c>
      <c r="G13" s="3">
        <v>0.25</v>
      </c>
      <c r="H13" s="8">
        <v>0</v>
      </c>
      <c r="J13" s="8">
        <v>0</v>
      </c>
      <c r="L13" s="8">
        <v>0</v>
      </c>
      <c r="N13" s="8">
        <v>23.77</v>
      </c>
      <c r="R13" s="13"/>
    </row>
    <row r="14" spans="1:18" x14ac:dyDescent="0.2">
      <c r="I14">
        <f>SUM(H10:H13)</f>
        <v>15.487500000000001</v>
      </c>
      <c r="K14">
        <f>SUM(J10:J13)</f>
        <v>15.487500000000001</v>
      </c>
      <c r="M14">
        <v>77.28</v>
      </c>
      <c r="O14">
        <v>23.77</v>
      </c>
      <c r="R14">
        <f>SUM(I14:P14)</f>
        <v>132.02500000000001</v>
      </c>
    </row>
    <row r="16" spans="1:18" s="1" customFormat="1" ht="17" x14ac:dyDescent="0.2">
      <c r="A16" s="6" t="s">
        <v>16</v>
      </c>
    </row>
    <row r="17" spans="1:18" s="3" customFormat="1" ht="34" x14ac:dyDescent="0.2">
      <c r="A17" s="3" t="s">
        <v>22</v>
      </c>
      <c r="C17" s="3">
        <v>0</v>
      </c>
      <c r="D17" s="3" t="s">
        <v>8</v>
      </c>
      <c r="E17" s="3" t="s">
        <v>40</v>
      </c>
      <c r="F17" s="3">
        <v>2</v>
      </c>
      <c r="G17" s="3">
        <v>0.3</v>
      </c>
      <c r="H17" s="8">
        <v>0.3</v>
      </c>
      <c r="J17" s="8">
        <v>0.3</v>
      </c>
      <c r="L17" s="8">
        <v>0</v>
      </c>
      <c r="N17" s="8">
        <v>0</v>
      </c>
      <c r="R17" s="13"/>
    </row>
    <row r="18" spans="1:18" s="3" customFormat="1" ht="34" x14ac:dyDescent="0.2">
      <c r="A18" s="3" t="s">
        <v>22</v>
      </c>
      <c r="B18" s="3">
        <v>1</v>
      </c>
      <c r="C18" s="3">
        <v>29.09</v>
      </c>
      <c r="D18" s="3" t="s">
        <v>14</v>
      </c>
      <c r="E18" s="3" t="s">
        <v>40</v>
      </c>
      <c r="F18" s="3">
        <v>2</v>
      </c>
      <c r="G18" s="3">
        <v>0.3</v>
      </c>
      <c r="H18" s="8">
        <v>14.845000000000001</v>
      </c>
      <c r="J18" s="8">
        <v>14.845000000000001</v>
      </c>
      <c r="L18" s="8">
        <v>0</v>
      </c>
      <c r="N18" s="8">
        <v>0</v>
      </c>
      <c r="R18" s="13"/>
    </row>
    <row r="19" spans="1:18" s="3" customFormat="1" ht="34" x14ac:dyDescent="0.2">
      <c r="A19" s="3" t="s">
        <v>22</v>
      </c>
      <c r="C19" s="3">
        <v>0</v>
      </c>
      <c r="D19" s="3" t="s">
        <v>18</v>
      </c>
      <c r="E19" s="3" t="s">
        <v>41</v>
      </c>
      <c r="F19" s="3">
        <v>1</v>
      </c>
      <c r="G19" s="3">
        <v>1</v>
      </c>
      <c r="H19" s="8">
        <v>0</v>
      </c>
      <c r="J19" s="8">
        <v>0</v>
      </c>
      <c r="L19" s="8">
        <v>0</v>
      </c>
      <c r="N19" s="8">
        <v>0</v>
      </c>
      <c r="R19" s="13"/>
    </row>
    <row r="20" spans="1:18" s="3" customFormat="1" ht="17" x14ac:dyDescent="0.2">
      <c r="A20" s="3" t="s">
        <v>22</v>
      </c>
      <c r="B20" s="3">
        <v>8</v>
      </c>
      <c r="C20" s="3">
        <v>15.68</v>
      </c>
      <c r="D20" s="3" t="s">
        <v>38</v>
      </c>
      <c r="E20" s="3" t="s">
        <v>42</v>
      </c>
      <c r="F20" s="3">
        <v>1</v>
      </c>
      <c r="G20" s="3">
        <v>0.25</v>
      </c>
      <c r="H20" s="8">
        <v>0</v>
      </c>
      <c r="J20" s="8">
        <v>0</v>
      </c>
      <c r="L20" s="8">
        <v>0</v>
      </c>
      <c r="N20" s="8">
        <v>15.93</v>
      </c>
      <c r="R20" s="13"/>
    </row>
    <row r="21" spans="1:18" x14ac:dyDescent="0.2">
      <c r="I21">
        <f>SUM(H17:H20)</f>
        <v>15.145000000000001</v>
      </c>
      <c r="K21">
        <f>SUM(J17:J20)</f>
        <v>15.145000000000001</v>
      </c>
      <c r="M21">
        <v>0</v>
      </c>
      <c r="O21">
        <v>15.93</v>
      </c>
      <c r="R21">
        <f>SUM(I21:O21)</f>
        <v>46.22</v>
      </c>
    </row>
    <row r="23" spans="1:18" s="1" customFormat="1" ht="17" x14ac:dyDescent="0.2">
      <c r="A23" s="6" t="s">
        <v>23</v>
      </c>
    </row>
    <row r="24" spans="1:18" s="3" customFormat="1" ht="34" x14ac:dyDescent="0.2">
      <c r="A24" s="3" t="s">
        <v>23</v>
      </c>
      <c r="B24" s="3">
        <v>2</v>
      </c>
      <c r="C24" s="3">
        <v>2.74</v>
      </c>
      <c r="D24" s="3" t="s">
        <v>8</v>
      </c>
      <c r="E24" s="3" t="s">
        <v>40</v>
      </c>
      <c r="F24" s="3">
        <v>2</v>
      </c>
      <c r="G24" s="3">
        <v>0.3</v>
      </c>
      <c r="H24" s="8">
        <v>1.6700000000000002</v>
      </c>
      <c r="J24" s="8">
        <v>1.6700000000000002</v>
      </c>
      <c r="L24" s="8">
        <v>0</v>
      </c>
      <c r="N24" s="8">
        <v>0</v>
      </c>
      <c r="R24" s="13"/>
    </row>
    <row r="25" spans="1:18" s="3" customFormat="1" ht="34" x14ac:dyDescent="0.2">
      <c r="A25" s="3" t="s">
        <v>23</v>
      </c>
      <c r="C25" s="3">
        <v>0</v>
      </c>
      <c r="D25" s="3" t="s">
        <v>14</v>
      </c>
      <c r="E25" s="3" t="s">
        <v>40</v>
      </c>
      <c r="F25" s="3">
        <v>2</v>
      </c>
      <c r="G25" s="3">
        <v>0.3</v>
      </c>
      <c r="H25" s="8">
        <v>0.3</v>
      </c>
      <c r="J25" s="8">
        <v>0.3</v>
      </c>
      <c r="L25" s="8">
        <v>0</v>
      </c>
      <c r="N25" s="8">
        <v>0</v>
      </c>
      <c r="R25" s="13"/>
    </row>
    <row r="26" spans="1:18" s="3" customFormat="1" ht="34" x14ac:dyDescent="0.2">
      <c r="A26" s="3" t="s">
        <v>23</v>
      </c>
      <c r="B26" s="3">
        <v>2</v>
      </c>
      <c r="C26" s="3">
        <v>36.14</v>
      </c>
      <c r="D26" s="3" t="s">
        <v>18</v>
      </c>
      <c r="E26" s="3" t="s">
        <v>41</v>
      </c>
      <c r="F26" s="3">
        <v>1</v>
      </c>
      <c r="G26" s="3">
        <v>1</v>
      </c>
      <c r="H26" s="8">
        <v>0</v>
      </c>
      <c r="J26" s="8">
        <v>0</v>
      </c>
      <c r="L26" s="8">
        <v>36.14</v>
      </c>
      <c r="N26" s="8">
        <v>0</v>
      </c>
      <c r="R26" s="13"/>
    </row>
    <row r="27" spans="1:18" s="3" customFormat="1" ht="17" x14ac:dyDescent="0.2">
      <c r="A27" s="3" t="s">
        <v>23</v>
      </c>
      <c r="C27" s="3">
        <v>0</v>
      </c>
      <c r="D27" s="3" t="s">
        <v>38</v>
      </c>
      <c r="E27" s="3" t="s">
        <v>42</v>
      </c>
      <c r="F27" s="3">
        <v>1</v>
      </c>
      <c r="G27" s="3">
        <v>0.25</v>
      </c>
      <c r="H27" s="8">
        <v>0</v>
      </c>
      <c r="J27" s="8">
        <v>0</v>
      </c>
      <c r="L27" s="8">
        <v>0</v>
      </c>
      <c r="N27" s="8">
        <v>0.25</v>
      </c>
      <c r="R27" s="13"/>
    </row>
    <row r="28" spans="1:18" x14ac:dyDescent="0.2">
      <c r="I28">
        <v>1.97</v>
      </c>
      <c r="K28">
        <v>1.97</v>
      </c>
      <c r="M28">
        <v>36.14</v>
      </c>
      <c r="O28">
        <v>0.25</v>
      </c>
      <c r="R28">
        <f>SUM(I28:O28)</f>
        <v>40.33</v>
      </c>
    </row>
    <row r="30" spans="1:18" s="1" customFormat="1" ht="17" x14ac:dyDescent="0.2">
      <c r="A30" s="6" t="s">
        <v>24</v>
      </c>
    </row>
    <row r="31" spans="1:18" s="3" customFormat="1" ht="34" x14ac:dyDescent="0.2">
      <c r="A31" s="3" t="s">
        <v>24</v>
      </c>
      <c r="C31" s="3">
        <v>0</v>
      </c>
      <c r="D31" s="3" t="s">
        <v>8</v>
      </c>
      <c r="E31" s="3" t="s">
        <v>40</v>
      </c>
      <c r="F31" s="3">
        <v>2</v>
      </c>
      <c r="G31" s="3">
        <v>0.3</v>
      </c>
      <c r="H31" s="8">
        <v>0.3</v>
      </c>
      <c r="J31" s="8">
        <v>0.3</v>
      </c>
      <c r="L31" s="8">
        <v>0</v>
      </c>
      <c r="N31" s="8">
        <v>0</v>
      </c>
      <c r="R31" s="13"/>
    </row>
    <row r="32" spans="1:18" s="3" customFormat="1" ht="34" x14ac:dyDescent="0.2">
      <c r="A32" s="3" t="s">
        <v>24</v>
      </c>
      <c r="C32" s="3">
        <v>0</v>
      </c>
      <c r="D32" s="3" t="s">
        <v>14</v>
      </c>
      <c r="E32" s="3" t="s">
        <v>40</v>
      </c>
      <c r="F32" s="3">
        <v>2</v>
      </c>
      <c r="G32" s="3">
        <v>0.3</v>
      </c>
      <c r="H32" s="8">
        <v>0.3</v>
      </c>
      <c r="J32" s="8">
        <v>0.3</v>
      </c>
      <c r="L32" s="8">
        <v>0</v>
      </c>
      <c r="N32" s="8">
        <v>0</v>
      </c>
      <c r="R32" s="13"/>
    </row>
    <row r="33" spans="1:18" s="3" customFormat="1" ht="34" x14ac:dyDescent="0.2">
      <c r="A33" s="3" t="s">
        <v>24</v>
      </c>
      <c r="B33" s="3">
        <v>2</v>
      </c>
      <c r="C33" s="3">
        <v>36.14</v>
      </c>
      <c r="D33" s="3" t="s">
        <v>18</v>
      </c>
      <c r="E33" s="3" t="s">
        <v>41</v>
      </c>
      <c r="F33" s="3">
        <v>1</v>
      </c>
      <c r="G33" s="3">
        <v>1</v>
      </c>
      <c r="H33" s="8">
        <v>0</v>
      </c>
      <c r="J33" s="8">
        <v>0</v>
      </c>
      <c r="L33" s="8">
        <v>36.14</v>
      </c>
      <c r="N33" s="8">
        <v>0</v>
      </c>
      <c r="R33" s="13"/>
    </row>
    <row r="34" spans="1:18" s="3" customFormat="1" ht="17" x14ac:dyDescent="0.2">
      <c r="A34" s="3" t="s">
        <v>24</v>
      </c>
      <c r="C34" s="3">
        <v>0</v>
      </c>
      <c r="D34" s="3" t="s">
        <v>38</v>
      </c>
      <c r="E34" s="3" t="s">
        <v>42</v>
      </c>
      <c r="F34" s="3">
        <v>1</v>
      </c>
      <c r="G34" s="3">
        <v>0.25</v>
      </c>
      <c r="H34" s="8">
        <v>0</v>
      </c>
      <c r="J34" s="8">
        <v>0</v>
      </c>
      <c r="L34" s="8">
        <v>0</v>
      </c>
      <c r="N34" s="8">
        <v>0.25</v>
      </c>
      <c r="R34" s="13"/>
    </row>
    <row r="35" spans="1:18" x14ac:dyDescent="0.2">
      <c r="I35">
        <v>0.6</v>
      </c>
      <c r="K35">
        <v>0.6</v>
      </c>
      <c r="M35">
        <v>36.14</v>
      </c>
      <c r="O35">
        <v>0.25</v>
      </c>
      <c r="R35">
        <f>SUM(I35:P35)</f>
        <v>37.590000000000003</v>
      </c>
    </row>
    <row r="37" spans="1:18" s="1" customFormat="1" ht="17" x14ac:dyDescent="0.2">
      <c r="A37" s="6" t="s">
        <v>45</v>
      </c>
    </row>
    <row r="38" spans="1:18" s="3" customFormat="1" ht="34" x14ac:dyDescent="0.2">
      <c r="A38" s="3" t="s">
        <v>25</v>
      </c>
      <c r="B38" s="3">
        <v>0.5</v>
      </c>
      <c r="C38" s="3">
        <v>0.68500000000000005</v>
      </c>
      <c r="D38" s="3" t="s">
        <v>8</v>
      </c>
      <c r="E38" s="3" t="s">
        <v>40</v>
      </c>
      <c r="F38" s="3">
        <v>2</v>
      </c>
      <c r="G38" s="3">
        <v>0.3</v>
      </c>
      <c r="H38" s="8">
        <v>0.64250000000000007</v>
      </c>
      <c r="J38" s="8">
        <v>0.64250000000000007</v>
      </c>
      <c r="L38" s="8">
        <v>0</v>
      </c>
      <c r="N38" s="8">
        <v>0</v>
      </c>
      <c r="R38" s="13"/>
    </row>
    <row r="39" spans="1:18" s="3" customFormat="1" ht="34" x14ac:dyDescent="0.2">
      <c r="A39" s="3" t="s">
        <v>25</v>
      </c>
      <c r="B39" s="3">
        <v>0.5</v>
      </c>
      <c r="C39" s="3">
        <v>14.545</v>
      </c>
      <c r="D39" s="3" t="s">
        <v>14</v>
      </c>
      <c r="E39" s="3" t="s">
        <v>40</v>
      </c>
      <c r="F39" s="3">
        <v>2</v>
      </c>
      <c r="G39" s="3">
        <v>0.3</v>
      </c>
      <c r="H39" s="8">
        <v>7.5724999999999998</v>
      </c>
      <c r="J39" s="8">
        <v>7.5724999999999998</v>
      </c>
      <c r="L39" s="8">
        <v>0</v>
      </c>
      <c r="N39" s="8">
        <v>0</v>
      </c>
      <c r="R39" s="13"/>
    </row>
    <row r="40" spans="1:18" s="3" customFormat="1" ht="34" x14ac:dyDescent="0.2">
      <c r="A40" s="3" t="s">
        <v>25</v>
      </c>
      <c r="B40" s="3">
        <v>11</v>
      </c>
      <c r="C40" s="3">
        <v>198.77</v>
      </c>
      <c r="D40" s="3" t="s">
        <v>18</v>
      </c>
      <c r="E40" s="3" t="s">
        <v>41</v>
      </c>
      <c r="F40" s="3">
        <v>1</v>
      </c>
      <c r="G40" s="3">
        <v>1</v>
      </c>
      <c r="H40" s="8">
        <v>0</v>
      </c>
      <c r="J40" s="8">
        <v>0</v>
      </c>
      <c r="L40" s="8">
        <v>198.77</v>
      </c>
      <c r="N40" s="8">
        <v>0</v>
      </c>
      <c r="R40" s="13"/>
    </row>
    <row r="41" spans="1:18" s="3" customFormat="1" ht="17" x14ac:dyDescent="0.2">
      <c r="A41" s="3" t="s">
        <v>25</v>
      </c>
      <c r="B41" s="3">
        <v>7</v>
      </c>
      <c r="C41" s="3">
        <v>13.719999999999999</v>
      </c>
      <c r="D41" s="3" t="s">
        <v>38</v>
      </c>
      <c r="E41" s="3" t="s">
        <v>42</v>
      </c>
      <c r="F41" s="3">
        <v>1</v>
      </c>
      <c r="G41" s="3">
        <v>0.25</v>
      </c>
      <c r="H41" s="8">
        <v>0</v>
      </c>
      <c r="J41" s="8">
        <v>0</v>
      </c>
      <c r="L41" s="8">
        <v>0</v>
      </c>
      <c r="N41" s="8">
        <v>13.969999999999999</v>
      </c>
      <c r="R41" s="13"/>
    </row>
    <row r="42" spans="1:18" x14ac:dyDescent="0.2">
      <c r="I42">
        <f>SUM(H38:H41)</f>
        <v>8.2149999999999999</v>
      </c>
      <c r="K42">
        <f>SUM(J38:J41)</f>
        <v>8.2149999999999999</v>
      </c>
      <c r="M42">
        <v>198.77</v>
      </c>
      <c r="O42">
        <v>13.97</v>
      </c>
      <c r="R42">
        <f>SUM(I42:O42)</f>
        <v>229.17000000000002</v>
      </c>
    </row>
    <row r="45" spans="1:18" x14ac:dyDescent="0.2">
      <c r="I45">
        <f>SUM(I1:I43)</f>
        <v>1526.5999999999997</v>
      </c>
      <c r="K45">
        <f>SUM(K1:K42)</f>
        <v>1526.5999999999997</v>
      </c>
      <c r="M45">
        <f>SUM(M1:M42)</f>
        <v>1812.0000000000002</v>
      </c>
      <c r="O45">
        <f>SUM(O1:O42)</f>
        <v>197.50000000000003</v>
      </c>
      <c r="R45">
        <f>SUM(I45:O45)</f>
        <v>5062.7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A2A0-E8B6-8A44-A2F4-864BE86EC48D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B1" t="s">
        <v>43</v>
      </c>
      <c r="C1" t="s">
        <v>44</v>
      </c>
      <c r="D1" t="s">
        <v>41</v>
      </c>
      <c r="E1" t="s">
        <v>42</v>
      </c>
    </row>
    <row r="2" spans="1:5" x14ac:dyDescent="0.2">
      <c r="A2" s="2" t="s">
        <v>11</v>
      </c>
      <c r="B2">
        <v>1485.1824999999999</v>
      </c>
      <c r="C2">
        <v>1485.1824999999999</v>
      </c>
      <c r="D2">
        <v>1463.67</v>
      </c>
      <c r="E2">
        <v>143.33000000000001</v>
      </c>
    </row>
    <row r="3" spans="1:5" ht="17" x14ac:dyDescent="0.2">
      <c r="A3" s="7" t="s">
        <v>12</v>
      </c>
      <c r="B3">
        <v>15.487500000000001</v>
      </c>
      <c r="C3">
        <v>15.487500000000001</v>
      </c>
      <c r="D3">
        <v>77.28</v>
      </c>
      <c r="E3">
        <v>23.77</v>
      </c>
    </row>
    <row r="4" spans="1:5" ht="17" x14ac:dyDescent="0.2">
      <c r="A4" s="7" t="s">
        <v>16</v>
      </c>
      <c r="B4">
        <v>15.145000000000001</v>
      </c>
      <c r="C4">
        <v>15.145000000000001</v>
      </c>
      <c r="D4">
        <v>0</v>
      </c>
      <c r="E4">
        <v>15.93</v>
      </c>
    </row>
    <row r="5" spans="1:5" ht="17" x14ac:dyDescent="0.2">
      <c r="A5" s="7" t="s">
        <v>23</v>
      </c>
      <c r="B5">
        <v>1.97</v>
      </c>
      <c r="C5">
        <v>1.97</v>
      </c>
      <c r="D5">
        <v>36.14</v>
      </c>
      <c r="E5">
        <v>0.25</v>
      </c>
    </row>
    <row r="6" spans="1:5" ht="17" x14ac:dyDescent="0.2">
      <c r="A6" s="7" t="s">
        <v>24</v>
      </c>
      <c r="B6">
        <v>0.6</v>
      </c>
      <c r="C6">
        <v>0.6</v>
      </c>
      <c r="D6">
        <v>36.14</v>
      </c>
      <c r="E6">
        <v>0.25</v>
      </c>
    </row>
    <row r="7" spans="1:5" ht="17" x14ac:dyDescent="0.2">
      <c r="A7" s="7" t="s">
        <v>45</v>
      </c>
      <c r="B7">
        <v>8.2149999999999999</v>
      </c>
      <c r="C7">
        <v>8.2149999999999999</v>
      </c>
      <c r="D7">
        <v>198.77</v>
      </c>
      <c r="E7">
        <v>13.97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1A77-081E-AA4A-BC25-A12F1658EF97}">
  <dimension ref="A1:O14"/>
  <sheetViews>
    <sheetView tabSelected="1" workbookViewId="0">
      <selection activeCell="M20" sqref="M20"/>
    </sheetView>
  </sheetViews>
  <sheetFormatPr baseColWidth="10" defaultRowHeight="16" x14ac:dyDescent="0.2"/>
  <sheetData>
    <row r="1" spans="1:15" x14ac:dyDescent="0.2">
      <c r="B1" t="s">
        <v>43</v>
      </c>
      <c r="C1" t="s">
        <v>44</v>
      </c>
      <c r="D1" t="s">
        <v>41</v>
      </c>
      <c r="E1" t="s">
        <v>42</v>
      </c>
    </row>
    <row r="2" spans="1:15" x14ac:dyDescent="0.2">
      <c r="A2" s="2" t="s">
        <v>11</v>
      </c>
      <c r="B2">
        <v>1485.1824999999999</v>
      </c>
      <c r="C2">
        <v>1485.1824999999999</v>
      </c>
      <c r="D2">
        <v>1463.67</v>
      </c>
      <c r="E2">
        <v>143.33000000000001</v>
      </c>
      <c r="G2">
        <f>B2/(B9/100)</f>
        <v>97.286944844753066</v>
      </c>
      <c r="H2">
        <f t="shared" ref="H2:J7" si="0">C2/(C9/100)</f>
        <v>97.286944844753066</v>
      </c>
      <c r="I2">
        <f t="shared" si="0"/>
        <v>80.776490066225165</v>
      </c>
      <c r="J2">
        <f t="shared" si="0"/>
        <v>72.572151898734177</v>
      </c>
      <c r="L2">
        <f>ROUND(G2,0)</f>
        <v>97</v>
      </c>
      <c r="M2">
        <f t="shared" ref="M2:O2" si="1">ROUND(H2,0)</f>
        <v>97</v>
      </c>
      <c r="N2">
        <f t="shared" si="1"/>
        <v>81</v>
      </c>
      <c r="O2">
        <f t="shared" si="1"/>
        <v>73</v>
      </c>
    </row>
    <row r="3" spans="1:15" ht="17" x14ac:dyDescent="0.2">
      <c r="A3" s="7" t="s">
        <v>12</v>
      </c>
      <c r="B3">
        <v>15.487500000000001</v>
      </c>
      <c r="C3">
        <v>15.487500000000001</v>
      </c>
      <c r="D3">
        <v>77.28</v>
      </c>
      <c r="E3">
        <v>23.77</v>
      </c>
      <c r="G3">
        <f t="shared" ref="G3:G7" si="2">B3/(B10/100)</f>
        <v>1.0145093672212762</v>
      </c>
      <c r="H3">
        <f t="shared" si="0"/>
        <v>1.0145093672212762</v>
      </c>
      <c r="I3">
        <f t="shared" si="0"/>
        <v>4.2649006622516552</v>
      </c>
      <c r="J3">
        <f t="shared" si="0"/>
        <v>12.035443037974682</v>
      </c>
      <c r="L3">
        <f t="shared" ref="L3:L7" si="3">ROUND(G3,0)</f>
        <v>1</v>
      </c>
      <c r="M3">
        <f t="shared" ref="M3:M7" si="4">ROUND(H3,0)</f>
        <v>1</v>
      </c>
      <c r="N3">
        <f t="shared" ref="N3:N7" si="5">ROUND(I3,0)</f>
        <v>4</v>
      </c>
      <c r="O3">
        <f t="shared" ref="O3:O7" si="6">ROUND(J3,0)</f>
        <v>12</v>
      </c>
    </row>
    <row r="4" spans="1:15" ht="17" x14ac:dyDescent="0.2">
      <c r="A4" s="7" t="s">
        <v>16</v>
      </c>
      <c r="B4">
        <v>15.145000000000001</v>
      </c>
      <c r="C4">
        <v>15.145000000000001</v>
      </c>
      <c r="D4">
        <v>0</v>
      </c>
      <c r="E4">
        <v>15.93</v>
      </c>
      <c r="G4">
        <f t="shared" si="2"/>
        <v>0.99207388968950627</v>
      </c>
      <c r="H4">
        <f t="shared" si="0"/>
        <v>0.99207388968950627</v>
      </c>
      <c r="I4">
        <f t="shared" si="0"/>
        <v>0</v>
      </c>
      <c r="J4">
        <f t="shared" si="0"/>
        <v>8.0658227848101269</v>
      </c>
      <c r="L4">
        <f t="shared" si="3"/>
        <v>1</v>
      </c>
      <c r="M4">
        <f t="shared" si="4"/>
        <v>1</v>
      </c>
      <c r="N4">
        <f t="shared" si="5"/>
        <v>0</v>
      </c>
      <c r="O4">
        <f t="shared" si="6"/>
        <v>8</v>
      </c>
    </row>
    <row r="5" spans="1:15" ht="17" x14ac:dyDescent="0.2">
      <c r="A5" s="7" t="s">
        <v>23</v>
      </c>
      <c r="B5">
        <v>1.97</v>
      </c>
      <c r="C5">
        <v>1.97</v>
      </c>
      <c r="D5">
        <v>36.14</v>
      </c>
      <c r="E5">
        <v>0.25</v>
      </c>
      <c r="G5">
        <f t="shared" si="2"/>
        <v>0.12904493646010745</v>
      </c>
      <c r="H5">
        <f t="shared" si="0"/>
        <v>0.12904493646010745</v>
      </c>
      <c r="I5">
        <f t="shared" si="0"/>
        <v>1.9944812362030904</v>
      </c>
      <c r="J5">
        <f t="shared" si="0"/>
        <v>0.12658227848101264</v>
      </c>
      <c r="L5">
        <f t="shared" si="3"/>
        <v>0</v>
      </c>
      <c r="M5">
        <f t="shared" si="4"/>
        <v>0</v>
      </c>
      <c r="N5">
        <f t="shared" si="5"/>
        <v>2</v>
      </c>
      <c r="O5">
        <f t="shared" si="6"/>
        <v>0</v>
      </c>
    </row>
    <row r="6" spans="1:15" ht="17" x14ac:dyDescent="0.2">
      <c r="A6" s="7" t="s">
        <v>24</v>
      </c>
      <c r="B6">
        <v>0.6</v>
      </c>
      <c r="C6">
        <v>0.6</v>
      </c>
      <c r="D6">
        <v>36.14</v>
      </c>
      <c r="E6">
        <v>0.25</v>
      </c>
      <c r="G6">
        <f t="shared" si="2"/>
        <v>3.9303026333027645E-2</v>
      </c>
      <c r="H6">
        <f t="shared" si="0"/>
        <v>3.9303026333027645E-2</v>
      </c>
      <c r="I6">
        <f t="shared" si="0"/>
        <v>1.9944812362030904</v>
      </c>
      <c r="J6">
        <f t="shared" si="0"/>
        <v>0.12658227848101264</v>
      </c>
      <c r="L6">
        <f t="shared" si="3"/>
        <v>0</v>
      </c>
      <c r="M6">
        <f t="shared" si="4"/>
        <v>0</v>
      </c>
      <c r="N6">
        <f t="shared" si="5"/>
        <v>2</v>
      </c>
      <c r="O6">
        <f t="shared" si="6"/>
        <v>0</v>
      </c>
    </row>
    <row r="7" spans="1:15" ht="17" x14ac:dyDescent="0.2">
      <c r="A7" s="7" t="s">
        <v>45</v>
      </c>
      <c r="B7">
        <v>8.2149999999999999</v>
      </c>
      <c r="C7">
        <v>8.2149999999999999</v>
      </c>
      <c r="D7">
        <v>198.77</v>
      </c>
      <c r="E7">
        <v>13.97</v>
      </c>
      <c r="G7">
        <f t="shared" si="2"/>
        <v>0.53812393554303684</v>
      </c>
      <c r="H7">
        <f t="shared" si="0"/>
        <v>0.53812393554303684</v>
      </c>
      <c r="I7">
        <f t="shared" si="0"/>
        <v>10.969646799116997</v>
      </c>
      <c r="J7">
        <f t="shared" si="0"/>
        <v>7.0734177215189877</v>
      </c>
      <c r="L7">
        <f t="shared" si="3"/>
        <v>1</v>
      </c>
      <c r="M7">
        <f t="shared" si="4"/>
        <v>1</v>
      </c>
      <c r="N7">
        <f t="shared" si="5"/>
        <v>11</v>
      </c>
      <c r="O7">
        <f t="shared" si="6"/>
        <v>7</v>
      </c>
    </row>
    <row r="9" spans="1:15" x14ac:dyDescent="0.2">
      <c r="B9">
        <f>SUM(B2:B7)</f>
        <v>1526.5999999999997</v>
      </c>
      <c r="C9">
        <f t="shared" ref="C9:E9" si="7">SUM(C2:C7)</f>
        <v>1526.5999999999997</v>
      </c>
      <c r="D9">
        <f t="shared" si="7"/>
        <v>1812.0000000000002</v>
      </c>
      <c r="E9">
        <f t="shared" si="7"/>
        <v>197.50000000000003</v>
      </c>
    </row>
    <row r="10" spans="1:15" x14ac:dyDescent="0.2">
      <c r="B10">
        <v>1526.6</v>
      </c>
      <c r="C10">
        <v>1526.6</v>
      </c>
      <c r="D10">
        <v>1812</v>
      </c>
      <c r="E10">
        <v>197.5</v>
      </c>
    </row>
    <row r="11" spans="1:15" x14ac:dyDescent="0.2">
      <c r="B11">
        <v>1526.6</v>
      </c>
      <c r="C11">
        <v>1526.6</v>
      </c>
      <c r="D11">
        <v>1812</v>
      </c>
      <c r="E11">
        <v>197.5</v>
      </c>
    </row>
    <row r="12" spans="1:15" x14ac:dyDescent="0.2">
      <c r="B12">
        <v>1526.6</v>
      </c>
      <c r="C12">
        <v>1526.6</v>
      </c>
      <c r="D12">
        <v>1812</v>
      </c>
      <c r="E12">
        <v>197.5</v>
      </c>
    </row>
    <row r="13" spans="1:15" x14ac:dyDescent="0.2">
      <c r="B13">
        <v>1526.6</v>
      </c>
      <c r="C13">
        <v>1526.6</v>
      </c>
      <c r="D13">
        <v>1812</v>
      </c>
      <c r="E13">
        <v>197.5</v>
      </c>
      <c r="J13" t="s">
        <v>43</v>
      </c>
      <c r="K13" t="s">
        <v>44</v>
      </c>
      <c r="L13" t="s">
        <v>41</v>
      </c>
      <c r="M13" t="s">
        <v>42</v>
      </c>
    </row>
    <row r="14" spans="1:15" x14ac:dyDescent="0.2">
      <c r="B14">
        <v>1526.6</v>
      </c>
      <c r="C14">
        <v>1526.6</v>
      </c>
      <c r="D14">
        <v>1812</v>
      </c>
      <c r="E14">
        <v>197.5</v>
      </c>
      <c r="J14">
        <v>1527</v>
      </c>
      <c r="K14">
        <v>1527</v>
      </c>
      <c r="L14">
        <v>1812</v>
      </c>
      <c r="M14">
        <v>197.5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A8E2-9278-C945-B7EF-2F90D57574BD}">
  <dimension ref="A1:E9"/>
  <sheetViews>
    <sheetView topLeftCell="A9" workbookViewId="0">
      <selection activeCell="E2" activeCellId="1" sqref="A2:A7 E2:E7"/>
    </sheetView>
  </sheetViews>
  <sheetFormatPr baseColWidth="10" defaultRowHeight="16" x14ac:dyDescent="0.2"/>
  <sheetData>
    <row r="1" spans="1:5" x14ac:dyDescent="0.2">
      <c r="B1" t="s">
        <v>43</v>
      </c>
      <c r="C1" t="s">
        <v>44</v>
      </c>
      <c r="D1" t="s">
        <v>41</v>
      </c>
      <c r="E1" t="s">
        <v>42</v>
      </c>
    </row>
    <row r="2" spans="1:5" x14ac:dyDescent="0.2">
      <c r="A2" s="2" t="s">
        <v>11</v>
      </c>
      <c r="B2" s="17">
        <v>97</v>
      </c>
      <c r="C2" s="17">
        <v>97</v>
      </c>
      <c r="D2" s="17">
        <v>81</v>
      </c>
      <c r="E2" s="17">
        <v>73</v>
      </c>
    </row>
    <row r="3" spans="1:5" ht="17" x14ac:dyDescent="0.2">
      <c r="A3" s="7" t="s">
        <v>12</v>
      </c>
      <c r="B3" s="17">
        <v>1</v>
      </c>
      <c r="C3" s="17">
        <v>1</v>
      </c>
      <c r="D3" s="17">
        <v>4</v>
      </c>
      <c r="E3" s="17">
        <v>12</v>
      </c>
    </row>
    <row r="4" spans="1:5" ht="17" x14ac:dyDescent="0.2">
      <c r="A4" s="7" t="s">
        <v>16</v>
      </c>
      <c r="B4" s="17">
        <v>1</v>
      </c>
      <c r="C4" s="17">
        <v>1</v>
      </c>
      <c r="D4" s="17">
        <v>0</v>
      </c>
      <c r="E4" s="17">
        <v>8</v>
      </c>
    </row>
    <row r="5" spans="1:5" ht="17" x14ac:dyDescent="0.2">
      <c r="A5" s="7" t="s">
        <v>23</v>
      </c>
      <c r="B5" s="17">
        <v>0</v>
      </c>
      <c r="C5" s="17">
        <v>0</v>
      </c>
      <c r="D5" s="17">
        <v>2</v>
      </c>
      <c r="E5" s="17">
        <v>0</v>
      </c>
    </row>
    <row r="6" spans="1:5" ht="17" x14ac:dyDescent="0.2">
      <c r="A6" s="7" t="s">
        <v>24</v>
      </c>
      <c r="B6" s="17">
        <v>0</v>
      </c>
      <c r="C6" s="17">
        <v>0</v>
      </c>
      <c r="D6" s="17">
        <v>2</v>
      </c>
      <c r="E6" s="17">
        <v>0</v>
      </c>
    </row>
    <row r="7" spans="1:5" ht="17" x14ac:dyDescent="0.2">
      <c r="A7" s="7" t="s">
        <v>45</v>
      </c>
      <c r="B7" s="17">
        <v>1</v>
      </c>
      <c r="C7" s="17">
        <v>1</v>
      </c>
      <c r="D7" s="17">
        <v>11</v>
      </c>
      <c r="E7" s="17">
        <v>7</v>
      </c>
    </row>
    <row r="9" spans="1:5" x14ac:dyDescent="0.2">
      <c r="B9">
        <v>1526.6</v>
      </c>
      <c r="C9">
        <v>1526.6</v>
      </c>
      <c r="D9">
        <v>1812</v>
      </c>
      <c r="E9">
        <v>197.5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dating</vt:lpstr>
      <vt:lpstr>by origin</vt:lpstr>
      <vt:lpstr>Sheet3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2022-03-14T10:48:02Z</dcterms:created>
  <dcterms:modified xsi:type="dcterms:W3CDTF">2022-04-14T14:22:23Z</dcterms:modified>
</cp:coreProperties>
</file>