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Diss\Material\Amphorae\"/>
    </mc:Choice>
  </mc:AlternateContent>
  <xr:revisionPtr revIDLastSave="0" documentId="13_ncr:1_{941F3618-C904-475E-9290-314D80577046}" xr6:coauthVersionLast="36" xr6:coauthVersionMax="36" xr10:uidLastSave="{00000000-0000-0000-0000-000000000000}"/>
  <bookViews>
    <workbookView xWindow="0" yWindow="0" windowWidth="9580" windowHeight="1620" activeTab="3" xr2:uid="{CBB108EF-BBD3-493F-A68A-77BDB47F3854}"/>
  </bookViews>
  <sheets>
    <sheet name="Tabelle1" sheetId="1" r:id="rId1"/>
    <sheet name="origin" sheetId="2" r:id="rId2"/>
    <sheet name="percentages" sheetId="3" r:id="rId3"/>
    <sheet name="Tabelle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3" l="1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M15" i="3"/>
  <c r="M16" i="3"/>
  <c r="M17" i="3"/>
  <c r="M18" i="3"/>
  <c r="M14" i="3"/>
  <c r="K15" i="3"/>
  <c r="K16" i="3"/>
  <c r="K17" i="3"/>
  <c r="K18" i="3"/>
  <c r="K14" i="3"/>
  <c r="J15" i="3"/>
  <c r="J16" i="3"/>
  <c r="J17" i="3"/>
  <c r="J18" i="3"/>
  <c r="J14" i="3"/>
  <c r="I15" i="3"/>
  <c r="I16" i="3"/>
  <c r="I17" i="3"/>
  <c r="I18" i="3"/>
  <c r="I14" i="3"/>
  <c r="H15" i="3"/>
  <c r="H16" i="3"/>
  <c r="H17" i="3"/>
  <c r="H18" i="3"/>
  <c r="H14" i="3"/>
  <c r="N3" i="3"/>
  <c r="O3" i="3"/>
  <c r="P3" i="3"/>
  <c r="N4" i="3"/>
  <c r="O4" i="3"/>
  <c r="P4" i="3"/>
  <c r="N5" i="3"/>
  <c r="O5" i="3"/>
  <c r="P5" i="3"/>
  <c r="N6" i="3"/>
  <c r="O6" i="3"/>
  <c r="P6" i="3"/>
  <c r="N7" i="3"/>
  <c r="O7" i="3"/>
  <c r="P7" i="3"/>
  <c r="M4" i="3"/>
  <c r="M5" i="3"/>
  <c r="M6" i="3"/>
  <c r="M7" i="3"/>
  <c r="M3" i="3"/>
  <c r="K4" i="3"/>
  <c r="K5" i="3"/>
  <c r="K6" i="3"/>
  <c r="K7" i="3"/>
  <c r="K3" i="3"/>
  <c r="J4" i="3"/>
  <c r="J5" i="3"/>
  <c r="J6" i="3"/>
  <c r="J7" i="3"/>
  <c r="J3" i="3"/>
  <c r="I4" i="3"/>
  <c r="I5" i="3"/>
  <c r="I6" i="3"/>
  <c r="I7" i="3"/>
  <c r="I3" i="3"/>
  <c r="H4" i="3"/>
  <c r="H5" i="3"/>
  <c r="H6" i="3"/>
  <c r="H7" i="3"/>
  <c r="H3" i="3"/>
  <c r="Q15" i="2"/>
  <c r="N15" i="2"/>
  <c r="S69" i="1"/>
  <c r="Q66" i="1"/>
  <c r="N58" i="1"/>
  <c r="N50" i="1"/>
  <c r="P62" i="1"/>
  <c r="P63" i="1"/>
  <c r="P64" i="1"/>
  <c r="P65" i="1"/>
  <c r="P61" i="1"/>
  <c r="S33" i="1"/>
  <c r="S31" i="1"/>
  <c r="S24" i="1"/>
  <c r="S17" i="1"/>
  <c r="Q33" i="1"/>
  <c r="N33" i="1"/>
  <c r="Q31" i="1"/>
  <c r="N24" i="1"/>
  <c r="N17" i="1"/>
  <c r="K10" i="1"/>
  <c r="H10" i="1"/>
  <c r="P27" i="1"/>
  <c r="P28" i="1"/>
  <c r="P29" i="1"/>
  <c r="P30" i="1"/>
  <c r="P26" i="1"/>
  <c r="M20" i="1"/>
  <c r="M21" i="1"/>
  <c r="M22" i="1"/>
  <c r="M23" i="1"/>
  <c r="M19" i="1"/>
</calcChain>
</file>

<file path=xl/sharedStrings.xml><?xml version="1.0" encoding="utf-8"?>
<sst xmlns="http://schemas.openxmlformats.org/spreadsheetml/2006/main" count="239" uniqueCount="30">
  <si>
    <t>S. Barberan</t>
  </si>
  <si>
    <t>La Ramiére Amphorae</t>
  </si>
  <si>
    <t>Fragments</t>
  </si>
  <si>
    <t>Gallia</t>
  </si>
  <si>
    <t>Italy</t>
  </si>
  <si>
    <t>unknown</t>
  </si>
  <si>
    <t>25 BCE - 25 CE</t>
  </si>
  <si>
    <t>25-75 CE</t>
  </si>
  <si>
    <t>Africa</t>
  </si>
  <si>
    <t>75-125 CE</t>
  </si>
  <si>
    <t>125-200 CE</t>
  </si>
  <si>
    <t>sherds</t>
  </si>
  <si>
    <t>origin</t>
  </si>
  <si>
    <t>dating slice</t>
  </si>
  <si>
    <t>slice number</t>
  </si>
  <si>
    <t>dating percentage</t>
  </si>
  <si>
    <t>AB</t>
  </si>
  <si>
    <t>BC</t>
  </si>
  <si>
    <t>CD</t>
  </si>
  <si>
    <t>D</t>
  </si>
  <si>
    <t>NMI</t>
  </si>
  <si>
    <t>Iberian Peninsula</t>
  </si>
  <si>
    <t xml:space="preserve">Iberian Peninsula </t>
  </si>
  <si>
    <t>25-75</t>
  </si>
  <si>
    <t>75-125</t>
  </si>
  <si>
    <t>125-200</t>
  </si>
  <si>
    <t>A</t>
  </si>
  <si>
    <t>B</t>
  </si>
  <si>
    <t>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</si>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</sst>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General\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0" fontId="0" fillId="2" borderId="0" xfId="0" applyFill="1"/>
    <xf numFmtId="2" fontId="0" fillId="2" borderId="1" xfId="0" applyNumberFormat="1" applyFill="1" applyBorder="1"/>
    <xf numFmtId="2" fontId="0" fillId="2" borderId="0" xfId="0" applyNumberFormat="1" applyFill="1"/>
    <xf numFmtId="0" fontId="0" fillId="2" borderId="2" xfId="0" applyFill="1" applyBorder="1"/>
    <xf numFmtId="164" fontId="0" fillId="2" borderId="1" xfId="0" applyNumberFormat="1" applyFill="1" applyBorder="1"/>
    <xf numFmtId="2" fontId="0" fillId="0" borderId="0" xfId="0" applyNumberFormat="1" applyBorder="1"/>
    <xf numFmtId="0" fontId="0" fillId="0" borderId="0" xfId="0" applyBorder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La Ramière</a:t>
            </a:r>
            <a:r>
              <a:rPr lang="en-GB" b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Amphorae Fragments per period</a:t>
            </a:r>
            <a:endParaRPr lang="en-GB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74CF2F8-10C3-4764-A05A-36C64DB59807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D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848-438B-8407-8C56739B71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Tabelle1!$W$20:$Z$20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Tabelle1!$W$21:$Z$21</c:f>
              <c:numCache>
                <c:formatCode>General</c:formatCode>
                <c:ptCount val="4"/>
                <c:pt idx="0">
                  <c:v>20</c:v>
                </c:pt>
                <c:pt idx="1">
                  <c:v>636</c:v>
                </c:pt>
                <c:pt idx="2">
                  <c:v>2126</c:v>
                </c:pt>
                <c:pt idx="3">
                  <c:v>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 Ramière Amphorae NMI Percentage Period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0.30272261772735864"/>
                  <c:y val="6.3809017488103414E-2"/>
                </c:manualLayout>
              </c:layout>
              <c:tx>
                <c:rich>
                  <a:bodyPr/>
                  <a:lstStyle/>
                  <a:p>
                    <a:fld id="{AC31216D-1221-4D8C-A26D-A21B615EF814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3C6DAF62-C46E-484E-9AAA-45186352F097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8.1108031933411096E-2"/>
                  <c:y val="-0.2624676889291153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23874693063160374"/>
                  <c:y val="9.6734017047524587E-2"/>
                </c:manualLayout>
              </c:layout>
              <c:tx>
                <c:rich>
                  <a:bodyPr/>
                  <a:lstStyle/>
                  <a:p>
                    <a:fld id="{A9D5E080-F9F4-4D2E-A230-C2E145C962AB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E9A4AD41-C44E-414D-8DD1-AF9E23A984B4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5363408032845308"/>
                  <c:y val="3.388587382468604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22452589717755986"/>
                  <c:y val="2.6789628700753616E-3"/>
                </c:manualLayout>
              </c:layout>
              <c:tx>
                <c:rich>
                  <a:bodyPr/>
                  <a:lstStyle/>
                  <a:p>
                    <a:fld id="{B843E22E-22C5-4DE9-BFB2-8380D4A570D0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15E81B24-2537-4987-919B-800090705285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Tabelle4!$A$15:$A$19</c:f>
              <c:strCache>
                <c:ptCount val="5"/>
                <c:pt idx="0">
                  <c:v>Italy</c:v>
                </c:pt>
                <c:pt idx="1">
                  <c:v>Gallia</c:v>
                </c:pt>
                <c:pt idx="2">
                  <c:v>Iberian Peninsula</c:v>
                </c:pt>
                <c:pt idx="3">
                  <c:v>Africa</c:v>
                </c:pt>
                <c:pt idx="4">
                  <c:v>unknown</c:v>
                </c:pt>
              </c:strCache>
            </c:strRef>
          </c:cat>
          <c:val>
            <c:numRef>
              <c:f>Tabelle4!$E$15:$E$19</c:f>
              <c:numCache>
                <c:formatCode>General\%</c:formatCode>
                <c:ptCount val="5"/>
                <c:pt idx="0">
                  <c:v>2</c:v>
                </c:pt>
                <c:pt idx="1">
                  <c:v>92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 Ramière</a:t>
            </a:r>
            <a:r>
              <a:rPr lang="de-DE" baseline="0"/>
              <a:t> Amphorae Fragments Origin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87433345566806"/>
          <c:y val="0.1250160269944911"/>
          <c:w val="0.64435769644746133"/>
          <c:h val="0.77914145195599349"/>
        </c:manualLayout>
      </c:layout>
      <c:lineChart>
        <c:grouping val="standard"/>
        <c:varyColors val="0"/>
        <c:ser>
          <c:idx val="0"/>
          <c:order val="0"/>
          <c:tx>
            <c:strRef>
              <c:f>Tabelle4!$A$4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Tabelle4!$B$3:$E$3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Tabelle4!$B$4:$E$4</c:f>
              <c:numCache>
                <c:formatCode>General\%</c:formatCode>
                <c:ptCount val="4"/>
                <c:pt idx="0">
                  <c:v>30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8-4465-9774-2380E573FD89}"/>
            </c:ext>
          </c:extLst>
        </c:ser>
        <c:ser>
          <c:idx val="1"/>
          <c:order val="1"/>
          <c:tx>
            <c:strRef>
              <c:f>Tabelle4!$A$5</c:f>
              <c:strCache>
                <c:ptCount val="1"/>
                <c:pt idx="0">
                  <c:v>Gallia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Tabelle4!$B$3:$E$3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Tabelle4!$B$5:$E$5</c:f>
              <c:numCache>
                <c:formatCode>General\%</c:formatCode>
                <c:ptCount val="4"/>
                <c:pt idx="0">
                  <c:v>30</c:v>
                </c:pt>
                <c:pt idx="1">
                  <c:v>83</c:v>
                </c:pt>
                <c:pt idx="2">
                  <c:v>93</c:v>
                </c:pt>
                <c:pt idx="3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8-4465-9774-2380E573FD89}"/>
            </c:ext>
          </c:extLst>
        </c:ser>
        <c:ser>
          <c:idx val="2"/>
          <c:order val="2"/>
          <c:tx>
            <c:strRef>
              <c:f>Tabelle4!$A$6</c:f>
              <c:strCache>
                <c:ptCount val="1"/>
                <c:pt idx="0">
                  <c:v>Iberian Peninsula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Tabelle4!$B$3:$E$3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Tabelle4!$B$6:$E$6</c:f>
              <c:numCache>
                <c:formatCode>General\%</c:formatCode>
                <c:ptCount val="4"/>
                <c:pt idx="0">
                  <c:v>33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8-4465-9774-2380E573FD89}"/>
            </c:ext>
          </c:extLst>
        </c:ser>
        <c:ser>
          <c:idx val="3"/>
          <c:order val="3"/>
          <c:tx>
            <c:strRef>
              <c:f>Tabelle4!$A$7</c:f>
              <c:strCache>
                <c:ptCount val="1"/>
                <c:pt idx="0">
                  <c:v>Africa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Tabelle4!$B$3:$E$3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Tabelle4!$B$7:$E$7</c:f>
              <c:numCache>
                <c:formatCode>General\%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8-4465-9774-2380E573FD89}"/>
            </c:ext>
          </c:extLst>
        </c:ser>
        <c:ser>
          <c:idx val="4"/>
          <c:order val="4"/>
          <c:tx>
            <c:strRef>
              <c:f>Tabelle4!$A$8</c:f>
              <c:strCache>
                <c:ptCount val="1"/>
                <c:pt idx="0">
                  <c:v>unknown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Tabelle4!$B$3:$E$3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Tabelle4!$B$8:$E$8</c:f>
              <c:numCache>
                <c:formatCode>General\%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CA6-4B60-AD70-139C76428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27343"/>
        <c:axId val="941172095"/>
      </c:lineChart>
      <c:catAx>
        <c:axId val="117422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1172095"/>
        <c:crosses val="autoZero"/>
        <c:auto val="1"/>
        <c:lblAlgn val="ctr"/>
        <c:lblOffset val="100"/>
        <c:noMultiLvlLbl val="0"/>
      </c:catAx>
      <c:valAx>
        <c:axId val="941172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2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3855829492354"/>
          <c:y val="0.30697350704405268"/>
          <c:w val="0.21306153928218988"/>
          <c:h val="0.25812803277614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 Ramière amphorae NMI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87433345566806"/>
          <c:y val="0.1250160269944911"/>
          <c:w val="0.64435769644746133"/>
          <c:h val="0.77914145195599349"/>
        </c:manualLayout>
      </c:layout>
      <c:lineChart>
        <c:grouping val="standard"/>
        <c:varyColors val="0"/>
        <c:ser>
          <c:idx val="0"/>
          <c:order val="0"/>
          <c:tx>
            <c:strRef>
              <c:f>Tabelle4!$A$15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Tabelle4!$B$14:$E$14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Tabelle4!$B$15:$E$15</c:f>
              <c:numCache>
                <c:formatCode>General\%</c:formatCode>
                <c:ptCount val="4"/>
                <c:pt idx="0">
                  <c:v>22</c:v>
                </c:pt>
                <c:pt idx="1">
                  <c:v>9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8-4465-9774-2380E573FD89}"/>
            </c:ext>
          </c:extLst>
        </c:ser>
        <c:ser>
          <c:idx val="1"/>
          <c:order val="1"/>
          <c:tx>
            <c:strRef>
              <c:f>Tabelle4!$A$16</c:f>
              <c:strCache>
                <c:ptCount val="1"/>
                <c:pt idx="0">
                  <c:v>Gallia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Tabelle4!$B$14:$E$14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Tabelle4!$B$16:$E$16</c:f>
              <c:numCache>
                <c:formatCode>General\%</c:formatCode>
                <c:ptCount val="4"/>
                <c:pt idx="0">
                  <c:v>22</c:v>
                </c:pt>
                <c:pt idx="1">
                  <c:v>59</c:v>
                </c:pt>
                <c:pt idx="2">
                  <c:v>85</c:v>
                </c:pt>
                <c:pt idx="3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8-4465-9774-2380E573FD89}"/>
            </c:ext>
          </c:extLst>
        </c:ser>
        <c:ser>
          <c:idx val="2"/>
          <c:order val="2"/>
          <c:tx>
            <c:strRef>
              <c:f>Tabelle4!$A$17</c:f>
              <c:strCache>
                <c:ptCount val="1"/>
                <c:pt idx="0">
                  <c:v>Iberian Peninsula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Tabelle4!$B$14:$E$14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Tabelle4!$B$17:$E$17</c:f>
              <c:numCache>
                <c:formatCode>General\%</c:formatCode>
                <c:ptCount val="4"/>
                <c:pt idx="0">
                  <c:v>44</c:v>
                </c:pt>
                <c:pt idx="1">
                  <c:v>23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8-4465-9774-2380E573FD89}"/>
            </c:ext>
          </c:extLst>
        </c:ser>
        <c:ser>
          <c:idx val="3"/>
          <c:order val="3"/>
          <c:tx>
            <c:strRef>
              <c:f>Tabelle4!$A$18</c:f>
              <c:strCache>
                <c:ptCount val="1"/>
                <c:pt idx="0">
                  <c:v>Africa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Tabelle4!$B$14:$E$14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Tabelle4!$B$18:$E$18</c:f>
              <c:numCache>
                <c:formatCode>General\%</c:formatCode>
                <c:ptCount val="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8-4465-9774-2380E573FD89}"/>
            </c:ext>
          </c:extLst>
        </c:ser>
        <c:ser>
          <c:idx val="4"/>
          <c:order val="4"/>
          <c:tx>
            <c:strRef>
              <c:f>Tabelle4!$A$19</c:f>
              <c:strCache>
                <c:ptCount val="1"/>
                <c:pt idx="0">
                  <c:v>unknown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Tabelle4!$B$14:$E$14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Tabelle4!$B$19:$E$19</c:f>
              <c:numCache>
                <c:formatCode>General\%</c:formatCode>
                <c:ptCount val="4"/>
                <c:pt idx="0">
                  <c:v>11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A3-42C1-B8C8-99D307249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27343"/>
        <c:axId val="941172095"/>
      </c:lineChart>
      <c:catAx>
        <c:axId val="117422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1172095"/>
        <c:crosses val="autoZero"/>
        <c:auto val="1"/>
        <c:lblAlgn val="ctr"/>
        <c:lblOffset val="100"/>
        <c:noMultiLvlLbl val="0"/>
      </c:catAx>
      <c:valAx>
        <c:axId val="9411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2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3855829492354"/>
          <c:y val="0.30697350704405268"/>
          <c:w val="0.21306136758658853"/>
          <c:h val="0.2609217789831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La Ramière</a:t>
            </a:r>
            <a:r>
              <a:rPr lang="en-GB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Amphorae NMI per period</a:t>
            </a:r>
            <a:endParaRPr lang="en-GB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EEE7333-FCFF-40E7-8057-54355F1396C0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D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6F9-4C9A-9077-F2665F2364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Tabelle1!$V$47:$Y$47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Tabelle1!$V$48:$Y$48</c:f>
              <c:numCache>
                <c:formatCode>General</c:formatCode>
                <c:ptCount val="4"/>
                <c:pt idx="0">
                  <c:v>4.5</c:v>
                </c:pt>
                <c:pt idx="1">
                  <c:v>28</c:v>
                </c:pt>
                <c:pt idx="2">
                  <c:v>87.5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 Ramière</a:t>
            </a:r>
            <a:r>
              <a:rPr lang="en-GB" baseline="0"/>
              <a:t> Amphorae Fragments Percentage Period A - 50 BCE - 0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1799550450239255"/>
                  <c:y val="0.1410038919639938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8.6462300793836933E-2"/>
                  <c:y val="-0.2078948292164954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8859136478343008"/>
                  <c:y val="7.7499226653151652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0.20636301373011387"/>
                  <c:y val="5.0961637608570205E-2"/>
                </c:manualLayout>
              </c:layout>
              <c:tx>
                <c:rich>
                  <a:bodyPr/>
                  <a:lstStyle/>
                  <a:p>
                    <a:fld id="{FFB63FB4-7370-4744-81CF-A6DAFD6D8330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C041B212-CC65-413C-AA5E-4F79CE283ADE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Tabelle4!$A$4:$A$8</c:f>
              <c:strCache>
                <c:ptCount val="5"/>
                <c:pt idx="0">
                  <c:v>Italy</c:v>
                </c:pt>
                <c:pt idx="1">
                  <c:v>Gallia</c:v>
                </c:pt>
                <c:pt idx="2">
                  <c:v>Iberian Peninsula</c:v>
                </c:pt>
                <c:pt idx="3">
                  <c:v>Africa</c:v>
                </c:pt>
                <c:pt idx="4">
                  <c:v>unknown</c:v>
                </c:pt>
              </c:strCache>
            </c:strRef>
          </c:cat>
          <c:val>
            <c:numRef>
              <c:f>Tabelle4!$B$4:$B$8</c:f>
              <c:numCache>
                <c:formatCode>General\%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33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 Ramière Amphorae Fragments Percentage Period</a:t>
            </a:r>
            <a:r>
              <a:rPr lang="en-GB" baseline="0"/>
              <a:t>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0.27546989050772813"/>
                  <c:y val="4.7527407131639714E-2"/>
                </c:manualLayout>
              </c:layout>
              <c:tx>
                <c:rich>
                  <a:bodyPr/>
                  <a:lstStyle/>
                  <a:p>
                    <a:fld id="{E39586FF-F481-4B68-8C4E-836EF7C3732D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2E14631C-D194-460C-A8CE-F6A2DE14503D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6.7318661278967601E-2"/>
                  <c:y val="-0.2312323536821047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9.7238595489157365E-2"/>
                  <c:y val="0.1623155934172047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32881445865848835"/>
                  <c:y val="0.134157085899519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0.24267648245366927"/>
                  <c:y val="4.2628455149374307E-2"/>
                </c:manualLayout>
              </c:layout>
              <c:tx>
                <c:rich>
                  <a:bodyPr/>
                  <a:lstStyle/>
                  <a:p>
                    <a:fld id="{FE7EE3DC-96A0-4BE3-BC90-BFBBCBE8E1D1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65F4D6CA-7D28-4335-A052-93C3916D5AC6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Tabelle4!$A$4:$A$8</c:f>
              <c:strCache>
                <c:ptCount val="5"/>
                <c:pt idx="0">
                  <c:v>Italy</c:v>
                </c:pt>
                <c:pt idx="1">
                  <c:v>Gallia</c:v>
                </c:pt>
                <c:pt idx="2">
                  <c:v>Iberian Peninsula</c:v>
                </c:pt>
                <c:pt idx="3">
                  <c:v>Africa</c:v>
                </c:pt>
                <c:pt idx="4">
                  <c:v>unknown</c:v>
                </c:pt>
              </c:strCache>
            </c:strRef>
          </c:cat>
          <c:val>
            <c:numRef>
              <c:f>Tabelle4!$C$4:$C$8</c:f>
              <c:numCache>
                <c:formatCode>General\%</c:formatCode>
                <c:ptCount val="5"/>
                <c:pt idx="0">
                  <c:v>3</c:v>
                </c:pt>
                <c:pt idx="1">
                  <c:v>83</c:v>
                </c:pt>
                <c:pt idx="2">
                  <c:v>11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 Ramière Amphorae Fragments Percentage Period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0.18317993375261718"/>
                  <c:y val="1.9927919130911555E-2"/>
                </c:manualLayout>
              </c:layout>
              <c:tx>
                <c:rich>
                  <a:bodyPr/>
                  <a:lstStyle/>
                  <a:p>
                    <a:fld id="{D5F9F496-DD55-4636-843F-A14E9C538B6E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4B1823AA-250E-444F-9404-EDB3832B6934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6.220764417328125E-2"/>
                  <c:y val="-0.2589524590193769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778492670333261"/>
                  <c:y val="0.11014391476123959"/>
                </c:manualLayout>
              </c:layout>
              <c:tx>
                <c:rich>
                  <a:bodyPr/>
                  <a:lstStyle/>
                  <a:p>
                    <a:fld id="{073FF5FE-9F0B-4C63-992E-A940D28CA874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378916B2-C5CA-4B66-BEA5-858AA9996AC6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0.17823041564146569"/>
                  <c:y val="3.1823368333864982E-2"/>
                </c:manualLayout>
              </c:layout>
              <c:tx>
                <c:rich>
                  <a:bodyPr/>
                  <a:lstStyle/>
                  <a:p>
                    <a:fld id="{0A0378C0-1476-433C-ABDC-DBEF117A08B7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B74AEEA7-2564-4F97-8FB2-DEFD374DCE33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Tabelle4!$A$4:$A$8</c:f>
              <c:strCache>
                <c:ptCount val="5"/>
                <c:pt idx="0">
                  <c:v>Italy</c:v>
                </c:pt>
                <c:pt idx="1">
                  <c:v>Gallia</c:v>
                </c:pt>
                <c:pt idx="2">
                  <c:v>Iberian Peninsula</c:v>
                </c:pt>
                <c:pt idx="3">
                  <c:v>Africa</c:v>
                </c:pt>
                <c:pt idx="4">
                  <c:v>unknown</c:v>
                </c:pt>
              </c:strCache>
            </c:strRef>
          </c:cat>
          <c:val>
            <c:numRef>
              <c:f>Tabelle4!$D$4:$D$8</c:f>
              <c:numCache>
                <c:formatCode>General\%</c:formatCode>
                <c:ptCount val="5"/>
                <c:pt idx="0">
                  <c:v>1</c:v>
                </c:pt>
                <c:pt idx="1">
                  <c:v>93</c:v>
                </c:pt>
                <c:pt idx="2">
                  <c:v>8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</a:t>
            </a:r>
            <a:r>
              <a:rPr lang="en-GB" baseline="0"/>
              <a:t> Ramière Amphorae Fragments Percentage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3.8288405633708574E-3"/>
                  <c:y val="-0.249622125609363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26798834532506982"/>
                  <c:y val="7.3392735100523729E-2"/>
                </c:manualLayout>
              </c:layout>
              <c:tx>
                <c:rich>
                  <a:bodyPr/>
                  <a:lstStyle/>
                  <a:p>
                    <a:fld id="{B76FB9AC-D22F-4873-96AA-ADD7523E30BF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A9ACDB44-3C5A-4399-B774-354AE46C3E4F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Tabelle4!$A$4:$A$8</c:f>
              <c:strCache>
                <c:ptCount val="5"/>
                <c:pt idx="0">
                  <c:v>Italy</c:v>
                </c:pt>
                <c:pt idx="1">
                  <c:v>Gallia</c:v>
                </c:pt>
                <c:pt idx="2">
                  <c:v>Iberian Peninsula</c:v>
                </c:pt>
                <c:pt idx="3">
                  <c:v>Africa</c:v>
                </c:pt>
                <c:pt idx="4">
                  <c:v>unknown</c:v>
                </c:pt>
              </c:strCache>
            </c:strRef>
          </c:cat>
          <c:val>
            <c:numRef>
              <c:f>Tabelle4!$E$4:$E$8</c:f>
              <c:numCache>
                <c:formatCode>General\%</c:formatCode>
                <c:ptCount val="5"/>
                <c:pt idx="0">
                  <c:v>0</c:v>
                </c:pt>
                <c:pt idx="1">
                  <c:v>96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 Ramière</a:t>
            </a:r>
            <a:r>
              <a:rPr lang="en-GB" baseline="0"/>
              <a:t> Amphorae NMI Percentage Period A - 50 BCE - 0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1003446540965399"/>
                  <c:y val="0.1684714490489483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4746815896604135"/>
                  <c:y val="-0.1103764186484607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6720225656351428"/>
                  <c:y val="-0.1397121195541244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8.4263637740786809E-2"/>
                  <c:y val="0.1617963541145235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Tabelle4!$A$15:$A$19</c:f>
              <c:strCache>
                <c:ptCount val="5"/>
                <c:pt idx="0">
                  <c:v>Italy</c:v>
                </c:pt>
                <c:pt idx="1">
                  <c:v>Gallia</c:v>
                </c:pt>
                <c:pt idx="2">
                  <c:v>Iberian Peninsula</c:v>
                </c:pt>
                <c:pt idx="3">
                  <c:v>Africa</c:v>
                </c:pt>
                <c:pt idx="4">
                  <c:v>unknown</c:v>
                </c:pt>
              </c:strCache>
            </c:strRef>
          </c:cat>
          <c:val>
            <c:numRef>
              <c:f>Tabelle4!$B$15:$B$19</c:f>
              <c:numCache>
                <c:formatCode>General\%</c:formatCode>
                <c:ptCount val="5"/>
                <c:pt idx="0">
                  <c:v>22</c:v>
                </c:pt>
                <c:pt idx="1">
                  <c:v>22</c:v>
                </c:pt>
                <c:pt idx="2">
                  <c:v>44</c:v>
                </c:pt>
                <c:pt idx="3">
                  <c:v>0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 Ramière</a:t>
            </a:r>
            <a:r>
              <a:rPr lang="en-GB" baseline="0"/>
              <a:t> Amphorae NMI Percentage Period B - 1-50 CE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5.3092712240557879E-2"/>
                  <c:y val="0.1487156434059555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3456589905915367"/>
                  <c:y val="-0.17959761351493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6635800949966775"/>
                  <c:y val="6.1424192866447569E-2"/>
                </c:manualLayout>
              </c:layout>
              <c:tx>
                <c:rich>
                  <a:bodyPr/>
                  <a:lstStyle/>
                  <a:p>
                    <a:fld id="{402323D7-9A6B-4C8C-9D0F-A538CF6250BD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566C0F49-11A1-47BF-A26E-F44B8B68DBE7}" type="VALUE">
                      <a:rPr lang="en-US" baseline="0">
                        <a:solidFill>
                          <a:schemeClr val="bg1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0698852425079007"/>
                  <c:y val="1.92848798413024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2129010612932693"/>
                  <c:y val="1.4900348130727721E-2"/>
                </c:manualLayout>
              </c:layout>
              <c:tx>
                <c:rich>
                  <a:bodyPr/>
                  <a:lstStyle/>
                  <a:p>
                    <a:fld id="{C2B55823-9327-4348-81DD-8A8D4F585AE9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E8AEA48D-45D8-4383-8050-5A45B10D3417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Tabelle4!$A$15:$A$19</c:f>
              <c:strCache>
                <c:ptCount val="5"/>
                <c:pt idx="0">
                  <c:v>Italy</c:v>
                </c:pt>
                <c:pt idx="1">
                  <c:v>Gallia</c:v>
                </c:pt>
                <c:pt idx="2">
                  <c:v>Iberian Peninsula</c:v>
                </c:pt>
                <c:pt idx="3">
                  <c:v>Africa</c:v>
                </c:pt>
                <c:pt idx="4">
                  <c:v>unknown</c:v>
                </c:pt>
              </c:strCache>
            </c:strRef>
          </c:cat>
          <c:val>
            <c:numRef>
              <c:f>Tabelle4!$C$15:$C$19</c:f>
              <c:numCache>
                <c:formatCode>General\%</c:formatCode>
                <c:ptCount val="5"/>
                <c:pt idx="0">
                  <c:v>9</c:v>
                </c:pt>
                <c:pt idx="1">
                  <c:v>59</c:v>
                </c:pt>
                <c:pt idx="2">
                  <c:v>23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 Ramière Amphorae NMI Percentage Period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0.29765944401024502"/>
                  <c:y val="5.1270622529433034E-2"/>
                </c:manualLayout>
              </c:layout>
              <c:tx>
                <c:rich>
                  <a:bodyPr/>
                  <a:lstStyle/>
                  <a:p>
                    <a:fld id="{46B7865A-110E-4807-AB21-EDFE7E184806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0A824780-BC8C-494C-B251-EC298B3852DB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9.9552347415369613E-2"/>
                  <c:y val="-0.2311311535507481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9.9796573449864909E-2"/>
                  <c:y val="3.3608287197610782E-2"/>
                </c:manualLayout>
              </c:layout>
              <c:tx>
                <c:rich>
                  <a:bodyPr/>
                  <a:lstStyle/>
                  <a:p>
                    <a:fld id="{C6D76AF3-AB9A-461F-ACCC-4CAE1365D6C3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41C89E71-BFF7-4678-BA67-7E0046A96A9B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6.4970369084587656E-2"/>
                  <c:y val="1.659645697706976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5052886799895032"/>
                  <c:y val="1.4830197054227848E-2"/>
                </c:manualLayout>
              </c:layout>
              <c:tx>
                <c:rich>
                  <a:bodyPr/>
                  <a:lstStyle/>
                  <a:p>
                    <a:fld id="{1A3C32D7-3D61-4095-BC9F-6A222DC1B1CE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8FFDA29A-C7E4-4DB3-9AD0-97F4BCF096E4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Tabelle4!$A$15:$A$19</c:f>
              <c:strCache>
                <c:ptCount val="5"/>
                <c:pt idx="0">
                  <c:v>Italy</c:v>
                </c:pt>
                <c:pt idx="1">
                  <c:v>Gallia</c:v>
                </c:pt>
                <c:pt idx="2">
                  <c:v>Iberian Peninsula</c:v>
                </c:pt>
                <c:pt idx="3">
                  <c:v>Africa</c:v>
                </c:pt>
                <c:pt idx="4">
                  <c:v>unknown</c:v>
                </c:pt>
              </c:strCache>
            </c:strRef>
          </c:cat>
          <c:val>
            <c:numRef>
              <c:f>Tabelle4!$D$15:$D$19</c:f>
              <c:numCache>
                <c:formatCode>General\%</c:formatCode>
                <c:ptCount val="5"/>
                <c:pt idx="0">
                  <c:v>3</c:v>
                </c:pt>
                <c:pt idx="1">
                  <c:v>85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516844</xdr:colOff>
      <xdr:row>14</xdr:row>
      <xdr:rowOff>50119</xdr:rowOff>
    </xdr:from>
    <xdr:to>
      <xdr:col>26</xdr:col>
      <xdr:colOff>516844</xdr:colOff>
      <xdr:row>29</xdr:row>
      <xdr:rowOff>37873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01C3E4-498A-401B-899E-187675993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149451</xdr:colOff>
      <xdr:row>49</xdr:row>
      <xdr:rowOff>131763</xdr:rowOff>
    </xdr:from>
    <xdr:to>
      <xdr:col>26</xdr:col>
      <xdr:colOff>149451</xdr:colOff>
      <xdr:row>64</xdr:row>
      <xdr:rowOff>113166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9D3696E-2B32-4867-8EE9-3E6DBC23D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144462</xdr:rowOff>
    </xdr:from>
    <xdr:to>
      <xdr:col>13</xdr:col>
      <xdr:colOff>342900</xdr:colOff>
      <xdr:row>22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0FE08F8-1D80-493D-9801-4F1C575FE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373061</xdr:colOff>
      <xdr:row>1</xdr:row>
      <xdr:rowOff>95250</xdr:rowOff>
    </xdr:from>
    <xdr:to>
      <xdr:col>20</xdr:col>
      <xdr:colOff>695325</xdr:colOff>
      <xdr:row>23</xdr:row>
      <xdr:rowOff>6350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7C4EBAE-50D9-4C60-88A9-3F8BF5735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7936</xdr:colOff>
      <xdr:row>23</xdr:row>
      <xdr:rowOff>49211</xdr:rowOff>
    </xdr:from>
    <xdr:to>
      <xdr:col>13</xdr:col>
      <xdr:colOff>400049</xdr:colOff>
      <xdr:row>44</xdr:row>
      <xdr:rowOff>95249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B490829-3BD6-487C-8886-166930996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436561</xdr:colOff>
      <xdr:row>23</xdr:row>
      <xdr:rowOff>74612</xdr:rowOff>
    </xdr:from>
    <xdr:to>
      <xdr:col>21</xdr:col>
      <xdr:colOff>79374</xdr:colOff>
      <xdr:row>44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16E32D6-1C85-46B6-AAF9-F34252D02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430211</xdr:colOff>
      <xdr:row>1</xdr:row>
      <xdr:rowOff>163512</xdr:rowOff>
    </xdr:from>
    <xdr:to>
      <xdr:col>28</xdr:col>
      <xdr:colOff>723899</xdr:colOff>
      <xdr:row>23</xdr:row>
      <xdr:rowOff>47625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ECBB524-4E35-4553-8513-4A383A77F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201612</xdr:colOff>
      <xdr:row>2</xdr:row>
      <xdr:rowOff>39687</xdr:rowOff>
    </xdr:from>
    <xdr:to>
      <xdr:col>36</xdr:col>
      <xdr:colOff>387350</xdr:colOff>
      <xdr:row>23</xdr:row>
      <xdr:rowOff>92075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8FB389C-10CC-4C6B-9535-FC7D4DF05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398461</xdr:colOff>
      <xdr:row>24</xdr:row>
      <xdr:rowOff>49212</xdr:rowOff>
    </xdr:from>
    <xdr:to>
      <xdr:col>28</xdr:col>
      <xdr:colOff>669924</xdr:colOff>
      <xdr:row>45</xdr:row>
      <xdr:rowOff>34925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0ABCC6B-9004-4F1F-A8A0-48440E6FB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74611</xdr:colOff>
      <xdr:row>24</xdr:row>
      <xdr:rowOff>46036</xdr:rowOff>
    </xdr:from>
    <xdr:to>
      <xdr:col>36</xdr:col>
      <xdr:colOff>333374</xdr:colOff>
      <xdr:row>45</xdr:row>
      <xdr:rowOff>3174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77AC2288-E204-46CD-B79D-3B5C23339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723900</xdr:colOff>
      <xdr:row>19</xdr:row>
      <xdr:rowOff>57150</xdr:rowOff>
    </xdr:from>
    <xdr:to>
      <xdr:col>12</xdr:col>
      <xdr:colOff>695325</xdr:colOff>
      <xdr:row>21</xdr:row>
      <xdr:rowOff>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63D651AC-61B5-4C8A-85BA-DD8E5DC18D4F}"/>
            </a:ext>
          </a:extLst>
        </xdr:cNvPr>
        <xdr:cNvSpPr txBox="1"/>
      </xdr:nvSpPr>
      <xdr:spPr>
        <a:xfrm>
          <a:off x="8343900" y="3495675"/>
          <a:ext cx="1495425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Total: 20 fragments</a:t>
          </a:r>
          <a:endParaRPr lang="en-DE" sz="1100" b="1"/>
        </a:p>
      </xdr:txBody>
    </xdr:sp>
    <xdr:clientData/>
  </xdr:twoCellAnchor>
  <xdr:twoCellAnchor>
    <xdr:from>
      <xdr:col>9</xdr:col>
      <xdr:colOff>131762</xdr:colOff>
      <xdr:row>46</xdr:row>
      <xdr:rowOff>57150</xdr:rowOff>
    </xdr:from>
    <xdr:to>
      <xdr:col>16</xdr:col>
      <xdr:colOff>200025</xdr:colOff>
      <xdr:row>69</xdr:row>
      <xdr:rowOff>49212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59742E79-7CA2-40B5-9770-3C6D06748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601661</xdr:colOff>
      <xdr:row>46</xdr:row>
      <xdr:rowOff>153986</xdr:rowOff>
    </xdr:from>
    <xdr:to>
      <xdr:col>32</xdr:col>
      <xdr:colOff>723899</xdr:colOff>
      <xdr:row>69</xdr:row>
      <xdr:rowOff>98424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F77C6C1E-718D-46CF-A4FB-B1E04ACA2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0.64216</cdr:x>
      <cdr:y>0.85167</cdr:y>
    </cdr:from>
    <cdr:to>
      <cdr:x>0.90598</cdr:x>
      <cdr:y>0.92991</cdr:y>
    </cdr:to>
    <cdr:sp macro="" textlink="">
      <cdr:nvSpPr>
        <cdr:cNvPr id="2" name="Textfeld 9">
          <a:extLst xmlns:a="http://schemas.openxmlformats.org/drawingml/2006/main">
            <a:ext uri="{FF2B5EF4-FFF2-40B4-BE49-F238E27FC236}">
              <a16:creationId xmlns:a16="http://schemas.microsoft.com/office/drawing/2014/main" id="{63D651AC-61B5-4C8A-85BA-DD8E5DC18D4F}"/>
            </a:ext>
          </a:extLst>
        </cdr:cNvPr>
        <cdr:cNvSpPr txBox="1"/>
      </cdr:nvSpPr>
      <cdr:spPr>
        <a:xfrm xmlns:a="http://schemas.openxmlformats.org/drawingml/2006/main">
          <a:off x="3632200" y="3317875"/>
          <a:ext cx="1492250" cy="3048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636 fragments</a:t>
          </a:r>
          <a:endParaRPr lang="en-DE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0.63634</cdr:x>
      <cdr:y>0.84948</cdr:y>
    </cdr:from>
    <cdr:to>
      <cdr:x>0.89709</cdr:x>
      <cdr:y>0.92866</cdr:y>
    </cdr:to>
    <cdr:sp macro="" textlink="">
      <cdr:nvSpPr>
        <cdr:cNvPr id="2" name="Textfeld 9">
          <a:extLst xmlns:a="http://schemas.openxmlformats.org/drawingml/2006/main">
            <a:ext uri="{FF2B5EF4-FFF2-40B4-BE49-F238E27FC236}">
              <a16:creationId xmlns:a16="http://schemas.microsoft.com/office/drawing/2014/main" id="{63D651AC-61B5-4C8A-85BA-DD8E5DC18D4F}"/>
            </a:ext>
          </a:extLst>
        </cdr:cNvPr>
        <cdr:cNvSpPr txBox="1"/>
      </cdr:nvSpPr>
      <cdr:spPr>
        <a:xfrm xmlns:a="http://schemas.openxmlformats.org/drawingml/2006/main">
          <a:off x="3641725" y="3270250"/>
          <a:ext cx="1492250" cy="3048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2126 fragments</a:t>
          </a:r>
          <a:endParaRPr lang="en-DE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0.64952</cdr:x>
      <cdr:y>0.86935</cdr:y>
    </cdr:from>
    <cdr:to>
      <cdr:x>0.90954</cdr:x>
      <cdr:y>0.94898</cdr:y>
    </cdr:to>
    <cdr:sp macro="" textlink="">
      <cdr:nvSpPr>
        <cdr:cNvPr id="2" name="Textfeld 9">
          <a:extLst xmlns:a="http://schemas.openxmlformats.org/drawingml/2006/main">
            <a:ext uri="{FF2B5EF4-FFF2-40B4-BE49-F238E27FC236}">
              <a16:creationId xmlns:a16="http://schemas.microsoft.com/office/drawing/2014/main" id="{63D651AC-61B5-4C8A-85BA-DD8E5DC18D4F}"/>
            </a:ext>
          </a:extLst>
        </cdr:cNvPr>
        <cdr:cNvSpPr txBox="1"/>
      </cdr:nvSpPr>
      <cdr:spPr>
        <a:xfrm xmlns:a="http://schemas.openxmlformats.org/drawingml/2006/main">
          <a:off x="3727450" y="3327400"/>
          <a:ext cx="1492250" cy="3048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1897 fragments</a:t>
          </a:r>
          <a:endParaRPr lang="en-DE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0.64167</cdr:x>
      <cdr:y>0.84353</cdr:y>
    </cdr:from>
    <cdr:to>
      <cdr:x>0.90668</cdr:x>
      <cdr:y>0.92238</cdr:y>
    </cdr:to>
    <cdr:sp macro="" textlink="">
      <cdr:nvSpPr>
        <cdr:cNvPr id="2" name="Textfeld 9">
          <a:extLst xmlns:a="http://schemas.openxmlformats.org/drawingml/2006/main">
            <a:ext uri="{FF2B5EF4-FFF2-40B4-BE49-F238E27FC236}">
              <a16:creationId xmlns:a16="http://schemas.microsoft.com/office/drawing/2014/main" id="{63D651AC-61B5-4C8A-85BA-DD8E5DC18D4F}"/>
            </a:ext>
          </a:extLst>
        </cdr:cNvPr>
        <cdr:cNvSpPr txBox="1"/>
      </cdr:nvSpPr>
      <cdr:spPr>
        <a:xfrm xmlns:a="http://schemas.openxmlformats.org/drawingml/2006/main">
          <a:off x="3613150" y="3260725"/>
          <a:ext cx="1492250" cy="3048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4,5 vessels</a:t>
          </a:r>
          <a:endParaRPr lang="en-DE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0.66245</cdr:x>
      <cdr:y>0.85126</cdr:y>
    </cdr:from>
    <cdr:to>
      <cdr:x>0.93249</cdr:x>
      <cdr:y>0.93037</cdr:y>
    </cdr:to>
    <cdr:sp macro="" textlink="">
      <cdr:nvSpPr>
        <cdr:cNvPr id="2" name="Textfeld 9">
          <a:extLst xmlns:a="http://schemas.openxmlformats.org/drawingml/2006/main">
            <a:ext uri="{FF2B5EF4-FFF2-40B4-BE49-F238E27FC236}">
              <a16:creationId xmlns:a16="http://schemas.microsoft.com/office/drawing/2014/main" id="{63D651AC-61B5-4C8A-85BA-DD8E5DC18D4F}"/>
            </a:ext>
          </a:extLst>
        </cdr:cNvPr>
        <cdr:cNvSpPr txBox="1"/>
      </cdr:nvSpPr>
      <cdr:spPr>
        <a:xfrm xmlns:a="http://schemas.openxmlformats.org/drawingml/2006/main">
          <a:off x="3660775" y="3279775"/>
          <a:ext cx="1492250" cy="3048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28 vessels</a:t>
          </a:r>
          <a:endParaRPr lang="en-DE" sz="11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0.67007</cdr:x>
      <cdr:y>0.82279</cdr:y>
    </cdr:from>
    <cdr:to>
      <cdr:x>0.93628</cdr:x>
      <cdr:y>0.90323</cdr:y>
    </cdr:to>
    <cdr:sp macro="" textlink="">
      <cdr:nvSpPr>
        <cdr:cNvPr id="2" name="Textfeld 9">
          <a:extLst xmlns:a="http://schemas.openxmlformats.org/drawingml/2006/main">
            <a:ext uri="{FF2B5EF4-FFF2-40B4-BE49-F238E27FC236}">
              <a16:creationId xmlns:a16="http://schemas.microsoft.com/office/drawing/2014/main" id="{A2C05C36-A03A-4818-A7D9-E813B38C9941}"/>
            </a:ext>
          </a:extLst>
        </cdr:cNvPr>
        <cdr:cNvSpPr txBox="1"/>
      </cdr:nvSpPr>
      <cdr:spPr>
        <a:xfrm xmlns:a="http://schemas.openxmlformats.org/drawingml/2006/main">
          <a:off x="3756025" y="3117850"/>
          <a:ext cx="1492250" cy="3048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87,5 vessels</a:t>
          </a:r>
          <a:endParaRPr lang="en-DE" sz="1100" b="1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0.64227</cdr:x>
      <cdr:y>0.85074</cdr:y>
    </cdr:from>
    <cdr:to>
      <cdr:x>0.90894</cdr:x>
      <cdr:y>0.93192</cdr:y>
    </cdr:to>
    <cdr:sp macro="" textlink="">
      <cdr:nvSpPr>
        <cdr:cNvPr id="2" name="Textfeld 9">
          <a:extLst xmlns:a="http://schemas.openxmlformats.org/drawingml/2006/main">
            <a:ext uri="{FF2B5EF4-FFF2-40B4-BE49-F238E27FC236}">
              <a16:creationId xmlns:a16="http://schemas.microsoft.com/office/drawing/2014/main" id="{A2C05C36-A03A-4818-A7D9-E813B38C9941}"/>
            </a:ext>
          </a:extLst>
        </cdr:cNvPr>
        <cdr:cNvSpPr txBox="1"/>
      </cdr:nvSpPr>
      <cdr:spPr>
        <a:xfrm xmlns:a="http://schemas.openxmlformats.org/drawingml/2006/main">
          <a:off x="3594100" y="3194050"/>
          <a:ext cx="1492250" cy="3048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88 vessels</a:t>
          </a:r>
          <a:endParaRPr lang="en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CD53-8A60-468F-B915-3739F7010ECB}">
  <dimension ref="A1:Z87"/>
  <sheetViews>
    <sheetView zoomScaleNormal="100" workbookViewId="0">
      <selection activeCell="AB15" sqref="AB15"/>
    </sheetView>
  </sheetViews>
  <sheetFormatPr baseColWidth="10" defaultRowHeight="14.5" x14ac:dyDescent="0.35"/>
  <cols>
    <col min="7" max="7" width="10.90625" style="1"/>
    <col min="9" max="9" width="10.90625" style="1"/>
    <col min="12" max="12" width="10.90625" style="1"/>
    <col min="15" max="15" width="10.90625" style="1"/>
    <col min="19" max="19" width="10.90625" style="6"/>
  </cols>
  <sheetData>
    <row r="1" spans="1:19" x14ac:dyDescent="0.35">
      <c r="A1" t="s">
        <v>1</v>
      </c>
      <c r="B1" t="s">
        <v>0</v>
      </c>
    </row>
    <row r="3" spans="1:19" s="12" customFormat="1" ht="17.5" customHeight="1" x14ac:dyDescent="0.35">
      <c r="A3" s="12" t="s">
        <v>2</v>
      </c>
      <c r="G3" s="16" t="s">
        <v>26</v>
      </c>
      <c r="I3" s="16" t="s">
        <v>27</v>
      </c>
      <c r="L3" s="16" t="s">
        <v>28</v>
      </c>
      <c r="O3" s="16" t="s">
        <v>19</v>
      </c>
      <c r="S3" s="15"/>
    </row>
    <row r="4" spans="1:19" x14ac:dyDescent="0.35">
      <c r="B4" t="s">
        <v>11</v>
      </c>
      <c r="C4" t="s">
        <v>12</v>
      </c>
      <c r="D4" t="s">
        <v>13</v>
      </c>
      <c r="E4" t="s">
        <v>14</v>
      </c>
      <c r="F4" t="s">
        <v>15</v>
      </c>
      <c r="G4" s="1" t="s">
        <v>16</v>
      </c>
      <c r="I4" s="1" t="s">
        <v>16</v>
      </c>
      <c r="J4" t="s">
        <v>17</v>
      </c>
      <c r="L4" s="1" t="s">
        <v>17</v>
      </c>
      <c r="M4" t="s">
        <v>18</v>
      </c>
      <c r="O4" s="1" t="s">
        <v>18</v>
      </c>
      <c r="P4" t="s">
        <v>19</v>
      </c>
    </row>
    <row r="5" spans="1:19" x14ac:dyDescent="0.35">
      <c r="A5" t="s">
        <v>6</v>
      </c>
    </row>
    <row r="6" spans="1:19" x14ac:dyDescent="0.35">
      <c r="B6">
        <v>12</v>
      </c>
      <c r="C6" t="s">
        <v>3</v>
      </c>
      <c r="D6" t="s">
        <v>16</v>
      </c>
      <c r="E6">
        <v>2</v>
      </c>
      <c r="F6">
        <v>1</v>
      </c>
      <c r="G6" s="4">
        <v>6</v>
      </c>
      <c r="H6" s="5"/>
      <c r="I6" s="4">
        <v>6</v>
      </c>
      <c r="J6" s="5">
        <v>0</v>
      </c>
      <c r="K6" s="5"/>
      <c r="L6" s="4">
        <v>0</v>
      </c>
      <c r="M6" s="5">
        <v>0</v>
      </c>
      <c r="N6" s="5"/>
      <c r="O6" s="4">
        <v>0</v>
      </c>
      <c r="P6" s="5">
        <v>0</v>
      </c>
      <c r="Q6" s="5"/>
    </row>
    <row r="7" spans="1:19" x14ac:dyDescent="0.35">
      <c r="B7">
        <v>12</v>
      </c>
      <c r="C7" t="s">
        <v>4</v>
      </c>
      <c r="D7" t="s">
        <v>16</v>
      </c>
      <c r="E7">
        <v>2</v>
      </c>
      <c r="F7">
        <v>1</v>
      </c>
      <c r="G7" s="4">
        <v>6</v>
      </c>
      <c r="H7" s="5"/>
      <c r="I7" s="4">
        <v>6</v>
      </c>
      <c r="J7" s="5">
        <v>0</v>
      </c>
      <c r="K7" s="5"/>
      <c r="L7" s="4">
        <v>0</v>
      </c>
      <c r="M7" s="5">
        <v>0</v>
      </c>
      <c r="N7" s="5"/>
      <c r="O7" s="4">
        <v>0</v>
      </c>
      <c r="P7" s="5">
        <v>0</v>
      </c>
      <c r="Q7" s="5"/>
    </row>
    <row r="8" spans="1:19" x14ac:dyDescent="0.35">
      <c r="B8">
        <v>13</v>
      </c>
      <c r="C8" t="s">
        <v>21</v>
      </c>
      <c r="D8" t="s">
        <v>16</v>
      </c>
      <c r="E8">
        <v>2</v>
      </c>
      <c r="F8">
        <v>1</v>
      </c>
      <c r="G8" s="4">
        <v>6.5</v>
      </c>
      <c r="H8" s="5"/>
      <c r="I8" s="4">
        <v>6.5</v>
      </c>
      <c r="J8" s="5">
        <v>0</v>
      </c>
      <c r="K8" s="5"/>
      <c r="L8" s="4">
        <v>0</v>
      </c>
      <c r="M8" s="5">
        <v>0</v>
      </c>
      <c r="N8" s="5"/>
      <c r="O8" s="4">
        <v>0</v>
      </c>
      <c r="P8" s="5">
        <v>0</v>
      </c>
      <c r="Q8" s="5"/>
    </row>
    <row r="9" spans="1:19" x14ac:dyDescent="0.35">
      <c r="B9">
        <v>3</v>
      </c>
      <c r="C9" t="s">
        <v>5</v>
      </c>
      <c r="D9" t="s">
        <v>16</v>
      </c>
      <c r="E9">
        <v>2</v>
      </c>
      <c r="F9">
        <v>1</v>
      </c>
      <c r="G9" s="4">
        <v>1.5</v>
      </c>
      <c r="H9" s="5"/>
      <c r="I9" s="4">
        <v>1.5</v>
      </c>
      <c r="J9" s="5">
        <v>0</v>
      </c>
      <c r="K9" s="5"/>
      <c r="L9" s="4">
        <v>0</v>
      </c>
      <c r="M9" s="5">
        <v>0</v>
      </c>
      <c r="N9" s="5"/>
      <c r="O9" s="4">
        <v>0</v>
      </c>
      <c r="P9" s="5">
        <v>0</v>
      </c>
      <c r="Q9" s="5"/>
    </row>
    <row r="10" spans="1:19" x14ac:dyDescent="0.35">
      <c r="G10" s="4"/>
      <c r="H10" s="5">
        <f>SUM(G6:G9)</f>
        <v>20</v>
      </c>
      <c r="I10" s="4"/>
      <c r="J10" s="5"/>
      <c r="K10" s="5">
        <f>SUM(I6:J9)</f>
        <v>20</v>
      </c>
      <c r="L10" s="4"/>
      <c r="M10" s="5"/>
      <c r="N10" s="5">
        <v>0</v>
      </c>
      <c r="O10" s="4"/>
      <c r="P10" s="5"/>
      <c r="Q10" s="5">
        <v>0</v>
      </c>
      <c r="S10" s="6">
        <v>40</v>
      </c>
    </row>
    <row r="11" spans="1:19" x14ac:dyDescent="0.35">
      <c r="A11" t="s">
        <v>7</v>
      </c>
      <c r="G11" s="4"/>
      <c r="H11" s="5"/>
      <c r="I11" s="4"/>
      <c r="J11" s="5"/>
      <c r="K11" s="5"/>
      <c r="L11" s="4"/>
      <c r="M11" s="5"/>
      <c r="N11" s="5"/>
      <c r="O11" s="4"/>
      <c r="P11" s="5"/>
      <c r="Q11" s="5"/>
    </row>
    <row r="12" spans="1:19" x14ac:dyDescent="0.35">
      <c r="B12">
        <v>1049</v>
      </c>
      <c r="C12" t="s">
        <v>3</v>
      </c>
      <c r="D12" t="s">
        <v>17</v>
      </c>
      <c r="E12">
        <v>2</v>
      </c>
      <c r="F12">
        <v>1</v>
      </c>
      <c r="G12" s="1">
        <v>0</v>
      </c>
      <c r="H12" s="5"/>
      <c r="I12" s="1">
        <v>0</v>
      </c>
      <c r="J12" s="4">
        <v>524.5</v>
      </c>
      <c r="K12" s="5"/>
      <c r="L12" s="4">
        <v>524.5</v>
      </c>
      <c r="M12" s="5">
        <v>0</v>
      </c>
      <c r="N12" s="5"/>
      <c r="O12" s="4">
        <v>0</v>
      </c>
      <c r="P12" s="5">
        <v>0</v>
      </c>
      <c r="Q12" s="5"/>
    </row>
    <row r="13" spans="1:19" x14ac:dyDescent="0.35">
      <c r="B13">
        <v>29</v>
      </c>
      <c r="C13" t="s">
        <v>4</v>
      </c>
      <c r="D13" t="s">
        <v>17</v>
      </c>
      <c r="E13">
        <v>2</v>
      </c>
      <c r="F13">
        <v>1</v>
      </c>
      <c r="G13" s="1">
        <v>0</v>
      </c>
      <c r="H13" s="5"/>
      <c r="I13" s="1">
        <v>0</v>
      </c>
      <c r="J13" s="4">
        <v>14.5</v>
      </c>
      <c r="K13" s="5"/>
      <c r="L13" s="4">
        <v>14.5</v>
      </c>
      <c r="M13" s="5">
        <v>0</v>
      </c>
      <c r="N13" s="5"/>
      <c r="O13" s="4">
        <v>0</v>
      </c>
      <c r="P13" s="5">
        <v>0</v>
      </c>
      <c r="Q13" s="5"/>
    </row>
    <row r="14" spans="1:19" x14ac:dyDescent="0.35">
      <c r="B14">
        <v>122</v>
      </c>
      <c r="C14" t="s">
        <v>22</v>
      </c>
      <c r="D14" t="s">
        <v>17</v>
      </c>
      <c r="E14">
        <v>2</v>
      </c>
      <c r="F14">
        <v>1</v>
      </c>
      <c r="G14" s="1">
        <v>0</v>
      </c>
      <c r="H14" s="5"/>
      <c r="I14" s="1">
        <v>0</v>
      </c>
      <c r="J14" s="4">
        <v>62</v>
      </c>
      <c r="K14" s="5"/>
      <c r="L14" s="4">
        <v>62</v>
      </c>
      <c r="M14" s="5">
        <v>0</v>
      </c>
      <c r="N14" s="5"/>
      <c r="O14" s="4">
        <v>0</v>
      </c>
      <c r="P14" s="5">
        <v>0</v>
      </c>
      <c r="Q14" s="5"/>
    </row>
    <row r="15" spans="1:19" x14ac:dyDescent="0.35">
      <c r="B15">
        <v>11</v>
      </c>
      <c r="C15" t="s">
        <v>8</v>
      </c>
      <c r="D15" t="s">
        <v>17</v>
      </c>
      <c r="E15">
        <v>2</v>
      </c>
      <c r="F15">
        <v>1</v>
      </c>
      <c r="G15" s="1">
        <v>0</v>
      </c>
      <c r="H15" s="5"/>
      <c r="I15" s="1">
        <v>0</v>
      </c>
      <c r="J15" s="4">
        <v>5.5</v>
      </c>
      <c r="K15" s="5"/>
      <c r="L15" s="4">
        <v>5.5</v>
      </c>
      <c r="M15" s="5">
        <v>0</v>
      </c>
      <c r="N15" s="5"/>
      <c r="O15" s="4">
        <v>0</v>
      </c>
      <c r="P15" s="5">
        <v>0</v>
      </c>
      <c r="Q15" s="5"/>
    </row>
    <row r="16" spans="1:19" x14ac:dyDescent="0.35">
      <c r="B16">
        <v>19</v>
      </c>
      <c r="C16" t="s">
        <v>5</v>
      </c>
      <c r="D16" t="s">
        <v>17</v>
      </c>
      <c r="E16">
        <v>2</v>
      </c>
      <c r="F16">
        <v>1</v>
      </c>
      <c r="G16" s="1">
        <v>0</v>
      </c>
      <c r="H16" s="5"/>
      <c r="I16" s="1">
        <v>0</v>
      </c>
      <c r="J16" s="4">
        <v>9.5</v>
      </c>
      <c r="K16" s="5"/>
      <c r="L16" s="4">
        <v>9.5</v>
      </c>
      <c r="M16" s="5">
        <v>0</v>
      </c>
      <c r="N16" s="5"/>
      <c r="O16" s="4">
        <v>0</v>
      </c>
      <c r="P16" s="5">
        <v>0</v>
      </c>
      <c r="Q16" s="5"/>
    </row>
    <row r="17" spans="1:26" x14ac:dyDescent="0.35">
      <c r="G17" s="4"/>
      <c r="H17" s="5">
        <v>0</v>
      </c>
      <c r="I17" s="4"/>
      <c r="J17" s="5"/>
      <c r="K17" s="5">
        <v>616</v>
      </c>
      <c r="L17" s="4"/>
      <c r="M17" s="5"/>
      <c r="N17" s="5">
        <f>SUM(L12:M16)</f>
        <v>616</v>
      </c>
      <c r="O17" s="4"/>
      <c r="P17" s="5"/>
      <c r="Q17" s="5">
        <v>0</v>
      </c>
      <c r="S17" s="7">
        <f>N17+K17</f>
        <v>1232</v>
      </c>
    </row>
    <row r="18" spans="1:26" x14ac:dyDescent="0.35">
      <c r="A18" t="s">
        <v>9</v>
      </c>
      <c r="G18" s="4"/>
      <c r="H18" s="5"/>
      <c r="I18" s="4"/>
      <c r="J18" s="5"/>
      <c r="K18" s="5"/>
      <c r="L18" s="4"/>
      <c r="M18" s="5"/>
      <c r="N18" s="5"/>
      <c r="O18" s="4"/>
      <c r="P18" s="5"/>
      <c r="Q18" s="5"/>
    </row>
    <row r="19" spans="1:26" x14ac:dyDescent="0.35">
      <c r="B19">
        <v>2916</v>
      </c>
      <c r="C19" t="s">
        <v>3</v>
      </c>
      <c r="D19" t="s">
        <v>18</v>
      </c>
      <c r="E19">
        <v>2</v>
      </c>
      <c r="F19">
        <v>1</v>
      </c>
      <c r="G19" s="1">
        <v>0</v>
      </c>
      <c r="H19" s="5"/>
      <c r="I19" s="1">
        <v>0</v>
      </c>
      <c r="J19" s="5">
        <v>0</v>
      </c>
      <c r="K19" s="5"/>
      <c r="L19" s="4">
        <v>0</v>
      </c>
      <c r="M19" s="4">
        <f>B19/E19</f>
        <v>1458</v>
      </c>
      <c r="N19" s="5"/>
      <c r="O19" s="4">
        <v>1458</v>
      </c>
      <c r="P19" s="5">
        <v>0</v>
      </c>
      <c r="Q19" s="5"/>
    </row>
    <row r="20" spans="1:26" x14ac:dyDescent="0.35">
      <c r="B20">
        <v>9</v>
      </c>
      <c r="C20" t="s">
        <v>4</v>
      </c>
      <c r="D20" t="s">
        <v>18</v>
      </c>
      <c r="E20">
        <v>2</v>
      </c>
      <c r="F20">
        <v>1</v>
      </c>
      <c r="G20" s="1">
        <v>0</v>
      </c>
      <c r="H20" s="5"/>
      <c r="I20" s="1">
        <v>0</v>
      </c>
      <c r="J20" s="5">
        <v>0</v>
      </c>
      <c r="K20" s="5"/>
      <c r="L20" s="4">
        <v>0</v>
      </c>
      <c r="M20" s="4">
        <f>B20/E20</f>
        <v>4.5</v>
      </c>
      <c r="N20" s="5"/>
      <c r="O20" s="4">
        <v>4.5</v>
      </c>
      <c r="P20" s="5">
        <v>0</v>
      </c>
      <c r="Q20" s="5"/>
      <c r="W20" t="s">
        <v>26</v>
      </c>
      <c r="X20" t="s">
        <v>27</v>
      </c>
      <c r="Y20" t="s">
        <v>28</v>
      </c>
      <c r="Z20" t="s">
        <v>19</v>
      </c>
    </row>
    <row r="21" spans="1:26" x14ac:dyDescent="0.35">
      <c r="B21">
        <v>83</v>
      </c>
      <c r="C21" t="s">
        <v>21</v>
      </c>
      <c r="D21" t="s">
        <v>18</v>
      </c>
      <c r="E21">
        <v>2</v>
      </c>
      <c r="F21">
        <v>1</v>
      </c>
      <c r="G21" s="1">
        <v>0</v>
      </c>
      <c r="H21" s="5"/>
      <c r="I21" s="1">
        <v>0</v>
      </c>
      <c r="J21" s="5">
        <v>0</v>
      </c>
      <c r="K21" s="5"/>
      <c r="L21" s="4">
        <v>0</v>
      </c>
      <c r="M21" s="4">
        <f>B21/E21</f>
        <v>41.5</v>
      </c>
      <c r="N21" s="5"/>
      <c r="O21" s="4">
        <v>41.5</v>
      </c>
      <c r="P21" s="5">
        <v>0</v>
      </c>
      <c r="Q21" s="5"/>
      <c r="W21">
        <v>20</v>
      </c>
      <c r="X21">
        <v>636</v>
      </c>
      <c r="Y21">
        <v>2126</v>
      </c>
      <c r="Z21">
        <v>1897</v>
      </c>
    </row>
    <row r="22" spans="1:26" x14ac:dyDescent="0.35">
      <c r="B22">
        <v>3</v>
      </c>
      <c r="C22" t="s">
        <v>8</v>
      </c>
      <c r="D22" t="s">
        <v>18</v>
      </c>
      <c r="E22">
        <v>2</v>
      </c>
      <c r="F22">
        <v>1</v>
      </c>
      <c r="G22" s="1">
        <v>0</v>
      </c>
      <c r="H22" s="5"/>
      <c r="I22" s="1">
        <v>0</v>
      </c>
      <c r="J22" s="5">
        <v>0</v>
      </c>
      <c r="K22" s="5"/>
      <c r="L22" s="4">
        <v>0</v>
      </c>
      <c r="M22" s="4">
        <f>B22/E22</f>
        <v>1.5</v>
      </c>
      <c r="N22" s="5"/>
      <c r="O22" s="4">
        <v>1.5</v>
      </c>
      <c r="P22" s="5">
        <v>0</v>
      </c>
      <c r="Q22" s="5"/>
    </row>
    <row r="23" spans="1:26" x14ac:dyDescent="0.35">
      <c r="B23">
        <v>9</v>
      </c>
      <c r="C23" t="s">
        <v>5</v>
      </c>
      <c r="D23" t="s">
        <v>18</v>
      </c>
      <c r="E23">
        <v>2</v>
      </c>
      <c r="F23">
        <v>1</v>
      </c>
      <c r="G23" s="1">
        <v>0</v>
      </c>
      <c r="H23" s="5"/>
      <c r="I23" s="1">
        <v>0</v>
      </c>
      <c r="J23" s="5">
        <v>0</v>
      </c>
      <c r="K23" s="5"/>
      <c r="L23" s="4">
        <v>0</v>
      </c>
      <c r="M23" s="4">
        <f>B23/E23</f>
        <v>4.5</v>
      </c>
      <c r="N23" s="5"/>
      <c r="O23" s="4">
        <v>4.5</v>
      </c>
      <c r="P23" s="5">
        <v>0</v>
      </c>
      <c r="Q23" s="5"/>
    </row>
    <row r="24" spans="1:26" x14ac:dyDescent="0.35">
      <c r="G24" s="4"/>
      <c r="H24" s="5">
        <v>0</v>
      </c>
      <c r="I24" s="4"/>
      <c r="J24" s="5"/>
      <c r="K24" s="5">
        <v>0</v>
      </c>
      <c r="L24" s="4"/>
      <c r="M24" s="5"/>
      <c r="N24" s="5">
        <f>SUM(L19:M23)</f>
        <v>1510</v>
      </c>
      <c r="O24" s="4"/>
      <c r="P24" s="5"/>
      <c r="Q24" s="5">
        <v>1510</v>
      </c>
      <c r="S24" s="7">
        <f>Q24+N24</f>
        <v>3020</v>
      </c>
    </row>
    <row r="25" spans="1:26" x14ac:dyDescent="0.35">
      <c r="G25" s="4"/>
      <c r="H25" s="5"/>
      <c r="I25" s="4"/>
      <c r="J25" s="5"/>
      <c r="K25" s="5"/>
      <c r="L25" s="4"/>
      <c r="M25" s="5"/>
      <c r="N25" s="5"/>
      <c r="O25" s="4"/>
      <c r="P25" s="5"/>
      <c r="Q25" s="5"/>
    </row>
    <row r="26" spans="1:26" x14ac:dyDescent="0.35">
      <c r="A26" t="s">
        <v>10</v>
      </c>
      <c r="B26">
        <v>1474</v>
      </c>
      <c r="C26" t="s">
        <v>3</v>
      </c>
      <c r="D26" t="s">
        <v>19</v>
      </c>
      <c r="E26">
        <v>1</v>
      </c>
      <c r="F26">
        <v>0.25</v>
      </c>
      <c r="G26" s="4">
        <v>0</v>
      </c>
      <c r="H26" s="5"/>
      <c r="I26" s="4">
        <v>0</v>
      </c>
      <c r="J26" s="5">
        <v>0</v>
      </c>
      <c r="K26" s="5"/>
      <c r="L26" s="4">
        <v>0</v>
      </c>
      <c r="M26" s="5">
        <v>0</v>
      </c>
      <c r="N26" s="5"/>
      <c r="O26" s="4">
        <v>0</v>
      </c>
      <c r="P26" s="5">
        <f>B26*F26</f>
        <v>368.5</v>
      </c>
      <c r="Q26" s="5"/>
    </row>
    <row r="27" spans="1:26" x14ac:dyDescent="0.35">
      <c r="B27">
        <v>5</v>
      </c>
      <c r="C27" t="s">
        <v>4</v>
      </c>
      <c r="D27" t="s">
        <v>19</v>
      </c>
      <c r="E27">
        <v>1</v>
      </c>
      <c r="F27">
        <v>0.25</v>
      </c>
      <c r="G27" s="4">
        <v>0</v>
      </c>
      <c r="H27" s="5"/>
      <c r="I27" s="4">
        <v>0</v>
      </c>
      <c r="J27" s="5">
        <v>0</v>
      </c>
      <c r="K27" s="5"/>
      <c r="L27" s="4">
        <v>0</v>
      </c>
      <c r="M27" s="5">
        <v>0</v>
      </c>
      <c r="N27" s="5"/>
      <c r="O27" s="4">
        <v>0</v>
      </c>
      <c r="P27" s="5">
        <f t="shared" ref="P27:P30" si="0">B27*F27</f>
        <v>1.25</v>
      </c>
      <c r="Q27" s="5"/>
    </row>
    <row r="28" spans="1:26" x14ac:dyDescent="0.35">
      <c r="B28">
        <v>57</v>
      </c>
      <c r="C28" t="s">
        <v>21</v>
      </c>
      <c r="D28" t="s">
        <v>19</v>
      </c>
      <c r="E28">
        <v>1</v>
      </c>
      <c r="F28">
        <v>0.25</v>
      </c>
      <c r="G28" s="4">
        <v>0</v>
      </c>
      <c r="H28" s="5"/>
      <c r="I28" s="4">
        <v>0</v>
      </c>
      <c r="J28" s="5">
        <v>0</v>
      </c>
      <c r="K28" s="5"/>
      <c r="L28" s="4">
        <v>0</v>
      </c>
      <c r="M28" s="5">
        <v>0</v>
      </c>
      <c r="N28" s="5"/>
      <c r="O28" s="4">
        <v>0</v>
      </c>
      <c r="P28" s="5">
        <f t="shared" si="0"/>
        <v>14.25</v>
      </c>
      <c r="Q28" s="5"/>
    </row>
    <row r="29" spans="1:26" x14ac:dyDescent="0.35">
      <c r="B29">
        <v>4</v>
      </c>
      <c r="C29" t="s">
        <v>8</v>
      </c>
      <c r="D29" t="s">
        <v>19</v>
      </c>
      <c r="E29">
        <v>1</v>
      </c>
      <c r="F29">
        <v>0.25</v>
      </c>
      <c r="G29" s="4">
        <v>0</v>
      </c>
      <c r="H29" s="5"/>
      <c r="I29" s="4">
        <v>0</v>
      </c>
      <c r="J29" s="5">
        <v>0</v>
      </c>
      <c r="K29" s="5"/>
      <c r="L29" s="4">
        <v>0</v>
      </c>
      <c r="M29" s="5">
        <v>0</v>
      </c>
      <c r="N29" s="5"/>
      <c r="O29" s="4">
        <v>0</v>
      </c>
      <c r="P29" s="5">
        <f t="shared" si="0"/>
        <v>1</v>
      </c>
      <c r="Q29" s="5"/>
    </row>
    <row r="30" spans="1:26" x14ac:dyDescent="0.35">
      <c r="B30">
        <v>7</v>
      </c>
      <c r="C30" t="s">
        <v>5</v>
      </c>
      <c r="D30" t="s">
        <v>19</v>
      </c>
      <c r="E30">
        <v>1</v>
      </c>
      <c r="F30">
        <v>0.25</v>
      </c>
      <c r="G30" s="4">
        <v>0</v>
      </c>
      <c r="H30" s="5"/>
      <c r="I30" s="4">
        <v>0</v>
      </c>
      <c r="J30" s="5">
        <v>0</v>
      </c>
      <c r="K30" s="5"/>
      <c r="L30" s="4">
        <v>0</v>
      </c>
      <c r="M30" s="5">
        <v>0</v>
      </c>
      <c r="N30" s="5"/>
      <c r="O30" s="4">
        <v>0</v>
      </c>
      <c r="P30" s="5">
        <f t="shared" si="0"/>
        <v>1.75</v>
      </c>
      <c r="Q30" s="5"/>
    </row>
    <row r="31" spans="1:26" x14ac:dyDescent="0.35">
      <c r="G31" s="4"/>
      <c r="H31" s="5">
        <v>0</v>
      </c>
      <c r="I31" s="4"/>
      <c r="J31" s="5"/>
      <c r="K31" s="5">
        <v>0</v>
      </c>
      <c r="L31" s="4"/>
      <c r="M31" s="5"/>
      <c r="N31" s="5">
        <v>0</v>
      </c>
      <c r="O31" s="4"/>
      <c r="P31" s="5"/>
      <c r="Q31" s="5">
        <f>SUM(O26:P30)</f>
        <v>386.75</v>
      </c>
      <c r="S31" s="7">
        <f>Q31</f>
        <v>386.75</v>
      </c>
    </row>
    <row r="32" spans="1:26" ht="15" thickBot="1" x14ac:dyDescent="0.4">
      <c r="G32" s="4"/>
      <c r="H32" s="5"/>
      <c r="I32" s="4"/>
      <c r="J32" s="5"/>
      <c r="K32" s="5"/>
      <c r="L32" s="4"/>
      <c r="M32" s="5"/>
      <c r="N32" s="5"/>
      <c r="O32" s="4"/>
      <c r="P32" s="5"/>
      <c r="Q32" s="5"/>
    </row>
    <row r="33" spans="1:25" s="8" customFormat="1" ht="15.5" thickTop="1" thickBot="1" x14ac:dyDescent="0.4">
      <c r="G33" s="9"/>
      <c r="H33" s="9">
        <v>20</v>
      </c>
      <c r="I33" s="9"/>
      <c r="J33" s="9"/>
      <c r="K33" s="9">
        <v>636</v>
      </c>
      <c r="L33" s="9"/>
      <c r="M33" s="9"/>
      <c r="N33" s="9">
        <f>N24+N17</f>
        <v>2126</v>
      </c>
      <c r="O33" s="9"/>
      <c r="P33" s="9"/>
      <c r="Q33" s="9">
        <f>Q31+Q24</f>
        <v>1896.75</v>
      </c>
      <c r="S33" s="9">
        <f>S31+S24+S17+S10</f>
        <v>4678.75</v>
      </c>
    </row>
    <row r="34" spans="1:25" ht="15" thickTop="1" x14ac:dyDescent="0.35">
      <c r="G34" s="4"/>
      <c r="H34" s="5"/>
      <c r="I34" s="4"/>
      <c r="J34" s="5"/>
      <c r="K34" s="5"/>
      <c r="L34" s="4"/>
      <c r="M34" s="5"/>
      <c r="N34" s="5"/>
      <c r="O34" s="4"/>
      <c r="P34" s="5"/>
      <c r="Q34" s="5"/>
    </row>
    <row r="35" spans="1:25" s="12" customFormat="1" x14ac:dyDescent="0.35">
      <c r="A35" s="12" t="s">
        <v>20</v>
      </c>
      <c r="G35" s="13"/>
      <c r="H35" s="14"/>
      <c r="I35" s="13"/>
      <c r="J35" s="14"/>
      <c r="K35" s="14"/>
      <c r="L35" s="13"/>
      <c r="M35" s="14"/>
      <c r="N35" s="14"/>
      <c r="O35" s="13"/>
      <c r="P35" s="14"/>
      <c r="Q35" s="14"/>
      <c r="S35" s="15"/>
    </row>
    <row r="36" spans="1:25" x14ac:dyDescent="0.35">
      <c r="G36" s="4"/>
      <c r="H36" s="5"/>
      <c r="I36" s="4"/>
      <c r="J36" s="5"/>
      <c r="K36" s="5"/>
      <c r="L36" s="4"/>
      <c r="M36" s="5"/>
      <c r="N36" s="5"/>
      <c r="O36" s="4"/>
      <c r="P36" s="5"/>
      <c r="Q36" s="5"/>
    </row>
    <row r="37" spans="1:25" x14ac:dyDescent="0.35">
      <c r="A37" t="s">
        <v>6</v>
      </c>
      <c r="G37" s="4"/>
      <c r="H37" s="5"/>
      <c r="I37" s="4"/>
      <c r="J37" s="5"/>
      <c r="K37" s="5"/>
      <c r="L37" s="4"/>
      <c r="M37" s="5"/>
      <c r="N37" s="5"/>
      <c r="O37" s="4"/>
      <c r="P37" s="5"/>
      <c r="Q37" s="5"/>
    </row>
    <row r="38" spans="1:25" x14ac:dyDescent="0.35">
      <c r="B38">
        <v>2</v>
      </c>
      <c r="C38" t="s">
        <v>3</v>
      </c>
      <c r="D38" t="s">
        <v>16</v>
      </c>
      <c r="E38">
        <v>2</v>
      </c>
      <c r="F38">
        <v>1</v>
      </c>
      <c r="G38" s="4">
        <v>1</v>
      </c>
      <c r="H38" s="5"/>
      <c r="I38" s="4">
        <v>1</v>
      </c>
      <c r="J38" s="5">
        <v>0</v>
      </c>
      <c r="K38" s="5"/>
      <c r="L38" s="4">
        <v>0</v>
      </c>
      <c r="M38" s="5">
        <v>0</v>
      </c>
      <c r="N38" s="5"/>
      <c r="O38" s="4">
        <v>0</v>
      </c>
      <c r="P38" s="5">
        <v>0</v>
      </c>
      <c r="Q38" s="5"/>
    </row>
    <row r="39" spans="1:25" x14ac:dyDescent="0.35">
      <c r="B39">
        <v>2</v>
      </c>
      <c r="C39" t="s">
        <v>4</v>
      </c>
      <c r="D39" t="s">
        <v>16</v>
      </c>
      <c r="E39">
        <v>2</v>
      </c>
      <c r="F39">
        <v>1</v>
      </c>
      <c r="G39" s="4">
        <v>1</v>
      </c>
      <c r="H39" s="5"/>
      <c r="I39" s="4">
        <v>1</v>
      </c>
      <c r="J39" s="5">
        <v>0</v>
      </c>
      <c r="K39" s="5"/>
      <c r="L39" s="4">
        <v>0</v>
      </c>
      <c r="M39" s="5">
        <v>0</v>
      </c>
      <c r="N39" s="5"/>
      <c r="O39" s="4">
        <v>0</v>
      </c>
      <c r="P39" s="5">
        <v>0</v>
      </c>
      <c r="Q39" s="5"/>
    </row>
    <row r="40" spans="1:25" x14ac:dyDescent="0.35">
      <c r="B40">
        <v>4</v>
      </c>
      <c r="C40" t="s">
        <v>21</v>
      </c>
      <c r="D40" t="s">
        <v>16</v>
      </c>
      <c r="E40">
        <v>2</v>
      </c>
      <c r="F40">
        <v>1</v>
      </c>
      <c r="G40" s="4">
        <v>2</v>
      </c>
      <c r="H40" s="5"/>
      <c r="I40" s="4">
        <v>2</v>
      </c>
      <c r="J40" s="5">
        <v>0</v>
      </c>
      <c r="K40" s="5"/>
      <c r="L40" s="4">
        <v>0</v>
      </c>
      <c r="M40" s="5">
        <v>0</v>
      </c>
      <c r="N40" s="5"/>
      <c r="O40" s="4">
        <v>0</v>
      </c>
      <c r="P40" s="5">
        <v>0</v>
      </c>
      <c r="Q40" s="5"/>
    </row>
    <row r="41" spans="1:25" x14ac:dyDescent="0.35">
      <c r="B41">
        <v>0</v>
      </c>
      <c r="C41" t="s">
        <v>8</v>
      </c>
      <c r="D41" t="s">
        <v>16</v>
      </c>
      <c r="E41">
        <v>2</v>
      </c>
      <c r="F41">
        <v>1</v>
      </c>
      <c r="G41" s="4">
        <v>0</v>
      </c>
      <c r="H41" s="5"/>
      <c r="I41" s="4">
        <v>0</v>
      </c>
      <c r="J41" s="5">
        <v>0</v>
      </c>
      <c r="K41" s="5"/>
      <c r="L41" s="4">
        <v>0</v>
      </c>
      <c r="M41" s="5">
        <v>0</v>
      </c>
      <c r="N41" s="5"/>
      <c r="O41" s="4">
        <v>0</v>
      </c>
      <c r="P41" s="5">
        <v>0</v>
      </c>
      <c r="Q41" s="5"/>
    </row>
    <row r="42" spans="1:25" x14ac:dyDescent="0.35">
      <c r="B42">
        <v>1</v>
      </c>
      <c r="C42" t="s">
        <v>5</v>
      </c>
      <c r="D42" t="s">
        <v>16</v>
      </c>
      <c r="E42">
        <v>2</v>
      </c>
      <c r="F42">
        <v>1</v>
      </c>
      <c r="G42" s="4">
        <v>0.5</v>
      </c>
      <c r="H42" s="5"/>
      <c r="I42" s="4">
        <v>0.5</v>
      </c>
      <c r="J42" s="5">
        <v>0</v>
      </c>
      <c r="K42" s="5"/>
      <c r="L42" s="4">
        <v>0</v>
      </c>
      <c r="M42" s="5">
        <v>0</v>
      </c>
      <c r="N42" s="5"/>
      <c r="O42" s="4">
        <v>0</v>
      </c>
      <c r="P42" s="5">
        <v>0</v>
      </c>
      <c r="Q42" s="5"/>
    </row>
    <row r="43" spans="1:25" x14ac:dyDescent="0.35">
      <c r="G43" s="4"/>
      <c r="H43" s="5">
        <v>4.5</v>
      </c>
      <c r="I43" s="4"/>
      <c r="J43" s="5"/>
      <c r="K43" s="5">
        <v>4.5</v>
      </c>
      <c r="L43" s="4"/>
      <c r="M43" s="5"/>
      <c r="N43" s="5">
        <v>0</v>
      </c>
      <c r="O43" s="4"/>
      <c r="P43" s="5"/>
      <c r="Q43" s="5">
        <v>0</v>
      </c>
      <c r="S43" s="6">
        <v>9</v>
      </c>
    </row>
    <row r="44" spans="1:25" x14ac:dyDescent="0.35">
      <c r="A44" t="s">
        <v>23</v>
      </c>
      <c r="G44" s="4"/>
      <c r="H44" s="5"/>
      <c r="I44" s="4"/>
      <c r="J44" s="5"/>
      <c r="K44" s="5"/>
      <c r="L44" s="4"/>
      <c r="M44" s="5"/>
      <c r="N44" s="5"/>
      <c r="O44" s="4"/>
      <c r="P44" s="5"/>
      <c r="Q44" s="5"/>
    </row>
    <row r="45" spans="1:25" x14ac:dyDescent="0.35">
      <c r="B45">
        <v>31</v>
      </c>
      <c r="C45" t="s">
        <v>3</v>
      </c>
      <c r="D45" t="s">
        <v>17</v>
      </c>
      <c r="E45">
        <v>2</v>
      </c>
      <c r="F45">
        <v>1</v>
      </c>
      <c r="G45" s="4">
        <v>0</v>
      </c>
      <c r="H45" s="5"/>
      <c r="I45" s="4">
        <v>0</v>
      </c>
      <c r="J45" s="5">
        <v>15.5</v>
      </c>
      <c r="K45" s="5"/>
      <c r="L45" s="5">
        <v>15.5</v>
      </c>
      <c r="M45" s="5">
        <v>0</v>
      </c>
      <c r="N45" s="5"/>
      <c r="O45" s="4">
        <v>0</v>
      </c>
      <c r="P45" s="5">
        <v>0</v>
      </c>
      <c r="Q45" s="5"/>
    </row>
    <row r="46" spans="1:25" x14ac:dyDescent="0.35">
      <c r="B46">
        <v>3</v>
      </c>
      <c r="C46" t="s">
        <v>4</v>
      </c>
      <c r="D46" t="s">
        <v>17</v>
      </c>
      <c r="E46">
        <v>2</v>
      </c>
      <c r="F46">
        <v>1</v>
      </c>
      <c r="G46" s="4">
        <v>0</v>
      </c>
      <c r="H46" s="5"/>
      <c r="I46" s="4">
        <v>0</v>
      </c>
      <c r="J46" s="5">
        <v>1.5</v>
      </c>
      <c r="K46" s="5"/>
      <c r="L46" s="5">
        <v>1.5</v>
      </c>
      <c r="M46" s="5">
        <v>0</v>
      </c>
      <c r="N46" s="5"/>
      <c r="O46" s="4">
        <v>0</v>
      </c>
      <c r="P46" s="5">
        <v>0</v>
      </c>
      <c r="Q46" s="5"/>
    </row>
    <row r="47" spans="1:25" x14ac:dyDescent="0.35">
      <c r="B47">
        <v>9</v>
      </c>
      <c r="C47" t="s">
        <v>21</v>
      </c>
      <c r="D47" t="s">
        <v>17</v>
      </c>
      <c r="E47">
        <v>2</v>
      </c>
      <c r="F47">
        <v>1</v>
      </c>
      <c r="G47" s="4">
        <v>0</v>
      </c>
      <c r="H47" s="5"/>
      <c r="I47" s="4">
        <v>0</v>
      </c>
      <c r="J47" s="5">
        <v>4.5</v>
      </c>
      <c r="K47" s="5"/>
      <c r="L47" s="5">
        <v>4.5</v>
      </c>
      <c r="M47" s="5">
        <v>0</v>
      </c>
      <c r="N47" s="5"/>
      <c r="O47" s="4">
        <v>0</v>
      </c>
      <c r="P47" s="5">
        <v>0</v>
      </c>
      <c r="Q47" s="5"/>
      <c r="V47" t="s">
        <v>26</v>
      </c>
      <c r="W47" t="s">
        <v>27</v>
      </c>
      <c r="X47" t="s">
        <v>28</v>
      </c>
      <c r="Y47" t="s">
        <v>19</v>
      </c>
    </row>
    <row r="48" spans="1:25" x14ac:dyDescent="0.35">
      <c r="B48">
        <v>2</v>
      </c>
      <c r="C48" t="s">
        <v>8</v>
      </c>
      <c r="D48" t="s">
        <v>17</v>
      </c>
      <c r="E48">
        <v>2</v>
      </c>
      <c r="F48">
        <v>1</v>
      </c>
      <c r="G48" s="4">
        <v>0</v>
      </c>
      <c r="H48" s="5"/>
      <c r="I48" s="4">
        <v>0</v>
      </c>
      <c r="J48" s="5">
        <v>1</v>
      </c>
      <c r="K48" s="5"/>
      <c r="L48" s="5">
        <v>1</v>
      </c>
      <c r="M48" s="5">
        <v>0</v>
      </c>
      <c r="N48" s="5"/>
      <c r="O48" s="4">
        <v>0</v>
      </c>
      <c r="P48" s="5">
        <v>0</v>
      </c>
      <c r="Q48" s="5"/>
      <c r="V48">
        <v>4.5</v>
      </c>
      <c r="W48">
        <v>28</v>
      </c>
      <c r="X48">
        <v>87.5</v>
      </c>
      <c r="Y48">
        <v>88</v>
      </c>
    </row>
    <row r="49" spans="1:19" x14ac:dyDescent="0.35">
      <c r="B49">
        <v>2</v>
      </c>
      <c r="C49" t="s">
        <v>5</v>
      </c>
      <c r="D49" t="s">
        <v>17</v>
      </c>
      <c r="E49">
        <v>2</v>
      </c>
      <c r="F49">
        <v>1</v>
      </c>
      <c r="G49" s="4">
        <v>0</v>
      </c>
      <c r="H49" s="5"/>
      <c r="I49" s="4">
        <v>0</v>
      </c>
      <c r="J49" s="5">
        <v>1</v>
      </c>
      <c r="K49" s="5"/>
      <c r="L49" s="5">
        <v>1</v>
      </c>
      <c r="M49" s="5">
        <v>0</v>
      </c>
      <c r="N49" s="5"/>
      <c r="O49" s="4">
        <v>0</v>
      </c>
      <c r="P49" s="5">
        <v>0</v>
      </c>
      <c r="Q49" s="5"/>
    </row>
    <row r="50" spans="1:19" x14ac:dyDescent="0.35">
      <c r="G50" s="4"/>
      <c r="H50" s="5">
        <v>0</v>
      </c>
      <c r="I50" s="4"/>
      <c r="J50" s="5"/>
      <c r="K50" s="5">
        <v>23.5</v>
      </c>
      <c r="L50" s="4"/>
      <c r="M50" s="5"/>
      <c r="N50" s="5">
        <f>SUM(L45:M49)</f>
        <v>23.5</v>
      </c>
      <c r="O50" s="4"/>
      <c r="P50" s="5"/>
      <c r="Q50" s="5">
        <v>0</v>
      </c>
      <c r="S50" s="6">
        <v>47</v>
      </c>
    </row>
    <row r="51" spans="1:19" x14ac:dyDescent="0.35">
      <c r="G51" s="4"/>
      <c r="H51" s="5"/>
      <c r="I51" s="4"/>
      <c r="J51" s="5"/>
      <c r="K51" s="5"/>
      <c r="L51" s="4"/>
      <c r="M51" s="5"/>
      <c r="N51" s="5"/>
      <c r="O51" s="4"/>
      <c r="P51" s="5"/>
      <c r="Q51" s="5"/>
    </row>
    <row r="52" spans="1:19" x14ac:dyDescent="0.35">
      <c r="A52" t="s">
        <v>24</v>
      </c>
      <c r="G52" s="4"/>
      <c r="H52" s="5"/>
      <c r="I52" s="4"/>
      <c r="J52" s="5"/>
      <c r="K52" s="5"/>
      <c r="L52" s="4"/>
      <c r="M52" s="5"/>
      <c r="N52" s="5"/>
      <c r="O52" s="4"/>
      <c r="P52" s="5"/>
      <c r="Q52" s="5"/>
    </row>
    <row r="53" spans="1:19" x14ac:dyDescent="0.35">
      <c r="B53">
        <v>118</v>
      </c>
      <c r="C53" t="s">
        <v>3</v>
      </c>
      <c r="D53" t="s">
        <v>18</v>
      </c>
      <c r="E53">
        <v>2</v>
      </c>
      <c r="F53">
        <v>1</v>
      </c>
      <c r="G53" s="4">
        <v>0</v>
      </c>
      <c r="H53" s="5"/>
      <c r="I53" s="4">
        <v>0</v>
      </c>
      <c r="J53" s="5">
        <v>0</v>
      </c>
      <c r="K53" s="5"/>
      <c r="L53" s="4">
        <v>0</v>
      </c>
      <c r="M53" s="5">
        <v>59</v>
      </c>
      <c r="N53" s="5"/>
      <c r="O53" s="4">
        <v>59</v>
      </c>
      <c r="P53" s="5">
        <v>0</v>
      </c>
      <c r="Q53" s="5"/>
    </row>
    <row r="54" spans="1:19" x14ac:dyDescent="0.35">
      <c r="B54">
        <v>2</v>
      </c>
      <c r="C54" t="s">
        <v>4</v>
      </c>
      <c r="D54" t="s">
        <v>18</v>
      </c>
      <c r="E54">
        <v>2</v>
      </c>
      <c r="F54">
        <v>1</v>
      </c>
      <c r="G54" s="4">
        <v>0</v>
      </c>
      <c r="H54" s="5"/>
      <c r="I54" s="4">
        <v>0</v>
      </c>
      <c r="J54" s="5">
        <v>0</v>
      </c>
      <c r="K54" s="5"/>
      <c r="L54" s="4">
        <v>0</v>
      </c>
      <c r="M54" s="5">
        <v>1</v>
      </c>
      <c r="N54" s="5"/>
      <c r="O54" s="4">
        <v>1</v>
      </c>
      <c r="P54" s="5">
        <v>0</v>
      </c>
      <c r="Q54" s="5"/>
    </row>
    <row r="55" spans="1:19" x14ac:dyDescent="0.35">
      <c r="B55">
        <v>5</v>
      </c>
      <c r="C55" t="s">
        <v>21</v>
      </c>
      <c r="D55" t="s">
        <v>18</v>
      </c>
      <c r="E55">
        <v>2</v>
      </c>
      <c r="F55">
        <v>1</v>
      </c>
      <c r="G55" s="4">
        <v>0</v>
      </c>
      <c r="H55" s="5"/>
      <c r="I55" s="4">
        <v>0</v>
      </c>
      <c r="J55" s="5">
        <v>0</v>
      </c>
      <c r="K55" s="5"/>
      <c r="L55" s="4">
        <v>0</v>
      </c>
      <c r="M55" s="5">
        <v>2.5</v>
      </c>
      <c r="N55" s="5"/>
      <c r="O55" s="4">
        <v>2.5</v>
      </c>
      <c r="P55" s="5">
        <v>0</v>
      </c>
      <c r="Q55" s="5"/>
    </row>
    <row r="56" spans="1:19" x14ac:dyDescent="0.35">
      <c r="B56">
        <v>1</v>
      </c>
      <c r="C56" t="s">
        <v>8</v>
      </c>
      <c r="D56" t="s">
        <v>18</v>
      </c>
      <c r="E56">
        <v>2</v>
      </c>
      <c r="F56">
        <v>1</v>
      </c>
      <c r="G56" s="4">
        <v>0</v>
      </c>
      <c r="H56" s="5"/>
      <c r="I56" s="4">
        <v>0</v>
      </c>
      <c r="J56" s="5">
        <v>0</v>
      </c>
      <c r="K56" s="5"/>
      <c r="L56" s="4">
        <v>0</v>
      </c>
      <c r="M56" s="5">
        <v>0.5</v>
      </c>
      <c r="N56" s="5"/>
      <c r="O56" s="4">
        <v>0.5</v>
      </c>
      <c r="P56" s="5">
        <v>0</v>
      </c>
      <c r="Q56" s="5"/>
    </row>
    <row r="57" spans="1:19" x14ac:dyDescent="0.35">
      <c r="B57">
        <v>2</v>
      </c>
      <c r="C57" t="s">
        <v>5</v>
      </c>
      <c r="D57" t="s">
        <v>18</v>
      </c>
      <c r="E57">
        <v>2</v>
      </c>
      <c r="F57">
        <v>1</v>
      </c>
      <c r="G57" s="4">
        <v>0</v>
      </c>
      <c r="H57" s="5"/>
      <c r="I57" s="4">
        <v>0</v>
      </c>
      <c r="J57" s="5">
        <v>0</v>
      </c>
      <c r="K57" s="5"/>
      <c r="L57" s="4">
        <v>0</v>
      </c>
      <c r="M57" s="5">
        <v>1</v>
      </c>
      <c r="N57" s="5"/>
      <c r="O57" s="4">
        <v>1</v>
      </c>
      <c r="P57" s="5">
        <v>0</v>
      </c>
      <c r="Q57" s="5"/>
    </row>
    <row r="58" spans="1:19" x14ac:dyDescent="0.35">
      <c r="G58" s="4"/>
      <c r="H58" s="5">
        <v>0</v>
      </c>
      <c r="I58" s="4"/>
      <c r="J58" s="5"/>
      <c r="K58" s="5">
        <v>0</v>
      </c>
      <c r="L58" s="4"/>
      <c r="M58" s="5"/>
      <c r="N58" s="5">
        <f>SUM(L53:M57)</f>
        <v>64</v>
      </c>
      <c r="O58" s="4"/>
      <c r="P58" s="5"/>
      <c r="Q58" s="5">
        <v>64</v>
      </c>
      <c r="S58" s="6">
        <v>128</v>
      </c>
    </row>
    <row r="59" spans="1:19" x14ac:dyDescent="0.35">
      <c r="G59" s="4"/>
      <c r="H59" s="5"/>
      <c r="I59" s="4"/>
      <c r="J59" s="5"/>
      <c r="K59" s="5"/>
      <c r="L59" s="4"/>
      <c r="M59" s="5"/>
      <c r="N59" s="5"/>
      <c r="O59" s="4"/>
      <c r="P59" s="5"/>
      <c r="Q59" s="5"/>
    </row>
    <row r="60" spans="1:19" x14ac:dyDescent="0.35">
      <c r="A60" t="s">
        <v>25</v>
      </c>
      <c r="G60" s="4"/>
      <c r="H60" s="5"/>
      <c r="I60" s="4"/>
      <c r="J60" s="5"/>
      <c r="K60" s="5"/>
      <c r="L60" s="4"/>
      <c r="M60" s="5"/>
      <c r="N60" s="5"/>
      <c r="O60" s="4"/>
      <c r="P60" s="5"/>
      <c r="Q60" s="5"/>
    </row>
    <row r="61" spans="1:19" x14ac:dyDescent="0.35">
      <c r="B61">
        <v>87</v>
      </c>
      <c r="C61" t="s">
        <v>3</v>
      </c>
      <c r="D61" t="s">
        <v>19</v>
      </c>
      <c r="E61">
        <v>1</v>
      </c>
      <c r="F61">
        <v>0.25</v>
      </c>
      <c r="G61" s="4">
        <v>0</v>
      </c>
      <c r="H61" s="5"/>
      <c r="I61" s="4">
        <v>0</v>
      </c>
      <c r="J61" s="5">
        <v>0</v>
      </c>
      <c r="K61" s="5"/>
      <c r="L61" s="4">
        <v>0</v>
      </c>
      <c r="M61" s="5">
        <v>0</v>
      </c>
      <c r="N61" s="5"/>
      <c r="O61" s="4">
        <v>0</v>
      </c>
      <c r="P61" s="5">
        <f>B61*F61</f>
        <v>21.75</v>
      </c>
      <c r="Q61" s="5"/>
    </row>
    <row r="62" spans="1:19" x14ac:dyDescent="0.35">
      <c r="B62">
        <v>2</v>
      </c>
      <c r="C62" t="s">
        <v>4</v>
      </c>
      <c r="D62" t="s">
        <v>19</v>
      </c>
      <c r="E62">
        <v>1</v>
      </c>
      <c r="F62">
        <v>0.25</v>
      </c>
      <c r="G62" s="4">
        <v>0</v>
      </c>
      <c r="H62" s="5"/>
      <c r="I62" s="4">
        <v>0</v>
      </c>
      <c r="J62" s="5">
        <v>0</v>
      </c>
      <c r="K62" s="5"/>
      <c r="L62" s="4">
        <v>0</v>
      </c>
      <c r="M62" s="5">
        <v>0</v>
      </c>
      <c r="N62" s="5"/>
      <c r="O62" s="4">
        <v>0</v>
      </c>
      <c r="P62" s="5">
        <f t="shared" ref="P62:P65" si="1">B62*F62</f>
        <v>0.5</v>
      </c>
      <c r="Q62" s="5"/>
    </row>
    <row r="63" spans="1:19" x14ac:dyDescent="0.35">
      <c r="B63">
        <v>5</v>
      </c>
      <c r="C63" t="s">
        <v>21</v>
      </c>
      <c r="D63" t="s">
        <v>19</v>
      </c>
      <c r="E63">
        <v>1</v>
      </c>
      <c r="F63">
        <v>0.25</v>
      </c>
      <c r="G63" s="4">
        <v>0</v>
      </c>
      <c r="H63" s="5"/>
      <c r="I63" s="4">
        <v>0</v>
      </c>
      <c r="J63" s="5">
        <v>0</v>
      </c>
      <c r="K63" s="5"/>
      <c r="L63" s="4">
        <v>0</v>
      </c>
      <c r="M63" s="5">
        <v>0</v>
      </c>
      <c r="N63" s="5"/>
      <c r="O63" s="4">
        <v>0</v>
      </c>
      <c r="P63" s="5">
        <f t="shared" si="1"/>
        <v>1.25</v>
      </c>
      <c r="Q63" s="5"/>
    </row>
    <row r="64" spans="1:19" x14ac:dyDescent="0.35">
      <c r="B64">
        <v>1</v>
      </c>
      <c r="C64" t="s">
        <v>8</v>
      </c>
      <c r="D64" t="s">
        <v>19</v>
      </c>
      <c r="E64">
        <v>1</v>
      </c>
      <c r="F64">
        <v>0.25</v>
      </c>
      <c r="G64" s="4">
        <v>0</v>
      </c>
      <c r="H64" s="5"/>
      <c r="I64" s="4">
        <v>0</v>
      </c>
      <c r="J64" s="5">
        <v>0</v>
      </c>
      <c r="K64" s="5"/>
      <c r="L64" s="4">
        <v>0</v>
      </c>
      <c r="M64" s="5">
        <v>0</v>
      </c>
      <c r="N64" s="5"/>
      <c r="O64" s="4">
        <v>0</v>
      </c>
      <c r="P64" s="5">
        <f t="shared" si="1"/>
        <v>0.25</v>
      </c>
      <c r="Q64" s="5"/>
    </row>
    <row r="65" spans="2:19" x14ac:dyDescent="0.35">
      <c r="B65">
        <v>2</v>
      </c>
      <c r="C65" t="s">
        <v>5</v>
      </c>
      <c r="D65" t="s">
        <v>19</v>
      </c>
      <c r="E65">
        <v>1</v>
      </c>
      <c r="F65">
        <v>0.25</v>
      </c>
      <c r="G65" s="4">
        <v>0</v>
      </c>
      <c r="H65" s="5"/>
      <c r="I65" s="4">
        <v>0</v>
      </c>
      <c r="J65" s="5">
        <v>0</v>
      </c>
      <c r="K65" s="5"/>
      <c r="L65" s="4">
        <v>0</v>
      </c>
      <c r="M65" s="5">
        <v>0</v>
      </c>
      <c r="N65" s="5"/>
      <c r="O65" s="4">
        <v>0</v>
      </c>
      <c r="P65" s="5">
        <f t="shared" si="1"/>
        <v>0.5</v>
      </c>
      <c r="Q65" s="5"/>
    </row>
    <row r="66" spans="2:19" x14ac:dyDescent="0.35">
      <c r="G66" s="4"/>
      <c r="H66" s="5">
        <v>0</v>
      </c>
      <c r="I66" s="4"/>
      <c r="J66" s="5"/>
      <c r="K66" s="5">
        <v>0</v>
      </c>
      <c r="L66" s="4"/>
      <c r="M66" s="5"/>
      <c r="N66" s="5">
        <v>0</v>
      </c>
      <c r="O66" s="4"/>
      <c r="P66" s="5"/>
      <c r="Q66" s="5">
        <f>SUM(O61:P65)</f>
        <v>24.25</v>
      </c>
      <c r="S66" s="6">
        <v>24.25</v>
      </c>
    </row>
    <row r="67" spans="2:19" x14ac:dyDescent="0.35">
      <c r="G67" s="4"/>
      <c r="H67" s="5"/>
      <c r="I67" s="4"/>
      <c r="J67" s="5"/>
      <c r="K67" s="5"/>
      <c r="L67" s="4"/>
      <c r="M67" s="5"/>
      <c r="N67" s="5"/>
      <c r="O67" s="4"/>
      <c r="P67" s="5"/>
      <c r="Q67" s="5"/>
    </row>
    <row r="68" spans="2:19" ht="15" thickBot="1" x14ac:dyDescent="0.4">
      <c r="G68" s="4"/>
      <c r="H68" s="5"/>
      <c r="I68" s="4"/>
      <c r="J68" s="5"/>
      <c r="K68" s="5"/>
      <c r="L68" s="4"/>
      <c r="M68" s="5"/>
      <c r="N68" s="5"/>
      <c r="O68" s="4"/>
      <c r="P68" s="5"/>
      <c r="Q68" s="5"/>
    </row>
    <row r="69" spans="2:19" s="8" customFormat="1" ht="15.5" thickTop="1" thickBot="1" x14ac:dyDescent="0.4">
      <c r="G69" s="10"/>
      <c r="H69" s="9">
        <v>4.5</v>
      </c>
      <c r="I69" s="10"/>
      <c r="J69" s="9"/>
      <c r="K69" s="9">
        <v>28</v>
      </c>
      <c r="L69" s="10"/>
      <c r="M69" s="9"/>
      <c r="N69" s="9">
        <v>87.5</v>
      </c>
      <c r="O69" s="10"/>
      <c r="P69" s="9"/>
      <c r="Q69" s="9">
        <v>88.25</v>
      </c>
      <c r="S69" s="11">
        <f>SUM(H69:Q69)</f>
        <v>208.25</v>
      </c>
    </row>
    <row r="70" spans="2:19" ht="15" thickTop="1" x14ac:dyDescent="0.35">
      <c r="G70" s="4"/>
      <c r="H70" s="5"/>
      <c r="I70" s="4"/>
      <c r="J70" s="5"/>
      <c r="K70" s="5"/>
      <c r="L70" s="4"/>
      <c r="M70" s="5"/>
      <c r="N70" s="5"/>
      <c r="O70" s="4"/>
      <c r="P70" s="5"/>
      <c r="Q70" s="5"/>
    </row>
    <row r="71" spans="2:19" x14ac:dyDescent="0.35">
      <c r="G71" s="4"/>
      <c r="H71" s="5"/>
      <c r="I71" s="4"/>
      <c r="J71" s="5"/>
      <c r="K71" s="5"/>
      <c r="L71" s="4"/>
      <c r="M71" s="5"/>
      <c r="N71" s="5"/>
      <c r="O71" s="4"/>
      <c r="P71" s="5"/>
      <c r="Q71" s="5"/>
    </row>
    <row r="72" spans="2:19" x14ac:dyDescent="0.35">
      <c r="G72" s="4"/>
      <c r="H72" s="5"/>
      <c r="I72" s="4"/>
      <c r="J72" s="5"/>
      <c r="K72" s="5"/>
      <c r="L72" s="4"/>
      <c r="M72" s="5"/>
      <c r="N72" s="5"/>
      <c r="O72" s="4"/>
      <c r="P72" s="5"/>
      <c r="Q72" s="5"/>
    </row>
    <row r="73" spans="2:19" x14ac:dyDescent="0.35">
      <c r="G73" s="4"/>
      <c r="H73" s="5"/>
      <c r="I73" s="4"/>
      <c r="J73" s="5"/>
      <c r="K73" s="5"/>
      <c r="L73" s="4"/>
      <c r="M73" s="5"/>
      <c r="N73" s="5"/>
      <c r="O73" s="4"/>
      <c r="P73" s="5"/>
      <c r="Q73" s="5"/>
    </row>
    <row r="74" spans="2:19" x14ac:dyDescent="0.35">
      <c r="G74" s="4"/>
      <c r="H74" s="5"/>
      <c r="I74" s="4"/>
      <c r="J74" s="5"/>
      <c r="K74" s="5"/>
      <c r="L74" s="4"/>
      <c r="M74" s="5"/>
      <c r="N74" s="5"/>
      <c r="O74" s="4"/>
      <c r="P74" s="5"/>
      <c r="Q74" s="5"/>
    </row>
    <row r="75" spans="2:19" x14ac:dyDescent="0.35">
      <c r="G75" s="4"/>
      <c r="H75" s="5"/>
      <c r="I75" s="4"/>
      <c r="J75" s="5"/>
      <c r="K75" s="5"/>
      <c r="L75" s="4"/>
      <c r="M75" s="5"/>
      <c r="N75" s="5"/>
      <c r="O75" s="4"/>
      <c r="P75" s="5"/>
      <c r="Q75" s="5"/>
    </row>
    <row r="76" spans="2:19" x14ac:dyDescent="0.35">
      <c r="G76" s="4"/>
      <c r="H76" s="5"/>
      <c r="I76" s="4" t="s">
        <v>26</v>
      </c>
      <c r="J76" s="5" t="s">
        <v>27</v>
      </c>
      <c r="K76" s="5"/>
      <c r="L76" s="4"/>
      <c r="M76" s="5"/>
      <c r="N76" s="5"/>
      <c r="O76" s="4"/>
      <c r="P76" s="5"/>
      <c r="Q76" s="5"/>
    </row>
    <row r="77" spans="2:19" x14ac:dyDescent="0.35">
      <c r="G77" s="4"/>
      <c r="H77" s="5"/>
      <c r="I77" s="4"/>
      <c r="J77" s="5"/>
      <c r="K77" s="5"/>
      <c r="L77" s="4"/>
      <c r="M77" s="5"/>
      <c r="N77" s="5"/>
      <c r="O77" s="4"/>
      <c r="P77" s="5"/>
      <c r="Q77" s="5"/>
    </row>
    <row r="78" spans="2:19" x14ac:dyDescent="0.35">
      <c r="G78" s="4"/>
      <c r="H78" s="5"/>
      <c r="I78" s="4"/>
      <c r="J78" s="5"/>
      <c r="K78" s="5"/>
      <c r="L78" s="4"/>
      <c r="M78" s="5"/>
      <c r="N78" s="5"/>
      <c r="O78" s="4"/>
      <c r="P78" s="5"/>
      <c r="Q78" s="5"/>
    </row>
    <row r="79" spans="2:19" x14ac:dyDescent="0.35">
      <c r="G79" s="4"/>
      <c r="H79" s="5"/>
      <c r="I79" s="4"/>
      <c r="J79" s="5"/>
      <c r="K79" s="5"/>
      <c r="L79" s="4"/>
      <c r="M79" s="5"/>
      <c r="N79" s="5"/>
      <c r="O79" s="4"/>
      <c r="P79" s="5"/>
      <c r="Q79" s="5"/>
    </row>
    <row r="80" spans="2:19" x14ac:dyDescent="0.35">
      <c r="G80" s="4"/>
      <c r="H80" s="5"/>
      <c r="I80" s="4"/>
      <c r="J80" s="5"/>
      <c r="K80" s="5"/>
      <c r="L80" s="4"/>
      <c r="M80" s="5"/>
      <c r="N80" s="5"/>
      <c r="O80" s="4"/>
      <c r="P80" s="5"/>
      <c r="Q80" s="5"/>
    </row>
    <row r="81" spans="7:17" x14ac:dyDescent="0.35">
      <c r="G81" s="4"/>
      <c r="H81" s="5"/>
      <c r="I81" s="4"/>
      <c r="J81" s="5"/>
      <c r="K81" s="5"/>
      <c r="L81" s="4"/>
      <c r="M81" s="5"/>
      <c r="N81" s="5"/>
      <c r="O81" s="4"/>
      <c r="P81" s="5"/>
      <c r="Q81" s="5"/>
    </row>
    <row r="82" spans="7:17" x14ac:dyDescent="0.35">
      <c r="G82" s="4"/>
      <c r="H82" s="5"/>
      <c r="I82" s="4"/>
      <c r="J82" s="5"/>
      <c r="K82" s="5"/>
      <c r="L82" s="4"/>
      <c r="M82" s="5"/>
      <c r="N82" s="5"/>
      <c r="O82" s="4"/>
      <c r="P82" s="5"/>
      <c r="Q82" s="5"/>
    </row>
    <row r="83" spans="7:17" x14ac:dyDescent="0.35">
      <c r="G83" s="4"/>
      <c r="H83" s="5"/>
      <c r="I83" s="4"/>
      <c r="J83" s="5"/>
      <c r="K83" s="5"/>
      <c r="L83" s="4"/>
      <c r="M83" s="5"/>
      <c r="N83" s="5"/>
      <c r="O83" s="4"/>
      <c r="P83" s="5"/>
      <c r="Q83" s="5"/>
    </row>
    <row r="84" spans="7:17" x14ac:dyDescent="0.35">
      <c r="G84" s="2"/>
      <c r="H84" s="3"/>
      <c r="I84" s="2"/>
      <c r="J84" s="3"/>
      <c r="K84" s="3"/>
      <c r="L84" s="2"/>
      <c r="M84" s="3"/>
      <c r="N84" s="3"/>
      <c r="O84" s="2"/>
      <c r="P84" s="3"/>
    </row>
    <row r="85" spans="7:17" x14ac:dyDescent="0.35">
      <c r="G85" s="2"/>
      <c r="H85" s="3"/>
      <c r="I85" s="2"/>
      <c r="J85" s="3"/>
      <c r="K85" s="3"/>
      <c r="L85" s="2"/>
      <c r="M85" s="3"/>
      <c r="N85" s="3"/>
      <c r="O85" s="2"/>
      <c r="P85" s="3"/>
    </row>
    <row r="86" spans="7:17" x14ac:dyDescent="0.35">
      <c r="G86" s="2"/>
      <c r="H86" s="3"/>
      <c r="I86" s="2"/>
      <c r="J86" s="3"/>
      <c r="K86" s="3"/>
      <c r="L86" s="2"/>
      <c r="M86" s="3"/>
      <c r="N86" s="3"/>
      <c r="O86" s="2"/>
      <c r="P86" s="3"/>
    </row>
    <row r="87" spans="7:17" x14ac:dyDescent="0.35">
      <c r="G87" s="2"/>
      <c r="H87" s="3"/>
      <c r="I87" s="2"/>
      <c r="J87" s="3"/>
      <c r="K87" s="3"/>
      <c r="L87" s="2"/>
      <c r="M87" s="3"/>
      <c r="N87" s="3"/>
      <c r="O87" s="2"/>
      <c r="P87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5355B-B7A5-4768-B0AA-EB12D42F049D}">
  <dimension ref="A1:S75"/>
  <sheetViews>
    <sheetView topLeftCell="A32" workbookViewId="0">
      <selection activeCell="Q75" activeCellId="19" sqref="H47 K47 N47 Q47 H54 K54 N54 Q54 H61 K61 N61 Q61 H68 K68 N68 Q68 H75 K75 N75 Q75"/>
    </sheetView>
  </sheetViews>
  <sheetFormatPr baseColWidth="10" defaultRowHeight="14.5" x14ac:dyDescent="0.35"/>
  <sheetData>
    <row r="1" spans="1:19" s="12" customFormat="1" x14ac:dyDescent="0.35">
      <c r="A1" s="12" t="s">
        <v>2</v>
      </c>
    </row>
    <row r="3" spans="1:19" x14ac:dyDescent="0.35">
      <c r="A3" t="s">
        <v>4</v>
      </c>
    </row>
    <row r="4" spans="1:19" x14ac:dyDescent="0.35">
      <c r="B4">
        <v>12</v>
      </c>
      <c r="C4" t="s">
        <v>4</v>
      </c>
      <c r="D4" t="s">
        <v>16</v>
      </c>
      <c r="E4">
        <v>2</v>
      </c>
      <c r="F4">
        <v>1</v>
      </c>
      <c r="G4" s="4">
        <v>6</v>
      </c>
      <c r="H4" s="5"/>
      <c r="I4" s="4">
        <v>6</v>
      </c>
      <c r="J4" s="5">
        <v>0</v>
      </c>
      <c r="K4" s="5"/>
      <c r="L4" s="4">
        <v>0</v>
      </c>
      <c r="M4" s="5">
        <v>0</v>
      </c>
      <c r="N4" s="5"/>
      <c r="O4" s="4">
        <v>0</v>
      </c>
      <c r="P4" s="5">
        <v>0</v>
      </c>
      <c r="Q4" s="5"/>
      <c r="S4" s="6"/>
    </row>
    <row r="5" spans="1:19" x14ac:dyDescent="0.35">
      <c r="B5">
        <v>29</v>
      </c>
      <c r="C5" t="s">
        <v>4</v>
      </c>
      <c r="D5" t="s">
        <v>17</v>
      </c>
      <c r="E5">
        <v>2</v>
      </c>
      <c r="F5">
        <v>1</v>
      </c>
      <c r="G5" s="1">
        <v>0</v>
      </c>
      <c r="H5" s="5"/>
      <c r="I5" s="1">
        <v>0</v>
      </c>
      <c r="J5" s="4">
        <v>14.5</v>
      </c>
      <c r="K5" s="5"/>
      <c r="L5" s="4">
        <v>14.5</v>
      </c>
      <c r="M5" s="5">
        <v>0</v>
      </c>
      <c r="N5" s="5"/>
      <c r="O5" s="4">
        <v>0</v>
      </c>
      <c r="P5" s="5">
        <v>0</v>
      </c>
      <c r="Q5" s="5"/>
      <c r="S5" s="6"/>
    </row>
    <row r="6" spans="1:19" x14ac:dyDescent="0.35">
      <c r="B6">
        <v>9</v>
      </c>
      <c r="C6" t="s">
        <v>4</v>
      </c>
      <c r="D6" t="s">
        <v>18</v>
      </c>
      <c r="E6">
        <v>2</v>
      </c>
      <c r="F6">
        <v>1</v>
      </c>
      <c r="G6" s="1">
        <v>0</v>
      </c>
      <c r="H6" s="5"/>
      <c r="I6" s="1">
        <v>0</v>
      </c>
      <c r="J6" s="5">
        <v>0</v>
      </c>
      <c r="K6" s="5"/>
      <c r="L6" s="4">
        <v>0</v>
      </c>
      <c r="M6" s="4">
        <v>4.5</v>
      </c>
      <c r="N6" s="5"/>
      <c r="O6" s="4">
        <v>4.5</v>
      </c>
      <c r="P6" s="5">
        <v>0</v>
      </c>
      <c r="Q6" s="5"/>
      <c r="S6" s="6"/>
    </row>
    <row r="7" spans="1:19" x14ac:dyDescent="0.35">
      <c r="B7">
        <v>5</v>
      </c>
      <c r="C7" t="s">
        <v>4</v>
      </c>
      <c r="D7" t="s">
        <v>19</v>
      </c>
      <c r="E7">
        <v>1</v>
      </c>
      <c r="F7">
        <v>0.25</v>
      </c>
      <c r="G7" s="4">
        <v>0</v>
      </c>
      <c r="H7" s="5"/>
      <c r="I7" s="4">
        <v>0</v>
      </c>
      <c r="J7" s="5">
        <v>0</v>
      </c>
      <c r="K7" s="5"/>
      <c r="L7" s="4">
        <v>0</v>
      </c>
      <c r="M7" s="5">
        <v>0</v>
      </c>
      <c r="N7" s="5"/>
      <c r="O7" s="4">
        <v>0</v>
      </c>
      <c r="P7" s="5">
        <v>1.25</v>
      </c>
      <c r="Q7" s="5"/>
      <c r="S7" s="6"/>
    </row>
    <row r="8" spans="1:19" x14ac:dyDescent="0.35">
      <c r="G8" s="17"/>
      <c r="H8" s="5">
        <v>6</v>
      </c>
      <c r="I8" s="17"/>
      <c r="J8" s="5"/>
      <c r="K8" s="5">
        <v>20.5</v>
      </c>
      <c r="L8" s="17"/>
      <c r="M8" s="5"/>
      <c r="N8" s="5">
        <v>19</v>
      </c>
      <c r="O8" s="17"/>
      <c r="P8" s="5"/>
      <c r="Q8" s="5">
        <v>5.75</v>
      </c>
      <c r="S8" s="18"/>
    </row>
    <row r="10" spans="1:19" x14ac:dyDescent="0.35">
      <c r="A10" t="s">
        <v>3</v>
      </c>
    </row>
    <row r="11" spans="1:19" x14ac:dyDescent="0.35">
      <c r="B11">
        <v>12</v>
      </c>
      <c r="C11" t="s">
        <v>3</v>
      </c>
      <c r="D11" t="s">
        <v>16</v>
      </c>
      <c r="E11">
        <v>2</v>
      </c>
      <c r="F11">
        <v>1</v>
      </c>
      <c r="G11" s="4">
        <v>6</v>
      </c>
      <c r="H11" s="5"/>
      <c r="I11" s="4">
        <v>6</v>
      </c>
      <c r="J11" s="5">
        <v>0</v>
      </c>
      <c r="K11" s="5"/>
      <c r="L11" s="4">
        <v>0</v>
      </c>
      <c r="M11" s="5">
        <v>0</v>
      </c>
      <c r="N11" s="5"/>
      <c r="O11" s="4">
        <v>0</v>
      </c>
      <c r="P11" s="5">
        <v>0</v>
      </c>
      <c r="Q11" s="5"/>
      <c r="S11" s="6"/>
    </row>
    <row r="12" spans="1:19" x14ac:dyDescent="0.35">
      <c r="B12">
        <v>1049</v>
      </c>
      <c r="C12" t="s">
        <v>3</v>
      </c>
      <c r="D12" t="s">
        <v>17</v>
      </c>
      <c r="E12">
        <v>2</v>
      </c>
      <c r="F12">
        <v>1</v>
      </c>
      <c r="G12" s="1">
        <v>0</v>
      </c>
      <c r="H12" s="5"/>
      <c r="I12" s="1">
        <v>0</v>
      </c>
      <c r="J12" s="4">
        <v>524.5</v>
      </c>
      <c r="K12" s="5"/>
      <c r="L12" s="4">
        <v>524.5</v>
      </c>
      <c r="M12" s="5">
        <v>0</v>
      </c>
      <c r="N12" s="5"/>
      <c r="O12" s="4">
        <v>0</v>
      </c>
      <c r="P12" s="5">
        <v>0</v>
      </c>
      <c r="Q12" s="5"/>
      <c r="S12" s="6"/>
    </row>
    <row r="13" spans="1:19" x14ac:dyDescent="0.35">
      <c r="B13">
        <v>2916</v>
      </c>
      <c r="C13" t="s">
        <v>3</v>
      </c>
      <c r="D13" t="s">
        <v>18</v>
      </c>
      <c r="E13">
        <v>2</v>
      </c>
      <c r="F13">
        <v>1</v>
      </c>
      <c r="G13" s="1">
        <v>0</v>
      </c>
      <c r="H13" s="5"/>
      <c r="I13" s="1">
        <v>0</v>
      </c>
      <c r="J13" s="5">
        <v>0</v>
      </c>
      <c r="K13" s="5"/>
      <c r="L13" s="4">
        <v>0</v>
      </c>
      <c r="M13" s="4">
        <v>1458</v>
      </c>
      <c r="N13" s="5"/>
      <c r="O13" s="4">
        <v>1458</v>
      </c>
      <c r="P13" s="5">
        <v>0</v>
      </c>
      <c r="Q13" s="5"/>
      <c r="S13" s="6"/>
    </row>
    <row r="14" spans="1:19" x14ac:dyDescent="0.35">
      <c r="B14">
        <v>1474</v>
      </c>
      <c r="C14" t="s">
        <v>3</v>
      </c>
      <c r="D14" t="s">
        <v>19</v>
      </c>
      <c r="E14">
        <v>1</v>
      </c>
      <c r="F14">
        <v>0.25</v>
      </c>
      <c r="G14" s="4">
        <v>0</v>
      </c>
      <c r="H14" s="5"/>
      <c r="I14" s="4">
        <v>0</v>
      </c>
      <c r="J14" s="5">
        <v>0</v>
      </c>
      <c r="K14" s="5"/>
      <c r="L14" s="4">
        <v>0</v>
      </c>
      <c r="M14" s="5">
        <v>0</v>
      </c>
      <c r="N14" s="5"/>
      <c r="O14" s="4">
        <v>0</v>
      </c>
      <c r="P14" s="5">
        <v>368.5</v>
      </c>
      <c r="Q14" s="5"/>
      <c r="S14" s="6"/>
    </row>
    <row r="15" spans="1:19" x14ac:dyDescent="0.35">
      <c r="H15">
        <v>6</v>
      </c>
      <c r="K15">
        <v>530.5</v>
      </c>
      <c r="N15" s="5">
        <f>L12+M13</f>
        <v>1982.5</v>
      </c>
      <c r="Q15" s="5">
        <f>O13+P14</f>
        <v>1826.5</v>
      </c>
    </row>
    <row r="17" spans="1:19" x14ac:dyDescent="0.35">
      <c r="A17" t="s">
        <v>21</v>
      </c>
    </row>
    <row r="18" spans="1:19" x14ac:dyDescent="0.35">
      <c r="B18">
        <v>13</v>
      </c>
      <c r="C18" t="s">
        <v>21</v>
      </c>
      <c r="D18" t="s">
        <v>16</v>
      </c>
      <c r="E18">
        <v>2</v>
      </c>
      <c r="F18">
        <v>1</v>
      </c>
      <c r="G18" s="4">
        <v>6.5</v>
      </c>
      <c r="H18" s="5"/>
      <c r="I18" s="4">
        <v>6.5</v>
      </c>
      <c r="J18" s="5">
        <v>0</v>
      </c>
      <c r="K18" s="5"/>
      <c r="L18" s="4">
        <v>0</v>
      </c>
      <c r="M18" s="5">
        <v>0</v>
      </c>
      <c r="N18" s="5"/>
      <c r="O18" s="4">
        <v>0</v>
      </c>
      <c r="P18" s="5">
        <v>0</v>
      </c>
      <c r="Q18" s="5"/>
      <c r="S18" s="6"/>
    </row>
    <row r="19" spans="1:19" x14ac:dyDescent="0.35">
      <c r="B19">
        <v>122</v>
      </c>
      <c r="C19" t="s">
        <v>22</v>
      </c>
      <c r="D19" t="s">
        <v>17</v>
      </c>
      <c r="E19">
        <v>2</v>
      </c>
      <c r="F19">
        <v>1</v>
      </c>
      <c r="G19" s="1">
        <v>0</v>
      </c>
      <c r="H19" s="5"/>
      <c r="I19" s="1">
        <v>0</v>
      </c>
      <c r="J19" s="4">
        <v>62</v>
      </c>
      <c r="K19" s="5"/>
      <c r="L19" s="4">
        <v>62</v>
      </c>
      <c r="M19" s="5">
        <v>0</v>
      </c>
      <c r="N19" s="5"/>
      <c r="O19" s="4">
        <v>0</v>
      </c>
      <c r="P19" s="5">
        <v>0</v>
      </c>
      <c r="Q19" s="5"/>
      <c r="S19" s="6"/>
    </row>
    <row r="20" spans="1:19" x14ac:dyDescent="0.35">
      <c r="B20">
        <v>83</v>
      </c>
      <c r="C20" t="s">
        <v>21</v>
      </c>
      <c r="D20" t="s">
        <v>18</v>
      </c>
      <c r="E20">
        <v>2</v>
      </c>
      <c r="F20">
        <v>1</v>
      </c>
      <c r="G20" s="1">
        <v>0</v>
      </c>
      <c r="H20" s="5"/>
      <c r="I20" s="1">
        <v>0</v>
      </c>
      <c r="J20" s="5">
        <v>0</v>
      </c>
      <c r="K20" s="5"/>
      <c r="L20" s="4">
        <v>0</v>
      </c>
      <c r="M20" s="4">
        <v>41.5</v>
      </c>
      <c r="N20" s="5"/>
      <c r="O20" s="4">
        <v>41.5</v>
      </c>
      <c r="P20" s="5">
        <v>0</v>
      </c>
      <c r="Q20" s="5"/>
      <c r="S20" s="6"/>
    </row>
    <row r="21" spans="1:19" x14ac:dyDescent="0.35">
      <c r="B21">
        <v>57</v>
      </c>
      <c r="C21" t="s">
        <v>21</v>
      </c>
      <c r="D21" t="s">
        <v>19</v>
      </c>
      <c r="E21">
        <v>1</v>
      </c>
      <c r="F21">
        <v>0.25</v>
      </c>
      <c r="G21" s="4">
        <v>0</v>
      </c>
      <c r="H21" s="5"/>
      <c r="I21" s="4">
        <v>0</v>
      </c>
      <c r="J21" s="5">
        <v>0</v>
      </c>
      <c r="K21" s="5"/>
      <c r="L21" s="4">
        <v>0</v>
      </c>
      <c r="M21" s="5">
        <v>0</v>
      </c>
      <c r="N21" s="5"/>
      <c r="O21" s="4">
        <v>0</v>
      </c>
      <c r="P21" s="5">
        <v>14.25</v>
      </c>
      <c r="Q21" s="5"/>
      <c r="S21" s="6"/>
    </row>
    <row r="22" spans="1:19" x14ac:dyDescent="0.35">
      <c r="H22">
        <v>6.5</v>
      </c>
      <c r="K22">
        <v>68.5</v>
      </c>
      <c r="N22">
        <v>163.5</v>
      </c>
      <c r="Q22">
        <v>55.75</v>
      </c>
    </row>
    <row r="24" spans="1:19" x14ac:dyDescent="0.35">
      <c r="A24" t="s">
        <v>8</v>
      </c>
    </row>
    <row r="25" spans="1:19" x14ac:dyDescent="0.35">
      <c r="B25">
        <v>11</v>
      </c>
      <c r="C25" t="s">
        <v>8</v>
      </c>
      <c r="D25" t="s">
        <v>17</v>
      </c>
      <c r="E25">
        <v>2</v>
      </c>
      <c r="F25">
        <v>1</v>
      </c>
      <c r="G25" s="1">
        <v>0</v>
      </c>
      <c r="H25" s="5"/>
      <c r="I25" s="1">
        <v>0</v>
      </c>
      <c r="J25" s="4">
        <v>5.5</v>
      </c>
      <c r="K25" s="5"/>
      <c r="L25" s="4">
        <v>5.5</v>
      </c>
      <c r="M25" s="5">
        <v>0</v>
      </c>
      <c r="N25" s="5"/>
      <c r="O25" s="4">
        <v>0</v>
      </c>
      <c r="P25" s="5">
        <v>0</v>
      </c>
      <c r="Q25" s="5"/>
      <c r="S25" s="6"/>
    </row>
    <row r="26" spans="1:19" x14ac:dyDescent="0.35">
      <c r="B26">
        <v>3</v>
      </c>
      <c r="C26" t="s">
        <v>8</v>
      </c>
      <c r="D26" t="s">
        <v>18</v>
      </c>
      <c r="E26">
        <v>2</v>
      </c>
      <c r="F26">
        <v>1</v>
      </c>
      <c r="G26" s="1">
        <v>0</v>
      </c>
      <c r="H26" s="5"/>
      <c r="I26" s="1">
        <v>0</v>
      </c>
      <c r="J26" s="5">
        <v>0</v>
      </c>
      <c r="K26" s="5"/>
      <c r="L26" s="4">
        <v>0</v>
      </c>
      <c r="M26" s="4">
        <v>1.5</v>
      </c>
      <c r="N26" s="5"/>
      <c r="O26" s="4">
        <v>1.5</v>
      </c>
      <c r="P26" s="5">
        <v>0</v>
      </c>
      <c r="Q26" s="5"/>
      <c r="S26" s="6"/>
    </row>
    <row r="27" spans="1:19" x14ac:dyDescent="0.35">
      <c r="B27">
        <v>4</v>
      </c>
      <c r="C27" t="s">
        <v>8</v>
      </c>
      <c r="D27" t="s">
        <v>19</v>
      </c>
      <c r="E27">
        <v>1</v>
      </c>
      <c r="F27">
        <v>0.25</v>
      </c>
      <c r="G27" s="4">
        <v>0</v>
      </c>
      <c r="H27" s="5"/>
      <c r="I27" s="4">
        <v>0</v>
      </c>
      <c r="J27" s="5">
        <v>0</v>
      </c>
      <c r="K27" s="5"/>
      <c r="L27" s="4">
        <v>0</v>
      </c>
      <c r="M27" s="5">
        <v>0</v>
      </c>
      <c r="N27" s="5"/>
      <c r="O27" s="4">
        <v>0</v>
      </c>
      <c r="P27" s="5">
        <v>1</v>
      </c>
      <c r="Q27" s="5"/>
      <c r="S27" s="6"/>
    </row>
    <row r="28" spans="1:19" x14ac:dyDescent="0.35">
      <c r="H28">
        <v>0</v>
      </c>
      <c r="K28">
        <v>5.5</v>
      </c>
      <c r="N28">
        <v>7</v>
      </c>
      <c r="Q28">
        <v>2.5</v>
      </c>
    </row>
    <row r="30" spans="1:19" x14ac:dyDescent="0.35">
      <c r="A30" t="s">
        <v>5</v>
      </c>
    </row>
    <row r="31" spans="1:19" x14ac:dyDescent="0.35">
      <c r="B31">
        <v>3</v>
      </c>
      <c r="C31" t="s">
        <v>5</v>
      </c>
      <c r="D31" t="s">
        <v>16</v>
      </c>
      <c r="E31">
        <v>2</v>
      </c>
      <c r="F31">
        <v>1</v>
      </c>
      <c r="G31" s="4">
        <v>1.5</v>
      </c>
      <c r="H31" s="5"/>
      <c r="I31" s="4">
        <v>1.5</v>
      </c>
      <c r="J31" s="5">
        <v>0</v>
      </c>
      <c r="K31" s="5"/>
      <c r="L31" s="4">
        <v>0</v>
      </c>
      <c r="M31" s="5">
        <v>0</v>
      </c>
      <c r="N31" s="5"/>
      <c r="O31" s="4">
        <v>0</v>
      </c>
      <c r="P31" s="5">
        <v>0</v>
      </c>
      <c r="Q31" s="5"/>
      <c r="S31" s="6"/>
    </row>
    <row r="32" spans="1:19" x14ac:dyDescent="0.35">
      <c r="B32">
        <v>19</v>
      </c>
      <c r="C32" t="s">
        <v>5</v>
      </c>
      <c r="D32" t="s">
        <v>17</v>
      </c>
      <c r="E32">
        <v>2</v>
      </c>
      <c r="F32">
        <v>1</v>
      </c>
      <c r="G32" s="1">
        <v>0</v>
      </c>
      <c r="H32" s="5"/>
      <c r="I32" s="1">
        <v>0</v>
      </c>
      <c r="J32" s="4">
        <v>9.5</v>
      </c>
      <c r="K32" s="5"/>
      <c r="L32" s="4">
        <v>9.5</v>
      </c>
      <c r="M32" s="5">
        <v>0</v>
      </c>
      <c r="N32" s="5"/>
      <c r="O32" s="4">
        <v>0</v>
      </c>
      <c r="P32" s="5">
        <v>0</v>
      </c>
      <c r="Q32" s="5"/>
      <c r="S32" s="6"/>
    </row>
    <row r="33" spans="1:19" x14ac:dyDescent="0.35">
      <c r="B33">
        <v>9</v>
      </c>
      <c r="C33" t="s">
        <v>5</v>
      </c>
      <c r="D33" t="s">
        <v>18</v>
      </c>
      <c r="E33">
        <v>2</v>
      </c>
      <c r="F33">
        <v>1</v>
      </c>
      <c r="G33" s="1">
        <v>0</v>
      </c>
      <c r="H33" s="5"/>
      <c r="I33" s="1">
        <v>0</v>
      </c>
      <c r="J33" s="5">
        <v>0</v>
      </c>
      <c r="K33" s="5"/>
      <c r="L33" s="4">
        <v>0</v>
      </c>
      <c r="M33" s="4">
        <v>4.5</v>
      </c>
      <c r="N33" s="5"/>
      <c r="O33" s="4">
        <v>4.5</v>
      </c>
      <c r="P33" s="5">
        <v>0</v>
      </c>
      <c r="Q33" s="5"/>
      <c r="S33" s="6"/>
    </row>
    <row r="34" spans="1:19" x14ac:dyDescent="0.35">
      <c r="B34">
        <v>7</v>
      </c>
      <c r="C34" t="s">
        <v>5</v>
      </c>
      <c r="D34" t="s">
        <v>19</v>
      </c>
      <c r="E34">
        <v>1</v>
      </c>
      <c r="F34">
        <v>0.25</v>
      </c>
      <c r="G34" s="4">
        <v>0</v>
      </c>
      <c r="H34" s="5"/>
      <c r="I34" s="4">
        <v>0</v>
      </c>
      <c r="J34" s="5">
        <v>0</v>
      </c>
      <c r="K34" s="5"/>
      <c r="L34" s="4">
        <v>0</v>
      </c>
      <c r="M34" s="5">
        <v>0</v>
      </c>
      <c r="N34" s="5"/>
      <c r="O34" s="4">
        <v>0</v>
      </c>
      <c r="P34" s="5">
        <v>1.75</v>
      </c>
      <c r="Q34" s="5"/>
      <c r="S34" s="6"/>
    </row>
    <row r="35" spans="1:19" x14ac:dyDescent="0.35">
      <c r="H35">
        <v>1.5</v>
      </c>
      <c r="K35">
        <v>11</v>
      </c>
      <c r="N35">
        <v>14</v>
      </c>
      <c r="Q35">
        <v>6.25</v>
      </c>
    </row>
    <row r="40" spans="1:19" s="12" customFormat="1" x14ac:dyDescent="0.35">
      <c r="A40" s="12" t="s">
        <v>20</v>
      </c>
    </row>
    <row r="42" spans="1:19" x14ac:dyDescent="0.35">
      <c r="A42" t="s">
        <v>4</v>
      </c>
    </row>
    <row r="43" spans="1:19" x14ac:dyDescent="0.35">
      <c r="B43">
        <v>2</v>
      </c>
      <c r="C43" t="s">
        <v>4</v>
      </c>
      <c r="D43" t="s">
        <v>16</v>
      </c>
      <c r="E43">
        <v>2</v>
      </c>
      <c r="F43">
        <v>1</v>
      </c>
      <c r="G43" s="4">
        <v>1</v>
      </c>
      <c r="H43" s="5"/>
      <c r="I43" s="4">
        <v>1</v>
      </c>
      <c r="J43" s="5">
        <v>0</v>
      </c>
      <c r="K43" s="5"/>
      <c r="L43" s="4">
        <v>0</v>
      </c>
      <c r="M43" s="5">
        <v>0</v>
      </c>
      <c r="N43" s="5"/>
      <c r="O43" s="4">
        <v>0</v>
      </c>
      <c r="P43" s="5">
        <v>0</v>
      </c>
      <c r="Q43" s="5"/>
      <c r="S43" s="6"/>
    </row>
    <row r="44" spans="1:19" x14ac:dyDescent="0.35">
      <c r="B44">
        <v>3</v>
      </c>
      <c r="C44" t="s">
        <v>4</v>
      </c>
      <c r="D44" t="s">
        <v>17</v>
      </c>
      <c r="E44">
        <v>2</v>
      </c>
      <c r="F44">
        <v>1</v>
      </c>
      <c r="G44" s="4">
        <v>0</v>
      </c>
      <c r="H44" s="5"/>
      <c r="I44" s="4">
        <v>0</v>
      </c>
      <c r="J44" s="5">
        <v>1.5</v>
      </c>
      <c r="K44" s="5"/>
      <c r="L44" s="5">
        <v>1.5</v>
      </c>
      <c r="M44" s="5">
        <v>0</v>
      </c>
      <c r="N44" s="5"/>
      <c r="O44" s="4">
        <v>0</v>
      </c>
      <c r="P44" s="5">
        <v>0</v>
      </c>
      <c r="Q44" s="5"/>
      <c r="S44" s="6"/>
    </row>
    <row r="45" spans="1:19" x14ac:dyDescent="0.35">
      <c r="B45">
        <v>2</v>
      </c>
      <c r="C45" t="s">
        <v>4</v>
      </c>
      <c r="D45" t="s">
        <v>18</v>
      </c>
      <c r="E45">
        <v>2</v>
      </c>
      <c r="F45">
        <v>1</v>
      </c>
      <c r="G45" s="4">
        <v>0</v>
      </c>
      <c r="H45" s="5"/>
      <c r="I45" s="4">
        <v>0</v>
      </c>
      <c r="J45" s="5">
        <v>0</v>
      </c>
      <c r="K45" s="5"/>
      <c r="L45" s="4">
        <v>0</v>
      </c>
      <c r="M45" s="5">
        <v>1</v>
      </c>
      <c r="N45" s="5"/>
      <c r="O45" s="4">
        <v>1</v>
      </c>
      <c r="P45" s="5">
        <v>0</v>
      </c>
      <c r="Q45" s="5"/>
      <c r="S45" s="6"/>
    </row>
    <row r="46" spans="1:19" x14ac:dyDescent="0.35">
      <c r="B46">
        <v>2</v>
      </c>
      <c r="C46" t="s">
        <v>4</v>
      </c>
      <c r="D46" t="s">
        <v>19</v>
      </c>
      <c r="E46">
        <v>1</v>
      </c>
      <c r="F46">
        <v>0.25</v>
      </c>
      <c r="G46" s="4">
        <v>0</v>
      </c>
      <c r="H46" s="5"/>
      <c r="I46" s="4">
        <v>0</v>
      </c>
      <c r="J46" s="5">
        <v>0</v>
      </c>
      <c r="K46" s="5"/>
      <c r="L46" s="4">
        <v>0</v>
      </c>
      <c r="M46" s="5">
        <v>0</v>
      </c>
      <c r="N46" s="5"/>
      <c r="O46" s="4">
        <v>0</v>
      </c>
      <c r="P46" s="5">
        <v>0.5</v>
      </c>
      <c r="Q46" s="5"/>
      <c r="S46" s="6"/>
    </row>
    <row r="47" spans="1:19" x14ac:dyDescent="0.35">
      <c r="H47">
        <v>1</v>
      </c>
      <c r="K47">
        <v>2.5</v>
      </c>
      <c r="N47">
        <v>2.5</v>
      </c>
      <c r="Q47">
        <v>1.5</v>
      </c>
    </row>
    <row r="49" spans="1:19" x14ac:dyDescent="0.35">
      <c r="A49" t="s">
        <v>3</v>
      </c>
    </row>
    <row r="50" spans="1:19" x14ac:dyDescent="0.35">
      <c r="B50">
        <v>2</v>
      </c>
      <c r="C50" t="s">
        <v>3</v>
      </c>
      <c r="D50" t="s">
        <v>16</v>
      </c>
      <c r="E50">
        <v>2</v>
      </c>
      <c r="F50">
        <v>1</v>
      </c>
      <c r="G50" s="4">
        <v>1</v>
      </c>
      <c r="H50" s="5"/>
      <c r="I50" s="4">
        <v>1</v>
      </c>
      <c r="J50" s="5">
        <v>0</v>
      </c>
      <c r="K50" s="5"/>
      <c r="L50" s="4">
        <v>0</v>
      </c>
      <c r="M50" s="5">
        <v>0</v>
      </c>
      <c r="N50" s="5"/>
      <c r="O50" s="4">
        <v>0</v>
      </c>
      <c r="P50" s="5">
        <v>0</v>
      </c>
      <c r="Q50" s="5"/>
      <c r="S50" s="6"/>
    </row>
    <row r="51" spans="1:19" x14ac:dyDescent="0.35">
      <c r="B51">
        <v>31</v>
      </c>
      <c r="C51" t="s">
        <v>3</v>
      </c>
      <c r="D51" t="s">
        <v>17</v>
      </c>
      <c r="E51">
        <v>2</v>
      </c>
      <c r="F51">
        <v>1</v>
      </c>
      <c r="G51" s="4">
        <v>0</v>
      </c>
      <c r="H51" s="5"/>
      <c r="I51" s="4">
        <v>0</v>
      </c>
      <c r="J51" s="5">
        <v>15.5</v>
      </c>
      <c r="K51" s="5"/>
      <c r="L51" s="5">
        <v>15.5</v>
      </c>
      <c r="M51" s="5">
        <v>0</v>
      </c>
      <c r="N51" s="5"/>
      <c r="O51" s="4">
        <v>0</v>
      </c>
      <c r="P51" s="5">
        <v>0</v>
      </c>
      <c r="Q51" s="5"/>
      <c r="S51" s="6"/>
    </row>
    <row r="52" spans="1:19" x14ac:dyDescent="0.35">
      <c r="B52">
        <v>118</v>
      </c>
      <c r="C52" t="s">
        <v>3</v>
      </c>
      <c r="D52" t="s">
        <v>18</v>
      </c>
      <c r="E52">
        <v>2</v>
      </c>
      <c r="F52">
        <v>1</v>
      </c>
      <c r="G52" s="4">
        <v>0</v>
      </c>
      <c r="H52" s="5"/>
      <c r="I52" s="4">
        <v>0</v>
      </c>
      <c r="J52" s="5">
        <v>0</v>
      </c>
      <c r="K52" s="5"/>
      <c r="L52" s="4">
        <v>0</v>
      </c>
      <c r="M52" s="5">
        <v>59</v>
      </c>
      <c r="N52" s="5"/>
      <c r="O52" s="4">
        <v>59</v>
      </c>
      <c r="P52" s="5">
        <v>0</v>
      </c>
      <c r="Q52" s="5"/>
      <c r="S52" s="6"/>
    </row>
    <row r="53" spans="1:19" x14ac:dyDescent="0.35">
      <c r="B53">
        <v>87</v>
      </c>
      <c r="C53" t="s">
        <v>3</v>
      </c>
      <c r="D53" t="s">
        <v>19</v>
      </c>
      <c r="E53">
        <v>1</v>
      </c>
      <c r="F53">
        <v>0.25</v>
      </c>
      <c r="G53" s="4">
        <v>0</v>
      </c>
      <c r="H53" s="5"/>
      <c r="I53" s="4">
        <v>0</v>
      </c>
      <c r="J53" s="5">
        <v>0</v>
      </c>
      <c r="K53" s="5"/>
      <c r="L53" s="4">
        <v>0</v>
      </c>
      <c r="M53" s="5">
        <v>0</v>
      </c>
      <c r="N53" s="5"/>
      <c r="O53" s="4">
        <v>0</v>
      </c>
      <c r="P53" s="5">
        <v>21.75</v>
      </c>
      <c r="Q53" s="5"/>
      <c r="S53" s="6"/>
    </row>
    <row r="54" spans="1:19" x14ac:dyDescent="0.35">
      <c r="H54">
        <v>1</v>
      </c>
      <c r="K54">
        <v>16.5</v>
      </c>
      <c r="N54">
        <v>74.5</v>
      </c>
      <c r="Q54">
        <v>80.75</v>
      </c>
    </row>
    <row r="56" spans="1:19" x14ac:dyDescent="0.35">
      <c r="A56" t="s">
        <v>21</v>
      </c>
    </row>
    <row r="57" spans="1:19" x14ac:dyDescent="0.35">
      <c r="B57">
        <v>4</v>
      </c>
      <c r="C57" t="s">
        <v>21</v>
      </c>
      <c r="D57" t="s">
        <v>16</v>
      </c>
      <c r="E57">
        <v>2</v>
      </c>
      <c r="F57">
        <v>1</v>
      </c>
      <c r="G57" s="4">
        <v>2</v>
      </c>
      <c r="H57" s="5"/>
      <c r="I57" s="4">
        <v>2</v>
      </c>
      <c r="J57" s="5">
        <v>0</v>
      </c>
      <c r="K57" s="5"/>
      <c r="L57" s="4">
        <v>0</v>
      </c>
      <c r="M57" s="5">
        <v>0</v>
      </c>
      <c r="N57" s="5"/>
      <c r="O57" s="4">
        <v>0</v>
      </c>
      <c r="P57" s="5">
        <v>0</v>
      </c>
      <c r="Q57" s="5"/>
      <c r="S57" s="6"/>
    </row>
    <row r="58" spans="1:19" x14ac:dyDescent="0.35">
      <c r="B58">
        <v>9</v>
      </c>
      <c r="C58" t="s">
        <v>21</v>
      </c>
      <c r="D58" t="s">
        <v>17</v>
      </c>
      <c r="E58">
        <v>2</v>
      </c>
      <c r="F58">
        <v>1</v>
      </c>
      <c r="G58" s="4">
        <v>0</v>
      </c>
      <c r="H58" s="5"/>
      <c r="I58" s="4">
        <v>0</v>
      </c>
      <c r="J58" s="5">
        <v>4.5</v>
      </c>
      <c r="K58" s="5"/>
      <c r="L58" s="5">
        <v>4.5</v>
      </c>
      <c r="M58" s="5">
        <v>0</v>
      </c>
      <c r="N58" s="5"/>
      <c r="O58" s="4">
        <v>0</v>
      </c>
      <c r="P58" s="5">
        <v>0</v>
      </c>
      <c r="Q58" s="5"/>
      <c r="S58" s="6"/>
    </row>
    <row r="59" spans="1:19" x14ac:dyDescent="0.35">
      <c r="B59">
        <v>5</v>
      </c>
      <c r="C59" t="s">
        <v>21</v>
      </c>
      <c r="D59" t="s">
        <v>18</v>
      </c>
      <c r="E59">
        <v>2</v>
      </c>
      <c r="F59">
        <v>1</v>
      </c>
      <c r="G59" s="4">
        <v>0</v>
      </c>
      <c r="H59" s="5"/>
      <c r="I59" s="4">
        <v>0</v>
      </c>
      <c r="J59" s="5">
        <v>0</v>
      </c>
      <c r="K59" s="5"/>
      <c r="L59" s="4">
        <v>0</v>
      </c>
      <c r="M59" s="5">
        <v>2.5</v>
      </c>
      <c r="N59" s="5"/>
      <c r="O59" s="4">
        <v>2.5</v>
      </c>
      <c r="P59" s="5">
        <v>0</v>
      </c>
      <c r="Q59" s="5"/>
      <c r="S59" s="6"/>
    </row>
    <row r="60" spans="1:19" x14ac:dyDescent="0.35">
      <c r="B60">
        <v>5</v>
      </c>
      <c r="C60" t="s">
        <v>21</v>
      </c>
      <c r="D60" t="s">
        <v>19</v>
      </c>
      <c r="E60">
        <v>1</v>
      </c>
      <c r="F60">
        <v>0.25</v>
      </c>
      <c r="G60" s="4">
        <v>0</v>
      </c>
      <c r="H60" s="5"/>
      <c r="I60" s="4">
        <v>0</v>
      </c>
      <c r="J60" s="5">
        <v>0</v>
      </c>
      <c r="K60" s="5"/>
      <c r="L60" s="4">
        <v>0</v>
      </c>
      <c r="M60" s="5">
        <v>0</v>
      </c>
      <c r="N60" s="5"/>
      <c r="O60" s="4">
        <v>0</v>
      </c>
      <c r="P60" s="5">
        <v>1.25</v>
      </c>
      <c r="Q60" s="5"/>
      <c r="S60" s="6"/>
    </row>
    <row r="61" spans="1:19" x14ac:dyDescent="0.35">
      <c r="H61">
        <v>2</v>
      </c>
      <c r="K61">
        <v>6.5</v>
      </c>
      <c r="N61">
        <v>7</v>
      </c>
      <c r="Q61">
        <v>3.75</v>
      </c>
    </row>
    <row r="63" spans="1:19" x14ac:dyDescent="0.35">
      <c r="A63" t="s">
        <v>8</v>
      </c>
    </row>
    <row r="64" spans="1:19" x14ac:dyDescent="0.35">
      <c r="B64">
        <v>0</v>
      </c>
      <c r="C64" t="s">
        <v>8</v>
      </c>
      <c r="D64" t="s">
        <v>16</v>
      </c>
      <c r="E64">
        <v>2</v>
      </c>
      <c r="F64">
        <v>1</v>
      </c>
      <c r="G64" s="4">
        <v>0</v>
      </c>
      <c r="H64" s="5"/>
      <c r="I64" s="4">
        <v>0</v>
      </c>
      <c r="J64" s="5">
        <v>0</v>
      </c>
      <c r="K64" s="5"/>
      <c r="L64" s="4">
        <v>0</v>
      </c>
      <c r="M64" s="5">
        <v>0</v>
      </c>
      <c r="N64" s="5"/>
      <c r="O64" s="4">
        <v>0</v>
      </c>
      <c r="P64" s="5">
        <v>0</v>
      </c>
      <c r="Q64" s="5"/>
      <c r="S64" s="6"/>
    </row>
    <row r="65" spans="1:19" x14ac:dyDescent="0.35">
      <c r="B65">
        <v>2</v>
      </c>
      <c r="C65" t="s">
        <v>8</v>
      </c>
      <c r="D65" t="s">
        <v>17</v>
      </c>
      <c r="E65">
        <v>2</v>
      </c>
      <c r="F65">
        <v>1</v>
      </c>
      <c r="G65" s="4">
        <v>0</v>
      </c>
      <c r="H65" s="5"/>
      <c r="I65" s="4">
        <v>0</v>
      </c>
      <c r="J65" s="5">
        <v>1</v>
      </c>
      <c r="K65" s="5"/>
      <c r="L65" s="5">
        <v>1</v>
      </c>
      <c r="M65" s="5">
        <v>0</v>
      </c>
      <c r="N65" s="5"/>
      <c r="O65" s="4">
        <v>0</v>
      </c>
      <c r="P65" s="5">
        <v>0</v>
      </c>
      <c r="Q65" s="5"/>
      <c r="S65" s="6"/>
    </row>
    <row r="66" spans="1:19" x14ac:dyDescent="0.35">
      <c r="B66">
        <v>1</v>
      </c>
      <c r="C66" t="s">
        <v>8</v>
      </c>
      <c r="D66" t="s">
        <v>18</v>
      </c>
      <c r="E66">
        <v>2</v>
      </c>
      <c r="F66">
        <v>1</v>
      </c>
      <c r="G66" s="4">
        <v>0</v>
      </c>
      <c r="H66" s="5"/>
      <c r="I66" s="4">
        <v>0</v>
      </c>
      <c r="J66" s="5">
        <v>0</v>
      </c>
      <c r="K66" s="5"/>
      <c r="L66" s="4">
        <v>0</v>
      </c>
      <c r="M66" s="5">
        <v>0.5</v>
      </c>
      <c r="N66" s="5"/>
      <c r="O66" s="4">
        <v>0.5</v>
      </c>
      <c r="P66" s="5">
        <v>0</v>
      </c>
      <c r="Q66" s="5"/>
      <c r="S66" s="6"/>
    </row>
    <row r="67" spans="1:19" x14ac:dyDescent="0.35">
      <c r="B67">
        <v>1</v>
      </c>
      <c r="C67" t="s">
        <v>8</v>
      </c>
      <c r="D67" t="s">
        <v>19</v>
      </c>
      <c r="E67">
        <v>1</v>
      </c>
      <c r="F67">
        <v>0.25</v>
      </c>
      <c r="G67" s="4">
        <v>0</v>
      </c>
      <c r="H67" s="5"/>
      <c r="I67" s="4">
        <v>0</v>
      </c>
      <c r="J67" s="5">
        <v>0</v>
      </c>
      <c r="K67" s="5"/>
      <c r="L67" s="4">
        <v>0</v>
      </c>
      <c r="M67" s="5">
        <v>0</v>
      </c>
      <c r="N67" s="5"/>
      <c r="O67" s="4">
        <v>0</v>
      </c>
      <c r="P67" s="5">
        <v>0.25</v>
      </c>
      <c r="Q67" s="5"/>
      <c r="S67" s="6"/>
    </row>
    <row r="68" spans="1:19" x14ac:dyDescent="0.35">
      <c r="H68">
        <v>0</v>
      </c>
      <c r="K68">
        <v>1</v>
      </c>
      <c r="N68">
        <v>1.5</v>
      </c>
      <c r="Q68">
        <v>0.75</v>
      </c>
    </row>
    <row r="70" spans="1:19" x14ac:dyDescent="0.35">
      <c r="A70" t="s">
        <v>5</v>
      </c>
    </row>
    <row r="71" spans="1:19" x14ac:dyDescent="0.35">
      <c r="B71">
        <v>1</v>
      </c>
      <c r="C71" t="s">
        <v>5</v>
      </c>
      <c r="D71" t="s">
        <v>16</v>
      </c>
      <c r="E71">
        <v>2</v>
      </c>
      <c r="F71">
        <v>1</v>
      </c>
      <c r="G71" s="4">
        <v>0.5</v>
      </c>
      <c r="H71" s="5"/>
      <c r="I71" s="4">
        <v>0.5</v>
      </c>
      <c r="J71" s="5">
        <v>0</v>
      </c>
      <c r="K71" s="5"/>
      <c r="L71" s="4">
        <v>0</v>
      </c>
      <c r="M71" s="5">
        <v>0</v>
      </c>
      <c r="N71" s="5"/>
      <c r="O71" s="4">
        <v>0</v>
      </c>
      <c r="P71" s="5">
        <v>0</v>
      </c>
      <c r="Q71" s="5"/>
      <c r="S71" s="6"/>
    </row>
    <row r="72" spans="1:19" x14ac:dyDescent="0.35">
      <c r="B72">
        <v>2</v>
      </c>
      <c r="C72" t="s">
        <v>5</v>
      </c>
      <c r="D72" t="s">
        <v>17</v>
      </c>
      <c r="E72">
        <v>2</v>
      </c>
      <c r="F72">
        <v>1</v>
      </c>
      <c r="G72" s="4">
        <v>0</v>
      </c>
      <c r="H72" s="5"/>
      <c r="I72" s="4">
        <v>0</v>
      </c>
      <c r="J72" s="5">
        <v>1</v>
      </c>
      <c r="K72" s="5"/>
      <c r="L72" s="5">
        <v>1</v>
      </c>
      <c r="M72" s="5">
        <v>0</v>
      </c>
      <c r="N72" s="5"/>
      <c r="O72" s="4">
        <v>0</v>
      </c>
      <c r="P72" s="5">
        <v>0</v>
      </c>
      <c r="Q72" s="5"/>
      <c r="S72" s="6"/>
    </row>
    <row r="73" spans="1:19" x14ac:dyDescent="0.35">
      <c r="B73">
        <v>2</v>
      </c>
      <c r="C73" t="s">
        <v>5</v>
      </c>
      <c r="D73" t="s">
        <v>18</v>
      </c>
      <c r="E73">
        <v>2</v>
      </c>
      <c r="F73">
        <v>1</v>
      </c>
      <c r="G73" s="4">
        <v>0</v>
      </c>
      <c r="H73" s="5"/>
      <c r="I73" s="4">
        <v>0</v>
      </c>
      <c r="J73" s="5">
        <v>0</v>
      </c>
      <c r="K73" s="5"/>
      <c r="L73" s="4">
        <v>0</v>
      </c>
      <c r="M73" s="5">
        <v>1</v>
      </c>
      <c r="N73" s="5"/>
      <c r="O73" s="4">
        <v>1</v>
      </c>
      <c r="P73" s="5">
        <v>0</v>
      </c>
      <c r="Q73" s="5"/>
      <c r="S73" s="6"/>
    </row>
    <row r="74" spans="1:19" x14ac:dyDescent="0.35">
      <c r="B74">
        <v>2</v>
      </c>
      <c r="C74" t="s">
        <v>5</v>
      </c>
      <c r="D74" t="s">
        <v>19</v>
      </c>
      <c r="E74">
        <v>1</v>
      </c>
      <c r="F74">
        <v>0.25</v>
      </c>
      <c r="G74" s="4">
        <v>0</v>
      </c>
      <c r="H74" s="5"/>
      <c r="I74" s="4">
        <v>0</v>
      </c>
      <c r="J74" s="5">
        <v>0</v>
      </c>
      <c r="K74" s="5"/>
      <c r="L74" s="4">
        <v>0</v>
      </c>
      <c r="M74" s="5">
        <v>0</v>
      </c>
      <c r="N74" s="5"/>
      <c r="O74" s="4">
        <v>0</v>
      </c>
      <c r="P74" s="5">
        <v>0.5</v>
      </c>
      <c r="Q74" s="5"/>
      <c r="S74" s="6"/>
    </row>
    <row r="75" spans="1:19" x14ac:dyDescent="0.35">
      <c r="H75">
        <v>0.5</v>
      </c>
      <c r="K75">
        <v>1.5</v>
      </c>
      <c r="N75">
        <v>2</v>
      </c>
      <c r="Q75">
        <v>1.5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279A-971E-4BF0-828F-C57AC7D06B1D}">
  <dimension ref="A1:P20"/>
  <sheetViews>
    <sheetView zoomScale="155" workbookViewId="0">
      <selection activeCell="B20" sqref="B20:E20"/>
    </sheetView>
  </sheetViews>
  <sheetFormatPr baseColWidth="10" defaultRowHeight="14.5" x14ac:dyDescent="0.35"/>
  <sheetData>
    <row r="1" spans="1:16" x14ac:dyDescent="0.35">
      <c r="A1" t="s">
        <v>2</v>
      </c>
    </row>
    <row r="3" spans="1:16" x14ac:dyDescent="0.35">
      <c r="A3" t="s">
        <v>4</v>
      </c>
      <c r="B3" s="5">
        <v>6</v>
      </c>
      <c r="C3" s="5">
        <v>20.5</v>
      </c>
      <c r="D3" s="5">
        <v>19</v>
      </c>
      <c r="E3" s="5">
        <v>5.75</v>
      </c>
      <c r="H3">
        <f>B3/(20/100)</f>
        <v>30</v>
      </c>
      <c r="I3">
        <f>C3/(636/100)</f>
        <v>3.2232704402515719</v>
      </c>
      <c r="J3">
        <f>D3/(2126/100)</f>
        <v>0.89369708372530565</v>
      </c>
      <c r="K3">
        <f>E3/(1896.75/100)</f>
        <v>0.30315012521418211</v>
      </c>
      <c r="M3">
        <f>ROUND(H3,0)</f>
        <v>30</v>
      </c>
      <c r="N3">
        <f t="shared" ref="N3:P7" si="0">ROUND(I3,0)</f>
        <v>3</v>
      </c>
      <c r="O3">
        <f t="shared" si="0"/>
        <v>1</v>
      </c>
      <c r="P3">
        <f t="shared" si="0"/>
        <v>0</v>
      </c>
    </row>
    <row r="4" spans="1:16" x14ac:dyDescent="0.35">
      <c r="A4" t="s">
        <v>3</v>
      </c>
      <c r="B4">
        <v>6</v>
      </c>
      <c r="C4">
        <v>530.5</v>
      </c>
      <c r="D4" s="5">
        <v>1982.5</v>
      </c>
      <c r="E4" s="5">
        <v>1826.5</v>
      </c>
      <c r="H4">
        <f t="shared" ref="H4:H7" si="1">B4/(20/100)</f>
        <v>30</v>
      </c>
      <c r="I4">
        <f t="shared" ref="I4:I7" si="2">C4/(636/100)</f>
        <v>83.41194968553458</v>
      </c>
      <c r="J4">
        <f t="shared" ref="J4:J7" si="3">D4/(2126/100)</f>
        <v>93.250235183443081</v>
      </c>
      <c r="K4">
        <f t="shared" ref="K4:K7" si="4">E4/(1896.75/100)</f>
        <v>96.296296296296291</v>
      </c>
      <c r="M4">
        <f t="shared" ref="M4:M7" si="5">ROUND(H4,0)</f>
        <v>30</v>
      </c>
      <c r="N4">
        <f t="shared" si="0"/>
        <v>83</v>
      </c>
      <c r="O4">
        <f t="shared" si="0"/>
        <v>93</v>
      </c>
      <c r="P4">
        <f t="shared" si="0"/>
        <v>96</v>
      </c>
    </row>
    <row r="5" spans="1:16" x14ac:dyDescent="0.35">
      <c r="A5" t="s">
        <v>21</v>
      </c>
      <c r="B5">
        <v>6.5</v>
      </c>
      <c r="C5">
        <v>68.5</v>
      </c>
      <c r="D5">
        <v>163.5</v>
      </c>
      <c r="E5">
        <v>55.75</v>
      </c>
      <c r="H5">
        <f t="shared" si="1"/>
        <v>32.5</v>
      </c>
      <c r="I5">
        <f t="shared" si="2"/>
        <v>10.770440251572326</v>
      </c>
      <c r="J5">
        <f t="shared" si="3"/>
        <v>7.6904985888993407</v>
      </c>
      <c r="K5">
        <f t="shared" si="4"/>
        <v>2.9392381705548964</v>
      </c>
      <c r="M5">
        <f t="shared" si="5"/>
        <v>33</v>
      </c>
      <c r="N5">
        <f t="shared" si="0"/>
        <v>11</v>
      </c>
      <c r="O5">
        <f t="shared" si="0"/>
        <v>8</v>
      </c>
      <c r="P5">
        <f t="shared" si="0"/>
        <v>3</v>
      </c>
    </row>
    <row r="6" spans="1:16" x14ac:dyDescent="0.35">
      <c r="A6" t="s">
        <v>8</v>
      </c>
      <c r="B6">
        <v>0</v>
      </c>
      <c r="C6">
        <v>5.5</v>
      </c>
      <c r="D6">
        <v>7</v>
      </c>
      <c r="E6">
        <v>2.5</v>
      </c>
      <c r="H6">
        <f t="shared" si="1"/>
        <v>0</v>
      </c>
      <c r="I6">
        <f t="shared" si="2"/>
        <v>0.8647798742138364</v>
      </c>
      <c r="J6">
        <f t="shared" si="3"/>
        <v>0.32925682031984949</v>
      </c>
      <c r="K6">
        <f t="shared" si="4"/>
        <v>0.13180440226703571</v>
      </c>
      <c r="M6">
        <f t="shared" si="5"/>
        <v>0</v>
      </c>
      <c r="N6">
        <f t="shared" si="0"/>
        <v>1</v>
      </c>
      <c r="O6">
        <f t="shared" si="0"/>
        <v>0</v>
      </c>
      <c r="P6">
        <f t="shared" si="0"/>
        <v>0</v>
      </c>
    </row>
    <row r="7" spans="1:16" x14ac:dyDescent="0.35">
      <c r="A7" t="s">
        <v>5</v>
      </c>
      <c r="B7">
        <v>1.5</v>
      </c>
      <c r="C7">
        <v>11</v>
      </c>
      <c r="D7">
        <v>14</v>
      </c>
      <c r="E7">
        <v>6.25</v>
      </c>
      <c r="H7">
        <f t="shared" si="1"/>
        <v>7.5</v>
      </c>
      <c r="I7">
        <f t="shared" si="2"/>
        <v>1.7295597484276728</v>
      </c>
      <c r="J7">
        <f t="shared" si="3"/>
        <v>0.65851364063969897</v>
      </c>
      <c r="K7">
        <f t="shared" si="4"/>
        <v>0.32951100566758929</v>
      </c>
      <c r="M7">
        <f t="shared" si="5"/>
        <v>8</v>
      </c>
      <c r="N7">
        <f t="shared" si="0"/>
        <v>2</v>
      </c>
      <c r="O7">
        <f t="shared" si="0"/>
        <v>1</v>
      </c>
      <c r="P7">
        <f t="shared" si="0"/>
        <v>0</v>
      </c>
    </row>
    <row r="9" spans="1:16" x14ac:dyDescent="0.35">
      <c r="B9">
        <v>20</v>
      </c>
      <c r="C9">
        <v>636</v>
      </c>
      <c r="D9">
        <v>2126</v>
      </c>
      <c r="E9">
        <v>1896.75</v>
      </c>
    </row>
    <row r="12" spans="1:16" x14ac:dyDescent="0.35">
      <c r="A12" t="s">
        <v>20</v>
      </c>
    </row>
    <row r="14" spans="1:16" x14ac:dyDescent="0.35">
      <c r="A14" t="s">
        <v>4</v>
      </c>
      <c r="B14">
        <v>1</v>
      </c>
      <c r="C14">
        <v>2.5</v>
      </c>
      <c r="D14">
        <v>2.5</v>
      </c>
      <c r="E14">
        <v>1.5</v>
      </c>
      <c r="H14">
        <f>B14/(4.5/100)</f>
        <v>22.222222222222221</v>
      </c>
      <c r="I14">
        <f>C14/(28/100)</f>
        <v>8.928571428571427</v>
      </c>
      <c r="J14">
        <f>D14/(87.5/100)</f>
        <v>2.8571428571428572</v>
      </c>
      <c r="K14">
        <f>E14/(88.25/100)</f>
        <v>1.6997167138810199</v>
      </c>
      <c r="M14">
        <f>ROUND(H14,0)</f>
        <v>22</v>
      </c>
      <c r="N14">
        <f t="shared" ref="N14:P18" si="6">ROUND(I14,0)</f>
        <v>9</v>
      </c>
      <c r="O14">
        <f t="shared" si="6"/>
        <v>3</v>
      </c>
      <c r="P14">
        <f t="shared" si="6"/>
        <v>2</v>
      </c>
    </row>
    <row r="15" spans="1:16" x14ac:dyDescent="0.35">
      <c r="A15" t="s">
        <v>3</v>
      </c>
      <c r="B15">
        <v>1</v>
      </c>
      <c r="C15">
        <v>16.5</v>
      </c>
      <c r="D15">
        <v>74.5</v>
      </c>
      <c r="E15">
        <v>80.75</v>
      </c>
      <c r="H15">
        <f t="shared" ref="H15:H18" si="7">B15/(4.5/100)</f>
        <v>22.222222222222221</v>
      </c>
      <c r="I15">
        <f t="shared" ref="I15:I18" si="8">C15/(28/100)</f>
        <v>58.928571428571423</v>
      </c>
      <c r="J15">
        <f t="shared" ref="J15:J18" si="9">D15/(87.5/100)</f>
        <v>85.142857142857139</v>
      </c>
      <c r="K15">
        <f t="shared" ref="K15:K18" si="10">E15/(88.25/100)</f>
        <v>91.501416430594901</v>
      </c>
      <c r="M15">
        <f t="shared" ref="M15:M18" si="11">ROUND(H15,0)</f>
        <v>22</v>
      </c>
      <c r="N15">
        <f t="shared" si="6"/>
        <v>59</v>
      </c>
      <c r="O15">
        <f t="shared" si="6"/>
        <v>85</v>
      </c>
      <c r="P15">
        <f t="shared" si="6"/>
        <v>92</v>
      </c>
    </row>
    <row r="16" spans="1:16" x14ac:dyDescent="0.35">
      <c r="A16" t="s">
        <v>21</v>
      </c>
      <c r="B16">
        <v>2</v>
      </c>
      <c r="C16">
        <v>6.5</v>
      </c>
      <c r="D16">
        <v>7</v>
      </c>
      <c r="E16">
        <v>3.75</v>
      </c>
      <c r="H16">
        <f t="shared" si="7"/>
        <v>44.444444444444443</v>
      </c>
      <c r="I16">
        <f t="shared" si="8"/>
        <v>23.214285714285712</v>
      </c>
      <c r="J16">
        <f t="shared" si="9"/>
        <v>8</v>
      </c>
      <c r="K16">
        <f t="shared" si="10"/>
        <v>4.2492917847025495</v>
      </c>
      <c r="M16">
        <f t="shared" si="11"/>
        <v>44</v>
      </c>
      <c r="N16">
        <f t="shared" si="6"/>
        <v>23</v>
      </c>
      <c r="O16">
        <f t="shared" si="6"/>
        <v>8</v>
      </c>
      <c r="P16">
        <f t="shared" si="6"/>
        <v>4</v>
      </c>
    </row>
    <row r="17" spans="1:16" x14ac:dyDescent="0.35">
      <c r="A17" t="s">
        <v>8</v>
      </c>
      <c r="B17">
        <v>0</v>
      </c>
      <c r="C17">
        <v>1</v>
      </c>
      <c r="D17">
        <v>1.5</v>
      </c>
      <c r="E17">
        <v>0.75</v>
      </c>
      <c r="H17">
        <f t="shared" si="7"/>
        <v>0</v>
      </c>
      <c r="I17">
        <f t="shared" si="8"/>
        <v>3.5714285714285712</v>
      </c>
      <c r="J17">
        <f t="shared" si="9"/>
        <v>1.7142857142857142</v>
      </c>
      <c r="K17">
        <f t="shared" si="10"/>
        <v>0.84985835694050993</v>
      </c>
      <c r="M17">
        <f t="shared" si="11"/>
        <v>0</v>
      </c>
      <c r="N17">
        <f t="shared" si="6"/>
        <v>4</v>
      </c>
      <c r="O17">
        <f t="shared" si="6"/>
        <v>2</v>
      </c>
      <c r="P17">
        <f t="shared" si="6"/>
        <v>1</v>
      </c>
    </row>
    <row r="18" spans="1:16" x14ac:dyDescent="0.35">
      <c r="A18" t="s">
        <v>5</v>
      </c>
      <c r="B18">
        <v>0.5</v>
      </c>
      <c r="C18">
        <v>1.5</v>
      </c>
      <c r="D18">
        <v>2</v>
      </c>
      <c r="E18">
        <v>1.5</v>
      </c>
      <c r="H18">
        <f t="shared" si="7"/>
        <v>11.111111111111111</v>
      </c>
      <c r="I18">
        <f t="shared" si="8"/>
        <v>5.3571428571428568</v>
      </c>
      <c r="J18">
        <f t="shared" si="9"/>
        <v>2.2857142857142856</v>
      </c>
      <c r="K18">
        <f t="shared" si="10"/>
        <v>1.6997167138810199</v>
      </c>
      <c r="M18">
        <f t="shared" si="11"/>
        <v>11</v>
      </c>
      <c r="N18">
        <f t="shared" si="6"/>
        <v>5</v>
      </c>
      <c r="O18">
        <f t="shared" si="6"/>
        <v>2</v>
      </c>
      <c r="P18">
        <f t="shared" si="6"/>
        <v>2</v>
      </c>
    </row>
    <row r="20" spans="1:16" x14ac:dyDescent="0.35">
      <c r="B20">
        <v>4.5</v>
      </c>
      <c r="C20">
        <v>28</v>
      </c>
      <c r="D20">
        <v>87.5</v>
      </c>
      <c r="E20">
        <v>88.25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C043-8FA4-400A-8D37-F4F92C264CD2}">
  <dimension ref="A1:E21"/>
  <sheetViews>
    <sheetView tabSelected="1" topLeftCell="G14" workbookViewId="0">
      <selection activeCell="U49" sqref="U49"/>
    </sheetView>
  </sheetViews>
  <sheetFormatPr baseColWidth="10" defaultRowHeight="14.5" x14ac:dyDescent="0.35"/>
  <sheetData>
    <row r="1" spans="1:5" x14ac:dyDescent="0.35">
      <c r="A1" t="s">
        <v>2</v>
      </c>
    </row>
    <row r="3" spans="1:5" x14ac:dyDescent="0.35">
      <c r="B3" t="s">
        <v>26</v>
      </c>
      <c r="C3" t="s">
        <v>27</v>
      </c>
      <c r="D3" t="s">
        <v>28</v>
      </c>
      <c r="E3" t="s">
        <v>19</v>
      </c>
    </row>
    <row r="4" spans="1:5" x14ac:dyDescent="0.35">
      <c r="A4" t="s">
        <v>4</v>
      </c>
      <c r="B4" s="19">
        <v>30</v>
      </c>
      <c r="C4" s="19">
        <v>3</v>
      </c>
      <c r="D4" s="19">
        <v>1</v>
      </c>
      <c r="E4" s="19">
        <v>0</v>
      </c>
    </row>
    <row r="5" spans="1:5" x14ac:dyDescent="0.35">
      <c r="A5" t="s">
        <v>3</v>
      </c>
      <c r="B5" s="19">
        <v>30</v>
      </c>
      <c r="C5" s="19">
        <v>83</v>
      </c>
      <c r="D5" s="19">
        <v>93</v>
      </c>
      <c r="E5" s="19">
        <v>96</v>
      </c>
    </row>
    <row r="6" spans="1:5" x14ac:dyDescent="0.35">
      <c r="A6" t="s">
        <v>21</v>
      </c>
      <c r="B6" s="19">
        <v>33</v>
      </c>
      <c r="C6" s="19">
        <v>11</v>
      </c>
      <c r="D6" s="19">
        <v>8</v>
      </c>
      <c r="E6" s="19">
        <v>3</v>
      </c>
    </row>
    <row r="7" spans="1:5" x14ac:dyDescent="0.35">
      <c r="A7" t="s">
        <v>8</v>
      </c>
      <c r="B7" s="19">
        <v>0</v>
      </c>
      <c r="C7" s="19">
        <v>1</v>
      </c>
      <c r="D7" s="19">
        <v>0</v>
      </c>
      <c r="E7" s="19">
        <v>0</v>
      </c>
    </row>
    <row r="8" spans="1:5" x14ac:dyDescent="0.35">
      <c r="A8" t="s">
        <v>5</v>
      </c>
      <c r="B8" s="19">
        <v>8</v>
      </c>
      <c r="C8" s="19">
        <v>2</v>
      </c>
      <c r="D8" s="19">
        <v>1</v>
      </c>
      <c r="E8" s="19">
        <v>0</v>
      </c>
    </row>
    <row r="10" spans="1:5" x14ac:dyDescent="0.35">
      <c r="B10">
        <v>20</v>
      </c>
      <c r="C10">
        <v>636</v>
      </c>
      <c r="D10">
        <v>2126</v>
      </c>
      <c r="E10">
        <v>1897</v>
      </c>
    </row>
    <row r="12" spans="1:5" x14ac:dyDescent="0.35">
      <c r="A12" t="s">
        <v>20</v>
      </c>
    </row>
    <row r="14" spans="1:5" x14ac:dyDescent="0.35">
      <c r="B14" t="s">
        <v>26</v>
      </c>
      <c r="C14" t="s">
        <v>27</v>
      </c>
      <c r="D14" t="s">
        <v>28</v>
      </c>
      <c r="E14" t="s">
        <v>19</v>
      </c>
    </row>
    <row r="15" spans="1:5" x14ac:dyDescent="0.35">
      <c r="A15" t="s">
        <v>4</v>
      </c>
      <c r="B15" s="19">
        <v>22</v>
      </c>
      <c r="C15" s="19">
        <v>9</v>
      </c>
      <c r="D15" s="19">
        <v>3</v>
      </c>
      <c r="E15" s="19">
        <v>2</v>
      </c>
    </row>
    <row r="16" spans="1:5" x14ac:dyDescent="0.35">
      <c r="A16" t="s">
        <v>3</v>
      </c>
      <c r="B16" s="19">
        <v>22</v>
      </c>
      <c r="C16" s="19">
        <v>59</v>
      </c>
      <c r="D16" s="19">
        <v>85</v>
      </c>
      <c r="E16" s="19">
        <v>92</v>
      </c>
    </row>
    <row r="17" spans="1:5" x14ac:dyDescent="0.35">
      <c r="A17" t="s">
        <v>21</v>
      </c>
      <c r="B17" s="19">
        <v>44</v>
      </c>
      <c r="C17" s="19">
        <v>23</v>
      </c>
      <c r="D17" s="19">
        <v>8</v>
      </c>
      <c r="E17" s="19">
        <v>4</v>
      </c>
    </row>
    <row r="18" spans="1:5" x14ac:dyDescent="0.35">
      <c r="A18" t="s">
        <v>8</v>
      </c>
      <c r="B18" s="19">
        <v>0</v>
      </c>
      <c r="C18" s="19">
        <v>4</v>
      </c>
      <c r="D18" s="19">
        <v>2</v>
      </c>
      <c r="E18" s="19">
        <v>1</v>
      </c>
    </row>
    <row r="19" spans="1:5" x14ac:dyDescent="0.35">
      <c r="A19" t="s">
        <v>5</v>
      </c>
      <c r="B19" s="19">
        <v>11</v>
      </c>
      <c r="C19" s="19">
        <v>5</v>
      </c>
      <c r="D19" s="19">
        <v>2</v>
      </c>
      <c r="E19" s="19">
        <v>2</v>
      </c>
    </row>
    <row r="21" spans="1:5" x14ac:dyDescent="0.35">
      <c r="A21" t="s">
        <v>29</v>
      </c>
      <c r="B21">
        <v>4.5</v>
      </c>
      <c r="C21">
        <v>28</v>
      </c>
      <c r="D21">
        <v>87.5</v>
      </c>
      <c r="E21">
        <v>88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origin</vt:lpstr>
      <vt:lpstr>percentages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2023-02-06T10:40:54Z</dcterms:created>
  <dcterms:modified xsi:type="dcterms:W3CDTF">2023-03-02T11:40:09Z</dcterms:modified>
</cp:coreProperties>
</file>