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Amphorae\"/>
    </mc:Choice>
  </mc:AlternateContent>
  <xr:revisionPtr revIDLastSave="0" documentId="13_ncr:1_{4DDDF10D-31C9-48DA-88BD-CE9120C2934C}" xr6:coauthVersionLast="36" xr6:coauthVersionMax="36" xr10:uidLastSave="{00000000-0000-0000-0000-000000000000}"/>
  <bookViews>
    <workbookView xWindow="0" yWindow="0" windowWidth="9580" windowHeight="2640" activeTab="3" xr2:uid="{1DAB18AF-061D-4ACA-90E4-4E97977AB306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K6" i="3"/>
  <c r="J6" i="3"/>
  <c r="H6" i="3"/>
  <c r="G6" i="3"/>
  <c r="F6" i="3"/>
  <c r="L5" i="3"/>
  <c r="K5" i="3"/>
  <c r="J5" i="3"/>
  <c r="H5" i="3"/>
  <c r="G5" i="3"/>
  <c r="F5" i="3"/>
  <c r="L4" i="3"/>
  <c r="K4" i="3"/>
  <c r="J4" i="3"/>
  <c r="H4" i="3"/>
  <c r="G4" i="3"/>
  <c r="F4" i="3"/>
  <c r="L3" i="3"/>
  <c r="K3" i="3"/>
  <c r="J3" i="3"/>
  <c r="H3" i="3"/>
  <c r="G3" i="3"/>
  <c r="F3" i="3"/>
  <c r="L2" i="3"/>
  <c r="K2" i="3"/>
  <c r="J2" i="3"/>
  <c r="H2" i="3"/>
  <c r="G2" i="3"/>
  <c r="F2" i="3"/>
  <c r="P33" i="2"/>
  <c r="M33" i="2"/>
  <c r="I33" i="2"/>
  <c r="R31" i="2"/>
  <c r="R26" i="2"/>
  <c r="N25" i="2"/>
  <c r="K25" i="2"/>
  <c r="H25" i="2"/>
  <c r="N21" i="2"/>
  <c r="K21" i="2"/>
  <c r="H21" i="2"/>
  <c r="R18" i="2"/>
  <c r="R12" i="2"/>
  <c r="P12" i="2"/>
  <c r="M12" i="2"/>
  <c r="I12" i="2"/>
  <c r="M31" i="1"/>
  <c r="R14" i="1"/>
  <c r="I14" i="1"/>
  <c r="N13" i="1"/>
  <c r="K13" i="1"/>
  <c r="H13" i="1"/>
  <c r="N12" i="1"/>
  <c r="K12" i="1"/>
  <c r="H12" i="1"/>
  <c r="N11" i="1"/>
  <c r="K11" i="1"/>
  <c r="H11" i="1"/>
  <c r="N10" i="1"/>
  <c r="K10" i="1"/>
  <c r="H10" i="1"/>
  <c r="N9" i="1"/>
  <c r="K9" i="1"/>
  <c r="H9" i="1"/>
  <c r="N8" i="1"/>
  <c r="K8" i="1"/>
  <c r="H8" i="1"/>
  <c r="N7" i="1"/>
  <c r="K7" i="1"/>
  <c r="H7" i="1"/>
  <c r="N6" i="1"/>
  <c r="K6" i="1"/>
  <c r="H6" i="1"/>
</calcChain>
</file>

<file path=xl/sharedStrings.xml><?xml version="1.0" encoding="utf-8"?>
<sst xmlns="http://schemas.openxmlformats.org/spreadsheetml/2006/main" count="131" uniqueCount="35">
  <si>
    <t>Piazza de Gasperi</t>
  </si>
  <si>
    <t>Dressel 1</t>
  </si>
  <si>
    <t>Anfora brindisine</t>
  </si>
  <si>
    <t>Lamboglia 2</t>
  </si>
  <si>
    <t>Dressel 6A</t>
  </si>
  <si>
    <t>Dressel 6B</t>
  </si>
  <si>
    <t>Anfora con collo ad imbute</t>
  </si>
  <si>
    <t>Tardo rodia</t>
  </si>
  <si>
    <t>Dressel 7-11</t>
  </si>
  <si>
    <t>Ex Cinema Roma</t>
  </si>
  <si>
    <t>Dressel 1A</t>
  </si>
  <si>
    <t>Brindisine</t>
  </si>
  <si>
    <t>Via Mancini</t>
  </si>
  <si>
    <t>Dressel 2-4</t>
  </si>
  <si>
    <t>ABC</t>
  </si>
  <si>
    <t>BC</t>
  </si>
  <si>
    <t>AB</t>
  </si>
  <si>
    <t>Italy</t>
  </si>
  <si>
    <t>Veneto / local</t>
  </si>
  <si>
    <t>Adria</t>
  </si>
  <si>
    <t>Adria/Istria</t>
  </si>
  <si>
    <t>Rhodos</t>
  </si>
  <si>
    <t>unknown</t>
  </si>
  <si>
    <t>Baetica</t>
  </si>
  <si>
    <t>Veneto/local</t>
  </si>
  <si>
    <t>everywhere</t>
  </si>
  <si>
    <t>slice number</t>
  </si>
  <si>
    <t>dating percentage</t>
  </si>
  <si>
    <t>Padova Amphorae</t>
  </si>
  <si>
    <t>A</t>
  </si>
  <si>
    <t>B</t>
  </si>
  <si>
    <t>C</t>
  </si>
  <si>
    <t>Adriatic</t>
  </si>
  <si>
    <t>Aegean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</si>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</sst>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Padova</a:t>
            </a:r>
            <a:r>
              <a:rPr lang="en-GB" baseline="0"/>
              <a:t> Amphorae Percentages Period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2.9041917825922404E-2"/>
                  <c:y val="-0.266791881620977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9458179099242138"/>
                  <c:y val="0.10756621421225236"/>
                </c:manualLayout>
              </c:layout>
              <c:tx>
                <c:rich>
                  <a:bodyPr/>
                  <a:lstStyle/>
                  <a:p>
                    <a:fld id="{952701AA-70F3-4046-9DD4-15F1F9D5D2DC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0B0AA15F-3EB6-4B94-833A-D6127C0DF7EE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0942354086231313"/>
                  <c:y val="3.7380155205001007E-2"/>
                </c:manualLayout>
              </c:layout>
              <c:tx>
                <c:rich>
                  <a:bodyPr/>
                  <a:lstStyle/>
                  <a:p>
                    <a:fld id="{6256285F-77C2-4961-BB2D-2C6B52AC0742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2B8C9E5-52AC-4CBC-AFF0-7424909E1C76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0179354118520778"/>
                  <c:y val="-1.27546461494034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26217010827925524"/>
                  <c:y val="1.542286084215933E-2"/>
                </c:manualLayout>
              </c:layout>
              <c:tx>
                <c:rich>
                  <a:bodyPr/>
                  <a:lstStyle/>
                  <a:p>
                    <a:fld id="{7C7AE9F7-0C14-467C-ACBB-2F00C4C26BD7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93DB1FC2-9EC1-46C9-A56B-1FD0FE0F7589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Tabelle4!$A$2:$A$6</c:f>
              <c:strCache>
                <c:ptCount val="5"/>
                <c:pt idx="0">
                  <c:v>Adria</c:v>
                </c:pt>
                <c:pt idx="1">
                  <c:v>Italy</c:v>
                </c:pt>
                <c:pt idx="2">
                  <c:v>Baetica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Tabelle4!$B$2:$B$6</c:f>
              <c:numCache>
                <c:formatCode>General\%</c:formatCode>
                <c:ptCount val="5"/>
                <c:pt idx="0">
                  <c:v>93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Padova</a:t>
            </a:r>
            <a:r>
              <a:rPr lang="en-GB" baseline="0"/>
              <a:t> Fine Ware Percentages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1.5779517143176898E-3"/>
                  <c:y val="-0.258411807362249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3475756220314446"/>
                  <c:y val="0.11446280921668779"/>
                </c:manualLayout>
              </c:layout>
              <c:tx>
                <c:rich>
                  <a:bodyPr/>
                  <a:lstStyle/>
                  <a:p>
                    <a:fld id="{D84C07C7-97D2-496B-8F8D-AEBD018F795D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A318A0FB-99BF-4904-BB43-C686120CA5B2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6138158399003353"/>
                  <c:y val="6.16879061352456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2FD2473B-4C68-4BD8-BAC7-8D817840DDE0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A191E81C-796F-4605-8ADE-5F788B5C1E12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100">
                          <a:solidFill>
                            <a:schemeClr val="bg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041121025837742"/>
                      <c:h val="0.1266935666651029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6361631987114419"/>
                  <c:y val="1.56205755032162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34766576499710861"/>
                  <c:y val="3.5837116910995448E-2"/>
                </c:manualLayout>
              </c:layout>
              <c:tx>
                <c:rich>
                  <a:bodyPr/>
                  <a:lstStyle/>
                  <a:p>
                    <a:fld id="{3DE39078-B2AE-4915-A673-4C58D88FF9FD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BF6CC913-2C3C-4D58-9564-249EB2A3146B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Tabelle4!$A$2:$A$6</c:f>
              <c:strCache>
                <c:ptCount val="5"/>
                <c:pt idx="0">
                  <c:v>Adria</c:v>
                </c:pt>
                <c:pt idx="1">
                  <c:v>Italy</c:v>
                </c:pt>
                <c:pt idx="2">
                  <c:v>Baetica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Tabelle4!$C$2:$C$6</c:f>
              <c:numCache>
                <c:formatCode>General\%</c:formatCode>
                <c:ptCount val="5"/>
                <c:pt idx="0">
                  <c:v>94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Padova Amphorae Percentages</a:t>
            </a:r>
            <a:r>
              <a:rPr lang="en-GB" baseline="0"/>
              <a:t> Period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2.95894839890916E-2"/>
                  <c:y val="-0.257609139330949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30308013021415492"/>
                  <c:y val="8.6407012436983566E-2"/>
                </c:manualLayout>
              </c:layout>
              <c:tx>
                <c:rich>
                  <a:bodyPr/>
                  <a:lstStyle/>
                  <a:p>
                    <a:fld id="{22D4BAB0-8482-4F7E-B509-AD96A5E362A3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7435423A-FAAF-4E23-A97B-891BC80D00D9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22047717216365964"/>
                  <c:y val="3.3665076997929623E-2"/>
                </c:manualLayout>
              </c:layout>
              <c:tx>
                <c:rich>
                  <a:bodyPr/>
                  <a:lstStyle/>
                  <a:p>
                    <a:fld id="{5F4A4FF6-D1E7-4D16-A330-FB56591841EA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2F9DCB84-5A7F-478E-9F40-B27A7537FEF8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3802108984226025"/>
                  <c:y val="9.0334086071072999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34118209912697345"/>
                  <c:y val="3.1287103732484396E-2"/>
                </c:manualLayout>
              </c:layout>
              <c:tx>
                <c:rich>
                  <a:bodyPr/>
                  <a:lstStyle/>
                  <a:p>
                    <a:fld id="{A009730D-DA61-49DD-81C6-70C1794A6BAC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988AB596-5491-467D-8159-434CB4E96133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Tabelle4!$A$2:$A$6</c:f>
              <c:strCache>
                <c:ptCount val="5"/>
                <c:pt idx="0">
                  <c:v>Adria</c:v>
                </c:pt>
                <c:pt idx="1">
                  <c:v>Italy</c:v>
                </c:pt>
                <c:pt idx="2">
                  <c:v>Baetica</c:v>
                </c:pt>
                <c:pt idx="3">
                  <c:v>Aegean</c:v>
                </c:pt>
                <c:pt idx="4">
                  <c:v>unknown</c:v>
                </c:pt>
              </c:strCache>
            </c:strRef>
          </c:cat>
          <c:val>
            <c:numRef>
              <c:f>Tabelle4!$D$2:$D$6</c:f>
              <c:numCache>
                <c:formatCode>General\%</c:formatCode>
                <c:ptCount val="5"/>
                <c:pt idx="0">
                  <c:v>93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Padova Amphorae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Tabelle4!$A$2</c:f>
              <c:strCache>
                <c:ptCount val="1"/>
                <c:pt idx="0">
                  <c:v>Adria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Tabelle4!$B$1:$D$1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Tabelle4!$B$2:$D$2</c:f>
              <c:numCache>
                <c:formatCode>General\%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Tabelle4!$A$3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Tabelle4!$B$1:$D$1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Tabelle4!$B$3:$D$3</c:f>
              <c:numCache>
                <c:formatCode>General\%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Tabelle4!$A$4</c:f>
              <c:strCache>
                <c:ptCount val="1"/>
                <c:pt idx="0">
                  <c:v>Baetica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Tabelle4!$B$1:$D$1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Tabelle4!$B$4:$D$4</c:f>
              <c:numCache>
                <c:formatCode>General\%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Tabelle4!$A$5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Tabelle4!$B$5:$D$5</c:f>
              <c:numCache>
                <c:formatCode>General\%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4-4351-8E84-6FAA26911BDC}"/>
            </c:ext>
          </c:extLst>
        </c:ser>
        <c:ser>
          <c:idx val="4"/>
          <c:order val="4"/>
          <c:tx>
            <c:strRef>
              <c:f>Tabelle4!$A$6</c:f>
              <c:strCache>
                <c:ptCount val="1"/>
                <c:pt idx="0">
                  <c:v>unknown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Tabelle4!$B$1:$D$1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Tabelle4!$B$6:$D$6</c:f>
              <c:numCache>
                <c:formatCode>General\%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4-4351-8E84-6FAA269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</a:t>
                </a:r>
                <a:r>
                  <a:rPr lang="de-DE" baseline="0"/>
                  <a:t> %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1416999530687803"/>
          <c:h val="0.23235960455260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Padova</a:t>
            </a:r>
            <a:r>
              <a:rPr lang="en-GB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Amphorae per period</a:t>
            </a:r>
            <a:endParaRPr lang="en-GB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Tabelle4!$G$2:$G$4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Tabelle4!$H$2:$H$4</c:f>
              <c:numCache>
                <c:formatCode>General</c:formatCode>
                <c:ptCount val="3"/>
                <c:pt idx="0">
                  <c:v>52</c:v>
                </c:pt>
                <c:pt idx="1">
                  <c:v>59.5</c:v>
                </c:pt>
                <c:pt idx="2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8</xdr:row>
      <xdr:rowOff>74612</xdr:rowOff>
    </xdr:from>
    <xdr:to>
      <xdr:col>7</xdr:col>
      <xdr:colOff>571500</xdr:colOff>
      <xdr:row>27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2F882E-0F97-4D72-968D-43DDD0D10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</xdr:colOff>
      <xdr:row>8</xdr:row>
      <xdr:rowOff>68262</xdr:rowOff>
    </xdr:from>
    <xdr:to>
      <xdr:col>15</xdr:col>
      <xdr:colOff>254000</xdr:colOff>
      <xdr:row>27</xdr:row>
      <xdr:rowOff>168275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94FE684-B491-40F0-9BD3-C3546EA4B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331787</xdr:colOff>
      <xdr:row>28</xdr:row>
      <xdr:rowOff>115886</xdr:rowOff>
    </xdr:from>
    <xdr:to>
      <xdr:col>7</xdr:col>
      <xdr:colOff>473075</xdr:colOff>
      <xdr:row>48</xdr:row>
      <xdr:rowOff>95249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9D53324-D551-4982-B98D-0F19B7B4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257175</xdr:colOff>
      <xdr:row>24</xdr:row>
      <xdr:rowOff>19050</xdr:rowOff>
    </xdr:from>
    <xdr:to>
      <xdr:col>7</xdr:col>
      <xdr:colOff>257175</xdr:colOff>
      <xdr:row>25</xdr:row>
      <xdr:rowOff>161925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1B1762-A9E4-4287-B0B0-C2A811DBF233}"/>
            </a:ext>
          </a:extLst>
        </xdr:cNvPr>
        <xdr:cNvSpPr txBox="1"/>
      </xdr:nvSpPr>
      <xdr:spPr>
        <a:xfrm>
          <a:off x="4067175" y="4362450"/>
          <a:ext cx="15240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52 fragments</a:t>
          </a:r>
          <a:endParaRPr lang="en-DE" sz="1100" b="1"/>
        </a:p>
      </xdr:txBody>
    </xdr:sp>
    <xdr:clientData/>
  </xdr:twoCellAnchor>
  <xdr:twoCellAnchor>
    <xdr:from>
      <xdr:col>18</xdr:col>
      <xdr:colOff>152400</xdr:colOff>
      <xdr:row>22</xdr:row>
      <xdr:rowOff>11111</xdr:rowOff>
    </xdr:from>
    <xdr:to>
      <xdr:col>25</xdr:col>
      <xdr:colOff>571500</xdr:colOff>
      <xdr:row>47</xdr:row>
      <xdr:rowOff>95249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45DD08D-5E2C-4A43-89B7-BD2C548CE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560387</xdr:colOff>
      <xdr:row>31</xdr:row>
      <xdr:rowOff>122236</xdr:rowOff>
    </xdr:from>
    <xdr:to>
      <xdr:col>15</xdr:col>
      <xdr:colOff>523875</xdr:colOff>
      <xdr:row>48</xdr:row>
      <xdr:rowOff>85724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B841D12-1B72-4073-8DC0-09D791B7A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0.61925</cdr:x>
      <cdr:y>0.83804</cdr:y>
    </cdr:from>
    <cdr:to>
      <cdr:x>0.89346</cdr:x>
      <cdr:y>0.92867</cdr:y>
    </cdr:to>
    <cdr:sp macro="" textlink="">
      <cdr:nvSpPr>
        <cdr:cNvPr id="2" name="Textfeld 4">
          <a:extLst xmlns:a="http://schemas.openxmlformats.org/drawingml/2006/main">
            <a:ext uri="{FF2B5EF4-FFF2-40B4-BE49-F238E27FC236}">
              <a16:creationId xmlns:a16="http://schemas.microsoft.com/office/drawing/2014/main" id="{771B1762-A9E4-4287-B0B0-C2A811DBF233}"/>
            </a:ext>
          </a:extLst>
        </cdr:cNvPr>
        <cdr:cNvSpPr txBox="1"/>
      </cdr:nvSpPr>
      <cdr:spPr>
        <a:xfrm xmlns:a="http://schemas.openxmlformats.org/drawingml/2006/main">
          <a:off x="3441700" y="2965450"/>
          <a:ext cx="1524000" cy="320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59,5 fragments</a:t>
          </a:r>
          <a:endParaRPr lang="en-DE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0.62025</cdr:x>
      <cdr:y>0.85311</cdr:y>
    </cdr:from>
    <cdr:to>
      <cdr:x>0.89876</cdr:x>
      <cdr:y>0.94222</cdr:y>
    </cdr:to>
    <cdr:sp macro="" textlink="">
      <cdr:nvSpPr>
        <cdr:cNvPr id="2" name="Textfeld 4">
          <a:extLst xmlns:a="http://schemas.openxmlformats.org/drawingml/2006/main">
            <a:ext uri="{FF2B5EF4-FFF2-40B4-BE49-F238E27FC236}">
              <a16:creationId xmlns:a16="http://schemas.microsoft.com/office/drawing/2014/main" id="{C5DAFE3B-6A4F-42AA-A8D4-DAEFD7B97484}"/>
            </a:ext>
          </a:extLst>
        </cdr:cNvPr>
        <cdr:cNvSpPr txBox="1"/>
      </cdr:nvSpPr>
      <cdr:spPr>
        <a:xfrm xmlns:a="http://schemas.openxmlformats.org/drawingml/2006/main">
          <a:off x="3394075" y="3070225"/>
          <a:ext cx="1524015" cy="3206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55,5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1F33-00AC-4149-818F-405BE1B7B4D1}">
  <dimension ref="A1:R32"/>
  <sheetViews>
    <sheetView workbookViewId="0">
      <selection activeCell="A26" activeCellId="1" sqref="A11:XFD11 A26:XFD26"/>
    </sheetView>
  </sheetViews>
  <sheetFormatPr baseColWidth="10" defaultRowHeight="14.5" x14ac:dyDescent="0.35"/>
  <cols>
    <col min="7" max="7" width="10.90625" style="2"/>
    <col min="10" max="10" width="10.90625" style="2"/>
    <col min="14" max="14" width="10.90625" style="2"/>
    <col min="18" max="18" width="10.90625" style="7"/>
  </cols>
  <sheetData>
    <row r="1" spans="1:18" x14ac:dyDescent="0.35">
      <c r="A1" t="s">
        <v>28</v>
      </c>
    </row>
    <row r="2" spans="1:18" x14ac:dyDescent="0.35">
      <c r="G2" s="2" t="s">
        <v>29</v>
      </c>
      <c r="J2" s="2" t="s">
        <v>30</v>
      </c>
      <c r="N2" s="2" t="s">
        <v>31</v>
      </c>
    </row>
    <row r="3" spans="1:18" x14ac:dyDescent="0.35">
      <c r="E3" t="s">
        <v>26</v>
      </c>
      <c r="F3" t="s">
        <v>27</v>
      </c>
      <c r="G3" s="2" t="s">
        <v>16</v>
      </c>
      <c r="H3" t="s">
        <v>14</v>
      </c>
      <c r="J3" s="2" t="s">
        <v>16</v>
      </c>
      <c r="K3" t="s">
        <v>14</v>
      </c>
      <c r="L3" t="s">
        <v>15</v>
      </c>
      <c r="N3" s="2" t="s">
        <v>14</v>
      </c>
      <c r="O3" t="s">
        <v>15</v>
      </c>
    </row>
    <row r="4" spans="1:18" s="1" customFormat="1" x14ac:dyDescent="0.35">
      <c r="A4" s="1" t="s">
        <v>0</v>
      </c>
      <c r="G4" s="3"/>
      <c r="J4" s="3"/>
      <c r="N4" s="3"/>
      <c r="R4" s="8"/>
    </row>
    <row r="6" spans="1:18" x14ac:dyDescent="0.35">
      <c r="A6" t="s">
        <v>1</v>
      </c>
      <c r="B6">
        <v>1</v>
      </c>
      <c r="C6" t="s">
        <v>17</v>
      </c>
      <c r="D6" t="s">
        <v>14</v>
      </c>
      <c r="E6">
        <v>3</v>
      </c>
      <c r="F6">
        <v>1</v>
      </c>
      <c r="G6" s="2">
        <v>0</v>
      </c>
      <c r="H6" s="4">
        <f>B6/E6</f>
        <v>0.33333333333333331</v>
      </c>
      <c r="J6" s="2">
        <v>0</v>
      </c>
      <c r="K6">
        <f>H6</f>
        <v>0.33333333333333331</v>
      </c>
      <c r="L6">
        <v>0</v>
      </c>
      <c r="N6" s="2">
        <f>K6</f>
        <v>0.33333333333333331</v>
      </c>
      <c r="O6">
        <v>0</v>
      </c>
    </row>
    <row r="7" spans="1:18" x14ac:dyDescent="0.35">
      <c r="A7" t="s">
        <v>2</v>
      </c>
      <c r="B7">
        <v>10</v>
      </c>
      <c r="C7" t="s">
        <v>18</v>
      </c>
      <c r="D7" t="s">
        <v>14</v>
      </c>
      <c r="E7">
        <v>3</v>
      </c>
      <c r="F7">
        <v>1</v>
      </c>
      <c r="G7" s="2">
        <v>0</v>
      </c>
      <c r="H7" s="4">
        <f t="shared" ref="H7:H13" si="0">B7/E7</f>
        <v>3.3333333333333335</v>
      </c>
      <c r="J7" s="2">
        <v>0</v>
      </c>
      <c r="K7">
        <f t="shared" ref="K7:K13" si="1">H7</f>
        <v>3.3333333333333335</v>
      </c>
      <c r="L7">
        <v>0</v>
      </c>
      <c r="N7" s="2">
        <f t="shared" ref="N7:N13" si="2">K7</f>
        <v>3.3333333333333335</v>
      </c>
      <c r="O7">
        <v>0</v>
      </c>
    </row>
    <row r="8" spans="1:18" x14ac:dyDescent="0.35">
      <c r="A8" t="s">
        <v>3</v>
      </c>
      <c r="B8">
        <v>82</v>
      </c>
      <c r="C8" t="s">
        <v>19</v>
      </c>
      <c r="D8" t="s">
        <v>14</v>
      </c>
      <c r="E8">
        <v>3</v>
      </c>
      <c r="F8">
        <v>1</v>
      </c>
      <c r="G8" s="2">
        <v>0</v>
      </c>
      <c r="H8" s="4">
        <f t="shared" si="0"/>
        <v>27.333333333333332</v>
      </c>
      <c r="J8" s="2">
        <v>0</v>
      </c>
      <c r="K8">
        <f t="shared" si="1"/>
        <v>27.333333333333332</v>
      </c>
      <c r="L8">
        <v>0</v>
      </c>
      <c r="N8" s="2">
        <f t="shared" si="2"/>
        <v>27.333333333333332</v>
      </c>
      <c r="O8">
        <v>0</v>
      </c>
    </row>
    <row r="9" spans="1:18" x14ac:dyDescent="0.35">
      <c r="A9" t="s">
        <v>4</v>
      </c>
      <c r="B9">
        <v>17</v>
      </c>
      <c r="C9" t="s">
        <v>19</v>
      </c>
      <c r="D9" t="s">
        <v>14</v>
      </c>
      <c r="E9">
        <v>3</v>
      </c>
      <c r="F9">
        <v>1</v>
      </c>
      <c r="G9" s="2">
        <v>0</v>
      </c>
      <c r="H9" s="4">
        <f t="shared" si="0"/>
        <v>5.666666666666667</v>
      </c>
      <c r="J9" s="2">
        <v>0</v>
      </c>
      <c r="K9">
        <f t="shared" si="1"/>
        <v>5.666666666666667</v>
      </c>
      <c r="L9">
        <v>0</v>
      </c>
      <c r="N9" s="2">
        <f t="shared" si="2"/>
        <v>5.666666666666667</v>
      </c>
      <c r="O9">
        <v>0</v>
      </c>
    </row>
    <row r="10" spans="1:18" x14ac:dyDescent="0.35">
      <c r="A10" t="s">
        <v>5</v>
      </c>
      <c r="B10">
        <v>22</v>
      </c>
      <c r="C10" t="s">
        <v>20</v>
      </c>
      <c r="D10" t="s">
        <v>14</v>
      </c>
      <c r="E10">
        <v>3</v>
      </c>
      <c r="F10">
        <v>1</v>
      </c>
      <c r="G10" s="2">
        <v>0</v>
      </c>
      <c r="H10" s="4">
        <f t="shared" si="0"/>
        <v>7.333333333333333</v>
      </c>
      <c r="J10" s="2">
        <v>0</v>
      </c>
      <c r="K10">
        <f t="shared" si="1"/>
        <v>7.333333333333333</v>
      </c>
      <c r="L10">
        <v>0</v>
      </c>
      <c r="N10" s="2">
        <f t="shared" si="2"/>
        <v>7.333333333333333</v>
      </c>
      <c r="O10">
        <v>0</v>
      </c>
    </row>
    <row r="11" spans="1:18" x14ac:dyDescent="0.35">
      <c r="A11" t="s">
        <v>6</v>
      </c>
      <c r="B11">
        <v>4</v>
      </c>
      <c r="C11" t="s">
        <v>22</v>
      </c>
      <c r="D11" t="s">
        <v>14</v>
      </c>
      <c r="E11">
        <v>3</v>
      </c>
      <c r="F11">
        <v>1</v>
      </c>
      <c r="G11" s="2">
        <v>0</v>
      </c>
      <c r="H11" s="4">
        <f t="shared" si="0"/>
        <v>1.3333333333333333</v>
      </c>
      <c r="J11" s="2">
        <v>0</v>
      </c>
      <c r="K11">
        <f t="shared" si="1"/>
        <v>1.3333333333333333</v>
      </c>
      <c r="L11">
        <v>0</v>
      </c>
      <c r="N11" s="2">
        <f t="shared" si="2"/>
        <v>1.3333333333333333</v>
      </c>
      <c r="O11">
        <v>0</v>
      </c>
    </row>
    <row r="12" spans="1:18" x14ac:dyDescent="0.35">
      <c r="A12" t="s">
        <v>7</v>
      </c>
      <c r="B12">
        <v>2</v>
      </c>
      <c r="C12" t="s">
        <v>21</v>
      </c>
      <c r="D12" t="s">
        <v>14</v>
      </c>
      <c r="E12">
        <v>3</v>
      </c>
      <c r="F12">
        <v>1</v>
      </c>
      <c r="G12" s="2">
        <v>0</v>
      </c>
      <c r="H12" s="4">
        <f t="shared" si="0"/>
        <v>0.66666666666666663</v>
      </c>
      <c r="J12" s="2">
        <v>0</v>
      </c>
      <c r="K12">
        <f t="shared" si="1"/>
        <v>0.66666666666666663</v>
      </c>
      <c r="L12">
        <v>0</v>
      </c>
      <c r="N12" s="2">
        <f t="shared" si="2"/>
        <v>0.66666666666666663</v>
      </c>
      <c r="O12">
        <v>0</v>
      </c>
    </row>
    <row r="13" spans="1:18" x14ac:dyDescent="0.35">
      <c r="A13" t="s">
        <v>8</v>
      </c>
      <c r="B13">
        <v>3</v>
      </c>
      <c r="C13" t="s">
        <v>23</v>
      </c>
      <c r="D13" t="s">
        <v>14</v>
      </c>
      <c r="E13">
        <v>3</v>
      </c>
      <c r="F13">
        <v>1</v>
      </c>
      <c r="G13" s="2">
        <v>0</v>
      </c>
      <c r="H13" s="4">
        <f t="shared" si="0"/>
        <v>1</v>
      </c>
      <c r="J13" s="2">
        <v>0</v>
      </c>
      <c r="K13">
        <f t="shared" si="1"/>
        <v>1</v>
      </c>
      <c r="L13">
        <v>0</v>
      </c>
      <c r="N13" s="2">
        <f t="shared" si="2"/>
        <v>1</v>
      </c>
      <c r="O13">
        <v>0</v>
      </c>
    </row>
    <row r="14" spans="1:18" x14ac:dyDescent="0.35">
      <c r="I14">
        <f>SUM(H6:H13)</f>
        <v>47</v>
      </c>
      <c r="M14">
        <v>47</v>
      </c>
      <c r="P14">
        <v>47</v>
      </c>
      <c r="R14" s="7">
        <f>47*3</f>
        <v>141</v>
      </c>
    </row>
    <row r="16" spans="1:18" s="1" customFormat="1" x14ac:dyDescent="0.35">
      <c r="A16" s="1" t="s">
        <v>9</v>
      </c>
      <c r="G16" s="3"/>
      <c r="J16" s="3"/>
      <c r="N16" s="3"/>
      <c r="R16" s="8"/>
    </row>
    <row r="18" spans="1:18" x14ac:dyDescent="0.35">
      <c r="A18" t="s">
        <v>10</v>
      </c>
      <c r="B18">
        <v>1</v>
      </c>
      <c r="C18" t="s">
        <v>17</v>
      </c>
      <c r="D18" t="s">
        <v>15</v>
      </c>
      <c r="E18">
        <v>2</v>
      </c>
      <c r="F18">
        <v>1</v>
      </c>
      <c r="G18" s="2">
        <v>0</v>
      </c>
      <c r="H18" s="4">
        <v>0</v>
      </c>
      <c r="J18" s="2">
        <v>0</v>
      </c>
      <c r="K18" s="4">
        <v>0</v>
      </c>
      <c r="L18" s="4">
        <v>0.5</v>
      </c>
      <c r="N18" s="2">
        <v>0</v>
      </c>
      <c r="O18" s="4">
        <v>0.5</v>
      </c>
    </row>
    <row r="19" spans="1:18" x14ac:dyDescent="0.35">
      <c r="A19" t="s">
        <v>3</v>
      </c>
      <c r="B19">
        <v>13</v>
      </c>
      <c r="C19" t="s">
        <v>19</v>
      </c>
      <c r="D19" t="s">
        <v>15</v>
      </c>
      <c r="E19">
        <v>2</v>
      </c>
      <c r="F19">
        <v>1</v>
      </c>
      <c r="G19" s="2">
        <v>0</v>
      </c>
      <c r="H19" s="4">
        <v>0</v>
      </c>
      <c r="J19" s="2">
        <v>0</v>
      </c>
      <c r="K19" s="4">
        <v>0</v>
      </c>
      <c r="L19" s="4">
        <v>6.5</v>
      </c>
      <c r="N19" s="2">
        <v>0</v>
      </c>
      <c r="O19" s="4">
        <v>6.5</v>
      </c>
    </row>
    <row r="20" spans="1:18" x14ac:dyDescent="0.35">
      <c r="A20" t="s">
        <v>11</v>
      </c>
      <c r="B20">
        <v>1</v>
      </c>
      <c r="C20" t="s">
        <v>24</v>
      </c>
      <c r="D20" t="s">
        <v>15</v>
      </c>
      <c r="E20">
        <v>2</v>
      </c>
      <c r="F20">
        <v>1</v>
      </c>
      <c r="G20" s="2">
        <v>0</v>
      </c>
      <c r="H20" s="4">
        <v>0</v>
      </c>
      <c r="J20" s="2">
        <v>0</v>
      </c>
      <c r="K20" s="4">
        <v>0</v>
      </c>
      <c r="L20" s="4">
        <v>0.5</v>
      </c>
      <c r="N20" s="2">
        <v>0</v>
      </c>
      <c r="O20" s="4">
        <v>0.5</v>
      </c>
    </row>
    <row r="21" spans="1:18" x14ac:dyDescent="0.35">
      <c r="A21" t="s">
        <v>5</v>
      </c>
      <c r="B21">
        <v>2</v>
      </c>
      <c r="C21" t="s">
        <v>20</v>
      </c>
      <c r="D21" t="s">
        <v>15</v>
      </c>
      <c r="E21">
        <v>2</v>
      </c>
      <c r="F21">
        <v>1</v>
      </c>
      <c r="G21" s="2">
        <v>0</v>
      </c>
      <c r="H21" s="4">
        <v>0</v>
      </c>
      <c r="J21" s="2">
        <v>0</v>
      </c>
      <c r="K21" s="4">
        <v>0</v>
      </c>
      <c r="L21" s="4">
        <v>1</v>
      </c>
      <c r="N21" s="2">
        <v>0</v>
      </c>
      <c r="O21" s="4">
        <v>1</v>
      </c>
    </row>
    <row r="22" spans="1:18" x14ac:dyDescent="0.35">
      <c r="I22">
        <v>0</v>
      </c>
      <c r="M22">
        <v>8.5</v>
      </c>
      <c r="P22">
        <v>8.5</v>
      </c>
      <c r="R22" s="7">
        <v>17</v>
      </c>
    </row>
    <row r="24" spans="1:18" s="1" customFormat="1" x14ac:dyDescent="0.35">
      <c r="A24" s="1" t="s">
        <v>12</v>
      </c>
      <c r="G24" s="3"/>
      <c r="J24" s="3"/>
      <c r="N24" s="3"/>
      <c r="R24" s="8"/>
    </row>
    <row r="26" spans="1:18" x14ac:dyDescent="0.35">
      <c r="A26" t="s">
        <v>13</v>
      </c>
      <c r="B26">
        <v>1</v>
      </c>
      <c r="C26" t="s">
        <v>25</v>
      </c>
      <c r="D26" t="s">
        <v>16</v>
      </c>
      <c r="E26">
        <v>2</v>
      </c>
      <c r="F26">
        <v>1</v>
      </c>
      <c r="G26" s="2">
        <v>0.5</v>
      </c>
      <c r="H26" s="4">
        <v>0</v>
      </c>
      <c r="J26" s="2">
        <v>0</v>
      </c>
      <c r="K26" s="4">
        <v>0.5</v>
      </c>
      <c r="L26">
        <v>0</v>
      </c>
      <c r="N26" s="2">
        <v>0</v>
      </c>
      <c r="O26" s="4">
        <v>0</v>
      </c>
    </row>
    <row r="27" spans="1:18" x14ac:dyDescent="0.35">
      <c r="A27" t="s">
        <v>4</v>
      </c>
      <c r="B27">
        <v>4</v>
      </c>
      <c r="C27" t="s">
        <v>19</v>
      </c>
      <c r="D27" t="s">
        <v>16</v>
      </c>
      <c r="E27">
        <v>2</v>
      </c>
      <c r="F27">
        <v>1</v>
      </c>
      <c r="G27" s="2">
        <v>2</v>
      </c>
      <c r="H27" s="4">
        <v>0</v>
      </c>
      <c r="J27" s="2">
        <v>0</v>
      </c>
      <c r="K27" s="4">
        <v>2</v>
      </c>
      <c r="L27">
        <v>0</v>
      </c>
      <c r="N27" s="2">
        <v>0</v>
      </c>
      <c r="O27" s="4">
        <v>0</v>
      </c>
    </row>
    <row r="28" spans="1:18" x14ac:dyDescent="0.35">
      <c r="A28" t="s">
        <v>5</v>
      </c>
      <c r="B28">
        <v>5</v>
      </c>
      <c r="C28" t="s">
        <v>20</v>
      </c>
      <c r="D28" t="s">
        <v>16</v>
      </c>
      <c r="E28">
        <v>2</v>
      </c>
      <c r="F28">
        <v>1</v>
      </c>
      <c r="G28" s="2">
        <v>2.5</v>
      </c>
      <c r="H28" s="4">
        <v>0</v>
      </c>
      <c r="J28" s="2">
        <v>0</v>
      </c>
      <c r="K28" s="4">
        <v>2.5</v>
      </c>
      <c r="L28">
        <v>0</v>
      </c>
      <c r="N28" s="2">
        <v>0</v>
      </c>
      <c r="O28" s="4">
        <v>0</v>
      </c>
    </row>
    <row r="29" spans="1:18" x14ac:dyDescent="0.35">
      <c r="I29">
        <v>5</v>
      </c>
      <c r="M29">
        <v>5</v>
      </c>
      <c r="P29">
        <v>0</v>
      </c>
      <c r="R29" s="7">
        <v>10</v>
      </c>
    </row>
    <row r="30" spans="1:18" ht="15" thickBot="1" x14ac:dyDescent="0.4"/>
    <row r="31" spans="1:18" s="5" customFormat="1" ht="15.5" thickTop="1" thickBot="1" x14ac:dyDescent="0.4">
      <c r="G31" s="6"/>
      <c r="I31" s="5">
        <v>52</v>
      </c>
      <c r="J31" s="6"/>
      <c r="M31" s="5">
        <f>5+47+8.5</f>
        <v>60.5</v>
      </c>
      <c r="N31" s="6"/>
      <c r="P31" s="5">
        <v>55.55</v>
      </c>
      <c r="R31" s="9">
        <v>168</v>
      </c>
    </row>
    <row r="32" spans="1:18" ht="15" thickTop="1" x14ac:dyDescent="0.35"/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2C95-7647-4FAF-8EB9-16FD36EF4BBB}">
  <dimension ref="A2:R33"/>
  <sheetViews>
    <sheetView workbookViewId="0">
      <selection activeCell="P22" activeCellId="2" sqref="I22 M22 P22"/>
    </sheetView>
  </sheetViews>
  <sheetFormatPr baseColWidth="10" defaultRowHeight="14.5" x14ac:dyDescent="0.35"/>
  <sheetData>
    <row r="2" spans="1:18" s="1" customFormat="1" x14ac:dyDescent="0.35">
      <c r="A2" s="1" t="s">
        <v>32</v>
      </c>
    </row>
    <row r="3" spans="1:18" x14ac:dyDescent="0.35">
      <c r="A3" t="s">
        <v>2</v>
      </c>
      <c r="B3">
        <v>10</v>
      </c>
      <c r="C3" t="s">
        <v>18</v>
      </c>
      <c r="D3" t="s">
        <v>14</v>
      </c>
      <c r="E3">
        <v>3</v>
      </c>
      <c r="F3">
        <v>1</v>
      </c>
      <c r="G3" s="2">
        <v>0</v>
      </c>
      <c r="H3" s="4">
        <v>3.3333333333333335</v>
      </c>
      <c r="J3" s="2">
        <v>0</v>
      </c>
      <c r="K3">
        <v>3.3333333333333335</v>
      </c>
      <c r="L3">
        <v>0</v>
      </c>
      <c r="N3" s="2">
        <v>3.3333333333333335</v>
      </c>
      <c r="O3">
        <v>0</v>
      </c>
      <c r="R3" s="7"/>
    </row>
    <row r="4" spans="1:18" x14ac:dyDescent="0.35">
      <c r="A4" t="s">
        <v>3</v>
      </c>
      <c r="B4">
        <v>82</v>
      </c>
      <c r="C4" t="s">
        <v>19</v>
      </c>
      <c r="D4" t="s">
        <v>14</v>
      </c>
      <c r="E4">
        <v>3</v>
      </c>
      <c r="F4">
        <v>1</v>
      </c>
      <c r="G4" s="2">
        <v>0</v>
      </c>
      <c r="H4" s="4">
        <v>27.333333333333332</v>
      </c>
      <c r="J4" s="2">
        <v>0</v>
      </c>
      <c r="K4">
        <v>27.333333333333332</v>
      </c>
      <c r="L4">
        <v>0</v>
      </c>
      <c r="N4" s="2">
        <v>27.333333333333332</v>
      </c>
      <c r="O4">
        <v>0</v>
      </c>
      <c r="R4" s="7"/>
    </row>
    <row r="5" spans="1:18" x14ac:dyDescent="0.35">
      <c r="A5" t="s">
        <v>4</v>
      </c>
      <c r="B5">
        <v>17</v>
      </c>
      <c r="C5" t="s">
        <v>19</v>
      </c>
      <c r="D5" t="s">
        <v>14</v>
      </c>
      <c r="E5">
        <v>3</v>
      </c>
      <c r="F5">
        <v>1</v>
      </c>
      <c r="G5" s="2">
        <v>0</v>
      </c>
      <c r="H5" s="4">
        <v>5.666666666666667</v>
      </c>
      <c r="J5" s="2">
        <v>0</v>
      </c>
      <c r="K5">
        <v>5.666666666666667</v>
      </c>
      <c r="L5">
        <v>0</v>
      </c>
      <c r="N5" s="2">
        <v>5.666666666666667</v>
      </c>
      <c r="O5">
        <v>0</v>
      </c>
      <c r="R5" s="7"/>
    </row>
    <row r="6" spans="1:18" x14ac:dyDescent="0.35">
      <c r="A6" t="s">
        <v>5</v>
      </c>
      <c r="B6">
        <v>22</v>
      </c>
      <c r="C6" t="s">
        <v>20</v>
      </c>
      <c r="D6" t="s">
        <v>14</v>
      </c>
      <c r="E6">
        <v>3</v>
      </c>
      <c r="F6">
        <v>1</v>
      </c>
      <c r="G6" s="2">
        <v>0</v>
      </c>
      <c r="H6" s="4">
        <v>7.333333333333333</v>
      </c>
      <c r="J6" s="2">
        <v>0</v>
      </c>
      <c r="K6">
        <v>7.333333333333333</v>
      </c>
      <c r="L6">
        <v>0</v>
      </c>
      <c r="N6" s="2">
        <v>7.333333333333333</v>
      </c>
      <c r="O6">
        <v>0</v>
      </c>
      <c r="R6" s="7"/>
    </row>
    <row r="7" spans="1:18" x14ac:dyDescent="0.35">
      <c r="A7" t="s">
        <v>3</v>
      </c>
      <c r="B7">
        <v>13</v>
      </c>
      <c r="C7" t="s">
        <v>19</v>
      </c>
      <c r="D7" t="s">
        <v>15</v>
      </c>
      <c r="E7">
        <v>2</v>
      </c>
      <c r="F7">
        <v>1</v>
      </c>
      <c r="G7" s="2">
        <v>0</v>
      </c>
      <c r="H7" s="4">
        <v>0</v>
      </c>
      <c r="J7" s="2">
        <v>0</v>
      </c>
      <c r="K7" s="4">
        <v>0</v>
      </c>
      <c r="L7" s="4">
        <v>6.5</v>
      </c>
      <c r="N7" s="2">
        <v>0</v>
      </c>
      <c r="O7" s="4">
        <v>6.5</v>
      </c>
      <c r="R7" s="7"/>
    </row>
    <row r="8" spans="1:18" x14ac:dyDescent="0.35">
      <c r="A8" t="s">
        <v>11</v>
      </c>
      <c r="B8">
        <v>1</v>
      </c>
      <c r="C8" t="s">
        <v>24</v>
      </c>
      <c r="D8" t="s">
        <v>15</v>
      </c>
      <c r="E8">
        <v>2</v>
      </c>
      <c r="F8">
        <v>1</v>
      </c>
      <c r="G8" s="2">
        <v>0</v>
      </c>
      <c r="H8" s="4">
        <v>0</v>
      </c>
      <c r="J8" s="2">
        <v>0</v>
      </c>
      <c r="K8" s="4">
        <v>0</v>
      </c>
      <c r="L8" s="4">
        <v>0.5</v>
      </c>
      <c r="N8" s="2">
        <v>0</v>
      </c>
      <c r="O8" s="4">
        <v>0.5</v>
      </c>
      <c r="R8" s="7"/>
    </row>
    <row r="9" spans="1:18" x14ac:dyDescent="0.35">
      <c r="A9" t="s">
        <v>5</v>
      </c>
      <c r="B9">
        <v>2</v>
      </c>
      <c r="C9" t="s">
        <v>20</v>
      </c>
      <c r="D9" t="s">
        <v>15</v>
      </c>
      <c r="E9">
        <v>2</v>
      </c>
      <c r="F9">
        <v>1</v>
      </c>
      <c r="G9" s="2">
        <v>0</v>
      </c>
      <c r="H9" s="4">
        <v>0</v>
      </c>
      <c r="J9" s="2">
        <v>0</v>
      </c>
      <c r="K9" s="4">
        <v>0</v>
      </c>
      <c r="L9" s="4">
        <v>1</v>
      </c>
      <c r="N9" s="2">
        <v>0</v>
      </c>
      <c r="O9" s="4">
        <v>1</v>
      </c>
      <c r="R9" s="7"/>
    </row>
    <row r="10" spans="1:18" x14ac:dyDescent="0.35">
      <c r="A10" t="s">
        <v>4</v>
      </c>
      <c r="B10">
        <v>4</v>
      </c>
      <c r="C10" t="s">
        <v>19</v>
      </c>
      <c r="D10" t="s">
        <v>16</v>
      </c>
      <c r="E10">
        <v>2</v>
      </c>
      <c r="F10">
        <v>1</v>
      </c>
      <c r="G10" s="2">
        <v>2</v>
      </c>
      <c r="H10" s="4">
        <v>0</v>
      </c>
      <c r="J10" s="2">
        <v>0</v>
      </c>
      <c r="K10" s="4">
        <v>2</v>
      </c>
      <c r="L10">
        <v>0</v>
      </c>
      <c r="N10" s="2">
        <v>0</v>
      </c>
      <c r="O10" s="4">
        <v>0</v>
      </c>
      <c r="R10" s="7"/>
    </row>
    <row r="11" spans="1:18" x14ac:dyDescent="0.35">
      <c r="A11" t="s">
        <v>5</v>
      </c>
      <c r="B11">
        <v>5</v>
      </c>
      <c r="C11" t="s">
        <v>20</v>
      </c>
      <c r="D11" t="s">
        <v>16</v>
      </c>
      <c r="E11">
        <v>2</v>
      </c>
      <c r="F11">
        <v>1</v>
      </c>
      <c r="G11" s="2">
        <v>2.5</v>
      </c>
      <c r="H11" s="4">
        <v>0</v>
      </c>
      <c r="J11" s="2">
        <v>0</v>
      </c>
      <c r="K11" s="4">
        <v>2.5</v>
      </c>
      <c r="L11">
        <v>0</v>
      </c>
      <c r="N11" s="2">
        <v>0</v>
      </c>
      <c r="O11" s="4">
        <v>0</v>
      </c>
      <c r="R11" s="7"/>
    </row>
    <row r="12" spans="1:18" x14ac:dyDescent="0.35">
      <c r="I12">
        <f>SUM(G3:H11)</f>
        <v>48.166666666666664</v>
      </c>
      <c r="M12">
        <f>SUM(J3:L11)</f>
        <v>56.166666666666664</v>
      </c>
      <c r="P12">
        <f>SUM(N3:O11)</f>
        <v>51.666666666666664</v>
      </c>
      <c r="R12">
        <f>I12+M12+P12</f>
        <v>156</v>
      </c>
    </row>
    <row r="15" spans="1:18" s="1" customFormat="1" x14ac:dyDescent="0.35">
      <c r="A15" s="1" t="s">
        <v>17</v>
      </c>
    </row>
    <row r="16" spans="1:18" x14ac:dyDescent="0.35">
      <c r="A16" t="s">
        <v>1</v>
      </c>
      <c r="B16">
        <v>1</v>
      </c>
      <c r="C16" t="s">
        <v>17</v>
      </c>
      <c r="D16" t="s">
        <v>14</v>
      </c>
      <c r="E16">
        <v>3</v>
      </c>
      <c r="F16">
        <v>1</v>
      </c>
      <c r="G16" s="2">
        <v>0</v>
      </c>
      <c r="H16" s="4">
        <v>0.33333333333333331</v>
      </c>
      <c r="J16" s="2">
        <v>0</v>
      </c>
      <c r="K16">
        <v>0.33333333333333331</v>
      </c>
      <c r="L16">
        <v>0</v>
      </c>
      <c r="N16" s="2">
        <v>0.33333333333333331</v>
      </c>
      <c r="O16">
        <v>0</v>
      </c>
      <c r="R16" s="7"/>
    </row>
    <row r="17" spans="1:18" x14ac:dyDescent="0.35">
      <c r="A17" t="s">
        <v>10</v>
      </c>
      <c r="B17">
        <v>1</v>
      </c>
      <c r="C17" t="s">
        <v>17</v>
      </c>
      <c r="D17" t="s">
        <v>15</v>
      </c>
      <c r="E17">
        <v>2</v>
      </c>
      <c r="F17">
        <v>1</v>
      </c>
      <c r="G17" s="2">
        <v>0</v>
      </c>
      <c r="H17" s="4">
        <v>0</v>
      </c>
      <c r="J17" s="2">
        <v>0</v>
      </c>
      <c r="K17" s="4">
        <v>0</v>
      </c>
      <c r="L17" s="4">
        <v>0.5</v>
      </c>
      <c r="N17" s="2">
        <v>0</v>
      </c>
      <c r="O17" s="4">
        <v>0.5</v>
      </c>
      <c r="R17" s="7"/>
    </row>
    <row r="18" spans="1:18" x14ac:dyDescent="0.35">
      <c r="I18">
        <v>0.33300000000000002</v>
      </c>
      <c r="M18">
        <v>0.83330000000000004</v>
      </c>
      <c r="P18">
        <v>0.83330000000000004</v>
      </c>
      <c r="R18">
        <f>I18+M18+P18</f>
        <v>1.9996</v>
      </c>
    </row>
    <row r="20" spans="1:18" s="1" customFormat="1" x14ac:dyDescent="0.35">
      <c r="A20" s="1" t="s">
        <v>23</v>
      </c>
    </row>
    <row r="21" spans="1:18" x14ac:dyDescent="0.35">
      <c r="A21" t="s">
        <v>8</v>
      </c>
      <c r="B21">
        <v>3</v>
      </c>
      <c r="C21" t="s">
        <v>23</v>
      </c>
      <c r="D21" t="s">
        <v>14</v>
      </c>
      <c r="E21">
        <v>3</v>
      </c>
      <c r="F21">
        <v>1</v>
      </c>
      <c r="G21" s="2">
        <v>0</v>
      </c>
      <c r="H21" s="4">
        <f>B21/E21</f>
        <v>1</v>
      </c>
      <c r="J21" s="2">
        <v>0</v>
      </c>
      <c r="K21">
        <f>H21</f>
        <v>1</v>
      </c>
      <c r="L21">
        <v>0</v>
      </c>
      <c r="N21" s="2">
        <f>K21</f>
        <v>1</v>
      </c>
      <c r="O21">
        <v>0</v>
      </c>
      <c r="R21" s="7"/>
    </row>
    <row r="22" spans="1:18" x14ac:dyDescent="0.35">
      <c r="I22">
        <v>1</v>
      </c>
      <c r="M22">
        <v>1</v>
      </c>
      <c r="P22">
        <v>1</v>
      </c>
      <c r="R22">
        <v>3</v>
      </c>
    </row>
    <row r="24" spans="1:18" s="1" customFormat="1" x14ac:dyDescent="0.35">
      <c r="A24" s="1" t="s">
        <v>33</v>
      </c>
    </row>
    <row r="25" spans="1:18" x14ac:dyDescent="0.35">
      <c r="A25" t="s">
        <v>7</v>
      </c>
      <c r="B25">
        <v>2</v>
      </c>
      <c r="C25" t="s">
        <v>21</v>
      </c>
      <c r="D25" t="s">
        <v>14</v>
      </c>
      <c r="E25">
        <v>3</v>
      </c>
      <c r="F25">
        <v>1</v>
      </c>
      <c r="G25" s="2">
        <v>0</v>
      </c>
      <c r="H25" s="4">
        <f>B25/E25</f>
        <v>0.66666666666666663</v>
      </c>
      <c r="J25" s="2">
        <v>0</v>
      </c>
      <c r="K25">
        <f>H25</f>
        <v>0.66666666666666663</v>
      </c>
      <c r="L25">
        <v>0</v>
      </c>
      <c r="N25" s="2">
        <f>K25</f>
        <v>0.66666666666666663</v>
      </c>
      <c r="O25">
        <v>0</v>
      </c>
      <c r="R25" s="7"/>
    </row>
    <row r="26" spans="1:18" x14ac:dyDescent="0.35">
      <c r="I26">
        <v>0.66659999999999997</v>
      </c>
      <c r="M26">
        <v>0.66659999999999997</v>
      </c>
      <c r="P26">
        <v>0.66600000000000004</v>
      </c>
      <c r="R26">
        <f>K25*3</f>
        <v>2</v>
      </c>
    </row>
    <row r="28" spans="1:18" s="1" customFormat="1" x14ac:dyDescent="0.35">
      <c r="A28" s="1" t="s">
        <v>22</v>
      </c>
    </row>
    <row r="29" spans="1:18" x14ac:dyDescent="0.35">
      <c r="A29" t="s">
        <v>6</v>
      </c>
      <c r="B29">
        <v>4</v>
      </c>
      <c r="C29" t="s">
        <v>22</v>
      </c>
      <c r="D29" t="s">
        <v>14</v>
      </c>
      <c r="E29">
        <v>3</v>
      </c>
      <c r="F29">
        <v>1</v>
      </c>
      <c r="G29" s="2">
        <v>0</v>
      </c>
      <c r="H29" s="4">
        <v>1.3333333333333333</v>
      </c>
      <c r="J29" s="2">
        <v>0</v>
      </c>
      <c r="K29">
        <v>1.3333333333333333</v>
      </c>
      <c r="L29">
        <v>0</v>
      </c>
      <c r="N29" s="2">
        <v>1.3333333333333333</v>
      </c>
      <c r="O29">
        <v>0</v>
      </c>
      <c r="R29" s="7"/>
    </row>
    <row r="30" spans="1:18" x14ac:dyDescent="0.35">
      <c r="A30" t="s">
        <v>13</v>
      </c>
      <c r="B30">
        <v>1</v>
      </c>
      <c r="C30" t="s">
        <v>25</v>
      </c>
      <c r="D30" t="s">
        <v>16</v>
      </c>
      <c r="E30">
        <v>2</v>
      </c>
      <c r="F30">
        <v>1</v>
      </c>
      <c r="G30" s="2">
        <v>0.5</v>
      </c>
      <c r="H30" s="4">
        <v>0</v>
      </c>
      <c r="J30" s="2">
        <v>0</v>
      </c>
      <c r="K30" s="4">
        <v>0.5</v>
      </c>
      <c r="L30">
        <v>0</v>
      </c>
      <c r="N30" s="2">
        <v>0</v>
      </c>
      <c r="O30" s="4">
        <v>0</v>
      </c>
      <c r="R30" s="7"/>
    </row>
    <row r="31" spans="1:18" x14ac:dyDescent="0.35">
      <c r="I31">
        <v>1.8332999999999999</v>
      </c>
      <c r="M31">
        <v>0.83330000000000004</v>
      </c>
      <c r="P31">
        <v>1.333</v>
      </c>
      <c r="R31">
        <f>P31+M31+I31</f>
        <v>3.9996</v>
      </c>
    </row>
    <row r="33" spans="9:18" x14ac:dyDescent="0.35">
      <c r="I33">
        <f>I31+H25+I22+I18+I12</f>
        <v>51.999633333333328</v>
      </c>
      <c r="M33">
        <f>M31+M22+M18+M12+M26</f>
        <v>59.499866666666669</v>
      </c>
      <c r="P33">
        <f>P31+P22+P18+P12+P26</f>
        <v>55.498966666666661</v>
      </c>
      <c r="R33">
        <v>167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2618-CF9E-4DC5-89C0-B7873E1BD9DB}">
  <dimension ref="A1:L8"/>
  <sheetViews>
    <sheetView workbookViewId="0">
      <selection activeCell="A2" sqref="A2:A6"/>
    </sheetView>
  </sheetViews>
  <sheetFormatPr baseColWidth="10" defaultRowHeight="14.5" x14ac:dyDescent="0.35"/>
  <sheetData>
    <row r="1" spans="1:12" x14ac:dyDescent="0.35">
      <c r="B1" t="s">
        <v>29</v>
      </c>
      <c r="C1" t="s">
        <v>30</v>
      </c>
      <c r="D1" t="s">
        <v>31</v>
      </c>
    </row>
    <row r="2" spans="1:12" x14ac:dyDescent="0.35">
      <c r="A2" t="s">
        <v>19</v>
      </c>
      <c r="B2">
        <v>48.166666666666664</v>
      </c>
      <c r="C2">
        <v>56.166666666666664</v>
      </c>
      <c r="D2">
        <v>51.666666666666664</v>
      </c>
      <c r="F2">
        <f>B2/(52/100)</f>
        <v>92.628205128205124</v>
      </c>
      <c r="G2">
        <f>C2/(59.5/100)</f>
        <v>94.397759103641462</v>
      </c>
      <c r="H2">
        <f>D2/(55.5/100)</f>
        <v>93.093093093093074</v>
      </c>
      <c r="J2" s="10">
        <f>ROUND(F2,0)</f>
        <v>93</v>
      </c>
      <c r="K2" s="10">
        <f t="shared" ref="K2:L6" si="0">ROUND(G2,0)</f>
        <v>94</v>
      </c>
      <c r="L2" s="10">
        <f t="shared" si="0"/>
        <v>93</v>
      </c>
    </row>
    <row r="3" spans="1:12" x14ac:dyDescent="0.35">
      <c r="A3" t="s">
        <v>17</v>
      </c>
      <c r="B3">
        <v>0.33300000000000002</v>
      </c>
      <c r="C3">
        <v>0.83330000000000004</v>
      </c>
      <c r="D3">
        <v>0.83330000000000004</v>
      </c>
      <c r="F3">
        <f>B3/(52/100)</f>
        <v>0.64038461538461544</v>
      </c>
      <c r="G3">
        <f>C3/(59.5/100)</f>
        <v>1.4005042016806724</v>
      </c>
      <c r="H3">
        <f>D3/(55.5/100)</f>
        <v>1.5014414414414414</v>
      </c>
      <c r="J3" s="10">
        <f>ROUND(F3,0)</f>
        <v>1</v>
      </c>
      <c r="K3" s="10">
        <f t="shared" si="0"/>
        <v>1</v>
      </c>
      <c r="L3" s="10">
        <f t="shared" si="0"/>
        <v>2</v>
      </c>
    </row>
    <row r="4" spans="1:12" x14ac:dyDescent="0.35">
      <c r="A4" t="s">
        <v>23</v>
      </c>
      <c r="B4">
        <v>1</v>
      </c>
      <c r="C4">
        <v>1</v>
      </c>
      <c r="D4">
        <v>1</v>
      </c>
      <c r="F4">
        <f>B4/(52/100)</f>
        <v>1.9230769230769229</v>
      </c>
      <c r="G4">
        <f>C4/(59.5/100)</f>
        <v>1.680672268907563</v>
      </c>
      <c r="H4">
        <f>D4/(55.5/100)</f>
        <v>1.8018018018018016</v>
      </c>
      <c r="J4" s="10">
        <f>ROUND(F4,0)</f>
        <v>2</v>
      </c>
      <c r="K4" s="10">
        <f t="shared" si="0"/>
        <v>2</v>
      </c>
      <c r="L4" s="10">
        <f t="shared" si="0"/>
        <v>2</v>
      </c>
    </row>
    <row r="5" spans="1:12" x14ac:dyDescent="0.35">
      <c r="A5" t="s">
        <v>33</v>
      </c>
      <c r="B5">
        <v>0.66659999999999997</v>
      </c>
      <c r="C5">
        <v>0.66659999999999997</v>
      </c>
      <c r="D5">
        <v>0.66600000000000004</v>
      </c>
      <c r="F5">
        <f>B5/(52/100)</f>
        <v>1.2819230769230767</v>
      </c>
      <c r="G5">
        <f>C5/(59.5/100)</f>
        <v>1.1203361344537814</v>
      </c>
      <c r="H5">
        <f>D5/(55.5/100)</f>
        <v>1.2</v>
      </c>
      <c r="J5" s="10">
        <f>ROUND(F5,0)</f>
        <v>1</v>
      </c>
      <c r="K5" s="10">
        <f t="shared" si="0"/>
        <v>1</v>
      </c>
      <c r="L5" s="10">
        <f t="shared" si="0"/>
        <v>1</v>
      </c>
    </row>
    <row r="6" spans="1:12" x14ac:dyDescent="0.35">
      <c r="A6" t="s">
        <v>22</v>
      </c>
      <c r="B6">
        <v>1.8332999999999999</v>
      </c>
      <c r="C6">
        <v>0.83330000000000004</v>
      </c>
      <c r="D6">
        <v>1.333</v>
      </c>
      <c r="F6">
        <f>B6/(52/100)</f>
        <v>3.5255769230769229</v>
      </c>
      <c r="G6">
        <f>C6/(59.5/100)</f>
        <v>1.4005042016806724</v>
      </c>
      <c r="H6">
        <f>D6/(55.5/100)</f>
        <v>2.4018018018018017</v>
      </c>
      <c r="J6" s="10">
        <f>ROUND(F6,0)</f>
        <v>4</v>
      </c>
      <c r="K6" s="10">
        <f t="shared" si="0"/>
        <v>1</v>
      </c>
      <c r="L6" s="10">
        <f t="shared" si="0"/>
        <v>2</v>
      </c>
    </row>
    <row r="8" spans="1:12" x14ac:dyDescent="0.35">
      <c r="B8">
        <v>51.999633333333328</v>
      </c>
      <c r="C8">
        <v>59.499866666666669</v>
      </c>
      <c r="D8">
        <v>55.498966666666661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9357-5620-4057-990D-98F62FA024D0}">
  <dimension ref="A1:H8"/>
  <sheetViews>
    <sheetView tabSelected="1" workbookViewId="0">
      <selection sqref="A1:D8"/>
    </sheetView>
  </sheetViews>
  <sheetFormatPr baseColWidth="10" defaultRowHeight="14.5" x14ac:dyDescent="0.35"/>
  <sheetData>
    <row r="1" spans="1:8" x14ac:dyDescent="0.35">
      <c r="B1" t="s">
        <v>29</v>
      </c>
      <c r="C1" t="s">
        <v>30</v>
      </c>
      <c r="D1" t="s">
        <v>31</v>
      </c>
    </row>
    <row r="2" spans="1:8" x14ac:dyDescent="0.35">
      <c r="A2" t="s">
        <v>19</v>
      </c>
      <c r="B2" s="10">
        <v>93</v>
      </c>
      <c r="C2" s="10">
        <v>94</v>
      </c>
      <c r="D2" s="10">
        <v>93</v>
      </c>
      <c r="G2" t="s">
        <v>29</v>
      </c>
      <c r="H2">
        <v>52</v>
      </c>
    </row>
    <row r="3" spans="1:8" x14ac:dyDescent="0.35">
      <c r="A3" t="s">
        <v>17</v>
      </c>
      <c r="B3" s="10">
        <v>1</v>
      </c>
      <c r="C3" s="10">
        <v>1</v>
      </c>
      <c r="D3" s="10">
        <v>2</v>
      </c>
      <c r="G3" t="s">
        <v>30</v>
      </c>
      <c r="H3">
        <v>59.5</v>
      </c>
    </row>
    <row r="4" spans="1:8" x14ac:dyDescent="0.35">
      <c r="A4" t="s">
        <v>23</v>
      </c>
      <c r="B4" s="10">
        <v>2</v>
      </c>
      <c r="C4" s="10">
        <v>2</v>
      </c>
      <c r="D4" s="10">
        <v>2</v>
      </c>
      <c r="G4" t="s">
        <v>31</v>
      </c>
      <c r="H4">
        <v>55.5</v>
      </c>
    </row>
    <row r="5" spans="1:8" x14ac:dyDescent="0.35">
      <c r="A5" t="s">
        <v>33</v>
      </c>
      <c r="B5" s="10">
        <v>1</v>
      </c>
      <c r="C5" s="10">
        <v>1</v>
      </c>
      <c r="D5" s="10">
        <v>1</v>
      </c>
    </row>
    <row r="6" spans="1:8" x14ac:dyDescent="0.35">
      <c r="A6" t="s">
        <v>22</v>
      </c>
      <c r="B6" s="10">
        <v>4</v>
      </c>
      <c r="C6" s="10">
        <v>1</v>
      </c>
      <c r="D6" s="10">
        <v>2</v>
      </c>
    </row>
    <row r="8" spans="1:8" x14ac:dyDescent="0.35">
      <c r="A8" t="s">
        <v>34</v>
      </c>
      <c r="B8" s="11">
        <v>52</v>
      </c>
      <c r="C8" s="11">
        <v>59.5</v>
      </c>
      <c r="D8" s="11">
        <v>55.5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2023-02-09T09:27:39Z</dcterms:created>
  <dcterms:modified xsi:type="dcterms:W3CDTF">2023-02-28T10:59:27Z</dcterms:modified>
</cp:coreProperties>
</file>