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13_ncr:1_{35875F6B-2446-B54E-9B5E-6497E42A3CAD}" xr6:coauthVersionLast="47" xr6:coauthVersionMax="47" xr10:uidLastSave="{00000000-0000-0000-0000-000000000000}"/>
  <bookViews>
    <workbookView xWindow="0" yWindow="500" windowWidth="27900" windowHeight="17500" activeTab="5" xr2:uid="{6B28F15E-A645-C04D-A2B6-F6980FAA5D76}"/>
  </bookViews>
  <sheets>
    <sheet name="Sheet1" sheetId="1" r:id="rId1"/>
    <sheet name="Dating" sheetId="2" r:id="rId2"/>
    <sheet name="origin" sheetId="3" r:id="rId3"/>
    <sheet name="charts" sheetId="4" r:id="rId4"/>
    <sheet name="Sheet2" sheetId="5" r:id="rId5"/>
    <sheet name="percent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5" l="1"/>
  <c r="I3" i="5"/>
  <c r="I4" i="5"/>
  <c r="I5" i="5"/>
  <c r="I6" i="5"/>
  <c r="H3" i="5"/>
  <c r="H4" i="5"/>
  <c r="H5" i="5"/>
  <c r="H6" i="5"/>
  <c r="H2" i="5"/>
  <c r="E3" i="5"/>
  <c r="F3" i="5"/>
  <c r="E4" i="5"/>
  <c r="F4" i="5"/>
  <c r="E5" i="5"/>
  <c r="F5" i="5"/>
  <c r="E6" i="5"/>
  <c r="F6" i="5"/>
  <c r="F2" i="5"/>
  <c r="E2" i="5"/>
  <c r="C8" i="4"/>
  <c r="B8" i="4"/>
  <c r="P56" i="3"/>
  <c r="N56" i="3"/>
  <c r="K56" i="3"/>
  <c r="P54" i="3"/>
  <c r="N54" i="3"/>
  <c r="K54" i="3"/>
  <c r="P48" i="3"/>
  <c r="N48" i="3"/>
  <c r="K48" i="3"/>
  <c r="P39" i="3"/>
  <c r="N39" i="3"/>
  <c r="K39" i="3"/>
  <c r="P27" i="3"/>
  <c r="N27" i="3"/>
  <c r="K27" i="3"/>
  <c r="P15" i="3"/>
  <c r="N15" i="3"/>
  <c r="K15" i="3"/>
  <c r="R4" i="1"/>
  <c r="P55" i="2"/>
  <c r="P35" i="2"/>
  <c r="N55" i="2"/>
  <c r="K55" i="2"/>
  <c r="N52" i="2"/>
  <c r="K52" i="2"/>
  <c r="N35" i="2"/>
  <c r="K35" i="2"/>
  <c r="N18" i="2"/>
  <c r="K18" i="2"/>
  <c r="M6" i="2"/>
  <c r="M7" i="2"/>
  <c r="M8" i="2"/>
  <c r="M9" i="2"/>
  <c r="M10" i="2"/>
  <c r="M11" i="2"/>
  <c r="M12" i="2"/>
  <c r="M13" i="2"/>
  <c r="M14" i="2"/>
  <c r="M15" i="2"/>
  <c r="M16" i="2"/>
  <c r="M17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" i="2"/>
  <c r="L6" i="2"/>
  <c r="L7" i="2"/>
  <c r="L8" i="2"/>
  <c r="L9" i="2"/>
  <c r="L10" i="2"/>
  <c r="L11" i="2"/>
  <c r="L12" i="2"/>
  <c r="L13" i="2"/>
  <c r="L14" i="2"/>
  <c r="L15" i="2"/>
  <c r="L16" i="2"/>
  <c r="L17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" i="2"/>
  <c r="J6" i="2"/>
  <c r="J7" i="2"/>
  <c r="J8" i="2"/>
  <c r="J9" i="2"/>
  <c r="J10" i="2"/>
  <c r="J11" i="2"/>
  <c r="J12" i="2"/>
  <c r="J13" i="2"/>
  <c r="J14" i="2"/>
  <c r="J15" i="2"/>
  <c r="J16" i="2"/>
  <c r="J17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6" i="2"/>
  <c r="I7" i="2"/>
  <c r="I8" i="2"/>
  <c r="I9" i="2"/>
  <c r="I10" i="2"/>
  <c r="I11" i="2"/>
  <c r="I12" i="2"/>
  <c r="I13" i="2"/>
  <c r="I14" i="2"/>
  <c r="I15" i="2"/>
  <c r="I16" i="2"/>
  <c r="I17" i="2"/>
  <c r="I5" i="2"/>
  <c r="C17" i="2"/>
  <c r="C16" i="2"/>
  <c r="C15" i="2"/>
  <c r="C14" i="2"/>
  <c r="C13" i="2"/>
  <c r="C12" i="2"/>
  <c r="C11" i="2"/>
  <c r="C9" i="2"/>
  <c r="C8" i="2"/>
  <c r="C7" i="2"/>
  <c r="C6" i="2"/>
  <c r="C5" i="2"/>
  <c r="P11" i="1"/>
  <c r="C11" i="1"/>
  <c r="D11" i="1"/>
  <c r="E11" i="1"/>
  <c r="F11" i="1"/>
  <c r="G11" i="1"/>
  <c r="H11" i="1"/>
  <c r="I11" i="1"/>
  <c r="J11" i="1"/>
  <c r="K11" i="1"/>
  <c r="L11" i="1"/>
  <c r="M11" i="1"/>
  <c r="N11" i="1"/>
  <c r="B11" i="1"/>
  <c r="P10" i="1"/>
  <c r="D10" i="1"/>
  <c r="C10" i="1"/>
  <c r="E10" i="1"/>
  <c r="F10" i="1"/>
  <c r="G10" i="1"/>
  <c r="H10" i="1"/>
  <c r="I10" i="1"/>
  <c r="J10" i="1"/>
  <c r="K10" i="1"/>
  <c r="L10" i="1"/>
  <c r="M10" i="1"/>
  <c r="N10" i="1"/>
  <c r="B10" i="1"/>
  <c r="P9" i="1"/>
  <c r="N9" i="1"/>
  <c r="M9" i="1"/>
  <c r="L9" i="1"/>
  <c r="K9" i="1"/>
  <c r="J9" i="1"/>
  <c r="I9" i="1"/>
  <c r="H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<sst xmlns="http://schemas.openxmlformats.org/spreadsheetml/2006/main" count="375" uniqueCount="48">
  <si>
    <t>Vienne</t>
  </si>
  <si>
    <t xml:space="preserve">Dressel1 </t>
  </si>
  <si>
    <t>Dr 2/4</t>
  </si>
  <si>
    <t>Rhod</t>
  </si>
  <si>
    <t>Pasc 1</t>
  </si>
  <si>
    <t>Halt 70</t>
  </si>
  <si>
    <t>Dr 28</t>
  </si>
  <si>
    <t>Mars.</t>
  </si>
  <si>
    <t>div. Orient</t>
  </si>
  <si>
    <t>Lamb 2</t>
  </si>
  <si>
    <t>Brind</t>
  </si>
  <si>
    <t>Dr 20</t>
  </si>
  <si>
    <t>Dr 7/11</t>
  </si>
  <si>
    <t>divers</t>
  </si>
  <si>
    <t>SGR 1</t>
  </si>
  <si>
    <t>SGR 2</t>
  </si>
  <si>
    <t>SRG 3</t>
  </si>
  <si>
    <t>Dr 1</t>
  </si>
  <si>
    <t>other</t>
  </si>
  <si>
    <t>SGR1</t>
  </si>
  <si>
    <t>SGR2</t>
  </si>
  <si>
    <t>SGR3</t>
  </si>
  <si>
    <t>Type</t>
  </si>
  <si>
    <t>Sherds</t>
  </si>
  <si>
    <t>Dating</t>
  </si>
  <si>
    <t>Origin</t>
  </si>
  <si>
    <t>dating slice</t>
  </si>
  <si>
    <t>Slice number</t>
  </si>
  <si>
    <t>slice percentage</t>
  </si>
  <si>
    <t>30/20 BCE</t>
  </si>
  <si>
    <t>15 BCE - 5 CE</t>
  </si>
  <si>
    <t>5-15/20 CE</t>
  </si>
  <si>
    <t>A</t>
  </si>
  <si>
    <t>AB</t>
  </si>
  <si>
    <t>B</t>
  </si>
  <si>
    <t>Italian</t>
  </si>
  <si>
    <t>Rhodian</t>
  </si>
  <si>
    <t>Catalonian</t>
  </si>
  <si>
    <t>Spanish/French</t>
  </si>
  <si>
    <t>Baetican</t>
  </si>
  <si>
    <t>Marseille</t>
  </si>
  <si>
    <t>Eastern Mediterranean</t>
  </si>
  <si>
    <t xml:space="preserve">Italian </t>
  </si>
  <si>
    <t>unknown</t>
  </si>
  <si>
    <t>in percentage</t>
  </si>
  <si>
    <t>Catalonian/French</t>
  </si>
  <si>
    <t>Eastern Mediterranean/Aegean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</si>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</sst>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theme="5" tint="-0.499984740745262"/>
      </top>
      <bottom style="double">
        <color theme="5" tint="-0.499984740745262"/>
      </bottom>
      <diagonal/>
    </border>
    <border>
      <left style="thin">
        <color auto="1"/>
      </left>
      <right/>
      <top style="double">
        <color theme="5" tint="-0.499984740745262"/>
      </top>
      <bottom style="double">
        <color theme="5" tint="-0.499984740745262"/>
      </bottom>
      <diagonal/>
    </border>
    <border>
      <left style="double">
        <color theme="5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double">
        <color theme="5" tint="-0.499984740745262"/>
      </right>
      <top style="double">
        <color theme="5" tint="-0.499984740745262"/>
      </top>
      <bottom style="double">
        <color theme="5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9" fontId="0" fillId="0" borderId="4" xfId="0" applyNumberFormat="1" applyBorder="1"/>
    <xf numFmtId="0" fontId="0" fillId="0" borderId="5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Vienne A</a:t>
            </a:r>
            <a:r>
              <a:rPr lang="en-GB" baseline="0"/>
              <a:t> - 50 BCE-0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charts!$A$2:$A$6</c:f>
              <c:strCache>
                <c:ptCount val="5"/>
                <c:pt idx="0">
                  <c:v>Italian</c:v>
                </c:pt>
                <c:pt idx="1">
                  <c:v>Catalonian/French</c:v>
                </c:pt>
                <c:pt idx="2">
                  <c:v>Baetican</c:v>
                </c:pt>
                <c:pt idx="3">
                  <c:v>Eastern Mediterranean/Aegean</c:v>
                </c:pt>
                <c:pt idx="4">
                  <c:v>other</c:v>
                </c:pt>
              </c:strCache>
            </c:strRef>
          </c:cat>
          <c:val>
            <c:numRef>
              <c:f>charts!$B$2:$B$6</c:f>
              <c:numCache>
                <c:formatCode>General</c:formatCode>
                <c:ptCount val="5"/>
                <c:pt idx="0">
                  <c:v>165.88999999999996</c:v>
                </c:pt>
                <c:pt idx="1">
                  <c:v>35.93</c:v>
                </c:pt>
                <c:pt idx="2">
                  <c:v>54.489999999999995</c:v>
                </c:pt>
                <c:pt idx="3">
                  <c:v>19.669999999999998</c:v>
                </c:pt>
                <c:pt idx="4">
                  <c:v>15.879999999999999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1-DD4D-A769-1A4B7BB47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345184"/>
        <c:axId val="756047696"/>
      </c:barChart>
      <c:catAx>
        <c:axId val="75634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6047696"/>
        <c:crosses val="autoZero"/>
        <c:auto val="1"/>
        <c:lblAlgn val="ctr"/>
        <c:lblOffset val="100"/>
        <c:noMultiLvlLbl val="0"/>
      </c:catAx>
      <c:valAx>
        <c:axId val="7560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634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Vienne B -</a:t>
            </a:r>
            <a:r>
              <a:rPr lang="en-GB" baseline="0"/>
              <a:t> 1-50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charts!$A$2:$A$6</c:f>
              <c:strCache>
                <c:ptCount val="5"/>
                <c:pt idx="0">
                  <c:v>Italian</c:v>
                </c:pt>
                <c:pt idx="1">
                  <c:v>Catalonian/French</c:v>
                </c:pt>
                <c:pt idx="2">
                  <c:v>Baetican</c:v>
                </c:pt>
                <c:pt idx="3">
                  <c:v>Eastern Mediterranean/Aegean</c:v>
                </c:pt>
                <c:pt idx="4">
                  <c:v>other</c:v>
                </c:pt>
              </c:strCache>
            </c:strRef>
          </c:cat>
          <c:val>
            <c:numRef>
              <c:f>charts!$C$2:$C$6</c:f>
              <c:numCache>
                <c:formatCode>General</c:formatCode>
                <c:ptCount val="5"/>
                <c:pt idx="0">
                  <c:v>161.49999999999997</c:v>
                </c:pt>
                <c:pt idx="1">
                  <c:v>92.61</c:v>
                </c:pt>
                <c:pt idx="2">
                  <c:v>95.25</c:v>
                </c:pt>
                <c:pt idx="3">
                  <c:v>17.11</c:v>
                </c:pt>
                <c:pt idx="4">
                  <c:v>32.479999999999997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A-894E-B924-F567744E3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949280"/>
        <c:axId val="354599008"/>
      </c:barChart>
      <c:catAx>
        <c:axId val="3549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54599008"/>
        <c:crosses val="autoZero"/>
        <c:auto val="1"/>
        <c:lblAlgn val="ctr"/>
        <c:lblOffset val="100"/>
        <c:noMultiLvlLbl val="0"/>
      </c:catAx>
      <c:valAx>
        <c:axId val="3545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5494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Vienne Amphorae Percentage A - 50 BCE-0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2523349323785682"/>
                  <c:y val="-5.42164921692480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2.2294793079817065E-3"/>
                  <c:y val="-8.83985174930056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534934497816593"/>
                      <c:h val="0.149890109890109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1231703053104153"/>
                  <c:y val="4.936661763433410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7.1971860533419113E-2"/>
                  <c:y val="0.1225870323901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286457532062488"/>
                      <c:h val="0.1961904761904761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0.17594928742255353"/>
                  <c:y val="1.94041129474200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44745699-1CC4-B645-A3C9-C656A9ECF71C}" type="CATEGORYNAME">
                      <a:rPr lang="en-US">
                        <a:solidFill>
                          <a:schemeClr val="tx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CF27AF50-B3D3-6B4D-98F2-F3D02BAA2295}" type="VALUE">
                      <a:rPr lang="en-US" baseline="0">
                        <a:solidFill>
                          <a:schemeClr val="tx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percentage!$A$2:$A$6</c:f>
              <c:strCache>
                <c:ptCount val="5"/>
                <c:pt idx="0">
                  <c:v>Italian</c:v>
                </c:pt>
                <c:pt idx="1">
                  <c:v>Catalonian/French</c:v>
                </c:pt>
                <c:pt idx="2">
                  <c:v>Baetican</c:v>
                </c:pt>
                <c:pt idx="3">
                  <c:v>Eastern Mediterranean/Aegean</c:v>
                </c:pt>
                <c:pt idx="4">
                  <c:v>other</c:v>
                </c:pt>
              </c:strCache>
            </c:strRef>
          </c:cat>
          <c:val>
            <c:numRef>
              <c:f>percentage!$B$2:$B$6</c:f>
              <c:numCache>
                <c:formatCode>General\%</c:formatCode>
                <c:ptCount val="5"/>
                <c:pt idx="0">
                  <c:v>57</c:v>
                </c:pt>
                <c:pt idx="1">
                  <c:v>12</c:v>
                </c:pt>
                <c:pt idx="2">
                  <c:v>19</c:v>
                </c:pt>
                <c:pt idx="3">
                  <c:v>7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baseline="0">
                <a:effectLst/>
              </a:rPr>
              <a:t>Vienne Amphorae Percentage B - 1-50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0958855298367214"/>
                  <c:y val="9.2557618253922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0.14913763108803946"/>
                  <c:y val="-3.7383757687223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1891175093796499"/>
                  <c:y val="8.4585320995459509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7.6445304585374033E-2"/>
                  <c:y val="0.1257151273061669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3810995675230037"/>
                      <c:h val="0.195474452554744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3.2856933256013743E-2"/>
                  <c:y val="0.1533519167768262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percentage!$A$2:$A$6</c:f>
              <c:strCache>
                <c:ptCount val="5"/>
                <c:pt idx="0">
                  <c:v>Italian</c:v>
                </c:pt>
                <c:pt idx="1">
                  <c:v>Catalonian/French</c:v>
                </c:pt>
                <c:pt idx="2">
                  <c:v>Baetican</c:v>
                </c:pt>
                <c:pt idx="3">
                  <c:v>Eastern Mediterranean/Aegean</c:v>
                </c:pt>
                <c:pt idx="4">
                  <c:v>other</c:v>
                </c:pt>
              </c:strCache>
            </c:strRef>
          </c:cat>
          <c:val>
            <c:numRef>
              <c:f>percentage!$C$2:$C$6</c:f>
              <c:numCache>
                <c:formatCode>General\%</c:formatCode>
                <c:ptCount val="5"/>
                <c:pt idx="0">
                  <c:v>40</c:v>
                </c:pt>
                <c:pt idx="1">
                  <c:v>23</c:v>
                </c:pt>
                <c:pt idx="2">
                  <c:v>24</c:v>
                </c:pt>
                <c:pt idx="3">
                  <c:v>4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Vienne Amphorae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percentage!$J$17:$K$17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percentage!$J$18:$K$18</c:f>
              <c:numCache>
                <c:formatCode>General</c:formatCode>
                <c:ptCount val="2"/>
                <c:pt idx="0">
                  <c:v>292</c:v>
                </c:pt>
                <c:pt idx="1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9</xdr:row>
      <xdr:rowOff>76200</xdr:rowOff>
    </xdr:from>
    <xdr:to>
      <xdr:col>5</xdr:col>
      <xdr:colOff>571500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8AFA1-564A-0D43-958B-7F236B90E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9</xdr:row>
      <xdr:rowOff>50800</xdr:rowOff>
    </xdr:from>
    <xdr:to>
      <xdr:col>11</xdr:col>
      <xdr:colOff>615950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1DBCCB-5948-544E-B21D-48CCFF9C3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76200</xdr:rowOff>
    </xdr:from>
    <xdr:to>
      <xdr:col>7</xdr:col>
      <xdr:colOff>152400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677F8-03A5-4149-9995-9EC5E5E97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27</xdr:row>
      <xdr:rowOff>0</xdr:rowOff>
    </xdr:from>
    <xdr:to>
      <xdr:col>7</xdr:col>
      <xdr:colOff>177800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809D33-DF03-FC4A-892F-70F50558A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736600</xdr:colOff>
      <xdr:row>19</xdr:row>
      <xdr:rowOff>196850</xdr:rowOff>
    </xdr:from>
    <xdr:to>
      <xdr:col>13</xdr:col>
      <xdr:colOff>355600</xdr:colOff>
      <xdr:row>33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A66691-12D2-2428-C8BF-E00E07DC2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0.63233</cdr:x>
      <cdr:y>0.81685</cdr:y>
    </cdr:from>
    <cdr:to>
      <cdr:x>0.86856</cdr:x>
      <cdr:y>0.91209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F032E796-B974-4D16-7F3A-9811F5E57952}"/>
            </a:ext>
          </a:extLst>
        </cdr:cNvPr>
        <cdr:cNvSpPr txBox="1"/>
      </cdr:nvSpPr>
      <cdr:spPr>
        <a:xfrm xmlns:a="http://schemas.openxmlformats.org/drawingml/2006/main">
          <a:off x="4521200" y="2832100"/>
          <a:ext cx="1689065" cy="3301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>
              <a:latin typeface="Arial" panose="020B0604020202020204" pitchFamily="34" charset="0"/>
            </a:rPr>
            <a:t>Total: 292 fragments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0.62822</cdr:x>
      <cdr:y>0.81752</cdr:y>
    </cdr:from>
    <cdr:to>
      <cdr:x>0.86424</cdr:x>
      <cdr:y>0.91241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60C8DADE-8FA3-AC46-A7EC-CBC5D1E1B606}"/>
            </a:ext>
          </a:extLst>
        </cdr:cNvPr>
        <cdr:cNvSpPr txBox="1"/>
      </cdr:nvSpPr>
      <cdr:spPr>
        <a:xfrm xmlns:a="http://schemas.openxmlformats.org/drawingml/2006/main">
          <a:off x="4495828" y="2844797"/>
          <a:ext cx="1689065" cy="3301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>
              <a:latin typeface="Arial" panose="020B0604020202020204" pitchFamily="34" charset="0"/>
            </a:rPr>
            <a:t>Total: 399 fragments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7F23-AB58-044D-9CB3-DF49DF961B7E}">
  <dimension ref="A1:U11"/>
  <sheetViews>
    <sheetView workbookViewId="0">
      <selection activeCell="E28" sqref="E28"/>
    </sheetView>
  </sheetViews>
  <sheetFormatPr baseColWidth="10" defaultRowHeight="16" x14ac:dyDescent="0.2"/>
  <sheetData>
    <row r="1" spans="1:21" x14ac:dyDescent="0.2">
      <c r="A1" t="s">
        <v>0</v>
      </c>
      <c r="B1" t="s">
        <v>44</v>
      </c>
      <c r="R1" s="4"/>
      <c r="S1" s="4"/>
      <c r="T1" s="4"/>
      <c r="U1" s="4"/>
    </row>
    <row r="2" spans="1:21" x14ac:dyDescent="0.2">
      <c r="R2" s="4"/>
      <c r="S2" s="4"/>
      <c r="T2" s="4"/>
      <c r="U2" s="4"/>
    </row>
    <row r="3" spans="1:2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s="5"/>
      <c r="R3" s="4"/>
      <c r="S3" s="4"/>
      <c r="T3" s="4"/>
      <c r="U3" s="4"/>
    </row>
    <row r="4" spans="1:21" x14ac:dyDescent="0.2">
      <c r="A4" t="s">
        <v>14</v>
      </c>
      <c r="B4" s="1">
        <v>0.46</v>
      </c>
      <c r="C4" s="1">
        <v>0.17</v>
      </c>
      <c r="D4" s="1">
        <v>0.02</v>
      </c>
      <c r="E4" s="1">
        <v>0.03</v>
      </c>
      <c r="F4" s="1">
        <v>0.01</v>
      </c>
      <c r="H4" s="1">
        <v>0.03</v>
      </c>
      <c r="I4" s="1">
        <v>7.0000000000000007E-2</v>
      </c>
      <c r="J4" s="1">
        <v>0.02</v>
      </c>
      <c r="K4" s="1">
        <v>0.02</v>
      </c>
      <c r="L4" s="1">
        <v>0.03</v>
      </c>
      <c r="M4" s="1">
        <v>0.12</v>
      </c>
      <c r="N4" s="1">
        <v>0.04</v>
      </c>
      <c r="P4" s="4">
        <v>199</v>
      </c>
      <c r="R4" s="4">
        <f>SUM(P4:P6)</f>
        <v>682</v>
      </c>
      <c r="S4" s="4"/>
      <c r="T4" s="4"/>
      <c r="U4" s="4"/>
    </row>
    <row r="5" spans="1:21" x14ac:dyDescent="0.2">
      <c r="A5" s="4" t="s">
        <v>15</v>
      </c>
      <c r="B5" s="4">
        <v>14</v>
      </c>
      <c r="C5" s="4">
        <v>21</v>
      </c>
      <c r="D5">
        <v>1</v>
      </c>
      <c r="E5">
        <v>5</v>
      </c>
      <c r="F5">
        <v>6</v>
      </c>
      <c r="G5">
        <v>2</v>
      </c>
      <c r="H5">
        <v>14</v>
      </c>
      <c r="I5">
        <v>1</v>
      </c>
      <c r="J5">
        <v>2</v>
      </c>
      <c r="L5">
        <v>8</v>
      </c>
      <c r="M5">
        <v>18</v>
      </c>
      <c r="N5">
        <v>9</v>
      </c>
      <c r="P5" s="4">
        <v>176</v>
      </c>
      <c r="R5" s="4"/>
      <c r="S5" s="4"/>
      <c r="T5" s="4"/>
      <c r="U5" s="4"/>
    </row>
    <row r="6" spans="1:21" x14ac:dyDescent="0.2">
      <c r="A6" t="s">
        <v>16</v>
      </c>
      <c r="B6">
        <v>16</v>
      </c>
      <c r="C6">
        <v>19</v>
      </c>
      <c r="D6">
        <v>1</v>
      </c>
      <c r="E6">
        <v>10</v>
      </c>
      <c r="F6">
        <v>6</v>
      </c>
      <c r="G6">
        <v>1</v>
      </c>
      <c r="H6">
        <v>7</v>
      </c>
      <c r="I6">
        <v>4</v>
      </c>
      <c r="J6">
        <v>6</v>
      </c>
      <c r="K6">
        <v>1</v>
      </c>
      <c r="L6">
        <v>12</v>
      </c>
      <c r="M6">
        <v>10</v>
      </c>
      <c r="N6">
        <v>8</v>
      </c>
      <c r="P6" s="4">
        <v>307</v>
      </c>
      <c r="R6" s="4"/>
      <c r="S6" s="4"/>
      <c r="T6" s="4"/>
      <c r="U6" s="4"/>
    </row>
    <row r="7" spans="1:21" x14ac:dyDescent="0.2">
      <c r="P7" s="5"/>
      <c r="R7" s="4"/>
      <c r="S7" s="4"/>
      <c r="T7" s="4"/>
      <c r="U7" s="4"/>
    </row>
    <row r="9" spans="1:21" x14ac:dyDescent="0.2">
      <c r="B9">
        <f>46*1.99</f>
        <v>91.54</v>
      </c>
      <c r="C9">
        <f>17*1.99</f>
        <v>33.83</v>
      </c>
      <c r="D9">
        <f>1.99*2</f>
        <v>3.98</v>
      </c>
      <c r="E9">
        <f>1.99*3</f>
        <v>5.97</v>
      </c>
      <c r="F9">
        <f>1.99*1</f>
        <v>1.99</v>
      </c>
      <c r="G9">
        <v>0</v>
      </c>
      <c r="H9">
        <f>1.99*3</f>
        <v>5.97</v>
      </c>
      <c r="I9">
        <f>1.99*7</f>
        <v>13.93</v>
      </c>
      <c r="J9">
        <f>1.99*2</f>
        <v>3.98</v>
      </c>
      <c r="K9">
        <f>1.99*2</f>
        <v>3.98</v>
      </c>
      <c r="L9">
        <f>1.99*3</f>
        <v>5.97</v>
      </c>
      <c r="M9">
        <f>1.99*12</f>
        <v>23.88</v>
      </c>
      <c r="N9">
        <f>1.99*4</f>
        <v>7.96</v>
      </c>
      <c r="P9">
        <f>SUM(B9:N9)</f>
        <v>202.98</v>
      </c>
    </row>
    <row r="10" spans="1:21" x14ac:dyDescent="0.2">
      <c r="B10">
        <f>1.76*B5</f>
        <v>24.64</v>
      </c>
      <c r="C10">
        <f t="shared" ref="C10:N10" si="0">1.76*C5</f>
        <v>36.96</v>
      </c>
      <c r="D10">
        <f>1.76*D5</f>
        <v>1.76</v>
      </c>
      <c r="E10">
        <f t="shared" si="0"/>
        <v>8.8000000000000007</v>
      </c>
      <c r="F10">
        <f t="shared" si="0"/>
        <v>10.56</v>
      </c>
      <c r="G10">
        <f t="shared" si="0"/>
        <v>3.52</v>
      </c>
      <c r="H10">
        <f t="shared" si="0"/>
        <v>24.64</v>
      </c>
      <c r="I10">
        <f t="shared" si="0"/>
        <v>1.76</v>
      </c>
      <c r="J10">
        <f t="shared" si="0"/>
        <v>3.52</v>
      </c>
      <c r="K10">
        <f t="shared" si="0"/>
        <v>0</v>
      </c>
      <c r="L10">
        <f t="shared" si="0"/>
        <v>14.08</v>
      </c>
      <c r="M10">
        <f t="shared" si="0"/>
        <v>31.68</v>
      </c>
      <c r="N10">
        <f t="shared" si="0"/>
        <v>15.84</v>
      </c>
      <c r="P10">
        <f>SUM(B10:N10)</f>
        <v>177.76000000000002</v>
      </c>
    </row>
    <row r="11" spans="1:21" x14ac:dyDescent="0.2">
      <c r="B11">
        <f>3.07*B6</f>
        <v>49.12</v>
      </c>
      <c r="C11">
        <f t="shared" ref="C11:N11" si="1">3.07*C6</f>
        <v>58.33</v>
      </c>
      <c r="D11">
        <f t="shared" si="1"/>
        <v>3.07</v>
      </c>
      <c r="E11">
        <f t="shared" si="1"/>
        <v>30.7</v>
      </c>
      <c r="F11">
        <f t="shared" si="1"/>
        <v>18.419999999999998</v>
      </c>
      <c r="G11">
        <f t="shared" si="1"/>
        <v>3.07</v>
      </c>
      <c r="H11">
        <f t="shared" si="1"/>
        <v>21.49</v>
      </c>
      <c r="I11">
        <f t="shared" si="1"/>
        <v>12.28</v>
      </c>
      <c r="J11">
        <f t="shared" si="1"/>
        <v>18.419999999999998</v>
      </c>
      <c r="K11">
        <f t="shared" si="1"/>
        <v>3.07</v>
      </c>
      <c r="L11">
        <f t="shared" si="1"/>
        <v>36.839999999999996</v>
      </c>
      <c r="M11">
        <f t="shared" si="1"/>
        <v>30.7</v>
      </c>
      <c r="N11">
        <f t="shared" si="1"/>
        <v>24.56</v>
      </c>
      <c r="P11">
        <f>SUM(B11:N11)</f>
        <v>310.06999999999994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C46E-785A-DF42-9D27-20FBF454FC33}">
  <dimension ref="A1:S56"/>
  <sheetViews>
    <sheetView topLeftCell="A27" workbookViewId="0">
      <selection activeCell="A51" activeCellId="2" sqref="A17:XFD17 A34:XFD34 A51:XFD51"/>
    </sheetView>
  </sheetViews>
  <sheetFormatPr baseColWidth="10" defaultRowHeight="16" x14ac:dyDescent="0.2"/>
  <cols>
    <col min="9" max="9" width="10.83203125" style="8"/>
    <col min="12" max="12" width="10.83203125" style="8"/>
    <col min="16" max="16" width="10.83203125" style="12"/>
  </cols>
  <sheetData>
    <row r="1" spans="1:19" x14ac:dyDescent="0.2">
      <c r="A1" t="s">
        <v>0</v>
      </c>
    </row>
    <row r="2" spans="1:19" x14ac:dyDescent="0.2">
      <c r="I2" s="8" t="s">
        <v>32</v>
      </c>
      <c r="L2" s="8" t="s">
        <v>34</v>
      </c>
    </row>
    <row r="3" spans="1:19" x14ac:dyDescent="0.2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8" t="s">
        <v>32</v>
      </c>
      <c r="J3" t="s">
        <v>33</v>
      </c>
      <c r="L3" s="8" t="s">
        <v>33</v>
      </c>
      <c r="M3" t="s">
        <v>34</v>
      </c>
    </row>
    <row r="4" spans="1:19" s="6" customFormat="1" x14ac:dyDescent="0.2">
      <c r="A4" s="6" t="s">
        <v>19</v>
      </c>
      <c r="I4" s="9"/>
      <c r="L4" s="9"/>
      <c r="P4" s="13"/>
    </row>
    <row r="5" spans="1:19" ht="17" x14ac:dyDescent="0.2">
      <c r="B5" s="3" t="s">
        <v>17</v>
      </c>
      <c r="C5">
        <f>46*1.99</f>
        <v>91.54</v>
      </c>
      <c r="D5" t="s">
        <v>29</v>
      </c>
      <c r="E5" s="2" t="s">
        <v>35</v>
      </c>
      <c r="F5" t="s">
        <v>32</v>
      </c>
      <c r="G5">
        <v>1</v>
      </c>
      <c r="H5">
        <v>1</v>
      </c>
      <c r="I5" s="8">
        <f>IF(F5="A", (C5*H5)/G5,0)</f>
        <v>91.54</v>
      </c>
      <c r="J5">
        <f>IF(F5="AB", (C5*H5)/G5,0)</f>
        <v>0</v>
      </c>
      <c r="L5" s="8">
        <f>IF(F5="AB", (C5*H5)/G5,0)</f>
        <v>0</v>
      </c>
      <c r="M5">
        <f>IF(F5="B", (C5*H5)/G5,0)</f>
        <v>0</v>
      </c>
    </row>
    <row r="6" spans="1:19" ht="17" x14ac:dyDescent="0.2">
      <c r="B6" s="3" t="s">
        <v>2</v>
      </c>
      <c r="C6">
        <f>17*1.99</f>
        <v>33.83</v>
      </c>
      <c r="D6" t="s">
        <v>29</v>
      </c>
      <c r="E6" s="2" t="s">
        <v>35</v>
      </c>
      <c r="F6" t="s">
        <v>32</v>
      </c>
      <c r="G6">
        <v>1</v>
      </c>
      <c r="H6">
        <v>1</v>
      </c>
      <c r="I6" s="8">
        <f t="shared" ref="I6:I51" si="0">IF(F6="A", (C6*H6)/G6,0)</f>
        <v>33.83</v>
      </c>
      <c r="J6">
        <f t="shared" ref="J6:J51" si="1">IF(F6="AB", (C6*H6)/G6,0)</f>
        <v>0</v>
      </c>
      <c r="L6" s="8">
        <f t="shared" ref="L6:L51" si="2">IF(F6="AB", (C6*H6)/G6,0)</f>
        <v>0</v>
      </c>
      <c r="M6">
        <f t="shared" ref="M6:M51" si="3">IF(F6="B", (C6*H6)/G6,0)</f>
        <v>0</v>
      </c>
    </row>
    <row r="7" spans="1:19" ht="17" x14ac:dyDescent="0.2">
      <c r="B7" s="3" t="s">
        <v>3</v>
      </c>
      <c r="C7">
        <f>1.99*2</f>
        <v>3.98</v>
      </c>
      <c r="D7" t="s">
        <v>29</v>
      </c>
      <c r="E7" s="2" t="s">
        <v>36</v>
      </c>
      <c r="F7" t="s">
        <v>32</v>
      </c>
      <c r="G7">
        <v>1</v>
      </c>
      <c r="H7">
        <v>1</v>
      </c>
      <c r="I7" s="8">
        <f t="shared" si="0"/>
        <v>3.98</v>
      </c>
      <c r="J7">
        <f t="shared" si="1"/>
        <v>0</v>
      </c>
      <c r="K7" s="1"/>
      <c r="L7" s="8">
        <f t="shared" si="2"/>
        <v>0</v>
      </c>
      <c r="M7">
        <f t="shared" si="3"/>
        <v>0</v>
      </c>
      <c r="N7" s="1"/>
      <c r="O7" s="1"/>
      <c r="P7" s="14"/>
      <c r="Q7" s="1"/>
      <c r="R7" s="1"/>
      <c r="S7" s="1"/>
    </row>
    <row r="8" spans="1:19" ht="17" x14ac:dyDescent="0.2">
      <c r="B8" s="3" t="s">
        <v>4</v>
      </c>
      <c r="C8">
        <f>1.99*3</f>
        <v>5.97</v>
      </c>
      <c r="D8" t="s">
        <v>29</v>
      </c>
      <c r="E8" s="2" t="s">
        <v>37</v>
      </c>
      <c r="F8" t="s">
        <v>32</v>
      </c>
      <c r="G8">
        <v>1</v>
      </c>
      <c r="H8">
        <v>1</v>
      </c>
      <c r="I8" s="8">
        <f t="shared" si="0"/>
        <v>5.97</v>
      </c>
      <c r="J8">
        <f t="shared" si="1"/>
        <v>0</v>
      </c>
      <c r="L8" s="8">
        <f t="shared" si="2"/>
        <v>0</v>
      </c>
      <c r="M8">
        <f t="shared" si="3"/>
        <v>0</v>
      </c>
    </row>
    <row r="9" spans="1:19" ht="34" x14ac:dyDescent="0.2">
      <c r="B9" s="3" t="s">
        <v>5</v>
      </c>
      <c r="C9">
        <f>1.99*1</f>
        <v>1.99</v>
      </c>
      <c r="D9" t="s">
        <v>29</v>
      </c>
      <c r="E9" s="2" t="s">
        <v>38</v>
      </c>
      <c r="F9" t="s">
        <v>32</v>
      </c>
      <c r="G9">
        <v>1</v>
      </c>
      <c r="H9">
        <v>1</v>
      </c>
      <c r="I9" s="8">
        <f t="shared" si="0"/>
        <v>1.99</v>
      </c>
      <c r="J9">
        <f t="shared" si="1"/>
        <v>0</v>
      </c>
      <c r="L9" s="8">
        <f t="shared" si="2"/>
        <v>0</v>
      </c>
      <c r="M9">
        <f t="shared" si="3"/>
        <v>0</v>
      </c>
    </row>
    <row r="10" spans="1:19" ht="17" x14ac:dyDescent="0.2">
      <c r="B10" s="3" t="s">
        <v>6</v>
      </c>
      <c r="C10">
        <v>0</v>
      </c>
      <c r="D10" t="s">
        <v>29</v>
      </c>
      <c r="E10" s="2" t="s">
        <v>39</v>
      </c>
      <c r="F10" t="s">
        <v>32</v>
      </c>
      <c r="G10">
        <v>1</v>
      </c>
      <c r="H10">
        <v>1</v>
      </c>
      <c r="I10" s="8">
        <f t="shared" si="0"/>
        <v>0</v>
      </c>
      <c r="J10">
        <f t="shared" si="1"/>
        <v>0</v>
      </c>
      <c r="L10" s="8">
        <f t="shared" si="2"/>
        <v>0</v>
      </c>
      <c r="M10">
        <f t="shared" si="3"/>
        <v>0</v>
      </c>
    </row>
    <row r="11" spans="1:19" ht="17" x14ac:dyDescent="0.2">
      <c r="B11" s="3" t="s">
        <v>7</v>
      </c>
      <c r="C11">
        <f>1.99*3</f>
        <v>5.97</v>
      </c>
      <c r="D11" t="s">
        <v>29</v>
      </c>
      <c r="E11" s="2" t="s">
        <v>40</v>
      </c>
      <c r="F11" t="s">
        <v>32</v>
      </c>
      <c r="G11">
        <v>1</v>
      </c>
      <c r="H11">
        <v>1</v>
      </c>
      <c r="I11" s="8">
        <f t="shared" si="0"/>
        <v>5.97</v>
      </c>
      <c r="J11">
        <f t="shared" si="1"/>
        <v>0</v>
      </c>
      <c r="L11" s="8">
        <f t="shared" si="2"/>
        <v>0</v>
      </c>
      <c r="M11">
        <f t="shared" si="3"/>
        <v>0</v>
      </c>
    </row>
    <row r="12" spans="1:19" ht="51" x14ac:dyDescent="0.2">
      <c r="B12" s="3" t="s">
        <v>8</v>
      </c>
      <c r="C12">
        <f>1.99*7</f>
        <v>13.93</v>
      </c>
      <c r="D12" t="s">
        <v>29</v>
      </c>
      <c r="E12" s="2" t="s">
        <v>41</v>
      </c>
      <c r="F12" t="s">
        <v>32</v>
      </c>
      <c r="G12">
        <v>1</v>
      </c>
      <c r="H12">
        <v>1</v>
      </c>
      <c r="I12" s="8">
        <f t="shared" si="0"/>
        <v>13.93</v>
      </c>
      <c r="J12">
        <f t="shared" si="1"/>
        <v>0</v>
      </c>
      <c r="L12" s="8">
        <f t="shared" si="2"/>
        <v>0</v>
      </c>
      <c r="M12">
        <f t="shared" si="3"/>
        <v>0</v>
      </c>
    </row>
    <row r="13" spans="1:19" ht="17" x14ac:dyDescent="0.2">
      <c r="B13" s="3" t="s">
        <v>9</v>
      </c>
      <c r="C13">
        <f>1.99*2</f>
        <v>3.98</v>
      </c>
      <c r="D13" t="s">
        <v>29</v>
      </c>
      <c r="E13" s="2" t="s">
        <v>42</v>
      </c>
      <c r="F13" t="s">
        <v>32</v>
      </c>
      <c r="G13">
        <v>1</v>
      </c>
      <c r="H13">
        <v>1</v>
      </c>
      <c r="I13" s="8">
        <f t="shared" si="0"/>
        <v>3.98</v>
      </c>
      <c r="J13">
        <f t="shared" si="1"/>
        <v>0</v>
      </c>
      <c r="L13" s="8">
        <f t="shared" si="2"/>
        <v>0</v>
      </c>
      <c r="M13">
        <f t="shared" si="3"/>
        <v>0</v>
      </c>
    </row>
    <row r="14" spans="1:19" ht="17" x14ac:dyDescent="0.2">
      <c r="B14" s="3" t="s">
        <v>10</v>
      </c>
      <c r="C14">
        <f>1.99*2</f>
        <v>3.98</v>
      </c>
      <c r="D14" t="s">
        <v>29</v>
      </c>
      <c r="E14" s="2" t="s">
        <v>35</v>
      </c>
      <c r="F14" t="s">
        <v>32</v>
      </c>
      <c r="G14">
        <v>1</v>
      </c>
      <c r="H14">
        <v>1</v>
      </c>
      <c r="I14" s="8">
        <f t="shared" si="0"/>
        <v>3.98</v>
      </c>
      <c r="J14">
        <f t="shared" si="1"/>
        <v>0</v>
      </c>
      <c r="L14" s="8">
        <f t="shared" si="2"/>
        <v>0</v>
      </c>
      <c r="M14">
        <f t="shared" si="3"/>
        <v>0</v>
      </c>
    </row>
    <row r="15" spans="1:19" ht="17" x14ac:dyDescent="0.2">
      <c r="B15" s="3" t="s">
        <v>11</v>
      </c>
      <c r="C15">
        <f>1.99*3</f>
        <v>5.97</v>
      </c>
      <c r="D15" t="s">
        <v>29</v>
      </c>
      <c r="E15" s="2" t="s">
        <v>39</v>
      </c>
      <c r="F15" t="s">
        <v>32</v>
      </c>
      <c r="G15">
        <v>1</v>
      </c>
      <c r="H15">
        <v>1</v>
      </c>
      <c r="I15" s="8">
        <f t="shared" si="0"/>
        <v>5.97</v>
      </c>
      <c r="J15">
        <f t="shared" si="1"/>
        <v>0</v>
      </c>
      <c r="L15" s="8">
        <f t="shared" si="2"/>
        <v>0</v>
      </c>
      <c r="M15">
        <f t="shared" si="3"/>
        <v>0</v>
      </c>
    </row>
    <row r="16" spans="1:19" ht="17" x14ac:dyDescent="0.2">
      <c r="B16" s="3" t="s">
        <v>12</v>
      </c>
      <c r="C16">
        <f>1.99*12</f>
        <v>23.88</v>
      </c>
      <c r="D16" t="s">
        <v>29</v>
      </c>
      <c r="E16" s="2" t="s">
        <v>39</v>
      </c>
      <c r="F16" t="s">
        <v>32</v>
      </c>
      <c r="G16">
        <v>1</v>
      </c>
      <c r="H16">
        <v>1</v>
      </c>
      <c r="I16" s="8">
        <f t="shared" si="0"/>
        <v>23.88</v>
      </c>
      <c r="J16">
        <f t="shared" si="1"/>
        <v>0</v>
      </c>
      <c r="L16" s="8">
        <f t="shared" si="2"/>
        <v>0</v>
      </c>
      <c r="M16">
        <f t="shared" si="3"/>
        <v>0</v>
      </c>
    </row>
    <row r="17" spans="1:16" ht="17" x14ac:dyDescent="0.2">
      <c r="B17" s="3" t="s">
        <v>18</v>
      </c>
      <c r="C17">
        <f>1.99*4</f>
        <v>7.96</v>
      </c>
      <c r="D17" t="s">
        <v>29</v>
      </c>
      <c r="E17" s="2" t="s">
        <v>43</v>
      </c>
      <c r="F17" t="s">
        <v>32</v>
      </c>
      <c r="G17">
        <v>1</v>
      </c>
      <c r="H17">
        <v>1</v>
      </c>
      <c r="I17" s="8">
        <f t="shared" si="0"/>
        <v>7.96</v>
      </c>
      <c r="J17">
        <f t="shared" si="1"/>
        <v>0</v>
      </c>
      <c r="L17" s="8">
        <f t="shared" si="2"/>
        <v>0</v>
      </c>
      <c r="M17">
        <f t="shared" si="3"/>
        <v>0</v>
      </c>
    </row>
    <row r="18" spans="1:16" x14ac:dyDescent="0.2">
      <c r="K18">
        <f>SUM(I5:J17)</f>
        <v>202.98</v>
      </c>
      <c r="N18">
        <f>SUM(L5:M17)</f>
        <v>0</v>
      </c>
      <c r="P18" s="12">
        <v>202.98</v>
      </c>
    </row>
    <row r="21" spans="1:16" s="6" customFormat="1" x14ac:dyDescent="0.2">
      <c r="A21" s="6" t="s">
        <v>20</v>
      </c>
      <c r="C21" s="7"/>
      <c r="D21" s="7"/>
      <c r="E21" s="7"/>
      <c r="F21" s="7"/>
      <c r="G21" s="7"/>
      <c r="H21" s="7"/>
      <c r="I21" s="9"/>
      <c r="K21" s="7"/>
      <c r="L21" s="9"/>
      <c r="P21" s="13"/>
    </row>
    <row r="22" spans="1:16" ht="17" x14ac:dyDescent="0.2">
      <c r="B22" s="3" t="s">
        <v>17</v>
      </c>
      <c r="C22">
        <v>24.64</v>
      </c>
      <c r="D22" t="s">
        <v>30</v>
      </c>
      <c r="E22" s="2" t="s">
        <v>35</v>
      </c>
      <c r="F22" t="s">
        <v>33</v>
      </c>
      <c r="G22">
        <v>2</v>
      </c>
      <c r="H22">
        <v>1</v>
      </c>
      <c r="I22" s="8">
        <f t="shared" si="0"/>
        <v>0</v>
      </c>
      <c r="J22">
        <f t="shared" si="1"/>
        <v>12.32</v>
      </c>
      <c r="L22" s="8">
        <f t="shared" si="2"/>
        <v>12.32</v>
      </c>
      <c r="M22">
        <f t="shared" si="3"/>
        <v>0</v>
      </c>
    </row>
    <row r="23" spans="1:16" ht="17" x14ac:dyDescent="0.2">
      <c r="B23" s="3" t="s">
        <v>2</v>
      </c>
      <c r="C23">
        <v>36.96</v>
      </c>
      <c r="D23" s="4" t="s">
        <v>30</v>
      </c>
      <c r="E23" s="2" t="s">
        <v>35</v>
      </c>
      <c r="F23" t="s">
        <v>33</v>
      </c>
      <c r="G23">
        <v>2</v>
      </c>
      <c r="H23">
        <v>1</v>
      </c>
      <c r="I23" s="8">
        <f t="shared" si="0"/>
        <v>0</v>
      </c>
      <c r="J23">
        <f t="shared" si="1"/>
        <v>18.48</v>
      </c>
      <c r="K23" s="4"/>
      <c r="L23" s="8">
        <f t="shared" si="2"/>
        <v>18.48</v>
      </c>
      <c r="M23">
        <f t="shared" si="3"/>
        <v>0</v>
      </c>
    </row>
    <row r="24" spans="1:16" ht="17" x14ac:dyDescent="0.2">
      <c r="B24" s="3" t="s">
        <v>3</v>
      </c>
      <c r="C24">
        <v>1.76</v>
      </c>
      <c r="D24" s="4" t="s">
        <v>30</v>
      </c>
      <c r="E24" s="2" t="s">
        <v>36</v>
      </c>
      <c r="F24" t="s">
        <v>33</v>
      </c>
      <c r="G24">
        <v>2</v>
      </c>
      <c r="H24">
        <v>1</v>
      </c>
      <c r="I24" s="8">
        <f t="shared" si="0"/>
        <v>0</v>
      </c>
      <c r="J24">
        <f t="shared" si="1"/>
        <v>0.88</v>
      </c>
      <c r="K24" s="4"/>
      <c r="L24" s="8">
        <f t="shared" si="2"/>
        <v>0.88</v>
      </c>
      <c r="M24">
        <f t="shared" si="3"/>
        <v>0</v>
      </c>
    </row>
    <row r="25" spans="1:16" ht="17" x14ac:dyDescent="0.2">
      <c r="B25" s="3" t="s">
        <v>4</v>
      </c>
      <c r="C25">
        <v>8.8000000000000007</v>
      </c>
      <c r="D25" s="4" t="s">
        <v>30</v>
      </c>
      <c r="E25" s="2" t="s">
        <v>37</v>
      </c>
      <c r="F25" t="s">
        <v>33</v>
      </c>
      <c r="G25">
        <v>2</v>
      </c>
      <c r="H25">
        <v>1</v>
      </c>
      <c r="I25" s="8">
        <f t="shared" si="0"/>
        <v>0</v>
      </c>
      <c r="J25">
        <f t="shared" si="1"/>
        <v>4.4000000000000004</v>
      </c>
      <c r="K25" s="4"/>
      <c r="L25" s="8">
        <f t="shared" si="2"/>
        <v>4.4000000000000004</v>
      </c>
      <c r="M25">
        <f t="shared" si="3"/>
        <v>0</v>
      </c>
    </row>
    <row r="26" spans="1:16" ht="34" x14ac:dyDescent="0.2">
      <c r="B26" s="3" t="s">
        <v>5</v>
      </c>
      <c r="C26">
        <v>10.56</v>
      </c>
      <c r="D26" s="4" t="s">
        <v>30</v>
      </c>
      <c r="E26" s="2" t="s">
        <v>38</v>
      </c>
      <c r="F26" t="s">
        <v>33</v>
      </c>
      <c r="G26">
        <v>2</v>
      </c>
      <c r="H26">
        <v>1</v>
      </c>
      <c r="I26" s="8">
        <f t="shared" si="0"/>
        <v>0</v>
      </c>
      <c r="J26">
        <f t="shared" si="1"/>
        <v>5.28</v>
      </c>
      <c r="K26" s="4"/>
      <c r="L26" s="8">
        <f t="shared" si="2"/>
        <v>5.28</v>
      </c>
      <c r="M26">
        <f t="shared" si="3"/>
        <v>0</v>
      </c>
    </row>
    <row r="27" spans="1:16" ht="17" x14ac:dyDescent="0.2">
      <c r="B27" s="3" t="s">
        <v>6</v>
      </c>
      <c r="C27">
        <v>3.52</v>
      </c>
      <c r="D27" s="4" t="s">
        <v>30</v>
      </c>
      <c r="E27" s="2" t="s">
        <v>39</v>
      </c>
      <c r="F27" t="s">
        <v>33</v>
      </c>
      <c r="G27">
        <v>2</v>
      </c>
      <c r="H27">
        <v>1</v>
      </c>
      <c r="I27" s="8">
        <f t="shared" si="0"/>
        <v>0</v>
      </c>
      <c r="J27">
        <f t="shared" si="1"/>
        <v>1.76</v>
      </c>
      <c r="K27" s="4"/>
      <c r="L27" s="8">
        <f t="shared" si="2"/>
        <v>1.76</v>
      </c>
      <c r="M27">
        <f t="shared" si="3"/>
        <v>0</v>
      </c>
    </row>
    <row r="28" spans="1:16" ht="17" x14ac:dyDescent="0.2">
      <c r="B28" s="3" t="s">
        <v>7</v>
      </c>
      <c r="C28">
        <v>24.64</v>
      </c>
      <c r="D28" s="4" t="s">
        <v>30</v>
      </c>
      <c r="E28" s="2" t="s">
        <v>40</v>
      </c>
      <c r="F28" t="s">
        <v>33</v>
      </c>
      <c r="G28">
        <v>2</v>
      </c>
      <c r="H28">
        <v>1</v>
      </c>
      <c r="I28" s="8">
        <f t="shared" si="0"/>
        <v>0</v>
      </c>
      <c r="J28">
        <f t="shared" si="1"/>
        <v>12.32</v>
      </c>
      <c r="K28" s="4"/>
      <c r="L28" s="8">
        <f t="shared" si="2"/>
        <v>12.32</v>
      </c>
      <c r="M28">
        <f t="shared" si="3"/>
        <v>0</v>
      </c>
    </row>
    <row r="29" spans="1:16" ht="51" x14ac:dyDescent="0.2">
      <c r="B29" s="3" t="s">
        <v>8</v>
      </c>
      <c r="C29">
        <v>1.76</v>
      </c>
      <c r="D29" s="4" t="s">
        <v>30</v>
      </c>
      <c r="E29" s="2" t="s">
        <v>41</v>
      </c>
      <c r="F29" t="s">
        <v>33</v>
      </c>
      <c r="G29">
        <v>2</v>
      </c>
      <c r="H29">
        <v>1</v>
      </c>
      <c r="I29" s="8">
        <f t="shared" si="0"/>
        <v>0</v>
      </c>
      <c r="J29">
        <f t="shared" si="1"/>
        <v>0.88</v>
      </c>
      <c r="K29" s="4"/>
      <c r="L29" s="8">
        <f t="shared" si="2"/>
        <v>0.88</v>
      </c>
      <c r="M29">
        <f t="shared" si="3"/>
        <v>0</v>
      </c>
    </row>
    <row r="30" spans="1:16" ht="17" x14ac:dyDescent="0.2">
      <c r="B30" s="3" t="s">
        <v>9</v>
      </c>
      <c r="C30">
        <v>3.52</v>
      </c>
      <c r="D30" s="4" t="s">
        <v>30</v>
      </c>
      <c r="E30" s="2" t="s">
        <v>42</v>
      </c>
      <c r="F30" t="s">
        <v>33</v>
      </c>
      <c r="G30">
        <v>2</v>
      </c>
      <c r="H30">
        <v>1</v>
      </c>
      <c r="I30" s="8">
        <f t="shared" si="0"/>
        <v>0</v>
      </c>
      <c r="J30">
        <f t="shared" si="1"/>
        <v>1.76</v>
      </c>
      <c r="K30" s="4"/>
      <c r="L30" s="8">
        <f t="shared" si="2"/>
        <v>1.76</v>
      </c>
      <c r="M30">
        <f t="shared" si="3"/>
        <v>0</v>
      </c>
    </row>
    <row r="31" spans="1:16" ht="17" x14ac:dyDescent="0.2">
      <c r="B31" s="3" t="s">
        <v>10</v>
      </c>
      <c r="C31" s="4">
        <v>0</v>
      </c>
      <c r="D31" s="4" t="s">
        <v>30</v>
      </c>
      <c r="E31" s="2" t="s">
        <v>35</v>
      </c>
      <c r="F31" t="s">
        <v>33</v>
      </c>
      <c r="G31">
        <v>2</v>
      </c>
      <c r="H31">
        <v>1</v>
      </c>
      <c r="I31" s="8">
        <f t="shared" si="0"/>
        <v>0</v>
      </c>
      <c r="J31">
        <f t="shared" si="1"/>
        <v>0</v>
      </c>
      <c r="K31" s="4"/>
      <c r="L31" s="8">
        <f t="shared" si="2"/>
        <v>0</v>
      </c>
      <c r="M31">
        <f t="shared" si="3"/>
        <v>0</v>
      </c>
    </row>
    <row r="32" spans="1:16" ht="17" x14ac:dyDescent="0.2">
      <c r="B32" s="3" t="s">
        <v>11</v>
      </c>
      <c r="C32">
        <v>14.08</v>
      </c>
      <c r="D32" s="4" t="s">
        <v>30</v>
      </c>
      <c r="E32" s="2" t="s">
        <v>39</v>
      </c>
      <c r="F32" t="s">
        <v>33</v>
      </c>
      <c r="G32">
        <v>2</v>
      </c>
      <c r="H32">
        <v>1</v>
      </c>
      <c r="I32" s="8">
        <f t="shared" si="0"/>
        <v>0</v>
      </c>
      <c r="J32">
        <f t="shared" si="1"/>
        <v>7.04</v>
      </c>
      <c r="K32" s="4"/>
      <c r="L32" s="8">
        <f t="shared" si="2"/>
        <v>7.04</v>
      </c>
      <c r="M32">
        <f t="shared" si="3"/>
        <v>0</v>
      </c>
    </row>
    <row r="33" spans="1:16" ht="17" x14ac:dyDescent="0.2">
      <c r="B33" s="3" t="s">
        <v>12</v>
      </c>
      <c r="C33">
        <v>31.68</v>
      </c>
      <c r="D33" s="4" t="s">
        <v>30</v>
      </c>
      <c r="E33" s="2" t="s">
        <v>39</v>
      </c>
      <c r="F33" t="s">
        <v>33</v>
      </c>
      <c r="G33">
        <v>2</v>
      </c>
      <c r="H33">
        <v>1</v>
      </c>
      <c r="I33" s="8">
        <f t="shared" si="0"/>
        <v>0</v>
      </c>
      <c r="J33">
        <f t="shared" si="1"/>
        <v>15.84</v>
      </c>
      <c r="K33" s="4"/>
      <c r="L33" s="8">
        <f t="shared" si="2"/>
        <v>15.84</v>
      </c>
      <c r="M33">
        <f t="shared" si="3"/>
        <v>0</v>
      </c>
    </row>
    <row r="34" spans="1:16" ht="17" x14ac:dyDescent="0.2">
      <c r="B34" s="3" t="s">
        <v>18</v>
      </c>
      <c r="C34">
        <v>15.84</v>
      </c>
      <c r="D34" s="4" t="s">
        <v>30</v>
      </c>
      <c r="E34" s="2" t="s">
        <v>43</v>
      </c>
      <c r="F34" t="s">
        <v>33</v>
      </c>
      <c r="G34">
        <v>2</v>
      </c>
      <c r="H34">
        <v>1</v>
      </c>
      <c r="I34" s="8">
        <f t="shared" si="0"/>
        <v>0</v>
      </c>
      <c r="J34">
        <f t="shared" si="1"/>
        <v>7.92</v>
      </c>
      <c r="K34" s="4"/>
      <c r="L34" s="8">
        <f t="shared" si="2"/>
        <v>7.92</v>
      </c>
      <c r="M34">
        <f t="shared" si="3"/>
        <v>0</v>
      </c>
    </row>
    <row r="35" spans="1:16" x14ac:dyDescent="0.2">
      <c r="K35">
        <f>SUM(I22:J34)</f>
        <v>88.88000000000001</v>
      </c>
      <c r="N35">
        <f>SUM(L22:M34)</f>
        <v>88.88000000000001</v>
      </c>
      <c r="P35" s="12">
        <f>SUM(K35:N35)</f>
        <v>177.76000000000002</v>
      </c>
    </row>
    <row r="38" spans="1:16" s="6" customFormat="1" x14ac:dyDescent="0.2">
      <c r="A38" s="6" t="s">
        <v>21</v>
      </c>
      <c r="I38" s="9"/>
      <c r="L38" s="9"/>
      <c r="P38" s="13"/>
    </row>
    <row r="39" spans="1:16" ht="17" x14ac:dyDescent="0.2">
      <c r="B39" s="3" t="s">
        <v>17</v>
      </c>
      <c r="C39" s="4">
        <v>49.12</v>
      </c>
      <c r="D39" t="s">
        <v>31</v>
      </c>
      <c r="E39" s="2" t="s">
        <v>35</v>
      </c>
      <c r="F39" t="s">
        <v>34</v>
      </c>
      <c r="G39">
        <v>1</v>
      </c>
      <c r="H39">
        <v>1</v>
      </c>
      <c r="I39" s="8">
        <f t="shared" si="0"/>
        <v>0</v>
      </c>
      <c r="J39">
        <f t="shared" si="1"/>
        <v>0</v>
      </c>
      <c r="L39" s="8">
        <f t="shared" si="2"/>
        <v>0</v>
      </c>
      <c r="M39">
        <f t="shared" si="3"/>
        <v>49.12</v>
      </c>
    </row>
    <row r="40" spans="1:16" ht="17" x14ac:dyDescent="0.2">
      <c r="B40" s="3" t="s">
        <v>2</v>
      </c>
      <c r="C40">
        <v>58.33</v>
      </c>
      <c r="D40" t="s">
        <v>31</v>
      </c>
      <c r="E40" s="2" t="s">
        <v>35</v>
      </c>
      <c r="F40" t="s">
        <v>34</v>
      </c>
      <c r="G40">
        <v>1</v>
      </c>
      <c r="H40">
        <v>1</v>
      </c>
      <c r="I40" s="8">
        <f t="shared" si="0"/>
        <v>0</v>
      </c>
      <c r="J40">
        <f t="shared" si="1"/>
        <v>0</v>
      </c>
      <c r="L40" s="8">
        <f t="shared" si="2"/>
        <v>0</v>
      </c>
      <c r="M40">
        <f t="shared" si="3"/>
        <v>58.33</v>
      </c>
    </row>
    <row r="41" spans="1:16" ht="17" x14ac:dyDescent="0.2">
      <c r="B41" s="3" t="s">
        <v>3</v>
      </c>
      <c r="C41">
        <v>3.07</v>
      </c>
      <c r="D41" t="s">
        <v>31</v>
      </c>
      <c r="E41" s="2" t="s">
        <v>36</v>
      </c>
      <c r="F41" t="s">
        <v>34</v>
      </c>
      <c r="G41">
        <v>1</v>
      </c>
      <c r="H41">
        <v>1</v>
      </c>
      <c r="I41" s="8">
        <f t="shared" si="0"/>
        <v>0</v>
      </c>
      <c r="J41">
        <f t="shared" si="1"/>
        <v>0</v>
      </c>
      <c r="L41" s="8">
        <f t="shared" si="2"/>
        <v>0</v>
      </c>
      <c r="M41">
        <f t="shared" si="3"/>
        <v>3.07</v>
      </c>
    </row>
    <row r="42" spans="1:16" ht="17" x14ac:dyDescent="0.2">
      <c r="B42" s="3" t="s">
        <v>4</v>
      </c>
      <c r="C42">
        <v>30.7</v>
      </c>
      <c r="D42" t="s">
        <v>31</v>
      </c>
      <c r="E42" s="2" t="s">
        <v>37</v>
      </c>
      <c r="F42" t="s">
        <v>34</v>
      </c>
      <c r="G42">
        <v>1</v>
      </c>
      <c r="H42">
        <v>1</v>
      </c>
      <c r="I42" s="8">
        <f t="shared" si="0"/>
        <v>0</v>
      </c>
      <c r="J42">
        <f t="shared" si="1"/>
        <v>0</v>
      </c>
      <c r="L42" s="8">
        <f t="shared" si="2"/>
        <v>0</v>
      </c>
      <c r="M42">
        <f t="shared" si="3"/>
        <v>30.7</v>
      </c>
    </row>
    <row r="43" spans="1:16" ht="34" x14ac:dyDescent="0.2">
      <c r="B43" s="3" t="s">
        <v>5</v>
      </c>
      <c r="C43">
        <v>18.419999999999998</v>
      </c>
      <c r="D43" t="s">
        <v>31</v>
      </c>
      <c r="E43" s="2" t="s">
        <v>38</v>
      </c>
      <c r="F43" t="s">
        <v>34</v>
      </c>
      <c r="G43">
        <v>1</v>
      </c>
      <c r="H43">
        <v>1</v>
      </c>
      <c r="I43" s="8">
        <f t="shared" si="0"/>
        <v>0</v>
      </c>
      <c r="J43">
        <f t="shared" si="1"/>
        <v>0</v>
      </c>
      <c r="L43" s="8">
        <f t="shared" si="2"/>
        <v>0</v>
      </c>
      <c r="M43">
        <f t="shared" si="3"/>
        <v>18.419999999999998</v>
      </c>
    </row>
    <row r="44" spans="1:16" ht="17" x14ac:dyDescent="0.2">
      <c r="B44" s="3" t="s">
        <v>6</v>
      </c>
      <c r="C44">
        <v>3.07</v>
      </c>
      <c r="D44" t="s">
        <v>31</v>
      </c>
      <c r="E44" s="2" t="s">
        <v>39</v>
      </c>
      <c r="F44" t="s">
        <v>34</v>
      </c>
      <c r="G44">
        <v>1</v>
      </c>
      <c r="H44">
        <v>1</v>
      </c>
      <c r="I44" s="8">
        <f t="shared" si="0"/>
        <v>0</v>
      </c>
      <c r="J44">
        <f t="shared" si="1"/>
        <v>0</v>
      </c>
      <c r="L44" s="8">
        <f t="shared" si="2"/>
        <v>0</v>
      </c>
      <c r="M44">
        <f t="shared" si="3"/>
        <v>3.07</v>
      </c>
    </row>
    <row r="45" spans="1:16" ht="17" x14ac:dyDescent="0.2">
      <c r="B45" s="3" t="s">
        <v>7</v>
      </c>
      <c r="C45">
        <v>21.49</v>
      </c>
      <c r="D45" t="s">
        <v>31</v>
      </c>
      <c r="E45" s="2" t="s">
        <v>40</v>
      </c>
      <c r="F45" t="s">
        <v>34</v>
      </c>
      <c r="G45">
        <v>1</v>
      </c>
      <c r="H45">
        <v>1</v>
      </c>
      <c r="I45" s="8">
        <f t="shared" si="0"/>
        <v>0</v>
      </c>
      <c r="J45">
        <f t="shared" si="1"/>
        <v>0</v>
      </c>
      <c r="L45" s="8">
        <f t="shared" si="2"/>
        <v>0</v>
      </c>
      <c r="M45">
        <f t="shared" si="3"/>
        <v>21.49</v>
      </c>
    </row>
    <row r="46" spans="1:16" ht="51" x14ac:dyDescent="0.2">
      <c r="B46" s="3" t="s">
        <v>8</v>
      </c>
      <c r="C46">
        <v>12.28</v>
      </c>
      <c r="D46" t="s">
        <v>31</v>
      </c>
      <c r="E46" s="2" t="s">
        <v>41</v>
      </c>
      <c r="F46" t="s">
        <v>34</v>
      </c>
      <c r="G46">
        <v>1</v>
      </c>
      <c r="H46">
        <v>1</v>
      </c>
      <c r="I46" s="8">
        <f t="shared" si="0"/>
        <v>0</v>
      </c>
      <c r="J46">
        <f t="shared" si="1"/>
        <v>0</v>
      </c>
      <c r="L46" s="8">
        <f t="shared" si="2"/>
        <v>0</v>
      </c>
      <c r="M46">
        <f t="shared" si="3"/>
        <v>12.28</v>
      </c>
    </row>
    <row r="47" spans="1:16" ht="17" x14ac:dyDescent="0.2">
      <c r="B47" s="3" t="s">
        <v>9</v>
      </c>
      <c r="C47">
        <v>18.419999999999998</v>
      </c>
      <c r="D47" t="s">
        <v>31</v>
      </c>
      <c r="E47" s="2" t="s">
        <v>42</v>
      </c>
      <c r="F47" t="s">
        <v>34</v>
      </c>
      <c r="G47">
        <v>1</v>
      </c>
      <c r="H47">
        <v>1</v>
      </c>
      <c r="I47" s="8">
        <f t="shared" si="0"/>
        <v>0</v>
      </c>
      <c r="J47">
        <f t="shared" si="1"/>
        <v>0</v>
      </c>
      <c r="L47" s="8">
        <f t="shared" si="2"/>
        <v>0</v>
      </c>
      <c r="M47">
        <f t="shared" si="3"/>
        <v>18.419999999999998</v>
      </c>
    </row>
    <row r="48" spans="1:16" ht="17" x14ac:dyDescent="0.2">
      <c r="B48" s="3" t="s">
        <v>10</v>
      </c>
      <c r="C48">
        <v>3.07</v>
      </c>
      <c r="D48" t="s">
        <v>31</v>
      </c>
      <c r="E48" s="2" t="s">
        <v>35</v>
      </c>
      <c r="F48" t="s">
        <v>34</v>
      </c>
      <c r="G48">
        <v>1</v>
      </c>
      <c r="H48">
        <v>1</v>
      </c>
      <c r="I48" s="8">
        <f t="shared" si="0"/>
        <v>0</v>
      </c>
      <c r="J48">
        <f t="shared" si="1"/>
        <v>0</v>
      </c>
      <c r="L48" s="8">
        <f t="shared" si="2"/>
        <v>0</v>
      </c>
      <c r="M48">
        <f t="shared" si="3"/>
        <v>3.07</v>
      </c>
    </row>
    <row r="49" spans="2:16" ht="17" x14ac:dyDescent="0.2">
      <c r="B49" s="3" t="s">
        <v>11</v>
      </c>
      <c r="C49">
        <v>36.839999999999996</v>
      </c>
      <c r="D49" t="s">
        <v>31</v>
      </c>
      <c r="E49" s="2" t="s">
        <v>39</v>
      </c>
      <c r="F49" t="s">
        <v>34</v>
      </c>
      <c r="G49">
        <v>1</v>
      </c>
      <c r="H49">
        <v>1</v>
      </c>
      <c r="I49" s="8">
        <f t="shared" si="0"/>
        <v>0</v>
      </c>
      <c r="J49">
        <f t="shared" si="1"/>
        <v>0</v>
      </c>
      <c r="L49" s="8">
        <f t="shared" si="2"/>
        <v>0</v>
      </c>
      <c r="M49">
        <f t="shared" si="3"/>
        <v>36.839999999999996</v>
      </c>
    </row>
    <row r="50" spans="2:16" ht="17" x14ac:dyDescent="0.2">
      <c r="B50" s="3" t="s">
        <v>12</v>
      </c>
      <c r="C50">
        <v>30.7</v>
      </c>
      <c r="D50" t="s">
        <v>31</v>
      </c>
      <c r="E50" s="2" t="s">
        <v>39</v>
      </c>
      <c r="F50" t="s">
        <v>34</v>
      </c>
      <c r="G50">
        <v>1</v>
      </c>
      <c r="H50">
        <v>1</v>
      </c>
      <c r="I50" s="8">
        <f t="shared" si="0"/>
        <v>0</v>
      </c>
      <c r="J50">
        <f t="shared" si="1"/>
        <v>0</v>
      </c>
      <c r="L50" s="8">
        <f t="shared" si="2"/>
        <v>0</v>
      </c>
      <c r="M50">
        <f t="shared" si="3"/>
        <v>30.7</v>
      </c>
    </row>
    <row r="51" spans="2:16" ht="17" x14ac:dyDescent="0.2">
      <c r="B51" s="3" t="s">
        <v>18</v>
      </c>
      <c r="C51">
        <v>24.56</v>
      </c>
      <c r="D51" t="s">
        <v>31</v>
      </c>
      <c r="E51" s="2" t="s">
        <v>43</v>
      </c>
      <c r="F51" t="s">
        <v>34</v>
      </c>
      <c r="G51">
        <v>1</v>
      </c>
      <c r="H51">
        <v>1</v>
      </c>
      <c r="I51" s="8">
        <f t="shared" si="0"/>
        <v>0</v>
      </c>
      <c r="J51">
        <f t="shared" si="1"/>
        <v>0</v>
      </c>
      <c r="L51" s="8">
        <f t="shared" si="2"/>
        <v>0</v>
      </c>
      <c r="M51">
        <f t="shared" si="3"/>
        <v>24.56</v>
      </c>
    </row>
    <row r="52" spans="2:16" x14ac:dyDescent="0.2">
      <c r="K52">
        <f>SUM(I39:J51)</f>
        <v>0</v>
      </c>
      <c r="N52">
        <f>SUM(L39:M51)</f>
        <v>310.06999999999994</v>
      </c>
      <c r="P52" s="12">
        <v>310.07</v>
      </c>
    </row>
    <row r="54" spans="2:16" ht="17" thickBot="1" x14ac:dyDescent="0.25"/>
    <row r="55" spans="2:16" s="10" customFormat="1" ht="18" thickTop="1" thickBot="1" x14ac:dyDescent="0.25">
      <c r="I55" s="11"/>
      <c r="K55" s="10">
        <f>SUM(K5:K52)</f>
        <v>291.86</v>
      </c>
      <c r="L55" s="11"/>
      <c r="N55" s="10">
        <f>SUM(N5:N52)</f>
        <v>398.94999999999993</v>
      </c>
      <c r="P55" s="15">
        <f>SUM(P4:P52)</f>
        <v>690.81</v>
      </c>
    </row>
    <row r="56" spans="2:16" ht="17" thickTop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F30E-846B-694E-9A45-D2A26E912B9A}">
  <dimension ref="A2:S57"/>
  <sheetViews>
    <sheetView topLeftCell="A10" workbookViewId="0">
      <selection activeCell="N54" activeCellId="9" sqref="K15 N15 K27 N27 K39 N39 K48 N48 K54 N54"/>
    </sheetView>
  </sheetViews>
  <sheetFormatPr baseColWidth="10" defaultRowHeight="16" x14ac:dyDescent="0.2"/>
  <cols>
    <col min="16" max="16" width="10.83203125" style="12"/>
  </cols>
  <sheetData>
    <row r="2" spans="1:16" s="6" customFormat="1" x14ac:dyDescent="0.2">
      <c r="A2" s="6" t="s">
        <v>35</v>
      </c>
      <c r="P2" s="13"/>
    </row>
    <row r="3" spans="1:16" ht="17" x14ac:dyDescent="0.2">
      <c r="B3" s="3" t="s">
        <v>17</v>
      </c>
      <c r="C3">
        <v>91.54</v>
      </c>
      <c r="D3" t="s">
        <v>29</v>
      </c>
      <c r="E3" s="2" t="s">
        <v>35</v>
      </c>
      <c r="F3" t="s">
        <v>32</v>
      </c>
      <c r="G3">
        <v>1</v>
      </c>
      <c r="H3">
        <v>1</v>
      </c>
      <c r="I3" s="8">
        <v>91.54</v>
      </c>
      <c r="J3">
        <v>0</v>
      </c>
      <c r="L3" s="8">
        <v>0</v>
      </c>
      <c r="M3">
        <v>0</v>
      </c>
    </row>
    <row r="4" spans="1:16" ht="17" x14ac:dyDescent="0.2">
      <c r="B4" s="3" t="s">
        <v>2</v>
      </c>
      <c r="C4">
        <v>33.83</v>
      </c>
      <c r="D4" t="s">
        <v>29</v>
      </c>
      <c r="E4" s="2" t="s">
        <v>35</v>
      </c>
      <c r="F4" t="s">
        <v>32</v>
      </c>
      <c r="G4">
        <v>1</v>
      </c>
      <c r="H4">
        <v>1</v>
      </c>
      <c r="I4" s="8">
        <v>33.83</v>
      </c>
      <c r="J4">
        <v>0</v>
      </c>
      <c r="L4" s="8">
        <v>0</v>
      </c>
      <c r="M4">
        <v>0</v>
      </c>
    </row>
    <row r="5" spans="1:16" ht="17" x14ac:dyDescent="0.2">
      <c r="B5" s="3" t="s">
        <v>9</v>
      </c>
      <c r="C5">
        <v>3.98</v>
      </c>
      <c r="D5" t="s">
        <v>29</v>
      </c>
      <c r="E5" s="2" t="s">
        <v>42</v>
      </c>
      <c r="F5" t="s">
        <v>32</v>
      </c>
      <c r="G5">
        <v>1</v>
      </c>
      <c r="H5">
        <v>1</v>
      </c>
      <c r="I5" s="8">
        <v>3.98</v>
      </c>
      <c r="J5">
        <v>0</v>
      </c>
      <c r="L5" s="8">
        <v>0</v>
      </c>
      <c r="M5">
        <v>0</v>
      </c>
    </row>
    <row r="6" spans="1:16" ht="17" x14ac:dyDescent="0.2">
      <c r="B6" s="3" t="s">
        <v>10</v>
      </c>
      <c r="C6">
        <v>3.98</v>
      </c>
      <c r="D6" t="s">
        <v>29</v>
      </c>
      <c r="E6" s="2" t="s">
        <v>35</v>
      </c>
      <c r="F6" t="s">
        <v>32</v>
      </c>
      <c r="G6">
        <v>1</v>
      </c>
      <c r="H6">
        <v>1</v>
      </c>
      <c r="I6" s="8">
        <v>3.98</v>
      </c>
      <c r="J6">
        <v>0</v>
      </c>
      <c r="L6" s="8">
        <v>0</v>
      </c>
      <c r="M6">
        <v>0</v>
      </c>
    </row>
    <row r="7" spans="1:16" ht="17" x14ac:dyDescent="0.2">
      <c r="B7" s="3" t="s">
        <v>17</v>
      </c>
      <c r="C7">
        <v>24.64</v>
      </c>
      <c r="D7" t="s">
        <v>30</v>
      </c>
      <c r="E7" s="2" t="s">
        <v>35</v>
      </c>
      <c r="F7" t="s">
        <v>33</v>
      </c>
      <c r="G7">
        <v>2</v>
      </c>
      <c r="H7">
        <v>1</v>
      </c>
      <c r="I7" s="8">
        <v>0</v>
      </c>
      <c r="J7">
        <v>12.32</v>
      </c>
      <c r="L7" s="8">
        <v>12.32</v>
      </c>
      <c r="M7">
        <v>0</v>
      </c>
    </row>
    <row r="8" spans="1:16" ht="17" x14ac:dyDescent="0.2">
      <c r="B8" s="3" t="s">
        <v>2</v>
      </c>
      <c r="C8">
        <v>36.96</v>
      </c>
      <c r="D8" s="4" t="s">
        <v>30</v>
      </c>
      <c r="E8" s="2" t="s">
        <v>35</v>
      </c>
      <c r="F8" t="s">
        <v>33</v>
      </c>
      <c r="G8">
        <v>2</v>
      </c>
      <c r="H8">
        <v>1</v>
      </c>
      <c r="I8" s="8">
        <v>0</v>
      </c>
      <c r="J8">
        <v>18.48</v>
      </c>
      <c r="K8" s="4"/>
      <c r="L8" s="8">
        <v>18.48</v>
      </c>
      <c r="M8">
        <v>0</v>
      </c>
    </row>
    <row r="9" spans="1:16" ht="17" x14ac:dyDescent="0.2">
      <c r="B9" s="3" t="s">
        <v>9</v>
      </c>
      <c r="C9">
        <v>3.52</v>
      </c>
      <c r="D9" s="4" t="s">
        <v>30</v>
      </c>
      <c r="E9" s="2" t="s">
        <v>42</v>
      </c>
      <c r="F9" t="s">
        <v>33</v>
      </c>
      <c r="G9">
        <v>2</v>
      </c>
      <c r="H9">
        <v>1</v>
      </c>
      <c r="I9" s="8">
        <v>0</v>
      </c>
      <c r="J9">
        <v>1.76</v>
      </c>
      <c r="K9" s="4"/>
      <c r="L9" s="8">
        <v>1.76</v>
      </c>
      <c r="M9">
        <v>0</v>
      </c>
    </row>
    <row r="10" spans="1:16" ht="17" x14ac:dyDescent="0.2">
      <c r="B10" s="3" t="s">
        <v>10</v>
      </c>
      <c r="C10" s="4">
        <v>0</v>
      </c>
      <c r="D10" s="4" t="s">
        <v>30</v>
      </c>
      <c r="E10" s="2" t="s">
        <v>35</v>
      </c>
      <c r="F10" t="s">
        <v>33</v>
      </c>
      <c r="G10">
        <v>2</v>
      </c>
      <c r="H10">
        <v>1</v>
      </c>
      <c r="I10" s="8">
        <v>0</v>
      </c>
      <c r="J10">
        <v>0</v>
      </c>
      <c r="K10" s="4"/>
      <c r="L10" s="8">
        <v>0</v>
      </c>
      <c r="M10">
        <v>0</v>
      </c>
    </row>
    <row r="11" spans="1:16" ht="17" x14ac:dyDescent="0.2">
      <c r="B11" s="3" t="s">
        <v>17</v>
      </c>
      <c r="C11" s="4">
        <v>49.12</v>
      </c>
      <c r="D11" t="s">
        <v>31</v>
      </c>
      <c r="E11" s="2" t="s">
        <v>35</v>
      </c>
      <c r="F11" t="s">
        <v>34</v>
      </c>
      <c r="G11">
        <v>1</v>
      </c>
      <c r="H11">
        <v>1</v>
      </c>
      <c r="I11" s="8">
        <v>0</v>
      </c>
      <c r="J11">
        <v>0</v>
      </c>
      <c r="L11" s="8">
        <v>0</v>
      </c>
      <c r="M11">
        <v>49.12</v>
      </c>
    </row>
    <row r="12" spans="1:16" ht="17" x14ac:dyDescent="0.2">
      <c r="B12" s="3" t="s">
        <v>2</v>
      </c>
      <c r="C12">
        <v>58.33</v>
      </c>
      <c r="D12" t="s">
        <v>31</v>
      </c>
      <c r="E12" s="2" t="s">
        <v>35</v>
      </c>
      <c r="F12" t="s">
        <v>34</v>
      </c>
      <c r="G12">
        <v>1</v>
      </c>
      <c r="H12">
        <v>1</v>
      </c>
      <c r="I12" s="8">
        <v>0</v>
      </c>
      <c r="J12">
        <v>0</v>
      </c>
      <c r="L12" s="8">
        <v>0</v>
      </c>
      <c r="M12">
        <v>58.33</v>
      </c>
    </row>
    <row r="13" spans="1:16" ht="17" x14ac:dyDescent="0.2">
      <c r="B13" s="3" t="s">
        <v>9</v>
      </c>
      <c r="C13">
        <v>18.419999999999998</v>
      </c>
      <c r="D13" t="s">
        <v>31</v>
      </c>
      <c r="E13" s="2" t="s">
        <v>42</v>
      </c>
      <c r="F13" t="s">
        <v>34</v>
      </c>
      <c r="G13">
        <v>1</v>
      </c>
      <c r="H13">
        <v>1</v>
      </c>
      <c r="I13" s="8">
        <v>0</v>
      </c>
      <c r="J13">
        <v>0</v>
      </c>
      <c r="L13" s="8">
        <v>0</v>
      </c>
      <c r="M13">
        <v>18.419999999999998</v>
      </c>
    </row>
    <row r="14" spans="1:16" ht="17" x14ac:dyDescent="0.2">
      <c r="B14" s="3" t="s">
        <v>10</v>
      </c>
      <c r="C14">
        <v>3.07</v>
      </c>
      <c r="D14" t="s">
        <v>31</v>
      </c>
      <c r="E14" s="2" t="s">
        <v>35</v>
      </c>
      <c r="F14" t="s">
        <v>34</v>
      </c>
      <c r="G14">
        <v>1</v>
      </c>
      <c r="H14">
        <v>1</v>
      </c>
      <c r="I14" s="8">
        <v>0</v>
      </c>
      <c r="J14">
        <v>0</v>
      </c>
      <c r="L14" s="8">
        <v>0</v>
      </c>
      <c r="M14">
        <v>3.07</v>
      </c>
    </row>
    <row r="15" spans="1:16" x14ac:dyDescent="0.2">
      <c r="K15">
        <f>SUM(I3:J14)</f>
        <v>165.88999999999996</v>
      </c>
      <c r="N15">
        <f>SUM(L3:M14)</f>
        <v>161.49999999999997</v>
      </c>
      <c r="P15" s="12">
        <f>SUM(K15:N15)</f>
        <v>327.38999999999993</v>
      </c>
    </row>
    <row r="17" spans="1:16" s="6" customFormat="1" x14ac:dyDescent="0.2">
      <c r="A17" s="6" t="s">
        <v>45</v>
      </c>
      <c r="P17" s="13"/>
    </row>
    <row r="18" spans="1:16" ht="17" x14ac:dyDescent="0.2">
      <c r="B18" s="3" t="s">
        <v>4</v>
      </c>
      <c r="C18">
        <v>8.8000000000000007</v>
      </c>
      <c r="D18" s="4" t="s">
        <v>30</v>
      </c>
      <c r="E18" s="2" t="s">
        <v>37</v>
      </c>
      <c r="F18" t="s">
        <v>33</v>
      </c>
      <c r="G18">
        <v>2</v>
      </c>
      <c r="H18">
        <v>1</v>
      </c>
      <c r="I18" s="8">
        <v>0</v>
      </c>
      <c r="J18">
        <v>4.4000000000000004</v>
      </c>
      <c r="K18" s="4"/>
      <c r="L18" s="8">
        <v>4.4000000000000004</v>
      </c>
      <c r="M18">
        <v>0</v>
      </c>
    </row>
    <row r="19" spans="1:16" ht="34" x14ac:dyDescent="0.2">
      <c r="B19" s="3" t="s">
        <v>5</v>
      </c>
      <c r="C19">
        <v>10.56</v>
      </c>
      <c r="D19" s="4" t="s">
        <v>30</v>
      </c>
      <c r="E19" s="2" t="s">
        <v>38</v>
      </c>
      <c r="F19" t="s">
        <v>33</v>
      </c>
      <c r="G19">
        <v>2</v>
      </c>
      <c r="H19">
        <v>1</v>
      </c>
      <c r="I19" s="8">
        <v>0</v>
      </c>
      <c r="J19">
        <v>5.28</v>
      </c>
      <c r="K19" s="4"/>
      <c r="L19" s="8">
        <v>5.28</v>
      </c>
      <c r="M19">
        <v>0</v>
      </c>
    </row>
    <row r="20" spans="1:16" ht="17" x14ac:dyDescent="0.2">
      <c r="B20" s="3" t="s">
        <v>7</v>
      </c>
      <c r="C20">
        <v>24.64</v>
      </c>
      <c r="D20" s="4" t="s">
        <v>30</v>
      </c>
      <c r="E20" s="2" t="s">
        <v>40</v>
      </c>
      <c r="F20" t="s">
        <v>33</v>
      </c>
      <c r="G20">
        <v>2</v>
      </c>
      <c r="H20">
        <v>1</v>
      </c>
      <c r="I20" s="8">
        <v>0</v>
      </c>
      <c r="J20">
        <v>12.32</v>
      </c>
      <c r="K20" s="4"/>
      <c r="L20" s="8">
        <v>12.32</v>
      </c>
      <c r="M20">
        <v>0</v>
      </c>
    </row>
    <row r="21" spans="1:16" ht="17" x14ac:dyDescent="0.2">
      <c r="B21" s="3" t="s">
        <v>4</v>
      </c>
      <c r="C21">
        <v>30.7</v>
      </c>
      <c r="D21" t="s">
        <v>31</v>
      </c>
      <c r="E21" s="2" t="s">
        <v>37</v>
      </c>
      <c r="F21" t="s">
        <v>34</v>
      </c>
      <c r="G21">
        <v>1</v>
      </c>
      <c r="H21">
        <v>1</v>
      </c>
      <c r="I21" s="8">
        <v>0</v>
      </c>
      <c r="J21">
        <v>0</v>
      </c>
      <c r="L21" s="8">
        <v>0</v>
      </c>
      <c r="M21">
        <v>30.7</v>
      </c>
    </row>
    <row r="22" spans="1:16" ht="34" x14ac:dyDescent="0.2">
      <c r="B22" s="3" t="s">
        <v>5</v>
      </c>
      <c r="C22">
        <v>18.419999999999998</v>
      </c>
      <c r="D22" t="s">
        <v>31</v>
      </c>
      <c r="E22" s="2" t="s">
        <v>38</v>
      </c>
      <c r="F22" t="s">
        <v>34</v>
      </c>
      <c r="G22">
        <v>1</v>
      </c>
      <c r="H22">
        <v>1</v>
      </c>
      <c r="I22" s="8">
        <v>0</v>
      </c>
      <c r="J22">
        <v>0</v>
      </c>
      <c r="L22" s="8">
        <v>0</v>
      </c>
      <c r="M22">
        <v>18.419999999999998</v>
      </c>
    </row>
    <row r="23" spans="1:16" ht="17" x14ac:dyDescent="0.2">
      <c r="B23" s="3" t="s">
        <v>7</v>
      </c>
      <c r="C23">
        <v>21.49</v>
      </c>
      <c r="D23" t="s">
        <v>31</v>
      </c>
      <c r="E23" s="2" t="s">
        <v>40</v>
      </c>
      <c r="F23" t="s">
        <v>34</v>
      </c>
      <c r="G23">
        <v>1</v>
      </c>
      <c r="H23">
        <v>1</v>
      </c>
      <c r="I23" s="8">
        <v>0</v>
      </c>
      <c r="J23">
        <v>0</v>
      </c>
      <c r="L23" s="8">
        <v>0</v>
      </c>
      <c r="M23">
        <v>21.49</v>
      </c>
    </row>
    <row r="24" spans="1:16" ht="17" x14ac:dyDescent="0.2">
      <c r="B24" s="3" t="s">
        <v>4</v>
      </c>
      <c r="C24">
        <v>5.97</v>
      </c>
      <c r="D24" t="s">
        <v>29</v>
      </c>
      <c r="E24" s="2" t="s">
        <v>37</v>
      </c>
      <c r="F24" t="s">
        <v>32</v>
      </c>
      <c r="G24">
        <v>1</v>
      </c>
      <c r="H24">
        <v>1</v>
      </c>
      <c r="I24" s="8">
        <v>5.97</v>
      </c>
      <c r="J24">
        <v>0</v>
      </c>
      <c r="L24" s="8">
        <v>0</v>
      </c>
      <c r="M24">
        <v>0</v>
      </c>
    </row>
    <row r="25" spans="1:16" ht="34" x14ac:dyDescent="0.2">
      <c r="B25" s="3" t="s">
        <v>5</v>
      </c>
      <c r="C25">
        <v>1.99</v>
      </c>
      <c r="D25" t="s">
        <v>29</v>
      </c>
      <c r="E25" s="2" t="s">
        <v>38</v>
      </c>
      <c r="F25" t="s">
        <v>32</v>
      </c>
      <c r="G25">
        <v>1</v>
      </c>
      <c r="H25">
        <v>1</v>
      </c>
      <c r="I25" s="8">
        <v>1.99</v>
      </c>
      <c r="J25">
        <v>0</v>
      </c>
      <c r="L25" s="8">
        <v>0</v>
      </c>
      <c r="M25">
        <v>0</v>
      </c>
    </row>
    <row r="26" spans="1:16" ht="17" x14ac:dyDescent="0.2">
      <c r="B26" s="3" t="s">
        <v>7</v>
      </c>
      <c r="C26">
        <v>5.97</v>
      </c>
      <c r="D26" t="s">
        <v>29</v>
      </c>
      <c r="E26" s="2" t="s">
        <v>40</v>
      </c>
      <c r="F26" t="s">
        <v>32</v>
      </c>
      <c r="G26">
        <v>1</v>
      </c>
      <c r="H26">
        <v>1</v>
      </c>
      <c r="I26" s="8">
        <v>5.97</v>
      </c>
      <c r="J26">
        <v>0</v>
      </c>
      <c r="L26" s="8">
        <v>0</v>
      </c>
      <c r="M26">
        <v>0</v>
      </c>
    </row>
    <row r="27" spans="1:16" x14ac:dyDescent="0.2">
      <c r="K27">
        <f>SUM(I18:J26)</f>
        <v>35.93</v>
      </c>
      <c r="N27">
        <f>SUM(L18:M26)</f>
        <v>92.61</v>
      </c>
      <c r="P27" s="12">
        <f>SUM(K27:N27)</f>
        <v>128.54</v>
      </c>
    </row>
    <row r="29" spans="1:16" s="6" customFormat="1" x14ac:dyDescent="0.2">
      <c r="A29" s="6" t="s">
        <v>39</v>
      </c>
      <c r="P29" s="13"/>
    </row>
    <row r="30" spans="1:16" ht="17" x14ac:dyDescent="0.2">
      <c r="B30" s="3" t="s">
        <v>6</v>
      </c>
      <c r="C30">
        <v>0</v>
      </c>
      <c r="D30" t="s">
        <v>29</v>
      </c>
      <c r="E30" s="2" t="s">
        <v>39</v>
      </c>
      <c r="F30" t="s">
        <v>32</v>
      </c>
      <c r="G30">
        <v>1</v>
      </c>
      <c r="H30">
        <v>1</v>
      </c>
      <c r="I30" s="8">
        <v>0</v>
      </c>
      <c r="J30">
        <v>0</v>
      </c>
      <c r="L30" s="8">
        <v>0</v>
      </c>
      <c r="M30">
        <v>0</v>
      </c>
    </row>
    <row r="31" spans="1:16" ht="17" x14ac:dyDescent="0.2">
      <c r="B31" s="3" t="s">
        <v>11</v>
      </c>
      <c r="C31">
        <v>5.97</v>
      </c>
      <c r="D31" t="s">
        <v>29</v>
      </c>
      <c r="E31" s="2" t="s">
        <v>39</v>
      </c>
      <c r="F31" t="s">
        <v>32</v>
      </c>
      <c r="G31">
        <v>1</v>
      </c>
      <c r="H31">
        <v>1</v>
      </c>
      <c r="I31" s="8">
        <v>5.97</v>
      </c>
      <c r="J31">
        <v>0</v>
      </c>
      <c r="L31" s="8">
        <v>0</v>
      </c>
      <c r="M31">
        <v>0</v>
      </c>
    </row>
    <row r="32" spans="1:16" ht="17" x14ac:dyDescent="0.2">
      <c r="B32" s="3" t="s">
        <v>12</v>
      </c>
      <c r="C32">
        <v>23.88</v>
      </c>
      <c r="D32" t="s">
        <v>29</v>
      </c>
      <c r="E32" s="2" t="s">
        <v>39</v>
      </c>
      <c r="F32" t="s">
        <v>32</v>
      </c>
      <c r="G32">
        <v>1</v>
      </c>
      <c r="H32">
        <v>1</v>
      </c>
      <c r="I32" s="8">
        <v>23.88</v>
      </c>
      <c r="J32">
        <v>0</v>
      </c>
      <c r="L32" s="8">
        <v>0</v>
      </c>
      <c r="M32">
        <v>0</v>
      </c>
    </row>
    <row r="33" spans="1:19" ht="17" x14ac:dyDescent="0.2">
      <c r="B33" s="3" t="s">
        <v>6</v>
      </c>
      <c r="C33">
        <v>3.52</v>
      </c>
      <c r="D33" s="4" t="s">
        <v>30</v>
      </c>
      <c r="E33" s="2" t="s">
        <v>39</v>
      </c>
      <c r="F33" t="s">
        <v>33</v>
      </c>
      <c r="G33">
        <v>2</v>
      </c>
      <c r="H33">
        <v>1</v>
      </c>
      <c r="I33" s="8">
        <v>0</v>
      </c>
      <c r="J33">
        <v>1.76</v>
      </c>
      <c r="K33" s="4"/>
      <c r="L33" s="8">
        <v>1.76</v>
      </c>
      <c r="M33">
        <v>0</v>
      </c>
    </row>
    <row r="34" spans="1:19" ht="17" x14ac:dyDescent="0.2">
      <c r="B34" s="3" t="s">
        <v>11</v>
      </c>
      <c r="C34">
        <v>14.08</v>
      </c>
      <c r="D34" s="4" t="s">
        <v>30</v>
      </c>
      <c r="E34" s="2" t="s">
        <v>39</v>
      </c>
      <c r="F34" t="s">
        <v>33</v>
      </c>
      <c r="G34">
        <v>2</v>
      </c>
      <c r="H34">
        <v>1</v>
      </c>
      <c r="I34" s="8">
        <v>0</v>
      </c>
      <c r="J34">
        <v>7.04</v>
      </c>
      <c r="K34" s="4"/>
      <c r="L34" s="8">
        <v>7.04</v>
      </c>
      <c r="M34">
        <v>0</v>
      </c>
    </row>
    <row r="35" spans="1:19" ht="17" x14ac:dyDescent="0.2">
      <c r="B35" s="3" t="s">
        <v>12</v>
      </c>
      <c r="C35">
        <v>31.68</v>
      </c>
      <c r="D35" s="4" t="s">
        <v>30</v>
      </c>
      <c r="E35" s="2" t="s">
        <v>39</v>
      </c>
      <c r="F35" t="s">
        <v>33</v>
      </c>
      <c r="G35">
        <v>2</v>
      </c>
      <c r="H35">
        <v>1</v>
      </c>
      <c r="I35" s="8">
        <v>0</v>
      </c>
      <c r="J35">
        <v>15.84</v>
      </c>
      <c r="K35" s="4"/>
      <c r="L35" s="8">
        <v>15.84</v>
      </c>
      <c r="M35">
        <v>0</v>
      </c>
    </row>
    <row r="36" spans="1:19" ht="17" x14ac:dyDescent="0.2">
      <c r="B36" s="3" t="s">
        <v>6</v>
      </c>
      <c r="C36">
        <v>3.07</v>
      </c>
      <c r="D36" t="s">
        <v>31</v>
      </c>
      <c r="E36" s="2" t="s">
        <v>39</v>
      </c>
      <c r="F36" t="s">
        <v>34</v>
      </c>
      <c r="G36">
        <v>1</v>
      </c>
      <c r="H36">
        <v>1</v>
      </c>
      <c r="I36" s="8">
        <v>0</v>
      </c>
      <c r="J36">
        <v>0</v>
      </c>
      <c r="L36" s="8">
        <v>0</v>
      </c>
      <c r="M36">
        <v>3.07</v>
      </c>
    </row>
    <row r="37" spans="1:19" ht="17" x14ac:dyDescent="0.2">
      <c r="B37" s="3" t="s">
        <v>11</v>
      </c>
      <c r="C37">
        <v>36.839999999999996</v>
      </c>
      <c r="D37" t="s">
        <v>31</v>
      </c>
      <c r="E37" s="2" t="s">
        <v>39</v>
      </c>
      <c r="F37" t="s">
        <v>34</v>
      </c>
      <c r="G37">
        <v>1</v>
      </c>
      <c r="H37">
        <v>1</v>
      </c>
      <c r="I37" s="8">
        <v>0</v>
      </c>
      <c r="J37">
        <v>0</v>
      </c>
      <c r="L37" s="8">
        <v>0</v>
      </c>
      <c r="M37">
        <v>36.839999999999996</v>
      </c>
    </row>
    <row r="38" spans="1:19" ht="17" x14ac:dyDescent="0.2">
      <c r="B38" s="3" t="s">
        <v>12</v>
      </c>
      <c r="C38">
        <v>30.7</v>
      </c>
      <c r="D38" t="s">
        <v>31</v>
      </c>
      <c r="E38" s="2" t="s">
        <v>39</v>
      </c>
      <c r="F38" t="s">
        <v>34</v>
      </c>
      <c r="G38">
        <v>1</v>
      </c>
      <c r="H38">
        <v>1</v>
      </c>
      <c r="I38" s="8">
        <v>0</v>
      </c>
      <c r="J38">
        <v>0</v>
      </c>
      <c r="L38" s="8">
        <v>0</v>
      </c>
      <c r="M38">
        <v>30.7</v>
      </c>
    </row>
    <row r="39" spans="1:19" x14ac:dyDescent="0.2">
      <c r="K39">
        <f>SUM(I30:J38)</f>
        <v>54.489999999999995</v>
      </c>
      <c r="N39">
        <f>SUM(L30:M38)</f>
        <v>95.25</v>
      </c>
      <c r="P39" s="12">
        <f>SUM(K39:N40)</f>
        <v>149.74</v>
      </c>
    </row>
    <row r="41" spans="1:19" s="6" customFormat="1" x14ac:dyDescent="0.2">
      <c r="A41" s="6" t="s">
        <v>46</v>
      </c>
      <c r="P41" s="13"/>
    </row>
    <row r="42" spans="1:19" ht="17" x14ac:dyDescent="0.2">
      <c r="B42" s="3" t="s">
        <v>3</v>
      </c>
      <c r="C42">
        <v>3.98</v>
      </c>
      <c r="D42" t="s">
        <v>29</v>
      </c>
      <c r="E42" s="2" t="s">
        <v>36</v>
      </c>
      <c r="F42" t="s">
        <v>32</v>
      </c>
      <c r="G42">
        <v>1</v>
      </c>
      <c r="H42">
        <v>1</v>
      </c>
      <c r="I42" s="8">
        <v>3.98</v>
      </c>
      <c r="J42">
        <v>0</v>
      </c>
      <c r="K42" s="1"/>
      <c r="L42" s="8">
        <v>0</v>
      </c>
      <c r="M42">
        <v>0</v>
      </c>
      <c r="N42" s="1"/>
      <c r="O42" s="1"/>
      <c r="P42" s="14"/>
      <c r="Q42" s="1"/>
      <c r="R42" s="1"/>
      <c r="S42" s="1"/>
    </row>
    <row r="43" spans="1:19" ht="51" x14ac:dyDescent="0.2">
      <c r="B43" s="3" t="s">
        <v>8</v>
      </c>
      <c r="C43">
        <v>13.93</v>
      </c>
      <c r="D43" t="s">
        <v>29</v>
      </c>
      <c r="E43" s="2" t="s">
        <v>41</v>
      </c>
      <c r="F43" t="s">
        <v>32</v>
      </c>
      <c r="G43">
        <v>1</v>
      </c>
      <c r="H43">
        <v>1</v>
      </c>
      <c r="I43" s="8">
        <v>13.93</v>
      </c>
      <c r="J43">
        <v>0</v>
      </c>
      <c r="L43" s="8">
        <v>0</v>
      </c>
      <c r="M43">
        <v>0</v>
      </c>
    </row>
    <row r="44" spans="1:19" ht="17" x14ac:dyDescent="0.2">
      <c r="B44" s="3" t="s">
        <v>3</v>
      </c>
      <c r="C44">
        <v>1.76</v>
      </c>
      <c r="D44" s="4" t="s">
        <v>30</v>
      </c>
      <c r="E44" s="2" t="s">
        <v>36</v>
      </c>
      <c r="F44" t="s">
        <v>33</v>
      </c>
      <c r="G44">
        <v>2</v>
      </c>
      <c r="H44">
        <v>1</v>
      </c>
      <c r="I44" s="8">
        <v>0</v>
      </c>
      <c r="J44">
        <v>0.88</v>
      </c>
      <c r="K44" s="4"/>
      <c r="L44" s="8">
        <v>0.88</v>
      </c>
      <c r="M44">
        <v>0</v>
      </c>
    </row>
    <row r="45" spans="1:19" ht="51" x14ac:dyDescent="0.2">
      <c r="B45" s="3" t="s">
        <v>8</v>
      </c>
      <c r="C45">
        <v>1.76</v>
      </c>
      <c r="D45" s="4" t="s">
        <v>30</v>
      </c>
      <c r="E45" s="2" t="s">
        <v>41</v>
      </c>
      <c r="F45" t="s">
        <v>33</v>
      </c>
      <c r="G45">
        <v>2</v>
      </c>
      <c r="H45">
        <v>1</v>
      </c>
      <c r="I45" s="8">
        <v>0</v>
      </c>
      <c r="J45">
        <v>0.88</v>
      </c>
      <c r="K45" s="4"/>
      <c r="L45" s="8">
        <v>0.88</v>
      </c>
      <c r="M45">
        <v>0</v>
      </c>
    </row>
    <row r="46" spans="1:19" ht="17" x14ac:dyDescent="0.2">
      <c r="B46" s="3" t="s">
        <v>3</v>
      </c>
      <c r="C46">
        <v>3.07</v>
      </c>
      <c r="D46" t="s">
        <v>31</v>
      </c>
      <c r="E46" s="2" t="s">
        <v>36</v>
      </c>
      <c r="F46" t="s">
        <v>34</v>
      </c>
      <c r="G46">
        <v>1</v>
      </c>
      <c r="H46">
        <v>1</v>
      </c>
      <c r="I46" s="8">
        <v>0</v>
      </c>
      <c r="J46">
        <v>0</v>
      </c>
      <c r="L46" s="8">
        <v>0</v>
      </c>
      <c r="M46">
        <v>3.07</v>
      </c>
    </row>
    <row r="47" spans="1:19" ht="51" x14ac:dyDescent="0.2">
      <c r="B47" s="3" t="s">
        <v>8</v>
      </c>
      <c r="C47">
        <v>12.28</v>
      </c>
      <c r="D47" t="s">
        <v>31</v>
      </c>
      <c r="E47" s="2" t="s">
        <v>41</v>
      </c>
      <c r="F47" t="s">
        <v>34</v>
      </c>
      <c r="G47">
        <v>1</v>
      </c>
      <c r="H47">
        <v>1</v>
      </c>
      <c r="I47" s="8">
        <v>0</v>
      </c>
      <c r="J47">
        <v>0</v>
      </c>
      <c r="L47" s="8">
        <v>0</v>
      </c>
      <c r="M47">
        <v>12.28</v>
      </c>
    </row>
    <row r="48" spans="1:19" x14ac:dyDescent="0.2">
      <c r="K48">
        <f>SUM(I42:J47)</f>
        <v>19.669999999999998</v>
      </c>
      <c r="N48">
        <f>SUM(L42:M47)</f>
        <v>17.11</v>
      </c>
      <c r="P48" s="12">
        <f>SUM(K48:N48)</f>
        <v>36.78</v>
      </c>
    </row>
    <row r="50" spans="1:16" s="6" customFormat="1" x14ac:dyDescent="0.2">
      <c r="A50" s="6" t="s">
        <v>47</v>
      </c>
      <c r="P50" s="13"/>
    </row>
    <row r="51" spans="1:16" ht="17" x14ac:dyDescent="0.2">
      <c r="B51" s="3" t="s">
        <v>18</v>
      </c>
      <c r="C51">
        <v>7.96</v>
      </c>
      <c r="D51" t="s">
        <v>29</v>
      </c>
      <c r="E51" s="2" t="s">
        <v>43</v>
      </c>
      <c r="F51" t="s">
        <v>32</v>
      </c>
      <c r="G51">
        <v>1</v>
      </c>
      <c r="H51">
        <v>1</v>
      </c>
      <c r="I51" s="8">
        <v>7.96</v>
      </c>
      <c r="J51">
        <v>0</v>
      </c>
      <c r="L51" s="8">
        <v>0</v>
      </c>
      <c r="M51">
        <v>0</v>
      </c>
    </row>
    <row r="52" spans="1:16" ht="17" x14ac:dyDescent="0.2">
      <c r="B52" s="3" t="s">
        <v>18</v>
      </c>
      <c r="C52">
        <v>15.84</v>
      </c>
      <c r="D52" s="4" t="s">
        <v>30</v>
      </c>
      <c r="E52" s="2" t="s">
        <v>43</v>
      </c>
      <c r="F52" t="s">
        <v>33</v>
      </c>
      <c r="G52">
        <v>2</v>
      </c>
      <c r="H52">
        <v>1</v>
      </c>
      <c r="I52" s="8">
        <v>0</v>
      </c>
      <c r="J52">
        <v>7.92</v>
      </c>
      <c r="K52" s="4"/>
      <c r="L52" s="8">
        <v>7.92</v>
      </c>
      <c r="M52">
        <v>0</v>
      </c>
    </row>
    <row r="53" spans="1:16" ht="17" x14ac:dyDescent="0.2">
      <c r="B53" s="3" t="s">
        <v>18</v>
      </c>
      <c r="C53">
        <v>24.56</v>
      </c>
      <c r="D53" t="s">
        <v>31</v>
      </c>
      <c r="E53" s="2" t="s">
        <v>43</v>
      </c>
      <c r="F53" t="s">
        <v>34</v>
      </c>
      <c r="G53">
        <v>1</v>
      </c>
      <c r="H53">
        <v>1</v>
      </c>
      <c r="I53" s="8">
        <v>0</v>
      </c>
      <c r="J53">
        <v>0</v>
      </c>
      <c r="L53" s="8">
        <v>0</v>
      </c>
      <c r="M53">
        <v>24.56</v>
      </c>
    </row>
    <row r="54" spans="1:16" x14ac:dyDescent="0.2">
      <c r="K54">
        <f>SUM(I51:J53)</f>
        <v>15.879999999999999</v>
      </c>
      <c r="N54">
        <f>SUM(L51:M54)</f>
        <v>32.479999999999997</v>
      </c>
      <c r="P54" s="12">
        <f>SUM(K54:N54)</f>
        <v>48.36</v>
      </c>
    </row>
    <row r="55" spans="1:16" ht="17" thickBot="1" x14ac:dyDescent="0.25"/>
    <row r="56" spans="1:16" s="10" customFormat="1" ht="18" thickTop="1" thickBot="1" x14ac:dyDescent="0.25">
      <c r="K56" s="10">
        <f>SUM(K3:K54)</f>
        <v>291.85999999999996</v>
      </c>
      <c r="N56" s="10">
        <f>SUM(N1:N54)</f>
        <v>398.95</v>
      </c>
      <c r="P56" s="15">
        <f>SUM(K56:N56)</f>
        <v>690.81</v>
      </c>
    </row>
    <row r="57" spans="1:16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3EF3-1404-2447-9AE3-DE79455BB9A1}">
  <dimension ref="A1:C8"/>
  <sheetViews>
    <sheetView workbookViewId="0">
      <selection activeCell="B8" sqref="B8:C8"/>
    </sheetView>
  </sheetViews>
  <sheetFormatPr baseColWidth="10" defaultRowHeight="16" x14ac:dyDescent="0.2"/>
  <sheetData>
    <row r="1" spans="1:3" x14ac:dyDescent="0.2">
      <c r="B1" t="s">
        <v>32</v>
      </c>
      <c r="C1" t="s">
        <v>34</v>
      </c>
    </row>
    <row r="2" spans="1:3" x14ac:dyDescent="0.2">
      <c r="A2" t="s">
        <v>35</v>
      </c>
      <c r="B2">
        <v>165.88999999999996</v>
      </c>
      <c r="C2">
        <v>161.49999999999997</v>
      </c>
    </row>
    <row r="3" spans="1:3" x14ac:dyDescent="0.2">
      <c r="A3" t="s">
        <v>45</v>
      </c>
      <c r="B3">
        <v>35.93</v>
      </c>
      <c r="C3">
        <v>92.61</v>
      </c>
    </row>
    <row r="4" spans="1:3" x14ac:dyDescent="0.2">
      <c r="A4" t="s">
        <v>39</v>
      </c>
      <c r="B4">
        <v>54.489999999999995</v>
      </c>
      <c r="C4">
        <v>95.25</v>
      </c>
    </row>
    <row r="5" spans="1:3" x14ac:dyDescent="0.2">
      <c r="A5" t="s">
        <v>46</v>
      </c>
      <c r="B5">
        <v>19.669999999999998</v>
      </c>
      <c r="C5">
        <v>17.11</v>
      </c>
    </row>
    <row r="6" spans="1:3" x14ac:dyDescent="0.2">
      <c r="A6" t="s">
        <v>18</v>
      </c>
      <c r="B6">
        <v>15.879999999999999</v>
      </c>
      <c r="C6">
        <v>32.479999999999997</v>
      </c>
    </row>
    <row r="8" spans="1:3" x14ac:dyDescent="0.2">
      <c r="B8">
        <f>SUM(B2:B6)</f>
        <v>291.85999999999996</v>
      </c>
      <c r="C8">
        <f>SUM(C2:C6)</f>
        <v>398.95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9B2-CAEB-8347-87C9-7169927D13B4}">
  <dimension ref="A1:I13"/>
  <sheetViews>
    <sheetView workbookViewId="0">
      <selection activeCell="B8" sqref="B8:C8"/>
    </sheetView>
  </sheetViews>
  <sheetFormatPr baseColWidth="10" defaultRowHeight="16" x14ac:dyDescent="0.2"/>
  <sheetData>
    <row r="1" spans="1:9" x14ac:dyDescent="0.2">
      <c r="B1" t="s">
        <v>32</v>
      </c>
      <c r="C1" t="s">
        <v>34</v>
      </c>
    </row>
    <row r="2" spans="1:9" x14ac:dyDescent="0.2">
      <c r="A2" t="s">
        <v>35</v>
      </c>
      <c r="B2">
        <v>165.88999999999996</v>
      </c>
      <c r="C2">
        <v>161.49999999999997</v>
      </c>
      <c r="E2">
        <f>B2/(B8/100)</f>
        <v>56.838895360789415</v>
      </c>
      <c r="F2">
        <f>C2/(C8/100)</f>
        <v>40.48126331620503</v>
      </c>
      <c r="H2">
        <f>ROUND(E2,0)</f>
        <v>57</v>
      </c>
      <c r="I2">
        <f>ROUND(F2,0)</f>
        <v>40</v>
      </c>
    </row>
    <row r="3" spans="1:9" x14ac:dyDescent="0.2">
      <c r="A3" t="s">
        <v>45</v>
      </c>
      <c r="B3">
        <v>35.93</v>
      </c>
      <c r="C3">
        <v>92.61</v>
      </c>
      <c r="E3">
        <f t="shared" ref="E3:F3" si="0">B3/(B9/100)</f>
        <v>12.310696909477148</v>
      </c>
      <c r="F3">
        <f t="shared" si="0"/>
        <v>23.213435267577392</v>
      </c>
      <c r="H3">
        <f t="shared" ref="H3:I6" si="1">ROUND(E3,0)</f>
        <v>12</v>
      </c>
      <c r="I3">
        <f t="shared" si="1"/>
        <v>23</v>
      </c>
    </row>
    <row r="4" spans="1:9" x14ac:dyDescent="0.2">
      <c r="A4" t="s">
        <v>39</v>
      </c>
      <c r="B4">
        <v>54.489999999999995</v>
      </c>
      <c r="C4">
        <v>95.25</v>
      </c>
      <c r="E4">
        <f t="shared" ref="E4:F4" si="2">B4/(B10/100)</f>
        <v>18.66991023093264</v>
      </c>
      <c r="F4">
        <f t="shared" si="2"/>
        <v>23.875172327359319</v>
      </c>
      <c r="H4">
        <f t="shared" si="1"/>
        <v>19</v>
      </c>
      <c r="I4">
        <f t="shared" si="1"/>
        <v>24</v>
      </c>
    </row>
    <row r="5" spans="1:9" x14ac:dyDescent="0.2">
      <c r="A5" t="s">
        <v>46</v>
      </c>
      <c r="B5">
        <v>19.669999999999998</v>
      </c>
      <c r="C5">
        <v>17.11</v>
      </c>
      <c r="E5">
        <f t="shared" ref="E5:F5" si="3">B5/(B11/100)</f>
        <v>6.7395326526416781</v>
      </c>
      <c r="F5">
        <f t="shared" si="3"/>
        <v>4.288757989723023</v>
      </c>
      <c r="H5">
        <f t="shared" si="1"/>
        <v>7</v>
      </c>
      <c r="I5">
        <f t="shared" si="1"/>
        <v>4</v>
      </c>
    </row>
    <row r="6" spans="1:9" x14ac:dyDescent="0.2">
      <c r="A6" t="s">
        <v>18</v>
      </c>
      <c r="B6">
        <v>15.879999999999999</v>
      </c>
      <c r="C6">
        <v>32.479999999999997</v>
      </c>
      <c r="E6">
        <f t="shared" ref="E6:F6" si="4">B6/(B12/100)</f>
        <v>5.440964846159118</v>
      </c>
      <c r="F6">
        <f t="shared" si="4"/>
        <v>8.1413710991352293</v>
      </c>
      <c r="H6">
        <f t="shared" si="1"/>
        <v>5</v>
      </c>
      <c r="I6">
        <f t="shared" si="1"/>
        <v>8</v>
      </c>
    </row>
    <row r="8" spans="1:9" x14ac:dyDescent="0.2">
      <c r="B8">
        <v>291.85999999999996</v>
      </c>
      <c r="C8">
        <v>398.95</v>
      </c>
    </row>
    <row r="9" spans="1:9" x14ac:dyDescent="0.2">
      <c r="B9">
        <v>291.85999999999996</v>
      </c>
      <c r="C9">
        <v>398.95</v>
      </c>
    </row>
    <row r="10" spans="1:9" x14ac:dyDescent="0.2">
      <c r="B10">
        <v>291.85999999999996</v>
      </c>
      <c r="C10">
        <v>398.95</v>
      </c>
    </row>
    <row r="11" spans="1:9" x14ac:dyDescent="0.2">
      <c r="B11">
        <v>291.85999999999996</v>
      </c>
      <c r="C11">
        <v>398.95</v>
      </c>
    </row>
    <row r="12" spans="1:9" x14ac:dyDescent="0.2">
      <c r="B12">
        <v>291.85999999999996</v>
      </c>
      <c r="C12">
        <v>398.95</v>
      </c>
    </row>
    <row r="13" spans="1:9" x14ac:dyDescent="0.2">
      <c r="B13">
        <v>291.85999999999996</v>
      </c>
      <c r="C13">
        <v>398.95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0AD4-BD91-EF40-9D5E-19EE39E6FA34}">
  <dimension ref="A1:K18"/>
  <sheetViews>
    <sheetView tabSelected="1" topLeftCell="A9" workbookViewId="0">
      <selection activeCell="A5" sqref="A5"/>
    </sheetView>
  </sheetViews>
  <sheetFormatPr baseColWidth="10" defaultRowHeight="16" x14ac:dyDescent="0.2"/>
  <cols>
    <col min="1" max="1" width="28.33203125" customWidth="1"/>
  </cols>
  <sheetData>
    <row r="1" spans="1:3" x14ac:dyDescent="0.2">
      <c r="B1" t="s">
        <v>32</v>
      </c>
      <c r="C1" t="s">
        <v>34</v>
      </c>
    </row>
    <row r="2" spans="1:3" x14ac:dyDescent="0.2">
      <c r="A2" t="s">
        <v>35</v>
      </c>
      <c r="B2" s="16">
        <v>57</v>
      </c>
      <c r="C2" s="16">
        <v>40</v>
      </c>
    </row>
    <row r="3" spans="1:3" x14ac:dyDescent="0.2">
      <c r="A3" t="s">
        <v>45</v>
      </c>
      <c r="B3" s="16">
        <v>12</v>
      </c>
      <c r="C3" s="16">
        <v>23</v>
      </c>
    </row>
    <row r="4" spans="1:3" x14ac:dyDescent="0.2">
      <c r="A4" t="s">
        <v>39</v>
      </c>
      <c r="B4" s="16">
        <v>19</v>
      </c>
      <c r="C4" s="16">
        <v>24</v>
      </c>
    </row>
    <row r="5" spans="1:3" x14ac:dyDescent="0.2">
      <c r="A5" t="s">
        <v>46</v>
      </c>
      <c r="B5" s="16">
        <v>7</v>
      </c>
      <c r="C5" s="16">
        <v>4</v>
      </c>
    </row>
    <row r="6" spans="1:3" x14ac:dyDescent="0.2">
      <c r="A6" t="s">
        <v>18</v>
      </c>
      <c r="B6" s="16">
        <v>5</v>
      </c>
      <c r="C6" s="16">
        <v>8</v>
      </c>
    </row>
    <row r="8" spans="1:3" x14ac:dyDescent="0.2">
      <c r="B8">
        <v>292</v>
      </c>
      <c r="C8">
        <v>399</v>
      </c>
    </row>
    <row r="17" spans="10:11" x14ac:dyDescent="0.2">
      <c r="J17" t="s">
        <v>32</v>
      </c>
      <c r="K17" t="s">
        <v>34</v>
      </c>
    </row>
    <row r="18" spans="10:11" x14ac:dyDescent="0.2">
      <c r="J18">
        <v>292</v>
      </c>
      <c r="K18">
        <v>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Dating</vt:lpstr>
      <vt:lpstr>origin</vt:lpstr>
      <vt:lpstr>charts</vt:lpstr>
      <vt:lpstr>Sheet2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K. Zerzeropulos</cp:lastModifiedBy>
  <dcterms:created xsi:type="dcterms:W3CDTF">2022-02-18T09:51:40Z</dcterms:created>
  <dcterms:modified xsi:type="dcterms:W3CDTF">2022-04-14T13:34:57Z</dcterms:modified>
</cp:coreProperties>
</file>